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植木\掲載用\"/>
    </mc:Choice>
  </mc:AlternateContent>
  <bookViews>
    <workbookView xWindow="-29640" yWindow="150" windowWidth="16860" windowHeight="15375" firstSheet="3" activeTab="3"/>
  </bookViews>
  <sheets>
    <sheet name="一覧（改訂前の当初）" sheetId="4" state="hidden" r:id="rId1"/>
    <sheet name="一覧（改訂後・学校空調は中規模で表示ver）" sheetId="5" state="hidden" r:id="rId2"/>
    <sheet name="一覧（改訂後・学校空調は非表示）" sheetId="7" state="hidden" r:id="rId3"/>
    <sheet name="別紙3" sheetId="27" r:id="rId4"/>
  </sheets>
  <definedNames>
    <definedName name="_xlnm._FilterDatabase" localSheetId="1" hidden="1">'一覧（改訂後・学校空調は中規模で表示ver）'!$A$7:$GH$250</definedName>
    <definedName name="_xlnm._FilterDatabase" localSheetId="2" hidden="1">'一覧（改訂後・学校空調は非表示）'!$A$7:$FQ$246</definedName>
    <definedName name="_xlnm._FilterDatabase" localSheetId="0" hidden="1">'一覧（改訂前の当初）'!$A$7:$GE$253</definedName>
    <definedName name="_xlnm._FilterDatabase" localSheetId="3" hidden="1">別紙3!$A$2:$X$48</definedName>
    <definedName name="_xlnm.Print_Area" localSheetId="1">'一覧（改訂後・学校空調は中規模で表示ver）'!$B$1:$FO$231</definedName>
    <definedName name="_xlnm.Print_Area" localSheetId="2">'一覧（改訂後・学校空調は非表示）'!$B$1:$FL$227</definedName>
    <definedName name="_xlnm.Print_Area" localSheetId="0">'一覧（改訂前の当初）'!$B$1:$FL$233</definedName>
    <definedName name="_xlnm.Print_Area" localSheetId="3">別紙3!$A$1:$X$48</definedName>
    <definedName name="_xlnm.Print_Titles" localSheetId="1">'一覧（改訂後・学校空調は中規模で表示ver）'!$1:$7</definedName>
    <definedName name="_xlnm.Print_Titles" localSheetId="2">'一覧（改訂後・学校空調は非表示）'!$1:$7</definedName>
    <definedName name="_xlnm.Print_Titles" localSheetId="0">'一覧（改訂前の当初）'!$1:$7</definedName>
    <definedName name="_xlnm.Print_Titles" localSheetId="3">別紙3!$2:$2</definedName>
    <definedName name="躯体修繕項目" localSheetId="1">OFFSET('一覧（改訂後・学校空調は中規模で表示ver）'!$DY$240,0,'一覧（改訂後・学校空調は中規模で表示ver）'!$B$4-2014+1,1,#REF!)</definedName>
    <definedName name="躯体修繕項目" localSheetId="2">OFFSET('一覧（改訂後・学校空調は非表示）'!$DV$236,0,'一覧（改訂後・学校空調は非表示）'!$B$4-2014+1,1,#REF!)</definedName>
    <definedName name="躯体修繕項目" localSheetId="0">OFFSET('一覧（改訂前の当初）'!$DV$243,0,'一覧（改訂前の当初）'!$B$4-2014+1,1,#REF!)</definedName>
    <definedName name="建替え項目" localSheetId="1">OFFSET('一覧（改訂後・学校空調は中規模で表示ver）'!$DY$244,0,'一覧（改訂後・学校空調は中規模で表示ver）'!$B$4-2014+1,1,#REF!)</definedName>
    <definedName name="建替え項目" localSheetId="2">OFFSET('一覧（改訂後・学校空調は非表示）'!$DV$240,0,'一覧（改訂後・学校空調は非表示）'!$B$4-2014+1,1,#REF!)</definedName>
    <definedName name="建替え項目" localSheetId="0">OFFSET('一覧（改訂前の当初）'!$DV$247,0,'一覧（改訂前の当初）'!$B$4-2014+1,1,#REF!)</definedName>
    <definedName name="大規模改修項目" localSheetId="1">OFFSET('一覧（改訂後・学校空調は中規模で表示ver）'!$DY$242,0,'一覧（改訂後・学校空調は中規模で表示ver）'!$B$4-2014+1,1,#REF!)</definedName>
    <definedName name="大規模改修項目" localSheetId="2">OFFSET('一覧（改訂後・学校空調は非表示）'!$DV$238,0,'一覧（改訂後・学校空調は非表示）'!$B$4-2014+1,1,#REF!)</definedName>
    <definedName name="大規模改修項目" localSheetId="0">OFFSET('一覧（改訂前の当初）'!$DV$245,0,'一覧（改訂前の当初）'!$B$4-2014+1,1,#REF!)</definedName>
    <definedName name="中規模修繕項目" localSheetId="1">OFFSET('一覧（改訂後・学校空調は中規模で表示ver）'!$DY$241,0,'一覧（改訂後・学校空調は中規模で表示ver）'!$B$4-2014+1,1,#REF!)</definedName>
    <definedName name="中規模修繕項目" localSheetId="2">OFFSET('一覧（改訂後・学校空調は非表示）'!$DV$237,0,'一覧（改訂後・学校空調は非表示）'!$B$4-2014+1,1,#REF!)</definedName>
    <definedName name="中規模修繕項目" localSheetId="0">OFFSET('一覧（改訂前の当初）'!$DV$244,0,'一覧（改訂前の当初）'!$B$4-2014+1,1,#REF!)</definedName>
    <definedName name="長寿命化修繕項目" localSheetId="1">OFFSET('一覧（改訂後・学校空調は中規模で表示ver）'!$DY$243,0,'一覧（改訂後・学校空調は中規模で表示ver）'!$B$4-2014+1,1,#REF!)</definedName>
    <definedName name="長寿命化修繕項目" localSheetId="2">OFFSET('一覧（改訂後・学校空調は非表示）'!$DV$239,0,'一覧（改訂後・学校空調は非表示）'!$B$4-2014+1,1,#REF!)</definedName>
    <definedName name="長寿命化修繕項目" localSheetId="0">OFFSET('一覧（改訂前の当初）'!$DV$246,0,'一覧（改訂前の当初）'!$B$4-2014+1,1,#REF!)</definedName>
    <definedName name="年項目" localSheetId="1">OFFSET('一覧（改訂後・学校空調は中規模で表示ver）'!$DZ$7,0,'一覧（改訂後・学校空調は中規模で表示ver）'!$B$4-2014,0,#REF!)</definedName>
    <definedName name="年項目" localSheetId="2">OFFSET('一覧（改訂後・学校空調は非表示）'!$DW$7,0,'一覧（改訂後・学校空調は非表示）'!$B$4-2014,0,#REF!)</definedName>
    <definedName name="年項目" localSheetId="0">OFFSET('一覧（改訂前の当初）'!$DW$7,0,'一覧（改訂前の当初）'!$B$4-2014,0,#REF!)</definedName>
  </definedNames>
  <calcPr calcId="162913"/>
</workbook>
</file>

<file path=xl/calcChain.xml><?xml version="1.0" encoding="utf-8"?>
<calcChain xmlns="http://schemas.openxmlformats.org/spreadsheetml/2006/main">
  <c r="C48" i="27" l="1"/>
  <c r="M48" i="27" l="1"/>
  <c r="K48" i="27" l="1"/>
  <c r="L48" i="27"/>
  <c r="N48" i="27"/>
  <c r="O48" i="27"/>
  <c r="P48" i="27"/>
  <c r="Q48" i="27"/>
  <c r="R48" i="27"/>
  <c r="S48" i="27"/>
  <c r="T48" i="27"/>
  <c r="U48" i="27"/>
  <c r="V48" i="27"/>
  <c r="W48" i="27"/>
  <c r="J48" i="27" l="1"/>
  <c r="I48" i="27"/>
  <c r="H48" i="27"/>
  <c r="G48" i="27"/>
  <c r="F48" i="27"/>
  <c r="E48" i="27"/>
  <c r="D48" i="27"/>
  <c r="GH2" i="5" l="1"/>
  <c r="GI2" i="5"/>
  <c r="FR8" i="5"/>
  <c r="FT8" i="5"/>
  <c r="FU8" i="5"/>
  <c r="FV8" i="5"/>
  <c r="FW8" i="5"/>
  <c r="FX8" i="5"/>
  <c r="FY8" i="5"/>
  <c r="FZ8" i="5"/>
  <c r="GA8" i="5"/>
  <c r="GB8" i="5"/>
  <c r="GC8" i="5"/>
  <c r="GD8" i="5"/>
  <c r="GG8" i="5"/>
  <c r="GH8" i="5"/>
  <c r="GI8" i="5"/>
  <c r="FR9" i="5"/>
  <c r="FT9" i="5"/>
  <c r="FU9" i="5"/>
  <c r="FV9" i="5"/>
  <c r="FW9" i="5"/>
  <c r="FX9" i="5"/>
  <c r="FY9" i="5"/>
  <c r="FZ9" i="5"/>
  <c r="GA9" i="5"/>
  <c r="GB9" i="5"/>
  <c r="GC9" i="5"/>
  <c r="GD9" i="5"/>
  <c r="GG9" i="5"/>
  <c r="GH9" i="5"/>
  <c r="GI9" i="5"/>
  <c r="FR10" i="5"/>
  <c r="FT10" i="5"/>
  <c r="FU10" i="5"/>
  <c r="FV10" i="5"/>
  <c r="FW10" i="5"/>
  <c r="FX10" i="5"/>
  <c r="FY10" i="5"/>
  <c r="FZ10" i="5"/>
  <c r="GA10" i="5"/>
  <c r="GB10" i="5"/>
  <c r="GC10" i="5"/>
  <c r="GD10" i="5"/>
  <c r="GG10" i="5"/>
  <c r="GH10" i="5"/>
  <c r="GI10" i="5"/>
  <c r="FR11" i="5"/>
  <c r="FT11" i="5"/>
  <c r="FU11" i="5"/>
  <c r="FV11" i="5"/>
  <c r="FW11" i="5"/>
  <c r="FX11" i="5"/>
  <c r="FY11" i="5"/>
  <c r="FZ11" i="5"/>
  <c r="GA11" i="5"/>
  <c r="GB11" i="5"/>
  <c r="GC11" i="5"/>
  <c r="GD11" i="5"/>
  <c r="GG11" i="5"/>
  <c r="GH11" i="5"/>
  <c r="GI11" i="5"/>
  <c r="FR12" i="5"/>
  <c r="FT12" i="5"/>
  <c r="FU12" i="5"/>
  <c r="FV12" i="5"/>
  <c r="FW12" i="5"/>
  <c r="FX12" i="5"/>
  <c r="FY12" i="5"/>
  <c r="FZ12" i="5"/>
  <c r="GA12" i="5"/>
  <c r="GB12" i="5"/>
  <c r="GC12" i="5"/>
  <c r="GD12" i="5"/>
  <c r="GG12" i="5"/>
  <c r="GH12" i="5"/>
  <c r="GI12" i="5"/>
  <c r="FR13" i="5"/>
  <c r="FT13" i="5"/>
  <c r="FU13" i="5"/>
  <c r="FV13" i="5"/>
  <c r="FW13" i="5"/>
  <c r="FX13" i="5"/>
  <c r="FY13" i="5"/>
  <c r="FZ13" i="5"/>
  <c r="GA13" i="5"/>
  <c r="GB13" i="5"/>
  <c r="GC13" i="5"/>
  <c r="GD13" i="5"/>
  <c r="GG13" i="5"/>
  <c r="GH13" i="5"/>
  <c r="GI13" i="5"/>
  <c r="FR14" i="5"/>
  <c r="FT14" i="5"/>
  <c r="FU14" i="5"/>
  <c r="FV14" i="5"/>
  <c r="FW14" i="5"/>
  <c r="FX14" i="5"/>
  <c r="FY14" i="5"/>
  <c r="FZ14" i="5"/>
  <c r="GA14" i="5"/>
  <c r="GB14" i="5"/>
  <c r="GC14" i="5"/>
  <c r="GD14" i="5"/>
  <c r="GG14" i="5"/>
  <c r="GH14" i="5"/>
  <c r="GI14" i="5"/>
  <c r="FR15" i="5"/>
  <c r="FT15" i="5"/>
  <c r="FU15" i="5"/>
  <c r="FV15" i="5"/>
  <c r="FW15" i="5"/>
  <c r="FX15" i="5"/>
  <c r="FY15" i="5"/>
  <c r="FZ15" i="5"/>
  <c r="GA15" i="5"/>
  <c r="GB15" i="5"/>
  <c r="GC15" i="5"/>
  <c r="GD15" i="5"/>
  <c r="GG15" i="5"/>
  <c r="GH15" i="5"/>
  <c r="GI15" i="5"/>
  <c r="FR16" i="5"/>
  <c r="FT16" i="5"/>
  <c r="FU16" i="5"/>
  <c r="FV16" i="5"/>
  <c r="FW16" i="5"/>
  <c r="FX16" i="5"/>
  <c r="FY16" i="5"/>
  <c r="FZ16" i="5"/>
  <c r="GA16" i="5"/>
  <c r="GB16" i="5"/>
  <c r="GC16" i="5"/>
  <c r="GD16" i="5"/>
  <c r="GG16" i="5"/>
  <c r="GH16" i="5"/>
  <c r="GI16" i="5"/>
  <c r="FR17" i="5"/>
  <c r="FT17" i="5"/>
  <c r="FU17" i="5"/>
  <c r="FV17" i="5"/>
  <c r="FW17" i="5"/>
  <c r="FX17" i="5"/>
  <c r="FY17" i="5"/>
  <c r="FZ17" i="5"/>
  <c r="GA17" i="5"/>
  <c r="GB17" i="5"/>
  <c r="GC17" i="5"/>
  <c r="GD17" i="5"/>
  <c r="GG17" i="5"/>
  <c r="GH17" i="5"/>
  <c r="GI17" i="5"/>
  <c r="FR18" i="5"/>
  <c r="FT18" i="5"/>
  <c r="FU18" i="5"/>
  <c r="FV18" i="5"/>
  <c r="FW18" i="5"/>
  <c r="FX18" i="5"/>
  <c r="FY18" i="5"/>
  <c r="FZ18" i="5"/>
  <c r="GA18" i="5"/>
  <c r="GB18" i="5"/>
  <c r="GC18" i="5"/>
  <c r="GD18" i="5"/>
  <c r="GG18" i="5"/>
  <c r="GH18" i="5"/>
  <c r="GI18" i="5"/>
  <c r="FR19" i="5"/>
  <c r="FT19" i="5"/>
  <c r="FU19" i="5"/>
  <c r="FV19" i="5"/>
  <c r="FW19" i="5"/>
  <c r="FX19" i="5"/>
  <c r="FY19" i="5"/>
  <c r="FZ19" i="5"/>
  <c r="GA19" i="5"/>
  <c r="GB19" i="5"/>
  <c r="GC19" i="5"/>
  <c r="GD19" i="5"/>
  <c r="GG19" i="5"/>
  <c r="GH19" i="5"/>
  <c r="GI19" i="5"/>
  <c r="FR20" i="5"/>
  <c r="FT20" i="5"/>
  <c r="FU20" i="5"/>
  <c r="FV20" i="5"/>
  <c r="FW20" i="5"/>
  <c r="FX20" i="5"/>
  <c r="FY20" i="5"/>
  <c r="FZ20" i="5"/>
  <c r="GA20" i="5"/>
  <c r="GB20" i="5"/>
  <c r="GC20" i="5"/>
  <c r="GD20" i="5"/>
  <c r="GG20" i="5"/>
  <c r="GH20" i="5"/>
  <c r="GI20" i="5"/>
  <c r="FR21" i="5"/>
  <c r="FT21" i="5"/>
  <c r="FU21" i="5"/>
  <c r="FV21" i="5"/>
  <c r="FW21" i="5"/>
  <c r="FX21" i="5"/>
  <c r="FY21" i="5"/>
  <c r="FZ21" i="5"/>
  <c r="GA21" i="5"/>
  <c r="GB21" i="5"/>
  <c r="GC21" i="5"/>
  <c r="GD21" i="5"/>
  <c r="GG21" i="5"/>
  <c r="GH21" i="5"/>
  <c r="GI21" i="5"/>
  <c r="FR22" i="5"/>
  <c r="FT22" i="5"/>
  <c r="FU22" i="5"/>
  <c r="FV22" i="5"/>
  <c r="FW22" i="5"/>
  <c r="FX22" i="5"/>
  <c r="FY22" i="5"/>
  <c r="FZ22" i="5"/>
  <c r="GA22" i="5"/>
  <c r="GB22" i="5"/>
  <c r="GC22" i="5"/>
  <c r="GD22" i="5"/>
  <c r="GG22" i="5"/>
  <c r="GH22" i="5"/>
  <c r="GI22" i="5"/>
  <c r="FR23" i="5"/>
  <c r="FT23" i="5"/>
  <c r="FU23" i="5"/>
  <c r="FV23" i="5"/>
  <c r="FW23" i="5"/>
  <c r="FX23" i="5"/>
  <c r="FY23" i="5"/>
  <c r="FZ23" i="5"/>
  <c r="GA23" i="5"/>
  <c r="GB23" i="5"/>
  <c r="GC23" i="5"/>
  <c r="GD23" i="5"/>
  <c r="GG23" i="5"/>
  <c r="GH23" i="5"/>
  <c r="GI23" i="5"/>
  <c r="FR24" i="5"/>
  <c r="FT24" i="5"/>
  <c r="FU24" i="5"/>
  <c r="FV24" i="5"/>
  <c r="FW24" i="5"/>
  <c r="FX24" i="5"/>
  <c r="FY24" i="5"/>
  <c r="FZ24" i="5"/>
  <c r="GA24" i="5"/>
  <c r="GB24" i="5"/>
  <c r="GC24" i="5"/>
  <c r="GD24" i="5"/>
  <c r="GG24" i="5"/>
  <c r="GH24" i="5"/>
  <c r="GI24" i="5"/>
  <c r="FR25" i="5"/>
  <c r="FT25" i="5"/>
  <c r="FU25" i="5"/>
  <c r="FV25" i="5"/>
  <c r="FW25" i="5"/>
  <c r="FX25" i="5"/>
  <c r="FY25" i="5"/>
  <c r="FZ25" i="5"/>
  <c r="GA25" i="5"/>
  <c r="GB25" i="5"/>
  <c r="GC25" i="5"/>
  <c r="GD25" i="5"/>
  <c r="GG25" i="5"/>
  <c r="GH25" i="5"/>
  <c r="GI25" i="5"/>
  <c r="FR26" i="5"/>
  <c r="FT26" i="5"/>
  <c r="FU26" i="5"/>
  <c r="FV26" i="5"/>
  <c r="FW26" i="5"/>
  <c r="FX26" i="5"/>
  <c r="FY26" i="5"/>
  <c r="FZ26" i="5"/>
  <c r="GA26" i="5"/>
  <c r="GB26" i="5"/>
  <c r="GC26" i="5"/>
  <c r="GD26" i="5"/>
  <c r="GG26" i="5"/>
  <c r="GH26" i="5"/>
  <c r="GI26" i="5"/>
  <c r="FR27" i="5"/>
  <c r="FT27" i="5"/>
  <c r="FU27" i="5"/>
  <c r="FV27" i="5"/>
  <c r="FW27" i="5"/>
  <c r="FX27" i="5"/>
  <c r="FY27" i="5"/>
  <c r="FZ27" i="5"/>
  <c r="GA27" i="5"/>
  <c r="GB27" i="5"/>
  <c r="GC27" i="5"/>
  <c r="GD27" i="5"/>
  <c r="GG27" i="5"/>
  <c r="GH27" i="5"/>
  <c r="GI27" i="5"/>
  <c r="FR28" i="5"/>
  <c r="FT28" i="5"/>
  <c r="FU28" i="5"/>
  <c r="FV28" i="5"/>
  <c r="FW28" i="5"/>
  <c r="FX28" i="5"/>
  <c r="FY28" i="5"/>
  <c r="FZ28" i="5"/>
  <c r="GA28" i="5"/>
  <c r="GB28" i="5"/>
  <c r="GC28" i="5"/>
  <c r="GD28" i="5"/>
  <c r="GG28" i="5"/>
  <c r="GH28" i="5"/>
  <c r="GI28" i="5"/>
  <c r="FR29" i="5"/>
  <c r="FT29" i="5"/>
  <c r="FU29" i="5"/>
  <c r="FV29" i="5"/>
  <c r="FW29" i="5"/>
  <c r="FX29" i="5"/>
  <c r="FY29" i="5"/>
  <c r="FZ29" i="5"/>
  <c r="GA29" i="5"/>
  <c r="GB29" i="5"/>
  <c r="GC29" i="5"/>
  <c r="GD29" i="5"/>
  <c r="GG29" i="5"/>
  <c r="GH29" i="5"/>
  <c r="GI29" i="5"/>
  <c r="FR30" i="5"/>
  <c r="FT30" i="5"/>
  <c r="FU30" i="5"/>
  <c r="FV30" i="5"/>
  <c r="FW30" i="5"/>
  <c r="FX30" i="5"/>
  <c r="FY30" i="5"/>
  <c r="FZ30" i="5"/>
  <c r="GA30" i="5"/>
  <c r="GB30" i="5"/>
  <c r="GC30" i="5"/>
  <c r="GD30" i="5"/>
  <c r="GG30" i="5"/>
  <c r="GH30" i="5"/>
  <c r="GI30" i="5"/>
  <c r="FR31" i="5"/>
  <c r="FT31" i="5"/>
  <c r="FU31" i="5"/>
  <c r="FV31" i="5"/>
  <c r="FW31" i="5"/>
  <c r="FX31" i="5"/>
  <c r="FY31" i="5"/>
  <c r="FZ31" i="5"/>
  <c r="GA31" i="5"/>
  <c r="GB31" i="5"/>
  <c r="GC31" i="5"/>
  <c r="GD31" i="5"/>
  <c r="GG31" i="5"/>
  <c r="GH31" i="5"/>
  <c r="GI31" i="5"/>
  <c r="FR32" i="5"/>
  <c r="FT32" i="5"/>
  <c r="FU32" i="5"/>
  <c r="FV32" i="5"/>
  <c r="FW32" i="5"/>
  <c r="FX32" i="5"/>
  <c r="FY32" i="5"/>
  <c r="FZ32" i="5"/>
  <c r="GA32" i="5"/>
  <c r="GB32" i="5"/>
  <c r="GC32" i="5"/>
  <c r="GD32" i="5"/>
  <c r="GG32" i="5"/>
  <c r="GH32" i="5"/>
  <c r="GI32" i="5"/>
  <c r="FR33" i="5"/>
  <c r="FT33" i="5"/>
  <c r="FU33" i="5"/>
  <c r="FV33" i="5"/>
  <c r="FW33" i="5"/>
  <c r="FX33" i="5"/>
  <c r="FY33" i="5"/>
  <c r="FZ33" i="5"/>
  <c r="GA33" i="5"/>
  <c r="GB33" i="5"/>
  <c r="GC33" i="5"/>
  <c r="GD33" i="5"/>
  <c r="GG33" i="5"/>
  <c r="GH33" i="5"/>
  <c r="GI33" i="5"/>
  <c r="FR34" i="5"/>
  <c r="FT34" i="5"/>
  <c r="FU34" i="5"/>
  <c r="FV34" i="5"/>
  <c r="FW34" i="5"/>
  <c r="FX34" i="5"/>
  <c r="FY34" i="5"/>
  <c r="FZ34" i="5"/>
  <c r="GA34" i="5"/>
  <c r="GB34" i="5"/>
  <c r="GC34" i="5"/>
  <c r="GD34" i="5"/>
  <c r="GG34" i="5"/>
  <c r="GH34" i="5"/>
  <c r="GI34" i="5"/>
  <c r="FR35" i="5"/>
  <c r="FT35" i="5"/>
  <c r="FU35" i="5"/>
  <c r="FV35" i="5"/>
  <c r="FW35" i="5"/>
  <c r="FX35" i="5"/>
  <c r="FY35" i="5"/>
  <c r="FZ35" i="5"/>
  <c r="GA35" i="5"/>
  <c r="GB35" i="5"/>
  <c r="GC35" i="5"/>
  <c r="GD35" i="5"/>
  <c r="GG35" i="5"/>
  <c r="GH35" i="5"/>
  <c r="GI35" i="5"/>
  <c r="FR36" i="5"/>
  <c r="FT36" i="5"/>
  <c r="FU36" i="5"/>
  <c r="FV36" i="5"/>
  <c r="FW36" i="5"/>
  <c r="FX36" i="5"/>
  <c r="FY36" i="5"/>
  <c r="FZ36" i="5"/>
  <c r="GA36" i="5"/>
  <c r="GB36" i="5"/>
  <c r="GC36" i="5"/>
  <c r="GD36" i="5"/>
  <c r="GG36" i="5"/>
  <c r="GH36" i="5"/>
  <c r="GI36" i="5"/>
  <c r="FR37" i="5"/>
  <c r="FT37" i="5"/>
  <c r="FU37" i="5"/>
  <c r="FV37" i="5"/>
  <c r="FW37" i="5"/>
  <c r="FX37" i="5"/>
  <c r="FY37" i="5"/>
  <c r="FZ37" i="5"/>
  <c r="GA37" i="5"/>
  <c r="GB37" i="5"/>
  <c r="GC37" i="5"/>
  <c r="GD37" i="5"/>
  <c r="GG37" i="5"/>
  <c r="GH37" i="5"/>
  <c r="GI37" i="5"/>
  <c r="FR38" i="5"/>
  <c r="FT38" i="5"/>
  <c r="FU38" i="5"/>
  <c r="FV38" i="5"/>
  <c r="FW38" i="5"/>
  <c r="FX38" i="5"/>
  <c r="FY38" i="5"/>
  <c r="FZ38" i="5"/>
  <c r="GA38" i="5"/>
  <c r="GB38" i="5"/>
  <c r="GC38" i="5"/>
  <c r="GD38" i="5"/>
  <c r="GG38" i="5"/>
  <c r="GH38" i="5"/>
  <c r="GI38" i="5"/>
  <c r="FR39" i="5"/>
  <c r="FT39" i="5"/>
  <c r="FU39" i="5"/>
  <c r="FV39" i="5"/>
  <c r="FW39" i="5"/>
  <c r="FX39" i="5"/>
  <c r="FY39" i="5"/>
  <c r="FZ39" i="5"/>
  <c r="GA39" i="5"/>
  <c r="GB39" i="5"/>
  <c r="GC39" i="5"/>
  <c r="GD39" i="5"/>
  <c r="GG39" i="5"/>
  <c r="GH39" i="5"/>
  <c r="GI39" i="5"/>
  <c r="FR40" i="5"/>
  <c r="FT40" i="5"/>
  <c r="FU40" i="5"/>
  <c r="FV40" i="5"/>
  <c r="FW40" i="5"/>
  <c r="FX40" i="5"/>
  <c r="FY40" i="5"/>
  <c r="FZ40" i="5"/>
  <c r="GA40" i="5"/>
  <c r="GB40" i="5"/>
  <c r="GC40" i="5"/>
  <c r="GD40" i="5"/>
  <c r="GG40" i="5"/>
  <c r="GH40" i="5"/>
  <c r="GI40" i="5"/>
  <c r="FR41" i="5"/>
  <c r="FT41" i="5"/>
  <c r="FU41" i="5"/>
  <c r="FV41" i="5"/>
  <c r="FW41" i="5"/>
  <c r="FX41" i="5"/>
  <c r="FY41" i="5"/>
  <c r="FZ41" i="5"/>
  <c r="GA41" i="5"/>
  <c r="GB41" i="5"/>
  <c r="GC41" i="5"/>
  <c r="GD41" i="5"/>
  <c r="GG41" i="5"/>
  <c r="GH41" i="5"/>
  <c r="GI41" i="5"/>
  <c r="FR42" i="5"/>
  <c r="FT42" i="5"/>
  <c r="FU42" i="5"/>
  <c r="FV42" i="5"/>
  <c r="FW42" i="5"/>
  <c r="FX42" i="5"/>
  <c r="FY42" i="5"/>
  <c r="FZ42" i="5"/>
  <c r="GA42" i="5"/>
  <c r="GB42" i="5"/>
  <c r="GC42" i="5"/>
  <c r="GD42" i="5"/>
  <c r="GG42" i="5"/>
  <c r="GH42" i="5"/>
  <c r="GI42" i="5"/>
  <c r="FR43" i="5"/>
  <c r="FT43" i="5"/>
  <c r="FU43" i="5"/>
  <c r="FV43" i="5"/>
  <c r="FW43" i="5"/>
  <c r="FX43" i="5"/>
  <c r="FY43" i="5"/>
  <c r="FZ43" i="5"/>
  <c r="GA43" i="5"/>
  <c r="GB43" i="5"/>
  <c r="GC43" i="5"/>
  <c r="GD43" i="5"/>
  <c r="GG43" i="5"/>
  <c r="GH43" i="5"/>
  <c r="GI43" i="5"/>
  <c r="FR44" i="5"/>
  <c r="FT44" i="5"/>
  <c r="FU44" i="5"/>
  <c r="FV44" i="5"/>
  <c r="FW44" i="5"/>
  <c r="FX44" i="5"/>
  <c r="FY44" i="5"/>
  <c r="FZ44" i="5"/>
  <c r="GA44" i="5"/>
  <c r="GB44" i="5"/>
  <c r="GC44" i="5"/>
  <c r="GD44" i="5"/>
  <c r="GG44" i="5"/>
  <c r="GH44" i="5"/>
  <c r="GI44" i="5"/>
  <c r="FR45" i="5"/>
  <c r="FT45" i="5"/>
  <c r="FU45" i="5"/>
  <c r="FV45" i="5"/>
  <c r="FW45" i="5"/>
  <c r="FX45" i="5"/>
  <c r="FY45" i="5"/>
  <c r="FZ45" i="5"/>
  <c r="GA45" i="5"/>
  <c r="GB45" i="5"/>
  <c r="GC45" i="5"/>
  <c r="GD45" i="5"/>
  <c r="GG45" i="5"/>
  <c r="GH45" i="5"/>
  <c r="GI45" i="5"/>
  <c r="FR46" i="5"/>
  <c r="FT46" i="5"/>
  <c r="FU46" i="5"/>
  <c r="FV46" i="5"/>
  <c r="FW46" i="5"/>
  <c r="FX46" i="5"/>
  <c r="FY46" i="5"/>
  <c r="FZ46" i="5"/>
  <c r="GA46" i="5"/>
  <c r="GB46" i="5"/>
  <c r="GC46" i="5"/>
  <c r="GD46" i="5"/>
  <c r="GG46" i="5"/>
  <c r="GH46" i="5"/>
  <c r="GI46" i="5"/>
  <c r="FR47" i="5"/>
  <c r="FT47" i="5"/>
  <c r="FU47" i="5"/>
  <c r="FV47" i="5"/>
  <c r="FW47" i="5"/>
  <c r="FX47" i="5"/>
  <c r="FY47" i="5"/>
  <c r="FZ47" i="5"/>
  <c r="GA47" i="5"/>
  <c r="GB47" i="5"/>
  <c r="GC47" i="5"/>
  <c r="GD47" i="5"/>
  <c r="GG47" i="5"/>
  <c r="GH47" i="5"/>
  <c r="GI47" i="5"/>
  <c r="FR48" i="5"/>
  <c r="FT48" i="5"/>
  <c r="FU48" i="5"/>
  <c r="FV48" i="5"/>
  <c r="FW48" i="5"/>
  <c r="FX48" i="5"/>
  <c r="FY48" i="5"/>
  <c r="FZ48" i="5"/>
  <c r="GA48" i="5"/>
  <c r="GB48" i="5"/>
  <c r="GC48" i="5"/>
  <c r="GD48" i="5"/>
  <c r="GG48" i="5"/>
  <c r="GH48" i="5"/>
  <c r="GI48" i="5"/>
  <c r="FR49" i="5"/>
  <c r="FT49" i="5"/>
  <c r="FU49" i="5"/>
  <c r="FV49" i="5"/>
  <c r="FW49" i="5"/>
  <c r="FX49" i="5"/>
  <c r="FY49" i="5"/>
  <c r="FZ49" i="5"/>
  <c r="GA49" i="5"/>
  <c r="GB49" i="5"/>
  <c r="GC49" i="5"/>
  <c r="GD49" i="5"/>
  <c r="GG49" i="5"/>
  <c r="GH49" i="5"/>
  <c r="GI49" i="5"/>
  <c r="FR50" i="5"/>
  <c r="FT50" i="5"/>
  <c r="FU50" i="5"/>
  <c r="FV50" i="5"/>
  <c r="FW50" i="5"/>
  <c r="FX50" i="5"/>
  <c r="FY50" i="5"/>
  <c r="FZ50" i="5"/>
  <c r="GA50" i="5"/>
  <c r="GB50" i="5"/>
  <c r="GC50" i="5"/>
  <c r="GD50" i="5"/>
  <c r="GG50" i="5"/>
  <c r="GH50" i="5"/>
  <c r="GI50" i="5"/>
  <c r="FR51" i="5"/>
  <c r="FT51" i="5"/>
  <c r="FU51" i="5"/>
  <c r="FV51" i="5"/>
  <c r="FW51" i="5"/>
  <c r="FX51" i="5"/>
  <c r="FY51" i="5"/>
  <c r="FZ51" i="5"/>
  <c r="GA51" i="5"/>
  <c r="GB51" i="5"/>
  <c r="GC51" i="5"/>
  <c r="GD51" i="5"/>
  <c r="GG51" i="5"/>
  <c r="GH51" i="5"/>
  <c r="GI51" i="5"/>
  <c r="FR52" i="5"/>
  <c r="FT52" i="5"/>
  <c r="FU52" i="5"/>
  <c r="FV52" i="5"/>
  <c r="FW52" i="5"/>
  <c r="FX52" i="5"/>
  <c r="FY52" i="5"/>
  <c r="FZ52" i="5"/>
  <c r="GA52" i="5"/>
  <c r="GB52" i="5"/>
  <c r="GC52" i="5"/>
  <c r="GD52" i="5"/>
  <c r="GG52" i="5"/>
  <c r="GH52" i="5"/>
  <c r="GI52" i="5"/>
  <c r="FR53" i="5"/>
  <c r="FT53" i="5"/>
  <c r="FU53" i="5"/>
  <c r="FV53" i="5"/>
  <c r="FW53" i="5"/>
  <c r="FX53" i="5"/>
  <c r="FY53" i="5"/>
  <c r="FZ53" i="5"/>
  <c r="GA53" i="5"/>
  <c r="GB53" i="5"/>
  <c r="GC53" i="5"/>
  <c r="GD53" i="5"/>
  <c r="GG53" i="5"/>
  <c r="GH53" i="5"/>
  <c r="GI53" i="5"/>
  <c r="FR54" i="5"/>
  <c r="FT54" i="5"/>
  <c r="FU54" i="5"/>
  <c r="FV54" i="5"/>
  <c r="FW54" i="5"/>
  <c r="FX54" i="5"/>
  <c r="FY54" i="5"/>
  <c r="FZ54" i="5"/>
  <c r="GA54" i="5"/>
  <c r="GB54" i="5"/>
  <c r="GC54" i="5"/>
  <c r="GD54" i="5"/>
  <c r="GG54" i="5"/>
  <c r="GH54" i="5"/>
  <c r="GI54" i="5"/>
  <c r="FR55" i="5"/>
  <c r="FT55" i="5"/>
  <c r="FU55" i="5"/>
  <c r="FV55" i="5"/>
  <c r="FW55" i="5"/>
  <c r="FX55" i="5"/>
  <c r="FY55" i="5"/>
  <c r="FZ55" i="5"/>
  <c r="GA55" i="5"/>
  <c r="GB55" i="5"/>
  <c r="GC55" i="5"/>
  <c r="GD55" i="5"/>
  <c r="GG55" i="5"/>
  <c r="GH55" i="5"/>
  <c r="GI55" i="5"/>
  <c r="FR56" i="5"/>
  <c r="FT56" i="5"/>
  <c r="FU56" i="5"/>
  <c r="FV56" i="5"/>
  <c r="FW56" i="5"/>
  <c r="FX56" i="5"/>
  <c r="FY56" i="5"/>
  <c r="FZ56" i="5"/>
  <c r="GA56" i="5"/>
  <c r="GB56" i="5"/>
  <c r="GC56" i="5"/>
  <c r="GD56" i="5"/>
  <c r="GG56" i="5"/>
  <c r="GH56" i="5"/>
  <c r="GI56" i="5"/>
  <c r="FR57" i="5"/>
  <c r="FT57" i="5"/>
  <c r="FU57" i="5"/>
  <c r="FV57" i="5"/>
  <c r="FW57" i="5"/>
  <c r="FX57" i="5"/>
  <c r="FY57" i="5"/>
  <c r="FZ57" i="5"/>
  <c r="GA57" i="5"/>
  <c r="GB57" i="5"/>
  <c r="GC57" i="5"/>
  <c r="GD57" i="5"/>
  <c r="FR58" i="5"/>
  <c r="FT58" i="5"/>
  <c r="FU58" i="5"/>
  <c r="FV58" i="5"/>
  <c r="FW58" i="5"/>
  <c r="FX58" i="5"/>
  <c r="FY58" i="5"/>
  <c r="FZ58" i="5"/>
  <c r="GA58" i="5"/>
  <c r="GB58" i="5"/>
  <c r="GC58" i="5"/>
  <c r="GD58" i="5"/>
  <c r="FR59" i="5"/>
  <c r="FT59" i="5"/>
  <c r="FU59" i="5"/>
  <c r="FV59" i="5"/>
  <c r="FW59" i="5"/>
  <c r="FX59" i="5"/>
  <c r="FY59" i="5"/>
  <c r="FZ59" i="5"/>
  <c r="GA59" i="5"/>
  <c r="GB59" i="5"/>
  <c r="GC59" i="5"/>
  <c r="GD59" i="5"/>
  <c r="FR60" i="5"/>
  <c r="FT60" i="5"/>
  <c r="FU60" i="5"/>
  <c r="FV60" i="5"/>
  <c r="FW60" i="5"/>
  <c r="FX60" i="5"/>
  <c r="FY60" i="5"/>
  <c r="FZ60" i="5"/>
  <c r="GA60" i="5"/>
  <c r="GB60" i="5"/>
  <c r="GC60" i="5"/>
  <c r="GD60" i="5"/>
  <c r="GG60" i="5"/>
  <c r="GH60" i="5"/>
  <c r="GI60" i="5"/>
  <c r="FR61" i="5"/>
  <c r="FT61" i="5"/>
  <c r="FU61" i="5"/>
  <c r="FV61" i="5"/>
  <c r="FW61" i="5"/>
  <c r="FX61" i="5"/>
  <c r="FY61" i="5"/>
  <c r="FZ61" i="5"/>
  <c r="GA61" i="5"/>
  <c r="GB61" i="5"/>
  <c r="GC61" i="5"/>
  <c r="GD61" i="5"/>
  <c r="GG61" i="5"/>
  <c r="GH61" i="5"/>
  <c r="GI61" i="5"/>
  <c r="FR62" i="5"/>
  <c r="FT62" i="5"/>
  <c r="FU62" i="5"/>
  <c r="FV62" i="5"/>
  <c r="FW62" i="5"/>
  <c r="FX62" i="5"/>
  <c r="FY62" i="5"/>
  <c r="FZ62" i="5"/>
  <c r="GA62" i="5"/>
  <c r="GB62" i="5"/>
  <c r="GC62" i="5"/>
  <c r="GD62" i="5"/>
  <c r="GG62" i="5"/>
  <c r="GH62" i="5"/>
  <c r="GI62" i="5"/>
  <c r="FR63" i="5"/>
  <c r="FT63" i="5"/>
  <c r="FU63" i="5"/>
  <c r="FV63" i="5"/>
  <c r="FW63" i="5"/>
  <c r="FX63" i="5"/>
  <c r="FY63" i="5"/>
  <c r="FZ63" i="5"/>
  <c r="GA63" i="5"/>
  <c r="GB63" i="5"/>
  <c r="GC63" i="5"/>
  <c r="GD63" i="5"/>
  <c r="GG63" i="5"/>
  <c r="GH63" i="5"/>
  <c r="GI63" i="5"/>
  <c r="FR64" i="5"/>
  <c r="FT64" i="5"/>
  <c r="FU64" i="5"/>
  <c r="FV64" i="5"/>
  <c r="FW64" i="5"/>
  <c r="FX64" i="5"/>
  <c r="FY64" i="5"/>
  <c r="FZ64" i="5"/>
  <c r="GA64" i="5"/>
  <c r="GB64" i="5"/>
  <c r="GC64" i="5"/>
  <c r="GD64" i="5"/>
  <c r="FR65" i="5"/>
  <c r="FT65" i="5"/>
  <c r="FU65" i="5"/>
  <c r="FV65" i="5"/>
  <c r="FW65" i="5"/>
  <c r="FX65" i="5"/>
  <c r="FY65" i="5"/>
  <c r="FZ65" i="5"/>
  <c r="GA65" i="5"/>
  <c r="GB65" i="5"/>
  <c r="GC65" i="5"/>
  <c r="GD65" i="5"/>
  <c r="GG65" i="5"/>
  <c r="GH65" i="5"/>
  <c r="GI65" i="5"/>
  <c r="FR66" i="5"/>
  <c r="FT66" i="5"/>
  <c r="FU66" i="5"/>
  <c r="FV66" i="5"/>
  <c r="FW66" i="5"/>
  <c r="FX66" i="5"/>
  <c r="FY66" i="5"/>
  <c r="FZ66" i="5"/>
  <c r="GA66" i="5"/>
  <c r="GB66" i="5"/>
  <c r="GC66" i="5"/>
  <c r="GD66" i="5"/>
  <c r="GG66" i="5"/>
  <c r="GH66" i="5"/>
  <c r="GI66" i="5"/>
  <c r="FR67" i="5"/>
  <c r="FT67" i="5"/>
  <c r="FU67" i="5"/>
  <c r="FV67" i="5"/>
  <c r="FW67" i="5"/>
  <c r="FX67" i="5"/>
  <c r="FY67" i="5"/>
  <c r="FZ67" i="5"/>
  <c r="GA67" i="5"/>
  <c r="GB67" i="5"/>
  <c r="GC67" i="5"/>
  <c r="GD67" i="5"/>
  <c r="GG67" i="5"/>
  <c r="GH67" i="5"/>
  <c r="GI67" i="5"/>
  <c r="FR68" i="5"/>
  <c r="FT68" i="5"/>
  <c r="FU68" i="5"/>
  <c r="FV68" i="5"/>
  <c r="FW68" i="5"/>
  <c r="FX68" i="5"/>
  <c r="FY68" i="5"/>
  <c r="FZ68" i="5"/>
  <c r="GA68" i="5"/>
  <c r="GB68" i="5"/>
  <c r="GC68" i="5"/>
  <c r="GD68" i="5"/>
  <c r="GG68" i="5"/>
  <c r="GH68" i="5"/>
  <c r="GI68" i="5"/>
  <c r="FR69" i="5"/>
  <c r="FT69" i="5"/>
  <c r="FU69" i="5"/>
  <c r="FV69" i="5"/>
  <c r="FW69" i="5"/>
  <c r="FX69" i="5"/>
  <c r="FY69" i="5"/>
  <c r="FZ69" i="5"/>
  <c r="GA69" i="5"/>
  <c r="GB69" i="5"/>
  <c r="GC69" i="5"/>
  <c r="GD69" i="5"/>
  <c r="GG69" i="5"/>
  <c r="GH69" i="5"/>
  <c r="GI69" i="5"/>
  <c r="FR70" i="5"/>
  <c r="FT70" i="5"/>
  <c r="FU70" i="5"/>
  <c r="FV70" i="5"/>
  <c r="FW70" i="5"/>
  <c r="FX70" i="5"/>
  <c r="FY70" i="5"/>
  <c r="FZ70" i="5"/>
  <c r="GA70" i="5"/>
  <c r="GB70" i="5"/>
  <c r="GC70" i="5"/>
  <c r="GD70" i="5"/>
  <c r="GG70" i="5"/>
  <c r="GH70" i="5"/>
  <c r="GI70" i="5"/>
  <c r="FR71" i="5"/>
  <c r="FT71" i="5"/>
  <c r="FU71" i="5"/>
  <c r="FV71" i="5"/>
  <c r="FW71" i="5"/>
  <c r="FX71" i="5"/>
  <c r="FY71" i="5"/>
  <c r="FZ71" i="5"/>
  <c r="GA71" i="5"/>
  <c r="GB71" i="5"/>
  <c r="GC71" i="5"/>
  <c r="GD71" i="5"/>
  <c r="FR72" i="5"/>
  <c r="FT72" i="5"/>
  <c r="FU72" i="5"/>
  <c r="FV72" i="5"/>
  <c r="FW72" i="5"/>
  <c r="FX72" i="5"/>
  <c r="FY72" i="5"/>
  <c r="FZ72" i="5"/>
  <c r="GA72" i="5"/>
  <c r="GB72" i="5"/>
  <c r="GC72" i="5"/>
  <c r="GD72" i="5"/>
  <c r="GG72" i="5"/>
  <c r="GH72" i="5"/>
  <c r="GI72" i="5"/>
  <c r="FR73" i="5"/>
  <c r="FT73" i="5"/>
  <c r="FU73" i="5"/>
  <c r="FV73" i="5"/>
  <c r="FW73" i="5"/>
  <c r="FX73" i="5"/>
  <c r="FY73" i="5"/>
  <c r="FZ73" i="5"/>
  <c r="GA73" i="5"/>
  <c r="GB73" i="5"/>
  <c r="GC73" i="5"/>
  <c r="GD73" i="5"/>
  <c r="FR74" i="5"/>
  <c r="FT74" i="5"/>
  <c r="FU74" i="5"/>
  <c r="FV74" i="5"/>
  <c r="FW74" i="5"/>
  <c r="FX74" i="5"/>
  <c r="FY74" i="5"/>
  <c r="FZ74" i="5"/>
  <c r="GA74" i="5"/>
  <c r="GB74" i="5"/>
  <c r="GC74" i="5"/>
  <c r="GD74" i="5"/>
  <c r="FR75" i="5"/>
  <c r="FT75" i="5"/>
  <c r="FU75" i="5"/>
  <c r="FV75" i="5"/>
  <c r="FW75" i="5"/>
  <c r="FX75" i="5"/>
  <c r="FY75" i="5"/>
  <c r="FZ75" i="5"/>
  <c r="GA75" i="5"/>
  <c r="GB75" i="5"/>
  <c r="GC75" i="5"/>
  <c r="GD75" i="5"/>
  <c r="GG75" i="5"/>
  <c r="GH75" i="5"/>
  <c r="GI75" i="5"/>
  <c r="FR76" i="5"/>
  <c r="FT76" i="5"/>
  <c r="FU76" i="5"/>
  <c r="FV76" i="5"/>
  <c r="FW76" i="5"/>
  <c r="FX76" i="5"/>
  <c r="FY76" i="5"/>
  <c r="FZ76" i="5"/>
  <c r="GA76" i="5"/>
  <c r="GB76" i="5"/>
  <c r="GC76" i="5"/>
  <c r="GD76" i="5"/>
  <c r="GG76" i="5"/>
  <c r="GH76" i="5"/>
  <c r="GI76" i="5"/>
  <c r="FR77" i="5"/>
  <c r="FT77" i="5"/>
  <c r="FU77" i="5"/>
  <c r="FV77" i="5"/>
  <c r="FW77" i="5"/>
  <c r="FX77" i="5"/>
  <c r="FY77" i="5"/>
  <c r="FZ77" i="5"/>
  <c r="GA77" i="5"/>
  <c r="GB77" i="5"/>
  <c r="GC77" i="5"/>
  <c r="GD77" i="5"/>
  <c r="GG77" i="5"/>
  <c r="GH77" i="5"/>
  <c r="GI77" i="5"/>
  <c r="FR78" i="5"/>
  <c r="FT78" i="5"/>
  <c r="FU78" i="5"/>
  <c r="FV78" i="5"/>
  <c r="FW78" i="5"/>
  <c r="FX78" i="5"/>
  <c r="FY78" i="5"/>
  <c r="FZ78" i="5"/>
  <c r="GA78" i="5"/>
  <c r="GB78" i="5"/>
  <c r="GC78" i="5"/>
  <c r="GD78" i="5"/>
  <c r="GG78" i="5"/>
  <c r="GH78" i="5"/>
  <c r="GI78" i="5"/>
  <c r="FR79" i="5"/>
  <c r="FT79" i="5"/>
  <c r="FU79" i="5"/>
  <c r="FV79" i="5"/>
  <c r="FW79" i="5"/>
  <c r="FX79" i="5"/>
  <c r="FY79" i="5"/>
  <c r="FZ79" i="5"/>
  <c r="GA79" i="5"/>
  <c r="GB79" i="5"/>
  <c r="GC79" i="5"/>
  <c r="GD79" i="5"/>
  <c r="GG79" i="5"/>
  <c r="GH79" i="5"/>
  <c r="GI79" i="5"/>
  <c r="FR80" i="5"/>
  <c r="FT80" i="5"/>
  <c r="FU80" i="5"/>
  <c r="FV80" i="5"/>
  <c r="FW80" i="5"/>
  <c r="FX80" i="5"/>
  <c r="FY80" i="5"/>
  <c r="FZ80" i="5"/>
  <c r="GA80" i="5"/>
  <c r="GB80" i="5"/>
  <c r="GC80" i="5"/>
  <c r="GD80" i="5"/>
  <c r="GG80" i="5"/>
  <c r="GH80" i="5"/>
  <c r="GI80" i="5"/>
  <c r="FR81" i="5"/>
  <c r="FT81" i="5"/>
  <c r="FU81" i="5"/>
  <c r="FV81" i="5"/>
  <c r="FW81" i="5"/>
  <c r="FX81" i="5"/>
  <c r="FY81" i="5"/>
  <c r="FZ81" i="5"/>
  <c r="GA81" i="5"/>
  <c r="GB81" i="5"/>
  <c r="GC81" i="5"/>
  <c r="GD81" i="5"/>
  <c r="GG81" i="5"/>
  <c r="GH81" i="5"/>
  <c r="GI81" i="5"/>
  <c r="FR82" i="5"/>
  <c r="FT82" i="5"/>
  <c r="FU82" i="5"/>
  <c r="FV82" i="5"/>
  <c r="FW82" i="5"/>
  <c r="FX82" i="5"/>
  <c r="FY82" i="5"/>
  <c r="FZ82" i="5"/>
  <c r="GA82" i="5"/>
  <c r="GB82" i="5"/>
  <c r="GC82" i="5"/>
  <c r="GD82" i="5"/>
  <c r="GG82" i="5"/>
  <c r="GH82" i="5"/>
  <c r="GI82" i="5"/>
  <c r="FR83" i="5"/>
  <c r="FT83" i="5"/>
  <c r="FU83" i="5"/>
  <c r="FV83" i="5"/>
  <c r="FW83" i="5"/>
  <c r="FX83" i="5"/>
  <c r="FY83" i="5"/>
  <c r="FZ83" i="5"/>
  <c r="GA83" i="5"/>
  <c r="GB83" i="5"/>
  <c r="GC83" i="5"/>
  <c r="GD83" i="5"/>
  <c r="GG83" i="5"/>
  <c r="GH83" i="5"/>
  <c r="GI83" i="5"/>
  <c r="FR84" i="5"/>
  <c r="FT84" i="5"/>
  <c r="FU84" i="5"/>
  <c r="FV84" i="5"/>
  <c r="FW84" i="5"/>
  <c r="FX84" i="5"/>
  <c r="FY84" i="5"/>
  <c r="FZ84" i="5"/>
  <c r="GA84" i="5"/>
  <c r="GB84" i="5"/>
  <c r="GC84" i="5"/>
  <c r="GD84" i="5"/>
  <c r="GG84" i="5"/>
  <c r="GH84" i="5"/>
  <c r="GI84" i="5"/>
  <c r="FR85" i="5"/>
  <c r="FT85" i="5"/>
  <c r="FU85" i="5"/>
  <c r="FV85" i="5"/>
  <c r="FW85" i="5"/>
  <c r="FX85" i="5"/>
  <c r="FY85" i="5"/>
  <c r="FZ85" i="5"/>
  <c r="GA85" i="5"/>
  <c r="GB85" i="5"/>
  <c r="GC85" i="5"/>
  <c r="GD85" i="5"/>
  <c r="GG85" i="5"/>
  <c r="GH85" i="5"/>
  <c r="GI85" i="5"/>
  <c r="FR86" i="5"/>
  <c r="FT86" i="5"/>
  <c r="FU86" i="5"/>
  <c r="FV86" i="5"/>
  <c r="FW86" i="5"/>
  <c r="FX86" i="5"/>
  <c r="FY86" i="5"/>
  <c r="FZ86" i="5"/>
  <c r="GA86" i="5"/>
  <c r="GB86" i="5"/>
  <c r="GC86" i="5"/>
  <c r="GD86" i="5"/>
  <c r="GG86" i="5"/>
  <c r="GH86" i="5"/>
  <c r="GI86" i="5"/>
  <c r="FR87" i="5"/>
  <c r="FT87" i="5"/>
  <c r="FU87" i="5"/>
  <c r="FV87" i="5"/>
  <c r="FW87" i="5"/>
  <c r="FX87" i="5"/>
  <c r="FY87" i="5"/>
  <c r="FZ87" i="5"/>
  <c r="GA87" i="5"/>
  <c r="GB87" i="5"/>
  <c r="GC87" i="5"/>
  <c r="GD87" i="5"/>
  <c r="GG87" i="5"/>
  <c r="GH87" i="5"/>
  <c r="GI87" i="5"/>
  <c r="FR88" i="5"/>
  <c r="FT88" i="5"/>
  <c r="FU88" i="5"/>
  <c r="FV88" i="5"/>
  <c r="FW88" i="5"/>
  <c r="FX88" i="5"/>
  <c r="FY88" i="5"/>
  <c r="FZ88" i="5"/>
  <c r="GA88" i="5"/>
  <c r="GB88" i="5"/>
  <c r="GC88" i="5"/>
  <c r="GD88" i="5"/>
  <c r="GG88" i="5"/>
  <c r="GH88" i="5"/>
  <c r="GI88" i="5"/>
  <c r="FR89" i="5"/>
  <c r="FT89" i="5"/>
  <c r="FU89" i="5"/>
  <c r="FV89" i="5"/>
  <c r="FW89" i="5"/>
  <c r="FX89" i="5"/>
  <c r="FY89" i="5"/>
  <c r="FZ89" i="5"/>
  <c r="GA89" i="5"/>
  <c r="GB89" i="5"/>
  <c r="GC89" i="5"/>
  <c r="GD89" i="5"/>
  <c r="GG89" i="5"/>
  <c r="GH89" i="5"/>
  <c r="GI89" i="5"/>
  <c r="FR90" i="5"/>
  <c r="FT90" i="5"/>
  <c r="FU90" i="5"/>
  <c r="FV90" i="5"/>
  <c r="FW90" i="5"/>
  <c r="FX90" i="5"/>
  <c r="FY90" i="5"/>
  <c r="FZ90" i="5"/>
  <c r="GA90" i="5"/>
  <c r="GB90" i="5"/>
  <c r="GC90" i="5"/>
  <c r="GD90" i="5"/>
  <c r="GG90" i="5"/>
  <c r="GH90" i="5"/>
  <c r="GI90" i="5"/>
  <c r="FR91" i="5"/>
  <c r="FT91" i="5"/>
  <c r="FU91" i="5"/>
  <c r="FV91" i="5"/>
  <c r="FW91" i="5"/>
  <c r="FX91" i="5"/>
  <c r="FY91" i="5"/>
  <c r="FZ91" i="5"/>
  <c r="GA91" i="5"/>
  <c r="GB91" i="5"/>
  <c r="GC91" i="5"/>
  <c r="GD91" i="5"/>
  <c r="GG91" i="5"/>
  <c r="GH91" i="5"/>
  <c r="GI91" i="5"/>
  <c r="FR92" i="5"/>
  <c r="FT92" i="5"/>
  <c r="FU92" i="5"/>
  <c r="FV92" i="5"/>
  <c r="FW92" i="5"/>
  <c r="FX92" i="5"/>
  <c r="FY92" i="5"/>
  <c r="FZ92" i="5"/>
  <c r="GA92" i="5"/>
  <c r="GB92" i="5"/>
  <c r="GC92" i="5"/>
  <c r="GD92" i="5"/>
  <c r="GG92" i="5"/>
  <c r="GH92" i="5"/>
  <c r="GI92" i="5"/>
  <c r="FR93" i="5"/>
  <c r="FT93" i="5"/>
  <c r="FU93" i="5"/>
  <c r="FV93" i="5"/>
  <c r="FW93" i="5"/>
  <c r="FX93" i="5"/>
  <c r="FY93" i="5"/>
  <c r="FZ93" i="5"/>
  <c r="GA93" i="5"/>
  <c r="GB93" i="5"/>
  <c r="GC93" i="5"/>
  <c r="GD93" i="5"/>
  <c r="GG93" i="5"/>
  <c r="GH93" i="5"/>
  <c r="GI93" i="5"/>
  <c r="FR94" i="5"/>
  <c r="FT94" i="5"/>
  <c r="FU94" i="5"/>
  <c r="FV94" i="5"/>
  <c r="FW94" i="5"/>
  <c r="FX94" i="5"/>
  <c r="FY94" i="5"/>
  <c r="FZ94" i="5"/>
  <c r="GA94" i="5"/>
  <c r="GB94" i="5"/>
  <c r="GC94" i="5"/>
  <c r="GD94" i="5"/>
  <c r="GG94" i="5"/>
  <c r="GH94" i="5"/>
  <c r="GI94" i="5"/>
  <c r="FR95" i="5"/>
  <c r="FT95" i="5"/>
  <c r="FU95" i="5"/>
  <c r="FV95" i="5"/>
  <c r="FW95" i="5"/>
  <c r="FX95" i="5"/>
  <c r="FY95" i="5"/>
  <c r="FZ95" i="5"/>
  <c r="GA95" i="5"/>
  <c r="GB95" i="5"/>
  <c r="GC95" i="5"/>
  <c r="GD95" i="5"/>
  <c r="GG95" i="5"/>
  <c r="GH95" i="5"/>
  <c r="GI95" i="5"/>
  <c r="FR96" i="5"/>
  <c r="FT96" i="5"/>
  <c r="FU96" i="5"/>
  <c r="FV96" i="5"/>
  <c r="FW96" i="5"/>
  <c r="FX96" i="5"/>
  <c r="FY96" i="5"/>
  <c r="FZ96" i="5"/>
  <c r="GA96" i="5"/>
  <c r="GB96" i="5"/>
  <c r="GC96" i="5"/>
  <c r="GD96" i="5"/>
  <c r="GG96" i="5"/>
  <c r="GH96" i="5"/>
  <c r="GI96" i="5"/>
  <c r="FR97" i="5"/>
  <c r="FT97" i="5"/>
  <c r="FU97" i="5"/>
  <c r="FV97" i="5"/>
  <c r="FW97" i="5"/>
  <c r="FX97" i="5"/>
  <c r="FY97" i="5"/>
  <c r="FZ97" i="5"/>
  <c r="GA97" i="5"/>
  <c r="GB97" i="5"/>
  <c r="GC97" i="5"/>
  <c r="GD97" i="5"/>
  <c r="GG97" i="5"/>
  <c r="GH97" i="5"/>
  <c r="GI97" i="5"/>
  <c r="FR98" i="5"/>
  <c r="FT98" i="5"/>
  <c r="FU98" i="5"/>
  <c r="FV98" i="5"/>
  <c r="FW98" i="5"/>
  <c r="FX98" i="5"/>
  <c r="FY98" i="5"/>
  <c r="FZ98" i="5"/>
  <c r="GA98" i="5"/>
  <c r="GB98" i="5"/>
  <c r="GC98" i="5"/>
  <c r="GD98" i="5"/>
  <c r="GG98" i="5"/>
  <c r="GH98" i="5"/>
  <c r="GI98" i="5"/>
  <c r="FR99" i="5"/>
  <c r="FT99" i="5"/>
  <c r="FU99" i="5"/>
  <c r="FV99" i="5"/>
  <c r="FW99" i="5"/>
  <c r="FX99" i="5"/>
  <c r="FY99" i="5"/>
  <c r="FZ99" i="5"/>
  <c r="GA99" i="5"/>
  <c r="GB99" i="5"/>
  <c r="GC99" i="5"/>
  <c r="GD99" i="5"/>
  <c r="GG99" i="5"/>
  <c r="GH99" i="5"/>
  <c r="GI99" i="5"/>
  <c r="FR100" i="5"/>
  <c r="FT100" i="5"/>
  <c r="FU100" i="5"/>
  <c r="FV100" i="5"/>
  <c r="FW100" i="5"/>
  <c r="FX100" i="5"/>
  <c r="FY100" i="5"/>
  <c r="FZ100" i="5"/>
  <c r="GA100" i="5"/>
  <c r="GB100" i="5"/>
  <c r="GC100" i="5"/>
  <c r="GD100" i="5"/>
  <c r="GG100" i="5"/>
  <c r="GH100" i="5"/>
  <c r="GI100" i="5"/>
  <c r="FR101" i="5"/>
  <c r="FT101" i="5"/>
  <c r="FU101" i="5"/>
  <c r="FV101" i="5"/>
  <c r="FW101" i="5"/>
  <c r="FX101" i="5"/>
  <c r="FY101" i="5"/>
  <c r="FZ101" i="5"/>
  <c r="GA101" i="5"/>
  <c r="GB101" i="5"/>
  <c r="GC101" i="5"/>
  <c r="GD101" i="5"/>
  <c r="GG101" i="5"/>
  <c r="GH101" i="5"/>
  <c r="GI101" i="5"/>
  <c r="FR102" i="5"/>
  <c r="FT102" i="5"/>
  <c r="FU102" i="5"/>
  <c r="FV102" i="5"/>
  <c r="FW102" i="5"/>
  <c r="FX102" i="5"/>
  <c r="FY102" i="5"/>
  <c r="FZ102" i="5"/>
  <c r="GA102" i="5"/>
  <c r="GB102" i="5"/>
  <c r="GC102" i="5"/>
  <c r="GD102" i="5"/>
  <c r="GG102" i="5"/>
  <c r="GH102" i="5"/>
  <c r="GI102" i="5"/>
  <c r="FR103" i="5"/>
  <c r="FT103" i="5"/>
  <c r="FU103" i="5"/>
  <c r="FV103" i="5"/>
  <c r="FW103" i="5"/>
  <c r="FX103" i="5"/>
  <c r="FY103" i="5"/>
  <c r="FZ103" i="5"/>
  <c r="GA103" i="5"/>
  <c r="GB103" i="5"/>
  <c r="GC103" i="5"/>
  <c r="GD103" i="5"/>
  <c r="GG103" i="5"/>
  <c r="GH103" i="5"/>
  <c r="GI103" i="5"/>
  <c r="FR104" i="5"/>
  <c r="FT104" i="5"/>
  <c r="FU104" i="5"/>
  <c r="FV104" i="5"/>
  <c r="FW104" i="5"/>
  <c r="FX104" i="5"/>
  <c r="FY104" i="5"/>
  <c r="FZ104" i="5"/>
  <c r="GA104" i="5"/>
  <c r="GB104" i="5"/>
  <c r="GC104" i="5"/>
  <c r="GD104" i="5"/>
  <c r="GG104" i="5"/>
  <c r="GH104" i="5"/>
  <c r="GI104" i="5"/>
  <c r="FR105" i="5"/>
  <c r="FT105" i="5"/>
  <c r="FU105" i="5"/>
  <c r="FV105" i="5"/>
  <c r="FW105" i="5"/>
  <c r="FX105" i="5"/>
  <c r="FY105" i="5"/>
  <c r="FZ105" i="5"/>
  <c r="GA105" i="5"/>
  <c r="GB105" i="5"/>
  <c r="GC105" i="5"/>
  <c r="GD105" i="5"/>
  <c r="GG105" i="5"/>
  <c r="GH105" i="5"/>
  <c r="GI105" i="5"/>
  <c r="FR106" i="5"/>
  <c r="FT106" i="5"/>
  <c r="FU106" i="5"/>
  <c r="FV106" i="5"/>
  <c r="FW106" i="5"/>
  <c r="FX106" i="5"/>
  <c r="FY106" i="5"/>
  <c r="FZ106" i="5"/>
  <c r="GA106" i="5"/>
  <c r="GB106" i="5"/>
  <c r="GC106" i="5"/>
  <c r="GD106" i="5"/>
  <c r="FR107" i="5"/>
  <c r="FT107" i="5"/>
  <c r="FU107" i="5"/>
  <c r="FV107" i="5"/>
  <c r="FW107" i="5"/>
  <c r="FX107" i="5"/>
  <c r="FY107" i="5"/>
  <c r="FZ107" i="5"/>
  <c r="GA107" i="5"/>
  <c r="GB107" i="5"/>
  <c r="GC107" i="5"/>
  <c r="GD107" i="5"/>
  <c r="FR108" i="5"/>
  <c r="FT108" i="5"/>
  <c r="FU108" i="5"/>
  <c r="FV108" i="5"/>
  <c r="FW108" i="5"/>
  <c r="FX108" i="5"/>
  <c r="FY108" i="5"/>
  <c r="FZ108" i="5"/>
  <c r="GA108" i="5"/>
  <c r="GB108" i="5"/>
  <c r="GC108" i="5"/>
  <c r="GD108" i="5"/>
  <c r="FR109" i="5"/>
  <c r="FT109" i="5"/>
  <c r="FU109" i="5"/>
  <c r="FV109" i="5"/>
  <c r="FW109" i="5"/>
  <c r="FX109" i="5"/>
  <c r="FY109" i="5"/>
  <c r="FZ109" i="5"/>
  <c r="GA109" i="5"/>
  <c r="GB109" i="5"/>
  <c r="GC109" i="5"/>
  <c r="GD109" i="5"/>
  <c r="FR110" i="5"/>
  <c r="FT110" i="5"/>
  <c r="FU110" i="5"/>
  <c r="FV110" i="5"/>
  <c r="FW110" i="5"/>
  <c r="FX110" i="5"/>
  <c r="FY110" i="5"/>
  <c r="FZ110" i="5"/>
  <c r="GA110" i="5"/>
  <c r="GB110" i="5"/>
  <c r="GC110" i="5"/>
  <c r="GD110" i="5"/>
  <c r="FR111" i="5"/>
  <c r="FT111" i="5"/>
  <c r="FU111" i="5"/>
  <c r="FV111" i="5"/>
  <c r="FW111" i="5"/>
  <c r="FX111" i="5"/>
  <c r="FY111" i="5"/>
  <c r="FZ111" i="5"/>
  <c r="GA111" i="5"/>
  <c r="GB111" i="5"/>
  <c r="GC111" i="5"/>
  <c r="GD111" i="5"/>
  <c r="FR112" i="5"/>
  <c r="FT112" i="5"/>
  <c r="FU112" i="5"/>
  <c r="FV112" i="5"/>
  <c r="FW112" i="5"/>
  <c r="FX112" i="5"/>
  <c r="FY112" i="5"/>
  <c r="FZ112" i="5"/>
  <c r="GA112" i="5"/>
  <c r="GB112" i="5"/>
  <c r="GC112" i="5"/>
  <c r="GD112" i="5"/>
  <c r="FR113" i="5"/>
  <c r="FT113" i="5"/>
  <c r="FU113" i="5"/>
  <c r="FV113" i="5"/>
  <c r="FW113" i="5"/>
  <c r="FX113" i="5"/>
  <c r="FY113" i="5"/>
  <c r="FZ113" i="5"/>
  <c r="GA113" i="5"/>
  <c r="GB113" i="5"/>
  <c r="GC113" i="5"/>
  <c r="GD113" i="5"/>
  <c r="FR114" i="5"/>
  <c r="FT114" i="5"/>
  <c r="FU114" i="5"/>
  <c r="FV114" i="5"/>
  <c r="FW114" i="5"/>
  <c r="FX114" i="5"/>
  <c r="FY114" i="5"/>
  <c r="FZ114" i="5"/>
  <c r="GA114" i="5"/>
  <c r="GB114" i="5"/>
  <c r="GC114" i="5"/>
  <c r="GD114" i="5"/>
  <c r="FR115" i="5"/>
  <c r="FT115" i="5"/>
  <c r="FU115" i="5"/>
  <c r="FV115" i="5"/>
  <c r="FW115" i="5"/>
  <c r="FX115" i="5"/>
  <c r="FY115" i="5"/>
  <c r="FZ115" i="5"/>
  <c r="GA115" i="5"/>
  <c r="GB115" i="5"/>
  <c r="GC115" i="5"/>
  <c r="GD115" i="5"/>
  <c r="FR116" i="5"/>
  <c r="FT116" i="5"/>
  <c r="FU116" i="5"/>
  <c r="FV116" i="5"/>
  <c r="FW116" i="5"/>
  <c r="FX116" i="5"/>
  <c r="FY116" i="5"/>
  <c r="FZ116" i="5"/>
  <c r="GA116" i="5"/>
  <c r="GB116" i="5"/>
  <c r="GC116" i="5"/>
  <c r="GD116" i="5"/>
  <c r="FR117" i="5"/>
  <c r="FT117" i="5"/>
  <c r="FU117" i="5"/>
  <c r="FV117" i="5"/>
  <c r="FW117" i="5"/>
  <c r="FX117" i="5"/>
  <c r="FY117" i="5"/>
  <c r="FZ117" i="5"/>
  <c r="GA117" i="5"/>
  <c r="GB117" i="5"/>
  <c r="GC117" i="5"/>
  <c r="GD117" i="5"/>
  <c r="FR118" i="5"/>
  <c r="FT118" i="5"/>
  <c r="FU118" i="5"/>
  <c r="FV118" i="5"/>
  <c r="FW118" i="5"/>
  <c r="FX118" i="5"/>
  <c r="FY118" i="5"/>
  <c r="FZ118" i="5"/>
  <c r="GA118" i="5"/>
  <c r="GB118" i="5"/>
  <c r="GC118" i="5"/>
  <c r="GD118" i="5"/>
  <c r="FR119" i="5"/>
  <c r="FT119" i="5"/>
  <c r="FU119" i="5"/>
  <c r="FV119" i="5"/>
  <c r="FW119" i="5"/>
  <c r="FX119" i="5"/>
  <c r="FY119" i="5"/>
  <c r="FZ119" i="5"/>
  <c r="GA119" i="5"/>
  <c r="GB119" i="5"/>
  <c r="GC119" i="5"/>
  <c r="GD119" i="5"/>
  <c r="FR120" i="5"/>
  <c r="FT120" i="5"/>
  <c r="FU120" i="5"/>
  <c r="FV120" i="5"/>
  <c r="FW120" i="5"/>
  <c r="FX120" i="5"/>
  <c r="FY120" i="5"/>
  <c r="FZ120" i="5"/>
  <c r="GA120" i="5"/>
  <c r="GB120" i="5"/>
  <c r="GC120" i="5"/>
  <c r="GD120" i="5"/>
  <c r="FR121" i="5"/>
  <c r="FT121" i="5"/>
  <c r="FU121" i="5"/>
  <c r="FV121" i="5"/>
  <c r="FW121" i="5"/>
  <c r="FX121" i="5"/>
  <c r="FY121" i="5"/>
  <c r="FZ121" i="5"/>
  <c r="GA121" i="5"/>
  <c r="GB121" i="5"/>
  <c r="GC121" i="5"/>
  <c r="GD121" i="5"/>
  <c r="FR122" i="5"/>
  <c r="FT122" i="5"/>
  <c r="FU122" i="5"/>
  <c r="FV122" i="5"/>
  <c r="FW122" i="5"/>
  <c r="FX122" i="5"/>
  <c r="FY122" i="5"/>
  <c r="FZ122" i="5"/>
  <c r="GA122" i="5"/>
  <c r="GB122" i="5"/>
  <c r="GC122" i="5"/>
  <c r="GD122" i="5"/>
  <c r="FR123" i="5"/>
  <c r="FT123" i="5"/>
  <c r="FU123" i="5"/>
  <c r="FV123" i="5"/>
  <c r="FW123" i="5"/>
  <c r="FX123" i="5"/>
  <c r="FY123" i="5"/>
  <c r="FZ123" i="5"/>
  <c r="GA123" i="5"/>
  <c r="GB123" i="5"/>
  <c r="GC123" i="5"/>
  <c r="GD123" i="5"/>
  <c r="FR124" i="5"/>
  <c r="FT124" i="5"/>
  <c r="FU124" i="5"/>
  <c r="FV124" i="5"/>
  <c r="FW124" i="5"/>
  <c r="FX124" i="5"/>
  <c r="FY124" i="5"/>
  <c r="FZ124" i="5"/>
  <c r="GA124" i="5"/>
  <c r="GB124" i="5"/>
  <c r="GC124" i="5"/>
  <c r="GD124" i="5"/>
  <c r="FR125" i="5"/>
  <c r="FT125" i="5"/>
  <c r="FU125" i="5"/>
  <c r="FV125" i="5"/>
  <c r="FW125" i="5"/>
  <c r="FX125" i="5"/>
  <c r="FY125" i="5"/>
  <c r="FZ125" i="5"/>
  <c r="GA125" i="5"/>
  <c r="GB125" i="5"/>
  <c r="GC125" i="5"/>
  <c r="GD125" i="5"/>
  <c r="FR126" i="5"/>
  <c r="FT126" i="5"/>
  <c r="FU126" i="5"/>
  <c r="FV126" i="5"/>
  <c r="FW126" i="5"/>
  <c r="FX126" i="5"/>
  <c r="FY126" i="5"/>
  <c r="FZ126" i="5"/>
  <c r="GA126" i="5"/>
  <c r="GB126" i="5"/>
  <c r="GC126" i="5"/>
  <c r="GD126" i="5"/>
  <c r="FR127" i="5"/>
  <c r="FT127" i="5"/>
  <c r="FU127" i="5"/>
  <c r="FV127" i="5"/>
  <c r="FW127" i="5"/>
  <c r="FX127" i="5"/>
  <c r="FY127" i="5"/>
  <c r="FZ127" i="5"/>
  <c r="GA127" i="5"/>
  <c r="GB127" i="5"/>
  <c r="GC127" i="5"/>
  <c r="GD127" i="5"/>
  <c r="FR128" i="5"/>
  <c r="FT128" i="5"/>
  <c r="FU128" i="5"/>
  <c r="FV128" i="5"/>
  <c r="FW128" i="5"/>
  <c r="FX128" i="5"/>
  <c r="FY128" i="5"/>
  <c r="FZ128" i="5"/>
  <c r="GA128" i="5"/>
  <c r="GB128" i="5"/>
  <c r="GC128" i="5"/>
  <c r="GD128" i="5"/>
  <c r="FR129" i="5"/>
  <c r="FT129" i="5"/>
  <c r="FU129" i="5"/>
  <c r="FV129" i="5"/>
  <c r="FW129" i="5"/>
  <c r="FX129" i="5"/>
  <c r="FY129" i="5"/>
  <c r="FZ129" i="5"/>
  <c r="GA129" i="5"/>
  <c r="GB129" i="5"/>
  <c r="GC129" i="5"/>
  <c r="GD129" i="5"/>
  <c r="FR130" i="5"/>
  <c r="FT130" i="5"/>
  <c r="FU130" i="5"/>
  <c r="FV130" i="5"/>
  <c r="FW130" i="5"/>
  <c r="FX130" i="5"/>
  <c r="FY130" i="5"/>
  <c r="FZ130" i="5"/>
  <c r="GA130" i="5"/>
  <c r="GB130" i="5"/>
  <c r="GC130" i="5"/>
  <c r="GD130" i="5"/>
  <c r="FR131" i="5"/>
  <c r="FT131" i="5"/>
  <c r="FU131" i="5"/>
  <c r="FV131" i="5"/>
  <c r="FW131" i="5"/>
  <c r="FX131" i="5"/>
  <c r="FY131" i="5"/>
  <c r="FZ131" i="5"/>
  <c r="GA131" i="5"/>
  <c r="GB131" i="5"/>
  <c r="GC131" i="5"/>
  <c r="GD131" i="5"/>
  <c r="FR132" i="5"/>
  <c r="FT132" i="5"/>
  <c r="FU132" i="5"/>
  <c r="FV132" i="5"/>
  <c r="FW132" i="5"/>
  <c r="FX132" i="5"/>
  <c r="FY132" i="5"/>
  <c r="FZ132" i="5"/>
  <c r="GA132" i="5"/>
  <c r="GB132" i="5"/>
  <c r="GC132" i="5"/>
  <c r="GD132" i="5"/>
  <c r="FR133" i="5"/>
  <c r="FT133" i="5"/>
  <c r="FU133" i="5"/>
  <c r="FV133" i="5"/>
  <c r="FW133" i="5"/>
  <c r="FX133" i="5"/>
  <c r="FY133" i="5"/>
  <c r="FZ133" i="5"/>
  <c r="GA133" i="5"/>
  <c r="GB133" i="5"/>
  <c r="GC133" i="5"/>
  <c r="GD133" i="5"/>
  <c r="FR134" i="5"/>
  <c r="FT134" i="5"/>
  <c r="FU134" i="5"/>
  <c r="FV134" i="5"/>
  <c r="FW134" i="5"/>
  <c r="FX134" i="5"/>
  <c r="FY134" i="5"/>
  <c r="FZ134" i="5"/>
  <c r="GA134" i="5"/>
  <c r="GB134" i="5"/>
  <c r="GC134" i="5"/>
  <c r="GD134" i="5"/>
  <c r="FR135" i="5"/>
  <c r="FT135" i="5"/>
  <c r="FU135" i="5"/>
  <c r="FV135" i="5"/>
  <c r="FW135" i="5"/>
  <c r="FX135" i="5"/>
  <c r="FY135" i="5"/>
  <c r="FZ135" i="5"/>
  <c r="GA135" i="5"/>
  <c r="GB135" i="5"/>
  <c r="GC135" i="5"/>
  <c r="GD135" i="5"/>
  <c r="FR136" i="5"/>
  <c r="FT136" i="5"/>
  <c r="FU136" i="5"/>
  <c r="FV136" i="5"/>
  <c r="FW136" i="5"/>
  <c r="FX136" i="5"/>
  <c r="FY136" i="5"/>
  <c r="FZ136" i="5"/>
  <c r="GA136" i="5"/>
  <c r="GB136" i="5"/>
  <c r="GC136" i="5"/>
  <c r="GD136" i="5"/>
  <c r="FR137" i="5"/>
  <c r="FT137" i="5"/>
  <c r="FU137" i="5"/>
  <c r="FV137" i="5"/>
  <c r="FW137" i="5"/>
  <c r="FX137" i="5"/>
  <c r="FY137" i="5"/>
  <c r="FZ137" i="5"/>
  <c r="GA137" i="5"/>
  <c r="GB137" i="5"/>
  <c r="GC137" i="5"/>
  <c r="GD137" i="5"/>
  <c r="FR138" i="5"/>
  <c r="FT138" i="5"/>
  <c r="FU138" i="5"/>
  <c r="FV138" i="5"/>
  <c r="FW138" i="5"/>
  <c r="FX138" i="5"/>
  <c r="FY138" i="5"/>
  <c r="FZ138" i="5"/>
  <c r="GA138" i="5"/>
  <c r="GB138" i="5"/>
  <c r="GC138" i="5"/>
  <c r="GD138" i="5"/>
  <c r="FR139" i="5"/>
  <c r="FT139" i="5"/>
  <c r="FU139" i="5"/>
  <c r="FV139" i="5"/>
  <c r="FW139" i="5"/>
  <c r="FX139" i="5"/>
  <c r="FY139" i="5"/>
  <c r="FZ139" i="5"/>
  <c r="GA139" i="5"/>
  <c r="GB139" i="5"/>
  <c r="GC139" i="5"/>
  <c r="GD139" i="5"/>
  <c r="FR140" i="5"/>
  <c r="FT140" i="5"/>
  <c r="FU140" i="5"/>
  <c r="FV140" i="5"/>
  <c r="FW140" i="5"/>
  <c r="FX140" i="5"/>
  <c r="FY140" i="5"/>
  <c r="FZ140" i="5"/>
  <c r="GA140" i="5"/>
  <c r="GB140" i="5"/>
  <c r="GC140" i="5"/>
  <c r="GD140" i="5"/>
  <c r="FR141" i="5"/>
  <c r="FT141" i="5"/>
  <c r="FU141" i="5"/>
  <c r="FV141" i="5"/>
  <c r="FW141" i="5"/>
  <c r="FX141" i="5"/>
  <c r="FY141" i="5"/>
  <c r="FZ141" i="5"/>
  <c r="GA141" i="5"/>
  <c r="GB141" i="5"/>
  <c r="GC141" i="5"/>
  <c r="GD141" i="5"/>
  <c r="FR142" i="5"/>
  <c r="FT142" i="5"/>
  <c r="FU142" i="5"/>
  <c r="FV142" i="5"/>
  <c r="FW142" i="5"/>
  <c r="FX142" i="5"/>
  <c r="FY142" i="5"/>
  <c r="FZ142" i="5"/>
  <c r="GA142" i="5"/>
  <c r="GB142" i="5"/>
  <c r="GC142" i="5"/>
  <c r="GD142" i="5"/>
  <c r="FR143" i="5"/>
  <c r="FT143" i="5"/>
  <c r="FU143" i="5"/>
  <c r="FV143" i="5"/>
  <c r="FW143" i="5"/>
  <c r="FX143" i="5"/>
  <c r="FY143" i="5"/>
  <c r="FZ143" i="5"/>
  <c r="GA143" i="5"/>
  <c r="GB143" i="5"/>
  <c r="GC143" i="5"/>
  <c r="GD143" i="5"/>
  <c r="FR144" i="5"/>
  <c r="FT144" i="5"/>
  <c r="FU144" i="5"/>
  <c r="FV144" i="5"/>
  <c r="FW144" i="5"/>
  <c r="FX144" i="5"/>
  <c r="FY144" i="5"/>
  <c r="FZ144" i="5"/>
  <c r="GA144" i="5"/>
  <c r="GB144" i="5"/>
  <c r="GC144" i="5"/>
  <c r="GD144" i="5"/>
  <c r="FR145" i="5"/>
  <c r="FT145" i="5"/>
  <c r="FU145" i="5"/>
  <c r="FV145" i="5"/>
  <c r="FW145" i="5"/>
  <c r="FX145" i="5"/>
  <c r="FY145" i="5"/>
  <c r="FZ145" i="5"/>
  <c r="GA145" i="5"/>
  <c r="GB145" i="5"/>
  <c r="GC145" i="5"/>
  <c r="GD145" i="5"/>
  <c r="FR146" i="5"/>
  <c r="FT146" i="5"/>
  <c r="FU146" i="5"/>
  <c r="FV146" i="5"/>
  <c r="FW146" i="5"/>
  <c r="FX146" i="5"/>
  <c r="FY146" i="5"/>
  <c r="FZ146" i="5"/>
  <c r="GA146" i="5"/>
  <c r="GB146" i="5"/>
  <c r="GC146" i="5"/>
  <c r="GD146" i="5"/>
  <c r="FR147" i="5"/>
  <c r="FT147" i="5"/>
  <c r="FU147" i="5"/>
  <c r="FV147" i="5"/>
  <c r="FW147" i="5"/>
  <c r="FX147" i="5"/>
  <c r="FY147" i="5"/>
  <c r="FZ147" i="5"/>
  <c r="GA147" i="5"/>
  <c r="GB147" i="5"/>
  <c r="GC147" i="5"/>
  <c r="GD147" i="5"/>
  <c r="FR148" i="5"/>
  <c r="FT148" i="5"/>
  <c r="FU148" i="5"/>
  <c r="FV148" i="5"/>
  <c r="FW148" i="5"/>
  <c r="FX148" i="5"/>
  <c r="FY148" i="5"/>
  <c r="FZ148" i="5"/>
  <c r="GA148" i="5"/>
  <c r="GB148" i="5"/>
  <c r="GC148" i="5"/>
  <c r="GD148" i="5"/>
  <c r="FR149" i="5"/>
  <c r="FT149" i="5"/>
  <c r="FU149" i="5"/>
  <c r="FV149" i="5"/>
  <c r="FW149" i="5"/>
  <c r="FX149" i="5"/>
  <c r="FY149" i="5"/>
  <c r="FZ149" i="5"/>
  <c r="GA149" i="5"/>
  <c r="GB149" i="5"/>
  <c r="GC149" i="5"/>
  <c r="GD149" i="5"/>
  <c r="FR151" i="5"/>
  <c r="FT151" i="5"/>
  <c r="FU151" i="5"/>
  <c r="FV151" i="5"/>
  <c r="FW151" i="5"/>
  <c r="FX151" i="5"/>
  <c r="FY151" i="5"/>
  <c r="FZ151" i="5"/>
  <c r="GA151" i="5"/>
  <c r="GB151" i="5"/>
  <c r="GC151" i="5"/>
  <c r="GD151" i="5"/>
  <c r="FR152" i="5"/>
  <c r="FT152" i="5"/>
  <c r="FU152" i="5"/>
  <c r="FV152" i="5"/>
  <c r="FW152" i="5"/>
  <c r="FX152" i="5"/>
  <c r="FY152" i="5"/>
  <c r="FZ152" i="5"/>
  <c r="GA152" i="5"/>
  <c r="GB152" i="5"/>
  <c r="GC152" i="5"/>
  <c r="GD152" i="5"/>
  <c r="FR153" i="5"/>
  <c r="FT153" i="5"/>
  <c r="FU153" i="5"/>
  <c r="FV153" i="5"/>
  <c r="FW153" i="5"/>
  <c r="FX153" i="5"/>
  <c r="FY153" i="5"/>
  <c r="FZ153" i="5"/>
  <c r="GA153" i="5"/>
  <c r="GB153" i="5"/>
  <c r="GC153" i="5"/>
  <c r="GD153" i="5"/>
  <c r="FR154" i="5"/>
  <c r="FT154" i="5"/>
  <c r="FU154" i="5"/>
  <c r="FV154" i="5"/>
  <c r="FW154" i="5"/>
  <c r="FX154" i="5"/>
  <c r="FY154" i="5"/>
  <c r="FZ154" i="5"/>
  <c r="GA154" i="5"/>
  <c r="GB154" i="5"/>
  <c r="GC154" i="5"/>
  <c r="GD154" i="5"/>
  <c r="FR155" i="5"/>
  <c r="FT155" i="5"/>
  <c r="FU155" i="5"/>
  <c r="FV155" i="5"/>
  <c r="FW155" i="5"/>
  <c r="FX155" i="5"/>
  <c r="FY155" i="5"/>
  <c r="FZ155" i="5"/>
  <c r="GA155" i="5"/>
  <c r="GB155" i="5"/>
  <c r="GC155" i="5"/>
  <c r="GD155" i="5"/>
  <c r="FR156" i="5"/>
  <c r="FT156" i="5"/>
  <c r="FU156" i="5"/>
  <c r="FV156" i="5"/>
  <c r="FW156" i="5"/>
  <c r="FX156" i="5"/>
  <c r="FY156" i="5"/>
  <c r="FZ156" i="5"/>
  <c r="GA156" i="5"/>
  <c r="GB156" i="5"/>
  <c r="GC156" i="5"/>
  <c r="GD156" i="5"/>
  <c r="FR157" i="5"/>
  <c r="FT157" i="5"/>
  <c r="FU157" i="5"/>
  <c r="FV157" i="5"/>
  <c r="FW157" i="5"/>
  <c r="FX157" i="5"/>
  <c r="FY157" i="5"/>
  <c r="FZ157" i="5"/>
  <c r="GA157" i="5"/>
  <c r="GB157" i="5"/>
  <c r="GC157" i="5"/>
  <c r="GD157" i="5"/>
  <c r="FR158" i="5"/>
  <c r="FT158" i="5"/>
  <c r="FU158" i="5"/>
  <c r="FV158" i="5"/>
  <c r="FW158" i="5"/>
  <c r="FX158" i="5"/>
  <c r="FY158" i="5"/>
  <c r="FZ158" i="5"/>
  <c r="GA158" i="5"/>
  <c r="GB158" i="5"/>
  <c r="GC158" i="5"/>
  <c r="GD158" i="5"/>
  <c r="FR159" i="5"/>
  <c r="FT159" i="5"/>
  <c r="FU159" i="5"/>
  <c r="FV159" i="5"/>
  <c r="FW159" i="5"/>
  <c r="FX159" i="5"/>
  <c r="FY159" i="5"/>
  <c r="FZ159" i="5"/>
  <c r="GA159" i="5"/>
  <c r="GB159" i="5"/>
  <c r="GC159" i="5"/>
  <c r="GD159" i="5"/>
  <c r="FR160" i="5"/>
  <c r="FT160" i="5"/>
  <c r="FU160" i="5"/>
  <c r="FV160" i="5"/>
  <c r="FW160" i="5"/>
  <c r="FX160" i="5"/>
  <c r="FY160" i="5"/>
  <c r="FZ160" i="5"/>
  <c r="GA160" i="5"/>
  <c r="GB160" i="5"/>
  <c r="GC160" i="5"/>
  <c r="GD160" i="5"/>
  <c r="FR161" i="5"/>
  <c r="FT161" i="5"/>
  <c r="FU161" i="5"/>
  <c r="FV161" i="5"/>
  <c r="FW161" i="5"/>
  <c r="FX161" i="5"/>
  <c r="FY161" i="5"/>
  <c r="FZ161" i="5"/>
  <c r="GA161" i="5"/>
  <c r="GB161" i="5"/>
  <c r="GC161" i="5"/>
  <c r="GD161" i="5"/>
  <c r="FR162" i="5"/>
  <c r="FT162" i="5"/>
  <c r="FU162" i="5"/>
  <c r="FV162" i="5"/>
  <c r="FW162" i="5"/>
  <c r="FX162" i="5"/>
  <c r="FY162" i="5"/>
  <c r="FZ162" i="5"/>
  <c r="GA162" i="5"/>
  <c r="GB162" i="5"/>
  <c r="GC162" i="5"/>
  <c r="GD162" i="5"/>
  <c r="FR163" i="5"/>
  <c r="FT163" i="5"/>
  <c r="FU163" i="5"/>
  <c r="FV163" i="5"/>
  <c r="FW163" i="5"/>
  <c r="FX163" i="5"/>
  <c r="FY163" i="5"/>
  <c r="FZ163" i="5"/>
  <c r="GA163" i="5"/>
  <c r="GB163" i="5"/>
  <c r="GC163" i="5"/>
  <c r="GD163" i="5"/>
  <c r="FR164" i="5"/>
  <c r="FT164" i="5"/>
  <c r="FU164" i="5"/>
  <c r="FV164" i="5"/>
  <c r="FW164" i="5"/>
  <c r="FX164" i="5"/>
  <c r="FY164" i="5"/>
  <c r="FZ164" i="5"/>
  <c r="GA164" i="5"/>
  <c r="GB164" i="5"/>
  <c r="GC164" i="5"/>
  <c r="GD164" i="5"/>
  <c r="FR165" i="5"/>
  <c r="FT165" i="5"/>
  <c r="FU165" i="5"/>
  <c r="FV165" i="5"/>
  <c r="FW165" i="5"/>
  <c r="FX165" i="5"/>
  <c r="FY165" i="5"/>
  <c r="FZ165" i="5"/>
  <c r="GA165" i="5"/>
  <c r="GB165" i="5"/>
  <c r="GC165" i="5"/>
  <c r="GD165" i="5"/>
  <c r="FR166" i="5"/>
  <c r="FT166" i="5"/>
  <c r="FU166" i="5"/>
  <c r="FV166" i="5"/>
  <c r="FW166" i="5"/>
  <c r="FX166" i="5"/>
  <c r="FY166" i="5"/>
  <c r="FZ166" i="5"/>
  <c r="GA166" i="5"/>
  <c r="GB166" i="5"/>
  <c r="GC166" i="5"/>
  <c r="GD166" i="5"/>
  <c r="FR167" i="5"/>
  <c r="FT167" i="5"/>
  <c r="FU167" i="5"/>
  <c r="FV167" i="5"/>
  <c r="FW167" i="5"/>
  <c r="FX167" i="5"/>
  <c r="FY167" i="5"/>
  <c r="FZ167" i="5"/>
  <c r="GA167" i="5"/>
  <c r="GB167" i="5"/>
  <c r="GC167" i="5"/>
  <c r="GD167" i="5"/>
  <c r="FR168" i="5"/>
  <c r="FT168" i="5"/>
  <c r="FU168" i="5"/>
  <c r="FV168" i="5"/>
  <c r="FW168" i="5"/>
  <c r="FX168" i="5"/>
  <c r="FY168" i="5"/>
  <c r="FZ168" i="5"/>
  <c r="GA168" i="5"/>
  <c r="GB168" i="5"/>
  <c r="GC168" i="5"/>
  <c r="GD168" i="5"/>
  <c r="FR170" i="5"/>
  <c r="FT170" i="5"/>
  <c r="FU170" i="5"/>
  <c r="FV170" i="5"/>
  <c r="FW170" i="5"/>
  <c r="FX170" i="5"/>
  <c r="FY170" i="5"/>
  <c r="FZ170" i="5"/>
  <c r="GA170" i="5"/>
  <c r="GB170" i="5"/>
  <c r="GC170" i="5"/>
  <c r="GD170" i="5"/>
  <c r="FR171" i="5"/>
  <c r="FT171" i="5"/>
  <c r="FU171" i="5"/>
  <c r="FV171" i="5"/>
  <c r="FW171" i="5"/>
  <c r="FX171" i="5"/>
  <c r="FY171" i="5"/>
  <c r="FZ171" i="5"/>
  <c r="GA171" i="5"/>
  <c r="GB171" i="5"/>
  <c r="GC171" i="5"/>
  <c r="GD171" i="5"/>
  <c r="FR172" i="5"/>
  <c r="FT172" i="5"/>
  <c r="FU172" i="5"/>
  <c r="FV172" i="5"/>
  <c r="FW172" i="5"/>
  <c r="FX172" i="5"/>
  <c r="FY172" i="5"/>
  <c r="FZ172" i="5"/>
  <c r="GA172" i="5"/>
  <c r="GB172" i="5"/>
  <c r="GC172" i="5"/>
  <c r="GD172" i="5"/>
  <c r="FR173" i="5"/>
  <c r="FT173" i="5"/>
  <c r="FU173" i="5"/>
  <c r="FV173" i="5"/>
  <c r="FW173" i="5"/>
  <c r="FX173" i="5"/>
  <c r="FY173" i="5"/>
  <c r="FZ173" i="5"/>
  <c r="GA173" i="5"/>
  <c r="GB173" i="5"/>
  <c r="GC173" i="5"/>
  <c r="GD173" i="5"/>
  <c r="FR174" i="5"/>
  <c r="FT174" i="5"/>
  <c r="FU174" i="5"/>
  <c r="FV174" i="5"/>
  <c r="FW174" i="5"/>
  <c r="FX174" i="5"/>
  <c r="FY174" i="5"/>
  <c r="FZ174" i="5"/>
  <c r="GA174" i="5"/>
  <c r="GB174" i="5"/>
  <c r="GC174" i="5"/>
  <c r="GD174" i="5"/>
  <c r="FR175" i="5"/>
  <c r="FT175" i="5"/>
  <c r="FU175" i="5"/>
  <c r="FV175" i="5"/>
  <c r="FW175" i="5"/>
  <c r="FX175" i="5"/>
  <c r="FY175" i="5"/>
  <c r="FZ175" i="5"/>
  <c r="GA175" i="5"/>
  <c r="GB175" i="5"/>
  <c r="GC175" i="5"/>
  <c r="GD175" i="5"/>
  <c r="FR176" i="5"/>
  <c r="FT176" i="5"/>
  <c r="FU176" i="5"/>
  <c r="FV176" i="5"/>
  <c r="FW176" i="5"/>
  <c r="FX176" i="5"/>
  <c r="FY176" i="5"/>
  <c r="FZ176" i="5"/>
  <c r="GA176" i="5"/>
  <c r="GB176" i="5"/>
  <c r="GC176" i="5"/>
  <c r="GD176" i="5"/>
  <c r="FR177" i="5"/>
  <c r="FT177" i="5"/>
  <c r="FU177" i="5"/>
  <c r="FV177" i="5"/>
  <c r="FW177" i="5"/>
  <c r="FX177" i="5"/>
  <c r="FY177" i="5"/>
  <c r="FZ177" i="5"/>
  <c r="GA177" i="5"/>
  <c r="GB177" i="5"/>
  <c r="GC177" i="5"/>
  <c r="GD177" i="5"/>
  <c r="FR178" i="5"/>
  <c r="FT178" i="5"/>
  <c r="FU178" i="5"/>
  <c r="FV178" i="5"/>
  <c r="FW178" i="5"/>
  <c r="FX178" i="5"/>
  <c r="FY178" i="5"/>
  <c r="FZ178" i="5"/>
  <c r="GA178" i="5"/>
  <c r="GB178" i="5"/>
  <c r="GC178" i="5"/>
  <c r="GD178" i="5"/>
  <c r="FR179" i="5"/>
  <c r="FT179" i="5"/>
  <c r="FU179" i="5"/>
  <c r="FV179" i="5"/>
  <c r="FW179" i="5"/>
  <c r="FX179" i="5"/>
  <c r="FY179" i="5"/>
  <c r="FZ179" i="5"/>
  <c r="GA179" i="5"/>
  <c r="GB179" i="5"/>
  <c r="GC179" i="5"/>
  <c r="GD179" i="5"/>
  <c r="FR180" i="5"/>
  <c r="FT180" i="5"/>
  <c r="FU180" i="5"/>
  <c r="FV180" i="5"/>
  <c r="FW180" i="5"/>
  <c r="FX180" i="5"/>
  <c r="FY180" i="5"/>
  <c r="FZ180" i="5"/>
  <c r="GA180" i="5"/>
  <c r="GB180" i="5"/>
  <c r="GC180" i="5"/>
  <c r="GD180" i="5"/>
  <c r="FR181" i="5"/>
  <c r="FT181" i="5"/>
  <c r="FU181" i="5"/>
  <c r="FV181" i="5"/>
  <c r="FW181" i="5"/>
  <c r="FX181" i="5"/>
  <c r="FY181" i="5"/>
  <c r="FZ181" i="5"/>
  <c r="GA181" i="5"/>
  <c r="GB181" i="5"/>
  <c r="GC181" i="5"/>
  <c r="GD181" i="5"/>
  <c r="FR182" i="5"/>
  <c r="FT182" i="5"/>
  <c r="FU182" i="5"/>
  <c r="FV182" i="5"/>
  <c r="FW182" i="5"/>
  <c r="FX182" i="5"/>
  <c r="FY182" i="5"/>
  <c r="FZ182" i="5"/>
  <c r="GA182" i="5"/>
  <c r="GB182" i="5"/>
  <c r="GC182" i="5"/>
  <c r="GD182" i="5"/>
  <c r="FR183" i="5"/>
  <c r="FT183" i="5"/>
  <c r="FU183" i="5"/>
  <c r="FV183" i="5"/>
  <c r="FW183" i="5"/>
  <c r="FX183" i="5"/>
  <c r="FY183" i="5"/>
  <c r="FZ183" i="5"/>
  <c r="GA183" i="5"/>
  <c r="GB183" i="5"/>
  <c r="GC183" i="5"/>
  <c r="GD183" i="5"/>
  <c r="FR184" i="5"/>
  <c r="FT184" i="5"/>
  <c r="FU184" i="5"/>
  <c r="FV184" i="5"/>
  <c r="FW184" i="5"/>
  <c r="FX184" i="5"/>
  <c r="FY184" i="5"/>
  <c r="FZ184" i="5"/>
  <c r="GA184" i="5"/>
  <c r="GB184" i="5"/>
  <c r="GC184" i="5"/>
  <c r="GD184" i="5"/>
  <c r="FR185" i="5"/>
  <c r="FT185" i="5"/>
  <c r="FU185" i="5"/>
  <c r="FV185" i="5"/>
  <c r="FW185" i="5"/>
  <c r="FX185" i="5"/>
  <c r="FY185" i="5"/>
  <c r="FZ185" i="5"/>
  <c r="GA185" i="5"/>
  <c r="GB185" i="5"/>
  <c r="GC185" i="5"/>
  <c r="GD185" i="5"/>
  <c r="FR186" i="5"/>
  <c r="FT186" i="5"/>
  <c r="FU186" i="5"/>
  <c r="FV186" i="5"/>
  <c r="FW186" i="5"/>
  <c r="FX186" i="5"/>
  <c r="FY186" i="5"/>
  <c r="FZ186" i="5"/>
  <c r="GA186" i="5"/>
  <c r="GB186" i="5"/>
  <c r="GC186" i="5"/>
  <c r="GD186" i="5"/>
  <c r="FR187" i="5"/>
  <c r="FT187" i="5"/>
  <c r="FU187" i="5"/>
  <c r="FV187" i="5"/>
  <c r="FW187" i="5"/>
  <c r="FX187" i="5"/>
  <c r="FY187" i="5"/>
  <c r="FZ187" i="5"/>
  <c r="GA187" i="5"/>
  <c r="GB187" i="5"/>
  <c r="GC187" i="5"/>
  <c r="GD187" i="5"/>
  <c r="FR188" i="5"/>
  <c r="FT188" i="5"/>
  <c r="FU188" i="5"/>
  <c r="FV188" i="5"/>
  <c r="FW188" i="5"/>
  <c r="FX188" i="5"/>
  <c r="FY188" i="5"/>
  <c r="FZ188" i="5"/>
  <c r="GA188" i="5"/>
  <c r="GB188" i="5"/>
  <c r="GC188" i="5"/>
  <c r="GD188" i="5"/>
  <c r="FR189" i="5"/>
  <c r="FT189" i="5"/>
  <c r="FU189" i="5"/>
  <c r="FV189" i="5"/>
  <c r="FW189" i="5"/>
  <c r="FX189" i="5"/>
  <c r="FY189" i="5"/>
  <c r="FZ189" i="5"/>
  <c r="GA189" i="5"/>
  <c r="GB189" i="5"/>
  <c r="GC189" i="5"/>
  <c r="GD189" i="5"/>
  <c r="FR190" i="5"/>
  <c r="FT190" i="5"/>
  <c r="FU190" i="5"/>
  <c r="FV190" i="5"/>
  <c r="FW190" i="5"/>
  <c r="FX190" i="5"/>
  <c r="FY190" i="5"/>
  <c r="FZ190" i="5"/>
  <c r="GA190" i="5"/>
  <c r="GB190" i="5"/>
  <c r="GC190" i="5"/>
  <c r="GD190" i="5"/>
  <c r="FR191" i="5"/>
  <c r="FT191" i="5"/>
  <c r="FU191" i="5"/>
  <c r="FV191" i="5"/>
  <c r="FW191" i="5"/>
  <c r="FX191" i="5"/>
  <c r="FY191" i="5"/>
  <c r="FZ191" i="5"/>
  <c r="GA191" i="5"/>
  <c r="GB191" i="5"/>
  <c r="GC191" i="5"/>
  <c r="GD191" i="5"/>
  <c r="FR192" i="5"/>
  <c r="FT192" i="5"/>
  <c r="FU192" i="5"/>
  <c r="FV192" i="5"/>
  <c r="FW192" i="5"/>
  <c r="FX192" i="5"/>
  <c r="FY192" i="5"/>
  <c r="FZ192" i="5"/>
  <c r="GA192" i="5"/>
  <c r="GB192" i="5"/>
  <c r="GC192" i="5"/>
  <c r="GD192" i="5"/>
  <c r="FR193" i="5"/>
  <c r="FT193" i="5"/>
  <c r="FU193" i="5"/>
  <c r="FV193" i="5"/>
  <c r="FW193" i="5"/>
  <c r="FX193" i="5"/>
  <c r="FY193" i="5"/>
  <c r="FZ193" i="5"/>
  <c r="GA193" i="5"/>
  <c r="GB193" i="5"/>
  <c r="GC193" i="5"/>
  <c r="GD193" i="5"/>
  <c r="FR194" i="5"/>
  <c r="FT194" i="5"/>
  <c r="FU194" i="5"/>
  <c r="FV194" i="5"/>
  <c r="FW194" i="5"/>
  <c r="FX194" i="5"/>
  <c r="FY194" i="5"/>
  <c r="FZ194" i="5"/>
  <c r="GA194" i="5"/>
  <c r="GB194" i="5"/>
  <c r="GC194" i="5"/>
  <c r="GD194" i="5"/>
  <c r="FR195" i="5"/>
  <c r="FT195" i="5"/>
  <c r="FU195" i="5"/>
  <c r="FV195" i="5"/>
  <c r="FW195" i="5"/>
  <c r="FX195" i="5"/>
  <c r="FY195" i="5"/>
  <c r="FZ195" i="5"/>
  <c r="GA195" i="5"/>
  <c r="GB195" i="5"/>
  <c r="GC195" i="5"/>
  <c r="GD195" i="5"/>
  <c r="FR196" i="5"/>
  <c r="FT196" i="5"/>
  <c r="FU196" i="5"/>
  <c r="FV196" i="5"/>
  <c r="FW196" i="5"/>
  <c r="FX196" i="5"/>
  <c r="FY196" i="5"/>
  <c r="FZ196" i="5"/>
  <c r="GA196" i="5"/>
  <c r="GB196" i="5"/>
  <c r="GC196" i="5"/>
  <c r="GD196" i="5"/>
  <c r="FR197" i="5"/>
  <c r="FT197" i="5"/>
  <c r="FU197" i="5"/>
  <c r="FV197" i="5"/>
  <c r="FW197" i="5"/>
  <c r="FX197" i="5"/>
  <c r="FY197" i="5"/>
  <c r="FZ197" i="5"/>
  <c r="GA197" i="5"/>
  <c r="GB197" i="5"/>
  <c r="GC197" i="5"/>
  <c r="GD197" i="5"/>
  <c r="FR198" i="5"/>
  <c r="FT198" i="5"/>
  <c r="FU198" i="5"/>
  <c r="FV198" i="5"/>
  <c r="FW198" i="5"/>
  <c r="FX198" i="5"/>
  <c r="FY198" i="5"/>
  <c r="FZ198" i="5"/>
  <c r="GA198" i="5"/>
  <c r="GB198" i="5"/>
  <c r="GC198" i="5"/>
  <c r="GD198" i="5"/>
  <c r="FR199" i="5"/>
  <c r="FT199" i="5"/>
  <c r="FU199" i="5"/>
  <c r="FV199" i="5"/>
  <c r="FW199" i="5"/>
  <c r="FX199" i="5"/>
  <c r="FY199" i="5"/>
  <c r="FZ199" i="5"/>
  <c r="GA199" i="5"/>
  <c r="GB199" i="5"/>
  <c r="GC199" i="5"/>
  <c r="GD199" i="5"/>
  <c r="FR200" i="5"/>
  <c r="FT200" i="5"/>
  <c r="FU200" i="5"/>
  <c r="FV200" i="5"/>
  <c r="FW200" i="5"/>
  <c r="FX200" i="5"/>
  <c r="FY200" i="5"/>
  <c r="FZ200" i="5"/>
  <c r="GA200" i="5"/>
  <c r="GB200" i="5"/>
  <c r="GC200" i="5"/>
  <c r="GD200" i="5"/>
  <c r="FR201" i="5"/>
  <c r="FT201" i="5"/>
  <c r="FU201" i="5"/>
  <c r="FV201" i="5"/>
  <c r="FW201" i="5"/>
  <c r="FX201" i="5"/>
  <c r="FY201" i="5"/>
  <c r="FZ201" i="5"/>
  <c r="GA201" i="5"/>
  <c r="GB201" i="5"/>
  <c r="GC201" i="5"/>
  <c r="GD201" i="5"/>
  <c r="FR203" i="5"/>
  <c r="FT203" i="5"/>
  <c r="FU203" i="5"/>
  <c r="FV203" i="5"/>
  <c r="FW203" i="5"/>
  <c r="FX203" i="5"/>
  <c r="FY203" i="5"/>
  <c r="FZ203" i="5"/>
  <c r="GA203" i="5"/>
  <c r="GB203" i="5"/>
  <c r="GC203" i="5"/>
  <c r="GD203" i="5"/>
  <c r="FR204" i="5"/>
  <c r="FT204" i="5"/>
  <c r="FU204" i="5"/>
  <c r="FV204" i="5"/>
  <c r="FW204" i="5"/>
  <c r="FX204" i="5"/>
  <c r="FY204" i="5"/>
  <c r="FZ204" i="5"/>
  <c r="GA204" i="5"/>
  <c r="GB204" i="5"/>
  <c r="GC204" i="5"/>
  <c r="GD204" i="5"/>
  <c r="FR205" i="5"/>
  <c r="FT205" i="5"/>
  <c r="FU205" i="5"/>
  <c r="FV205" i="5"/>
  <c r="FW205" i="5"/>
  <c r="FX205" i="5"/>
  <c r="FY205" i="5"/>
  <c r="FZ205" i="5"/>
  <c r="GA205" i="5"/>
  <c r="GB205" i="5"/>
  <c r="GC205" i="5"/>
  <c r="GD205" i="5"/>
  <c r="FR206" i="5"/>
  <c r="FT206" i="5"/>
  <c r="FU206" i="5"/>
  <c r="FV206" i="5"/>
  <c r="FW206" i="5"/>
  <c r="FX206" i="5"/>
  <c r="FY206" i="5"/>
  <c r="FZ206" i="5"/>
  <c r="GA206" i="5"/>
  <c r="GB206" i="5"/>
  <c r="GC206" i="5"/>
  <c r="GD206" i="5"/>
  <c r="FR207" i="5"/>
  <c r="FT207" i="5"/>
  <c r="FU207" i="5"/>
  <c r="FV207" i="5"/>
  <c r="FW207" i="5"/>
  <c r="FX207" i="5"/>
  <c r="FY207" i="5"/>
  <c r="FZ207" i="5"/>
  <c r="GA207" i="5"/>
  <c r="GB207" i="5"/>
  <c r="GC207" i="5"/>
  <c r="GD207" i="5"/>
  <c r="FR208" i="5"/>
  <c r="FT208" i="5"/>
  <c r="FU208" i="5"/>
  <c r="FV208" i="5"/>
  <c r="FW208" i="5"/>
  <c r="FX208" i="5"/>
  <c r="FY208" i="5"/>
  <c r="FZ208" i="5"/>
  <c r="GA208" i="5"/>
  <c r="GB208" i="5"/>
  <c r="GC208" i="5"/>
  <c r="GD208" i="5"/>
  <c r="FR209" i="5"/>
  <c r="FT209" i="5"/>
  <c r="FU209" i="5"/>
  <c r="FV209" i="5"/>
  <c r="FW209" i="5"/>
  <c r="FX209" i="5"/>
  <c r="FY209" i="5"/>
  <c r="FZ209" i="5"/>
  <c r="GA209" i="5"/>
  <c r="GB209" i="5"/>
  <c r="GC209" i="5"/>
  <c r="GD209" i="5"/>
  <c r="FR210" i="5"/>
  <c r="FT210" i="5"/>
  <c r="FU210" i="5"/>
  <c r="FV210" i="5"/>
  <c r="FW210" i="5"/>
  <c r="FX210" i="5"/>
  <c r="FY210" i="5"/>
  <c r="FZ210" i="5"/>
  <c r="GA210" i="5"/>
  <c r="GB210" i="5"/>
  <c r="GC210" i="5"/>
  <c r="GD210" i="5"/>
  <c r="FR211" i="5"/>
  <c r="FT211" i="5"/>
  <c r="FU211" i="5"/>
  <c r="FV211" i="5"/>
  <c r="FW211" i="5"/>
  <c r="FX211" i="5"/>
  <c r="FY211" i="5"/>
  <c r="FZ211" i="5"/>
  <c r="GA211" i="5"/>
  <c r="GB211" i="5"/>
  <c r="GC211" i="5"/>
  <c r="GD211" i="5"/>
  <c r="FR212" i="5"/>
  <c r="FT212" i="5"/>
  <c r="FU212" i="5"/>
  <c r="FV212" i="5"/>
  <c r="FW212" i="5"/>
  <c r="FX212" i="5"/>
  <c r="FY212" i="5"/>
  <c r="FZ212" i="5"/>
  <c r="GA212" i="5"/>
  <c r="GB212" i="5"/>
  <c r="GC212" i="5"/>
  <c r="GD212" i="5"/>
  <c r="FR213" i="5"/>
  <c r="FT213" i="5"/>
  <c r="FU213" i="5"/>
  <c r="FV213" i="5"/>
  <c r="FW213" i="5"/>
  <c r="FX213" i="5"/>
  <c r="FY213" i="5"/>
  <c r="FZ213" i="5"/>
  <c r="GA213" i="5"/>
  <c r="GB213" i="5"/>
  <c r="GC213" i="5"/>
  <c r="GD213" i="5"/>
  <c r="FR214" i="5"/>
  <c r="FT214" i="5"/>
  <c r="FU214" i="5"/>
  <c r="FV214" i="5"/>
  <c r="FW214" i="5"/>
  <c r="FX214" i="5"/>
  <c r="FY214" i="5"/>
  <c r="FZ214" i="5"/>
  <c r="GA214" i="5"/>
  <c r="GB214" i="5"/>
  <c r="GC214" i="5"/>
  <c r="GD214" i="5"/>
  <c r="FR215" i="5"/>
  <c r="FT215" i="5"/>
  <c r="FU215" i="5"/>
  <c r="FV215" i="5"/>
  <c r="FW215" i="5"/>
  <c r="FX215" i="5"/>
  <c r="FY215" i="5"/>
  <c r="FZ215" i="5"/>
  <c r="GA215" i="5"/>
  <c r="GB215" i="5"/>
  <c r="GC215" i="5"/>
  <c r="GD215" i="5"/>
  <c r="FR216" i="5"/>
  <c r="FT216" i="5"/>
  <c r="FU216" i="5"/>
  <c r="FV216" i="5"/>
  <c r="FW216" i="5"/>
  <c r="FX216" i="5"/>
  <c r="FY216" i="5"/>
  <c r="FZ216" i="5"/>
  <c r="GA216" i="5"/>
  <c r="GB216" i="5"/>
  <c r="GC216" i="5"/>
  <c r="GD216" i="5"/>
  <c r="FR217" i="5"/>
  <c r="FT217" i="5"/>
  <c r="FU217" i="5"/>
  <c r="FV217" i="5"/>
  <c r="FW217" i="5"/>
  <c r="FX217" i="5"/>
  <c r="FY217" i="5"/>
  <c r="FZ217" i="5"/>
  <c r="GA217" i="5"/>
  <c r="GB217" i="5"/>
  <c r="GC217" i="5"/>
  <c r="GD217" i="5"/>
  <c r="FR218" i="5"/>
  <c r="FT218" i="5"/>
  <c r="FU218" i="5"/>
  <c r="FV218" i="5"/>
  <c r="FW218" i="5"/>
  <c r="FX218" i="5"/>
  <c r="FY218" i="5"/>
  <c r="FZ218" i="5"/>
  <c r="GA218" i="5"/>
  <c r="GB218" i="5"/>
  <c r="GC218" i="5"/>
  <c r="GD218" i="5"/>
  <c r="FR220" i="5"/>
  <c r="FT220" i="5"/>
  <c r="FU220" i="5"/>
  <c r="FV220" i="5"/>
  <c r="FW220" i="5"/>
  <c r="FX220" i="5"/>
  <c r="FY220" i="5"/>
  <c r="FZ220" i="5"/>
  <c r="GA220" i="5"/>
  <c r="GB220" i="5"/>
  <c r="GC220" i="5"/>
  <c r="GD220" i="5"/>
  <c r="FR221" i="5"/>
  <c r="FT221" i="5"/>
  <c r="FU221" i="5"/>
  <c r="FV221" i="5"/>
  <c r="FW221" i="5"/>
  <c r="FX221" i="5"/>
  <c r="FY221" i="5"/>
  <c r="FZ221" i="5"/>
  <c r="GA221" i="5"/>
  <c r="GB221" i="5"/>
  <c r="GC221" i="5"/>
  <c r="GD221" i="5"/>
  <c r="FR222" i="5"/>
  <c r="FT222" i="5"/>
  <c r="FU222" i="5"/>
  <c r="FV222" i="5"/>
  <c r="FW222" i="5"/>
  <c r="FX222" i="5"/>
  <c r="FY222" i="5"/>
  <c r="FZ222" i="5"/>
  <c r="GA222" i="5"/>
  <c r="GB222" i="5"/>
  <c r="GC222" i="5"/>
  <c r="GD222" i="5"/>
  <c r="FR223" i="5"/>
  <c r="FT223" i="5"/>
  <c r="FU223" i="5"/>
  <c r="FV223" i="5"/>
  <c r="FW223" i="5"/>
  <c r="FX223" i="5"/>
  <c r="FY223" i="5"/>
  <c r="FZ223" i="5"/>
  <c r="GA223" i="5"/>
  <c r="GB223" i="5"/>
  <c r="GC223" i="5"/>
  <c r="GD223" i="5"/>
  <c r="FR224" i="5"/>
  <c r="FT224" i="5"/>
  <c r="FU224" i="5"/>
  <c r="FV224" i="5"/>
  <c r="FW224" i="5"/>
  <c r="FX224" i="5"/>
  <c r="FY224" i="5"/>
  <c r="FZ224" i="5"/>
  <c r="GA224" i="5"/>
  <c r="GB224" i="5"/>
  <c r="GC224" i="5"/>
  <c r="GD224" i="5"/>
  <c r="FR225" i="5"/>
  <c r="FT225" i="5"/>
  <c r="FU225" i="5"/>
  <c r="FV225" i="5"/>
  <c r="FW225" i="5"/>
  <c r="FX225" i="5"/>
  <c r="FY225" i="5"/>
  <c r="FZ225" i="5"/>
  <c r="GA225" i="5"/>
  <c r="GB225" i="5"/>
  <c r="GC225" i="5"/>
  <c r="GD225" i="5"/>
  <c r="FR226" i="5"/>
  <c r="FT226" i="5"/>
  <c r="FU226" i="5"/>
  <c r="FV226" i="5"/>
  <c r="FW226" i="5"/>
  <c r="FX226" i="5"/>
  <c r="FY226" i="5"/>
  <c r="FZ226" i="5"/>
  <c r="GA226" i="5"/>
  <c r="GB226" i="5"/>
  <c r="GC226" i="5"/>
  <c r="GD226" i="5"/>
  <c r="GF226" i="5"/>
  <c r="GG226" i="5"/>
  <c r="GH226" i="5"/>
  <c r="GI226" i="5"/>
  <c r="GJ226" i="5"/>
  <c r="GK226" i="5"/>
  <c r="GL226" i="5"/>
  <c r="GM226" i="5"/>
  <c r="FR227" i="5"/>
  <c r="FT227" i="5"/>
  <c r="FU227" i="5"/>
  <c r="FV227" i="5"/>
  <c r="FW227" i="5"/>
  <c r="FX227" i="5"/>
  <c r="FY227" i="5"/>
  <c r="FZ227" i="5"/>
  <c r="GA227" i="5"/>
  <c r="GB227" i="5"/>
  <c r="GC227" i="5"/>
  <c r="GD227" i="5"/>
  <c r="GF227" i="5"/>
  <c r="GG227" i="5"/>
  <c r="GH227" i="5"/>
  <c r="GI227" i="5"/>
  <c r="GJ227" i="5"/>
  <c r="GK227" i="5"/>
  <c r="GL227" i="5"/>
  <c r="GM227" i="5"/>
  <c r="FR228" i="5"/>
  <c r="FT228" i="5"/>
  <c r="FU228" i="5"/>
  <c r="FV228" i="5"/>
  <c r="FW228" i="5"/>
  <c r="FX228" i="5"/>
  <c r="FY228" i="5"/>
  <c r="FZ228" i="5"/>
  <c r="GA228" i="5"/>
  <c r="GB228" i="5"/>
  <c r="GC228" i="5"/>
  <c r="GD228" i="5"/>
  <c r="GF228" i="5"/>
  <c r="GG228" i="5"/>
  <c r="GH228" i="5"/>
  <c r="GI228" i="5"/>
  <c r="GJ228" i="5"/>
  <c r="GK228" i="5"/>
  <c r="GL228" i="5"/>
  <c r="GM228" i="5"/>
  <c r="FR229" i="5"/>
  <c r="FT229" i="5"/>
  <c r="FU229" i="5"/>
  <c r="FV229" i="5"/>
  <c r="FW229" i="5"/>
  <c r="FX229" i="5"/>
  <c r="FY229" i="5"/>
  <c r="FZ229" i="5"/>
  <c r="GA229" i="5"/>
  <c r="GB229" i="5"/>
  <c r="GC229" i="5"/>
  <c r="GD229" i="5"/>
  <c r="GF229" i="5"/>
  <c r="GG229" i="5"/>
  <c r="GH229" i="5"/>
  <c r="GI229" i="5"/>
  <c r="GJ229" i="5"/>
  <c r="GK229" i="5"/>
  <c r="GL229" i="5"/>
  <c r="GM229" i="5"/>
  <c r="FR230" i="5"/>
  <c r="FT230" i="5"/>
  <c r="FU230" i="5"/>
  <c r="FV230" i="5"/>
  <c r="FW230" i="5"/>
  <c r="FX230" i="5"/>
  <c r="FY230" i="5"/>
  <c r="FZ230" i="5"/>
  <c r="GA230" i="5"/>
  <c r="GB230" i="5"/>
  <c r="GC230" i="5"/>
  <c r="GD230" i="5"/>
  <c r="GF230" i="5"/>
  <c r="GG230" i="5"/>
  <c r="GH230" i="5"/>
  <c r="GI230" i="5"/>
  <c r="GJ230" i="5"/>
  <c r="GK230" i="5"/>
  <c r="GL230" i="5"/>
  <c r="GM230" i="5"/>
  <c r="FR231" i="5"/>
  <c r="FT231" i="5"/>
  <c r="FU231" i="5"/>
  <c r="FV231" i="5"/>
  <c r="FW231" i="5"/>
  <c r="FX231" i="5"/>
  <c r="FY231" i="5"/>
  <c r="FZ231" i="5"/>
  <c r="GA231" i="5"/>
  <c r="GB231" i="5"/>
  <c r="GC231" i="5"/>
  <c r="GD231" i="5"/>
  <c r="GF231" i="5"/>
  <c r="GG231" i="5"/>
  <c r="GH231" i="5"/>
  <c r="GI231" i="5"/>
  <c r="GJ231" i="5"/>
  <c r="GK231" i="5"/>
  <c r="GL231" i="5"/>
  <c r="GM231" i="5"/>
  <c r="FR232" i="5"/>
  <c r="FT232" i="5"/>
  <c r="FU232" i="5"/>
  <c r="FV232" i="5"/>
  <c r="FW232" i="5"/>
  <c r="FX232" i="5"/>
  <c r="FY232" i="5"/>
  <c r="FZ232" i="5"/>
  <c r="GA232" i="5"/>
  <c r="GB232" i="5"/>
  <c r="GC232" i="5"/>
  <c r="GD232" i="5"/>
  <c r="FR233" i="5"/>
  <c r="FT233" i="5"/>
  <c r="FU233" i="5"/>
  <c r="FV233" i="5"/>
  <c r="FW233" i="5"/>
  <c r="FX233" i="5"/>
  <c r="FY233" i="5"/>
  <c r="FZ233" i="5"/>
  <c r="GA233" i="5"/>
  <c r="GB233" i="5"/>
  <c r="GC233" i="5"/>
  <c r="GD233" i="5"/>
  <c r="FR234" i="5"/>
  <c r="FT234" i="5"/>
  <c r="FU234" i="5"/>
  <c r="FV234" i="5"/>
  <c r="FW234" i="5"/>
  <c r="FX234" i="5"/>
  <c r="FY234" i="5"/>
  <c r="FZ234" i="5"/>
  <c r="GA234" i="5"/>
  <c r="GB234" i="5"/>
  <c r="GC234" i="5"/>
  <c r="GD234" i="5"/>
  <c r="FR235" i="5"/>
  <c r="FT235" i="5"/>
  <c r="FU235" i="5"/>
  <c r="FV235" i="5"/>
  <c r="FW235" i="5"/>
  <c r="FX235" i="5"/>
  <c r="FY235" i="5"/>
  <c r="FZ235" i="5"/>
  <c r="GA235" i="5"/>
  <c r="GB235" i="5"/>
  <c r="GC235" i="5"/>
  <c r="GD235" i="5"/>
  <c r="FR236" i="5"/>
  <c r="FT236" i="5"/>
  <c r="FU236" i="5"/>
  <c r="FV236" i="5"/>
  <c r="FW236" i="5"/>
  <c r="FX236" i="5"/>
  <c r="FY236" i="5"/>
  <c r="FZ236" i="5"/>
  <c r="GA236" i="5"/>
  <c r="GB236" i="5"/>
  <c r="GC236" i="5"/>
  <c r="GD236" i="5"/>
  <c r="FR237" i="5"/>
  <c r="FT237" i="5"/>
  <c r="FU237" i="5"/>
  <c r="FV237" i="5"/>
  <c r="FW237" i="5"/>
  <c r="FX237" i="5"/>
  <c r="FY237" i="5"/>
  <c r="FZ237" i="5"/>
  <c r="GA237" i="5"/>
  <c r="GB237" i="5"/>
  <c r="GC237" i="5"/>
  <c r="GD237" i="5"/>
  <c r="FR238" i="5"/>
  <c r="FR240" i="5"/>
  <c r="DA59" i="7"/>
  <c r="CZ59" i="7"/>
  <c r="DR59" i="7" s="1"/>
  <c r="DV59" i="7" s="1"/>
  <c r="CF59" i="7"/>
  <c r="CD59" i="7"/>
  <c r="CB59" i="7"/>
  <c r="CC59" i="7" s="1"/>
  <c r="BB59" i="7"/>
  <c r="AY59" i="7"/>
  <c r="AN59" i="7" s="1"/>
  <c r="BJ59" i="7" s="1"/>
  <c r="AB59" i="7"/>
  <c r="Z59" i="7"/>
  <c r="T59" i="7"/>
  <c r="S59" i="7"/>
  <c r="R59" i="7"/>
  <c r="K59" i="7"/>
  <c r="J59" i="7"/>
  <c r="DA58" i="7"/>
  <c r="CZ58" i="7"/>
  <c r="DR58" i="7" s="1"/>
  <c r="CF58" i="7"/>
  <c r="CH58" i="7" s="1"/>
  <c r="CD58" i="7"/>
  <c r="CB58" i="7"/>
  <c r="CC58" i="7" s="1"/>
  <c r="BB58" i="7"/>
  <c r="AY58" i="7"/>
  <c r="BA58" i="7" s="1"/>
  <c r="AB58" i="7"/>
  <c r="Z58" i="7"/>
  <c r="T58" i="7"/>
  <c r="S58" i="7"/>
  <c r="R58" i="7"/>
  <c r="K58" i="7"/>
  <c r="J58" i="7"/>
  <c r="DA57" i="7"/>
  <c r="CZ57" i="7"/>
  <c r="CF57" i="7"/>
  <c r="CD57" i="7"/>
  <c r="CB57" i="7"/>
  <c r="CC57" i="7" s="1"/>
  <c r="BB57" i="7"/>
  <c r="AY57" i="7"/>
  <c r="BA57" i="7" s="1"/>
  <c r="AB57" i="7"/>
  <c r="Z57" i="7"/>
  <c r="T57" i="7"/>
  <c r="S57" i="7"/>
  <c r="R57" i="7"/>
  <c r="K57" i="7"/>
  <c r="J57" i="7"/>
  <c r="FM7" i="7"/>
  <c r="FO7" i="7"/>
  <c r="FN7" i="7"/>
  <c r="DW252" i="7"/>
  <c r="T246" i="7"/>
  <c r="S246" i="7"/>
  <c r="R246" i="7"/>
  <c r="DW245" i="7"/>
  <c r="DW241" i="7"/>
  <c r="BB233" i="7"/>
  <c r="DA233" i="7"/>
  <c r="CZ233" i="7"/>
  <c r="DD233" i="7" s="1"/>
  <c r="CU233" i="7"/>
  <c r="CY233" i="7" s="1"/>
  <c r="CP233" i="7"/>
  <c r="CK233" i="7"/>
  <c r="CD233" i="7"/>
  <c r="CB233" i="7"/>
  <c r="CC233" i="7" s="1"/>
  <c r="BE233" i="7"/>
  <c r="CF233" i="7" s="1"/>
  <c r="CJ233" i="7" s="1"/>
  <c r="AY233" i="7"/>
  <c r="BA233" i="7" s="1"/>
  <c r="AB233" i="7"/>
  <c r="Z233" i="7"/>
  <c r="T233" i="7"/>
  <c r="S233" i="7"/>
  <c r="R233" i="7"/>
  <c r="J233" i="7"/>
  <c r="BB232" i="7"/>
  <c r="DA232" i="7"/>
  <c r="CZ232" i="7"/>
  <c r="DH232" i="7" s="1"/>
  <c r="DL232" i="7" s="1"/>
  <c r="CU232" i="7"/>
  <c r="CW232" i="7" s="1"/>
  <c r="CP232" i="7"/>
  <c r="CR232" i="7" s="1"/>
  <c r="CK232" i="7"/>
  <c r="CO232" i="7" s="1"/>
  <c r="CF232" i="7"/>
  <c r="CH232" i="7" s="1"/>
  <c r="CD232" i="7"/>
  <c r="CB232" i="7"/>
  <c r="CC232" i="7" s="1"/>
  <c r="AY232" i="7"/>
  <c r="AN232" i="7" s="1"/>
  <c r="BJ232" i="7" s="1"/>
  <c r="AB232" i="7"/>
  <c r="Z232" i="7"/>
  <c r="T232" i="7"/>
  <c r="S232" i="7"/>
  <c r="R232" i="7"/>
  <c r="J232" i="7"/>
  <c r="DA231" i="7"/>
  <c r="CZ231" i="7"/>
  <c r="DR231" i="7" s="1"/>
  <c r="CU231" i="7"/>
  <c r="CW231" i="7" s="1"/>
  <c r="CP231" i="7"/>
  <c r="CR231" i="7" s="1"/>
  <c r="CK231" i="7"/>
  <c r="CO231" i="7" s="1"/>
  <c r="CF231" i="7"/>
  <c r="CJ231" i="7" s="1"/>
  <c r="CD231" i="7"/>
  <c r="CB231" i="7"/>
  <c r="CC231" i="7" s="1"/>
  <c r="BB231" i="7"/>
  <c r="AY231" i="7"/>
  <c r="AN231" i="7" s="1"/>
  <c r="BJ231" i="7" s="1"/>
  <c r="AB231" i="7"/>
  <c r="Z231" i="7"/>
  <c r="T231" i="7"/>
  <c r="S231" i="7"/>
  <c r="R231" i="7"/>
  <c r="J231" i="7"/>
  <c r="BB230" i="7"/>
  <c r="DA230" i="7"/>
  <c r="CZ230" i="7"/>
  <c r="CU230" i="7"/>
  <c r="CW230" i="7" s="1"/>
  <c r="CP230" i="7"/>
  <c r="CR230" i="7" s="1"/>
  <c r="CK230" i="7"/>
  <c r="CM230" i="7" s="1"/>
  <c r="CF230" i="7"/>
  <c r="CH230" i="7" s="1"/>
  <c r="CD230" i="7"/>
  <c r="CB230" i="7"/>
  <c r="CC230" i="7" s="1"/>
  <c r="AY230" i="7"/>
  <c r="AN230" i="7" s="1"/>
  <c r="BJ230" i="7" s="1"/>
  <c r="AB230" i="7"/>
  <c r="Z230" i="7"/>
  <c r="T230" i="7"/>
  <c r="S230" i="7"/>
  <c r="R230" i="7"/>
  <c r="J230" i="7"/>
  <c r="BB229" i="7"/>
  <c r="DA229" i="7"/>
  <c r="CZ229" i="7"/>
  <c r="DH229" i="7" s="1"/>
  <c r="DL229" i="7" s="1"/>
  <c r="CU229" i="7"/>
  <c r="CV229" i="7" s="1"/>
  <c r="CP229" i="7"/>
  <c r="CR229" i="7" s="1"/>
  <c r="CK229" i="7"/>
  <c r="CL229" i="7" s="1"/>
  <c r="CF229" i="7"/>
  <c r="CJ229" i="7" s="1"/>
  <c r="CD229" i="7"/>
  <c r="CB229" i="7"/>
  <c r="CC229" i="7" s="1"/>
  <c r="AY229" i="7"/>
  <c r="AN229" i="7" s="1"/>
  <c r="BJ229" i="7" s="1"/>
  <c r="AB229" i="7"/>
  <c r="Z229" i="7"/>
  <c r="T229" i="7"/>
  <c r="S229" i="7"/>
  <c r="R229" i="7"/>
  <c r="J229" i="7"/>
  <c r="BB228" i="7"/>
  <c r="DA228" i="7"/>
  <c r="CZ228" i="7"/>
  <c r="CU228" i="7"/>
  <c r="CV228" i="7" s="1"/>
  <c r="CP228" i="7"/>
  <c r="CT228" i="7" s="1"/>
  <c r="CK228" i="7"/>
  <c r="CO228" i="7" s="1"/>
  <c r="CF228" i="7"/>
  <c r="CD228" i="7"/>
  <c r="CB228" i="7"/>
  <c r="CC228" i="7" s="1"/>
  <c r="AY228" i="7"/>
  <c r="BA228" i="7" s="1"/>
  <c r="AB228" i="7"/>
  <c r="Z228" i="7"/>
  <c r="T228" i="7"/>
  <c r="S228" i="7"/>
  <c r="R228" i="7"/>
  <c r="J228" i="7"/>
  <c r="BB225" i="7"/>
  <c r="DA225" i="7"/>
  <c r="CZ225" i="7"/>
  <c r="DM225" i="7" s="1"/>
  <c r="CF225" i="7"/>
  <c r="CJ225" i="7" s="1"/>
  <c r="CD225" i="7"/>
  <c r="CB225" i="7"/>
  <c r="CC225" i="7" s="1"/>
  <c r="AY225" i="7"/>
  <c r="BA225" i="7" s="1"/>
  <c r="AB225" i="7"/>
  <c r="Z225" i="7"/>
  <c r="T225" i="7"/>
  <c r="S225" i="7"/>
  <c r="R225" i="7"/>
  <c r="K225" i="7"/>
  <c r="J225" i="7"/>
  <c r="BB224" i="7"/>
  <c r="DA224" i="7"/>
  <c r="CZ224" i="7"/>
  <c r="DH224" i="7" s="1"/>
  <c r="CF224" i="7"/>
  <c r="CJ224" i="7" s="1"/>
  <c r="CD224" i="7"/>
  <c r="CB224" i="7"/>
  <c r="CC224" i="7" s="1"/>
  <c r="AY224" i="7"/>
  <c r="AN224" i="7" s="1"/>
  <c r="BJ224" i="7" s="1"/>
  <c r="AB224" i="7"/>
  <c r="Z224" i="7"/>
  <c r="T224" i="7"/>
  <c r="S224" i="7"/>
  <c r="R224" i="7"/>
  <c r="K224" i="7"/>
  <c r="J224" i="7"/>
  <c r="BB223" i="7"/>
  <c r="DA223" i="7"/>
  <c r="CZ223" i="7"/>
  <c r="DH223" i="7" s="1"/>
  <c r="CF223" i="7"/>
  <c r="CD223" i="7"/>
  <c r="CB223" i="7"/>
  <c r="CC223" i="7" s="1"/>
  <c r="AY223" i="7"/>
  <c r="BA223" i="7" s="1"/>
  <c r="AB223" i="7"/>
  <c r="Z223" i="7"/>
  <c r="T223" i="7"/>
  <c r="S223" i="7"/>
  <c r="R223" i="7"/>
  <c r="K223" i="7"/>
  <c r="J223" i="7"/>
  <c r="BB222" i="7"/>
  <c r="DA222" i="7"/>
  <c r="CZ222" i="7"/>
  <c r="DD222" i="7" s="1"/>
  <c r="CF222" i="7"/>
  <c r="CJ222" i="7" s="1"/>
  <c r="CD222" i="7"/>
  <c r="CB222" i="7"/>
  <c r="CC222" i="7" s="1"/>
  <c r="AY222" i="7"/>
  <c r="AN222" i="7" s="1"/>
  <c r="BJ222" i="7" s="1"/>
  <c r="AB222" i="7"/>
  <c r="Z222" i="7"/>
  <c r="T222" i="7"/>
  <c r="S222" i="7"/>
  <c r="R222" i="7"/>
  <c r="K222" i="7"/>
  <c r="J222" i="7"/>
  <c r="BB221" i="7"/>
  <c r="DA221" i="7"/>
  <c r="CZ221" i="7"/>
  <c r="CF221" i="7"/>
  <c r="CH221" i="7" s="1"/>
  <c r="CD221" i="7"/>
  <c r="CB221" i="7"/>
  <c r="CC221" i="7" s="1"/>
  <c r="AY221" i="7"/>
  <c r="AN221" i="7" s="1"/>
  <c r="BJ221" i="7" s="1"/>
  <c r="AB221" i="7"/>
  <c r="Z221" i="7"/>
  <c r="T221" i="7"/>
  <c r="S221" i="7"/>
  <c r="R221" i="7"/>
  <c r="K221" i="7"/>
  <c r="J221" i="7"/>
  <c r="DA220" i="7"/>
  <c r="CZ220" i="7"/>
  <c r="CF220" i="7"/>
  <c r="CJ220" i="7" s="1"/>
  <c r="CD220" i="7"/>
  <c r="CB220" i="7"/>
  <c r="CC220" i="7" s="1"/>
  <c r="BB220" i="7"/>
  <c r="AY220" i="7"/>
  <c r="AN220" i="7" s="1"/>
  <c r="BJ220" i="7" s="1"/>
  <c r="CP220" i="7" s="1"/>
  <c r="AB220" i="7"/>
  <c r="Z220" i="7"/>
  <c r="T220" i="7"/>
  <c r="S220" i="7"/>
  <c r="R220" i="7"/>
  <c r="K220" i="7"/>
  <c r="J220" i="7"/>
  <c r="BB218" i="7"/>
  <c r="DA218" i="7"/>
  <c r="CZ218" i="7"/>
  <c r="CF218" i="7"/>
  <c r="CG218" i="7" s="1"/>
  <c r="CD218" i="7"/>
  <c r="CB218" i="7"/>
  <c r="CC218" i="7" s="1"/>
  <c r="AY218" i="7"/>
  <c r="BA218" i="7" s="1"/>
  <c r="AB218" i="7"/>
  <c r="Z218" i="7"/>
  <c r="T218" i="7"/>
  <c r="S218" i="7"/>
  <c r="R218" i="7"/>
  <c r="K218" i="7"/>
  <c r="J218" i="7"/>
  <c r="BB217" i="7"/>
  <c r="DA217" i="7"/>
  <c r="CZ217" i="7"/>
  <c r="DR217" i="7" s="1"/>
  <c r="CF217" i="7"/>
  <c r="CH217" i="7" s="1"/>
  <c r="CD217" i="7"/>
  <c r="CB217" i="7"/>
  <c r="CC217" i="7" s="1"/>
  <c r="AY217" i="7"/>
  <c r="AB217" i="7"/>
  <c r="Z217" i="7"/>
  <c r="T217" i="7"/>
  <c r="S217" i="7"/>
  <c r="R217" i="7"/>
  <c r="K217" i="7"/>
  <c r="J217" i="7"/>
  <c r="BB216" i="7"/>
  <c r="DA216" i="7"/>
  <c r="CZ216" i="7"/>
  <c r="DM216" i="7" s="1"/>
  <c r="CF216" i="7"/>
  <c r="CD216" i="7"/>
  <c r="CB216" i="7"/>
  <c r="CC216" i="7" s="1"/>
  <c r="AY216" i="7"/>
  <c r="AN216" i="7" s="1"/>
  <c r="BJ216" i="7" s="1"/>
  <c r="AB216" i="7"/>
  <c r="Z216" i="7"/>
  <c r="T216" i="7"/>
  <c r="S216" i="7"/>
  <c r="R216" i="7"/>
  <c r="K216" i="7"/>
  <c r="J216" i="7"/>
  <c r="BB215" i="7"/>
  <c r="DA215" i="7"/>
  <c r="CZ215" i="7"/>
  <c r="DD215" i="7" s="1"/>
  <c r="CF215" i="7"/>
  <c r="CJ215" i="7" s="1"/>
  <c r="CD215" i="7"/>
  <c r="CB215" i="7"/>
  <c r="CC215" i="7" s="1"/>
  <c r="AY215" i="7"/>
  <c r="AB215" i="7"/>
  <c r="Z215" i="7"/>
  <c r="T215" i="7"/>
  <c r="S215" i="7"/>
  <c r="R215" i="7"/>
  <c r="K215" i="7"/>
  <c r="J215" i="7"/>
  <c r="DA214" i="7"/>
  <c r="CZ214" i="7"/>
  <c r="CF214" i="7"/>
  <c r="CJ214" i="7" s="1"/>
  <c r="CD214" i="7"/>
  <c r="CB214" i="7"/>
  <c r="CC214" i="7" s="1"/>
  <c r="BB214" i="7"/>
  <c r="AY214" i="7"/>
  <c r="BA214" i="7" s="1"/>
  <c r="AB214" i="7"/>
  <c r="Z214" i="7"/>
  <c r="T214" i="7"/>
  <c r="S214" i="7"/>
  <c r="R214" i="7"/>
  <c r="K214" i="7"/>
  <c r="J214" i="7"/>
  <c r="BB213" i="7"/>
  <c r="DA213" i="7"/>
  <c r="CZ213" i="7"/>
  <c r="CF213" i="7"/>
  <c r="CD213" i="7"/>
  <c r="CB213" i="7"/>
  <c r="CC213" i="7" s="1"/>
  <c r="AY213" i="7"/>
  <c r="BA213" i="7" s="1"/>
  <c r="AB213" i="7"/>
  <c r="Z213" i="7"/>
  <c r="T213" i="7"/>
  <c r="S213" i="7"/>
  <c r="R213" i="7"/>
  <c r="K213" i="7"/>
  <c r="J213" i="7"/>
  <c r="BB212" i="7"/>
  <c r="DA212" i="7"/>
  <c r="CZ212" i="7"/>
  <c r="DC212" i="7" s="1"/>
  <c r="DE212" i="7" s="1"/>
  <c r="DG212" i="7" s="1"/>
  <c r="CF212" i="7"/>
  <c r="CJ212" i="7" s="1"/>
  <c r="CD212" i="7"/>
  <c r="CB212" i="7"/>
  <c r="CC212" i="7" s="1"/>
  <c r="AY212" i="7"/>
  <c r="AB212" i="7"/>
  <c r="Z212" i="7"/>
  <c r="T212" i="7"/>
  <c r="S212" i="7"/>
  <c r="R212" i="7"/>
  <c r="K212" i="7"/>
  <c r="J212" i="7"/>
  <c r="DA211" i="7"/>
  <c r="CZ211" i="7"/>
  <c r="CF211" i="7"/>
  <c r="CJ211" i="7" s="1"/>
  <c r="CD211" i="7"/>
  <c r="CB211" i="7"/>
  <c r="CC211" i="7" s="1"/>
  <c r="BB211" i="7"/>
  <c r="AY211" i="7"/>
  <c r="AB211" i="7"/>
  <c r="Z211" i="7"/>
  <c r="T211" i="7"/>
  <c r="S211" i="7"/>
  <c r="R211" i="7"/>
  <c r="K211" i="7"/>
  <c r="J211" i="7"/>
  <c r="BB210" i="7"/>
  <c r="DA210" i="7"/>
  <c r="CZ210" i="7"/>
  <c r="DD210" i="7" s="1"/>
  <c r="CF210" i="7"/>
  <c r="CD210" i="7"/>
  <c r="CB210" i="7"/>
  <c r="CC210" i="7" s="1"/>
  <c r="AY210" i="7"/>
  <c r="BA210" i="7" s="1"/>
  <c r="AB210" i="7"/>
  <c r="Z210" i="7"/>
  <c r="T210" i="7"/>
  <c r="S210" i="7"/>
  <c r="R210" i="7"/>
  <c r="K210" i="7"/>
  <c r="J210" i="7"/>
  <c r="BB209" i="7"/>
  <c r="DA209" i="7"/>
  <c r="CZ209" i="7"/>
  <c r="CF209" i="7"/>
  <c r="CG209" i="7" s="1"/>
  <c r="CD209" i="7"/>
  <c r="CB209" i="7"/>
  <c r="CC209" i="7" s="1"/>
  <c r="AY209" i="7"/>
  <c r="AB209" i="7"/>
  <c r="Z209" i="7"/>
  <c r="T209" i="7"/>
  <c r="S209" i="7"/>
  <c r="R209" i="7"/>
  <c r="K209" i="7"/>
  <c r="J209" i="7"/>
  <c r="BB208" i="7"/>
  <c r="DA208" i="7"/>
  <c r="CZ208" i="7"/>
  <c r="DH208" i="7" s="1"/>
  <c r="CF208" i="7"/>
  <c r="CH208" i="7" s="1"/>
  <c r="CD208" i="7"/>
  <c r="CB208" i="7"/>
  <c r="CC208" i="7" s="1"/>
  <c r="AY208" i="7"/>
  <c r="AB208" i="7"/>
  <c r="Z208" i="7"/>
  <c r="T208" i="7"/>
  <c r="S208" i="7"/>
  <c r="R208" i="7"/>
  <c r="K208" i="7"/>
  <c r="J208" i="7"/>
  <c r="BB207" i="7"/>
  <c r="DA207" i="7"/>
  <c r="CZ207" i="7"/>
  <c r="CF207" i="7"/>
  <c r="CG207" i="7" s="1"/>
  <c r="CD207" i="7"/>
  <c r="CB207" i="7"/>
  <c r="CC207" i="7" s="1"/>
  <c r="AY207" i="7"/>
  <c r="BA207" i="7" s="1"/>
  <c r="AB207" i="7"/>
  <c r="Z207" i="7"/>
  <c r="T207" i="7"/>
  <c r="S207" i="7"/>
  <c r="R207" i="7"/>
  <c r="K207" i="7"/>
  <c r="J207" i="7"/>
  <c r="BB206" i="7"/>
  <c r="DA206" i="7"/>
  <c r="CZ206" i="7"/>
  <c r="CF206" i="7"/>
  <c r="CD206" i="7"/>
  <c r="CB206" i="7"/>
  <c r="CC206" i="7" s="1"/>
  <c r="AY206" i="7"/>
  <c r="BA206" i="7" s="1"/>
  <c r="AB206" i="7"/>
  <c r="Z206" i="7"/>
  <c r="T206" i="7"/>
  <c r="S206" i="7"/>
  <c r="R206" i="7"/>
  <c r="K206" i="7"/>
  <c r="J206" i="7"/>
  <c r="BB205" i="7"/>
  <c r="DA205" i="7"/>
  <c r="CZ205" i="7"/>
  <c r="CF205" i="7"/>
  <c r="CD205" i="7"/>
  <c r="CB205" i="7"/>
  <c r="CC205" i="7" s="1"/>
  <c r="AY205" i="7"/>
  <c r="AB205" i="7"/>
  <c r="Z205" i="7"/>
  <c r="T205" i="7"/>
  <c r="S205" i="7"/>
  <c r="R205" i="7"/>
  <c r="K205" i="7"/>
  <c r="J205" i="7"/>
  <c r="DA204" i="7"/>
  <c r="CZ204" i="7"/>
  <c r="DD204" i="7" s="1"/>
  <c r="CF204" i="7"/>
  <c r="CD204" i="7"/>
  <c r="CB204" i="7"/>
  <c r="CC204" i="7" s="1"/>
  <c r="BB204" i="7"/>
  <c r="AY204" i="7"/>
  <c r="AN204" i="7" s="1"/>
  <c r="BJ204" i="7" s="1"/>
  <c r="AB204" i="7"/>
  <c r="Z204" i="7"/>
  <c r="T204" i="7"/>
  <c r="S204" i="7"/>
  <c r="R204" i="7"/>
  <c r="K204" i="7"/>
  <c r="J204" i="7"/>
  <c r="BB203" i="7"/>
  <c r="DA203" i="7"/>
  <c r="CZ203" i="7"/>
  <c r="DH203" i="7" s="1"/>
  <c r="CF203" i="7"/>
  <c r="CH203" i="7" s="1"/>
  <c r="CD203" i="7"/>
  <c r="CB203" i="7"/>
  <c r="CC203" i="7" s="1"/>
  <c r="AY203" i="7"/>
  <c r="AN203" i="7" s="1"/>
  <c r="BJ203" i="7" s="1"/>
  <c r="CU203" i="7" s="1"/>
  <c r="AB203" i="7"/>
  <c r="Z203" i="7"/>
  <c r="T203" i="7"/>
  <c r="S203" i="7"/>
  <c r="R203" i="7"/>
  <c r="K203" i="7"/>
  <c r="J203" i="7"/>
  <c r="BB201" i="7"/>
  <c r="DA201" i="7"/>
  <c r="CZ201" i="7"/>
  <c r="DC201" i="7" s="1"/>
  <c r="DE201" i="7" s="1"/>
  <c r="DG201" i="7" s="1"/>
  <c r="CF201" i="7"/>
  <c r="CD201" i="7"/>
  <c r="CB201" i="7"/>
  <c r="CC201" i="7" s="1"/>
  <c r="AY201" i="7"/>
  <c r="AN201" i="7" s="1"/>
  <c r="BJ201" i="7" s="1"/>
  <c r="AB201" i="7"/>
  <c r="Z201" i="7"/>
  <c r="T201" i="7"/>
  <c r="S201" i="7"/>
  <c r="R201" i="7"/>
  <c r="K201" i="7"/>
  <c r="J201" i="7"/>
  <c r="BB200" i="7"/>
  <c r="DA200" i="7"/>
  <c r="CZ200" i="7"/>
  <c r="CF200" i="7"/>
  <c r="CD200" i="7"/>
  <c r="CB200" i="7"/>
  <c r="CC200" i="7" s="1"/>
  <c r="AY200" i="7"/>
  <c r="AB200" i="7"/>
  <c r="Z200" i="7"/>
  <c r="T200" i="7"/>
  <c r="S200" i="7"/>
  <c r="R200" i="7"/>
  <c r="K200" i="7"/>
  <c r="J200" i="7"/>
  <c r="BB199" i="7"/>
  <c r="DA199" i="7"/>
  <c r="CZ199" i="7"/>
  <c r="CF199" i="7"/>
  <c r="CG199" i="7" s="1"/>
  <c r="CD199" i="7"/>
  <c r="CB199" i="7"/>
  <c r="CC199" i="7" s="1"/>
  <c r="AY199" i="7"/>
  <c r="BA199" i="7" s="1"/>
  <c r="AB199" i="7"/>
  <c r="Z199" i="7"/>
  <c r="T199" i="7"/>
  <c r="S199" i="7"/>
  <c r="R199" i="7"/>
  <c r="K199" i="7"/>
  <c r="J199" i="7"/>
  <c r="BB198" i="7"/>
  <c r="DA198" i="7"/>
  <c r="CZ198" i="7"/>
  <c r="DR198" i="7" s="1"/>
  <c r="CF198" i="7"/>
  <c r="CH198" i="7" s="1"/>
  <c r="CD198" i="7"/>
  <c r="CB198" i="7"/>
  <c r="CC198" i="7" s="1"/>
  <c r="AY198" i="7"/>
  <c r="AB198" i="7"/>
  <c r="Z198" i="7"/>
  <c r="T198" i="7"/>
  <c r="S198" i="7"/>
  <c r="R198" i="7"/>
  <c r="K198" i="7"/>
  <c r="J198" i="7"/>
  <c r="BB197" i="7"/>
  <c r="DA197" i="7"/>
  <c r="CZ197" i="7"/>
  <c r="CF197" i="7"/>
  <c r="CJ197" i="7" s="1"/>
  <c r="CD197" i="7"/>
  <c r="CB197" i="7"/>
  <c r="CC197" i="7" s="1"/>
  <c r="AY197" i="7"/>
  <c r="AN197" i="7" s="1"/>
  <c r="BJ197" i="7" s="1"/>
  <c r="AB197" i="7"/>
  <c r="Z197" i="7"/>
  <c r="T197" i="7"/>
  <c r="S197" i="7"/>
  <c r="R197" i="7"/>
  <c r="K197" i="7"/>
  <c r="J197" i="7"/>
  <c r="BB196" i="7"/>
  <c r="DA196" i="7"/>
  <c r="CZ196" i="7"/>
  <c r="DH196" i="7" s="1"/>
  <c r="CF196" i="7"/>
  <c r="CD196" i="7"/>
  <c r="CB196" i="7"/>
  <c r="CC196" i="7" s="1"/>
  <c r="AY196" i="7"/>
  <c r="AN196" i="7" s="1"/>
  <c r="BJ196" i="7" s="1"/>
  <c r="AB196" i="7"/>
  <c r="Z196" i="7"/>
  <c r="T196" i="7"/>
  <c r="S196" i="7"/>
  <c r="R196" i="7"/>
  <c r="K196" i="7"/>
  <c r="J196" i="7"/>
  <c r="BB195" i="7"/>
  <c r="DA195" i="7"/>
  <c r="CZ195" i="7"/>
  <c r="CF195" i="7"/>
  <c r="CD195" i="7"/>
  <c r="CB195" i="7"/>
  <c r="CC195" i="7" s="1"/>
  <c r="AY195" i="7"/>
  <c r="AB195" i="7"/>
  <c r="Z195" i="7"/>
  <c r="T195" i="7"/>
  <c r="S195" i="7"/>
  <c r="R195" i="7"/>
  <c r="K195" i="7"/>
  <c r="J195" i="7"/>
  <c r="BB194" i="7"/>
  <c r="DA194" i="7"/>
  <c r="CZ194" i="7"/>
  <c r="DH194" i="7" s="1"/>
  <c r="CF194" i="7"/>
  <c r="CG194" i="7" s="1"/>
  <c r="CD194" i="7"/>
  <c r="CB194" i="7"/>
  <c r="CC194" i="7" s="1"/>
  <c r="AY194" i="7"/>
  <c r="AN194" i="7" s="1"/>
  <c r="BJ194" i="7" s="1"/>
  <c r="CU194" i="7" s="1"/>
  <c r="AB194" i="7"/>
  <c r="Z194" i="7"/>
  <c r="T194" i="7"/>
  <c r="S194" i="7"/>
  <c r="R194" i="7"/>
  <c r="K194" i="7"/>
  <c r="J194" i="7"/>
  <c r="BB193" i="7"/>
  <c r="DA193" i="7"/>
  <c r="CZ193" i="7"/>
  <c r="DD193" i="7" s="1"/>
  <c r="CF193" i="7"/>
  <c r="CJ193" i="7" s="1"/>
  <c r="CD193" i="7"/>
  <c r="CB193" i="7"/>
  <c r="CC193" i="7" s="1"/>
  <c r="AY193" i="7"/>
  <c r="AB193" i="7"/>
  <c r="Z193" i="7"/>
  <c r="T193" i="7"/>
  <c r="S193" i="7"/>
  <c r="R193" i="7"/>
  <c r="K193" i="7"/>
  <c r="J193" i="7"/>
  <c r="BB192" i="7"/>
  <c r="DA192" i="7"/>
  <c r="CZ192" i="7"/>
  <c r="DD192" i="7" s="1"/>
  <c r="CF192" i="7"/>
  <c r="CD192" i="7"/>
  <c r="CB192" i="7"/>
  <c r="CC192" i="7" s="1"/>
  <c r="AY192" i="7"/>
  <c r="AN192" i="7" s="1"/>
  <c r="BJ192" i="7" s="1"/>
  <c r="AB192" i="7"/>
  <c r="Z192" i="7"/>
  <c r="T192" i="7"/>
  <c r="S192" i="7"/>
  <c r="R192" i="7"/>
  <c r="K192" i="7"/>
  <c r="J192" i="7"/>
  <c r="BB191" i="7"/>
  <c r="DA191" i="7"/>
  <c r="CZ191" i="7"/>
  <c r="CF191" i="7"/>
  <c r="CD191" i="7"/>
  <c r="CB191" i="7"/>
  <c r="CC191" i="7" s="1"/>
  <c r="AY191" i="7"/>
  <c r="AB191" i="7"/>
  <c r="Z191" i="7"/>
  <c r="T191" i="7"/>
  <c r="S191" i="7"/>
  <c r="R191" i="7"/>
  <c r="K191" i="7"/>
  <c r="J191" i="7"/>
  <c r="BB190" i="7"/>
  <c r="DA190" i="7"/>
  <c r="CZ190" i="7"/>
  <c r="DR190" i="7" s="1"/>
  <c r="DV190" i="7" s="1"/>
  <c r="CF190" i="7"/>
  <c r="CJ190" i="7" s="1"/>
  <c r="CD190" i="7"/>
  <c r="CB190" i="7"/>
  <c r="CC190" i="7" s="1"/>
  <c r="AY190" i="7"/>
  <c r="AB190" i="7"/>
  <c r="Z190" i="7"/>
  <c r="T190" i="7"/>
  <c r="S190" i="7"/>
  <c r="R190" i="7"/>
  <c r="K190" i="7"/>
  <c r="J190" i="7"/>
  <c r="BB189" i="7"/>
  <c r="DA189" i="7"/>
  <c r="CZ189" i="7"/>
  <c r="DH189" i="7" s="1"/>
  <c r="CF189" i="7"/>
  <c r="CD189" i="7"/>
  <c r="CB189" i="7"/>
  <c r="CC189" i="7" s="1"/>
  <c r="AY189" i="7"/>
  <c r="AN189" i="7" s="1"/>
  <c r="BJ189" i="7" s="1"/>
  <c r="AB189" i="7"/>
  <c r="Z189" i="7"/>
  <c r="T189" i="7"/>
  <c r="S189" i="7"/>
  <c r="R189" i="7"/>
  <c r="K189" i="7"/>
  <c r="J189" i="7"/>
  <c r="DA188" i="7"/>
  <c r="CZ188" i="7"/>
  <c r="CF188" i="7"/>
  <c r="CD188" i="7"/>
  <c r="CB188" i="7"/>
  <c r="CC188" i="7" s="1"/>
  <c r="BB188" i="7"/>
  <c r="AY188" i="7"/>
  <c r="AN188" i="7" s="1"/>
  <c r="BJ188" i="7" s="1"/>
  <c r="AB188" i="7"/>
  <c r="Z188" i="7"/>
  <c r="T188" i="7"/>
  <c r="S188" i="7"/>
  <c r="R188" i="7"/>
  <c r="K188" i="7"/>
  <c r="J188" i="7"/>
  <c r="BB187" i="7"/>
  <c r="DA187" i="7"/>
  <c r="CZ187" i="7"/>
  <c r="CF187" i="7"/>
  <c r="CG187" i="7" s="1"/>
  <c r="CD187" i="7"/>
  <c r="CB187" i="7"/>
  <c r="CC187" i="7" s="1"/>
  <c r="AY187" i="7"/>
  <c r="AB187" i="7"/>
  <c r="Z187" i="7"/>
  <c r="T187" i="7"/>
  <c r="S187" i="7"/>
  <c r="R187" i="7"/>
  <c r="K187" i="7"/>
  <c r="J187" i="7"/>
  <c r="BB186" i="7"/>
  <c r="DA186" i="7"/>
  <c r="CZ186" i="7"/>
  <c r="DD186" i="7" s="1"/>
  <c r="CF186" i="7"/>
  <c r="CD186" i="7"/>
  <c r="CB186" i="7"/>
  <c r="CC186" i="7" s="1"/>
  <c r="AY186" i="7"/>
  <c r="AB186" i="7"/>
  <c r="Z186" i="7"/>
  <c r="T186" i="7"/>
  <c r="S186" i="7"/>
  <c r="R186" i="7"/>
  <c r="K186" i="7"/>
  <c r="J186" i="7"/>
  <c r="BB185" i="7"/>
  <c r="DA185" i="7"/>
  <c r="CZ185" i="7"/>
  <c r="CF185" i="7"/>
  <c r="CD185" i="7"/>
  <c r="CB185" i="7"/>
  <c r="CC185" i="7" s="1"/>
  <c r="AY185" i="7"/>
  <c r="AN185" i="7" s="1"/>
  <c r="BJ185" i="7" s="1"/>
  <c r="AB185" i="7"/>
  <c r="Z185" i="7"/>
  <c r="T185" i="7"/>
  <c r="S185" i="7"/>
  <c r="R185" i="7"/>
  <c r="K185" i="7"/>
  <c r="J185" i="7"/>
  <c r="BB184" i="7"/>
  <c r="DA184" i="7"/>
  <c r="CZ184" i="7"/>
  <c r="DH184" i="7" s="1"/>
  <c r="CF184" i="7"/>
  <c r="CD184" i="7"/>
  <c r="CB184" i="7"/>
  <c r="CC184" i="7" s="1"/>
  <c r="AY184" i="7"/>
  <c r="BA184" i="7" s="1"/>
  <c r="AB184" i="7"/>
  <c r="Z184" i="7"/>
  <c r="T184" i="7"/>
  <c r="S184" i="7"/>
  <c r="R184" i="7"/>
  <c r="K184" i="7"/>
  <c r="J184" i="7"/>
  <c r="BB183" i="7"/>
  <c r="DA183" i="7"/>
  <c r="CZ183" i="7"/>
  <c r="CF183" i="7"/>
  <c r="CD183" i="7"/>
  <c r="CB183" i="7"/>
  <c r="CC183" i="7" s="1"/>
  <c r="AY183" i="7"/>
  <c r="AB183" i="7"/>
  <c r="Z183" i="7"/>
  <c r="T183" i="7"/>
  <c r="S183" i="7"/>
  <c r="R183" i="7"/>
  <c r="K183" i="7"/>
  <c r="J183" i="7"/>
  <c r="BB182" i="7"/>
  <c r="DA182" i="7"/>
  <c r="CZ182" i="7"/>
  <c r="CF182" i="7"/>
  <c r="CD182" i="7"/>
  <c r="CB182" i="7"/>
  <c r="CC182" i="7" s="1"/>
  <c r="AY182" i="7"/>
  <c r="BA182" i="7" s="1"/>
  <c r="AB182" i="7"/>
  <c r="Z182" i="7"/>
  <c r="T182" i="7"/>
  <c r="S182" i="7"/>
  <c r="R182" i="7"/>
  <c r="K182" i="7"/>
  <c r="J182" i="7"/>
  <c r="BB181" i="7"/>
  <c r="DA181" i="7"/>
  <c r="CZ181" i="7"/>
  <c r="DR181" i="7" s="1"/>
  <c r="CF181" i="7"/>
  <c r="CH181" i="7" s="1"/>
  <c r="CD181" i="7"/>
  <c r="CB181" i="7"/>
  <c r="CC181" i="7" s="1"/>
  <c r="AY181" i="7"/>
  <c r="AN181" i="7" s="1"/>
  <c r="BJ181" i="7" s="1"/>
  <c r="AB181" i="7"/>
  <c r="Z181" i="7"/>
  <c r="T181" i="7"/>
  <c r="S181" i="7"/>
  <c r="R181" i="7"/>
  <c r="K181" i="7"/>
  <c r="J181" i="7"/>
  <c r="DD180" i="7"/>
  <c r="DA180" i="7"/>
  <c r="CZ180" i="7"/>
  <c r="DC180" i="7" s="1"/>
  <c r="DE180" i="7" s="1"/>
  <c r="DG180" i="7" s="1"/>
  <c r="CF180" i="7"/>
  <c r="CD180" i="7"/>
  <c r="CB180" i="7"/>
  <c r="CC180" i="7" s="1"/>
  <c r="BB180" i="7"/>
  <c r="AY180" i="7"/>
  <c r="BA180" i="7" s="1"/>
  <c r="AB180" i="7"/>
  <c r="Z180" i="7"/>
  <c r="T180" i="7"/>
  <c r="S180" i="7"/>
  <c r="R180" i="7"/>
  <c r="K180" i="7"/>
  <c r="J180" i="7"/>
  <c r="BB179" i="7"/>
  <c r="DA179" i="7"/>
  <c r="CZ179" i="7"/>
  <c r="DD179" i="7" s="1"/>
  <c r="CF179" i="7"/>
  <c r="CD179" i="7"/>
  <c r="CB179" i="7"/>
  <c r="CC179" i="7" s="1"/>
  <c r="AY179" i="7"/>
  <c r="BA179" i="7" s="1"/>
  <c r="AB179" i="7"/>
  <c r="Z179" i="7"/>
  <c r="T179" i="7"/>
  <c r="S179" i="7"/>
  <c r="R179" i="7"/>
  <c r="J179" i="7"/>
  <c r="BB178" i="7"/>
  <c r="DA178" i="7"/>
  <c r="CZ178" i="7"/>
  <c r="DD178" i="7" s="1"/>
  <c r="CF178" i="7"/>
  <c r="CD178" i="7"/>
  <c r="CB178" i="7"/>
  <c r="CC178" i="7" s="1"/>
  <c r="AY178" i="7"/>
  <c r="BA178" i="7" s="1"/>
  <c r="AB178" i="7"/>
  <c r="Z178" i="7"/>
  <c r="T178" i="7"/>
  <c r="S178" i="7"/>
  <c r="R178" i="7"/>
  <c r="K178" i="7"/>
  <c r="J178" i="7"/>
  <c r="BB177" i="7"/>
  <c r="DA177" i="7"/>
  <c r="CZ177" i="7"/>
  <c r="DM177" i="7" s="1"/>
  <c r="CF177" i="7"/>
  <c r="CD177" i="7"/>
  <c r="CB177" i="7"/>
  <c r="CC177" i="7" s="1"/>
  <c r="AY177" i="7"/>
  <c r="AB177" i="7"/>
  <c r="Z177" i="7"/>
  <c r="T177" i="7"/>
  <c r="S177" i="7"/>
  <c r="R177" i="7"/>
  <c r="K177" i="7"/>
  <c r="J177" i="7"/>
  <c r="BB176" i="7"/>
  <c r="DA176" i="7"/>
  <c r="CZ176" i="7"/>
  <c r="DR176" i="7" s="1"/>
  <c r="CF176" i="7"/>
  <c r="CD176" i="7"/>
  <c r="CB176" i="7"/>
  <c r="CC176" i="7" s="1"/>
  <c r="AY176" i="7"/>
  <c r="AB176" i="7"/>
  <c r="Z176" i="7"/>
  <c r="T176" i="7"/>
  <c r="S176" i="7"/>
  <c r="R176" i="7"/>
  <c r="K176" i="7"/>
  <c r="J176" i="7"/>
  <c r="DA175" i="7"/>
  <c r="CZ175" i="7"/>
  <c r="DR175" i="7" s="1"/>
  <c r="CF175" i="7"/>
  <c r="CG175" i="7" s="1"/>
  <c r="CD175" i="7"/>
  <c r="CB175" i="7"/>
  <c r="CC175" i="7" s="1"/>
  <c r="BB175" i="7"/>
  <c r="AY175" i="7"/>
  <c r="BA175" i="7" s="1"/>
  <c r="AB175" i="7"/>
  <c r="Z175" i="7"/>
  <c r="T175" i="7"/>
  <c r="S175" i="7"/>
  <c r="R175" i="7"/>
  <c r="K175" i="7"/>
  <c r="J175" i="7"/>
  <c r="BB174" i="7"/>
  <c r="DA174" i="7"/>
  <c r="CZ174" i="7"/>
  <c r="CF174" i="7"/>
  <c r="CD174" i="7"/>
  <c r="CB174" i="7"/>
  <c r="CC174" i="7" s="1"/>
  <c r="AY174" i="7"/>
  <c r="BA174" i="7" s="1"/>
  <c r="AB174" i="7"/>
  <c r="Z174" i="7"/>
  <c r="T174" i="7"/>
  <c r="S174" i="7"/>
  <c r="R174" i="7"/>
  <c r="K174" i="7"/>
  <c r="J174" i="7"/>
  <c r="BB173" i="7"/>
  <c r="DA173" i="7"/>
  <c r="CZ173" i="7"/>
  <c r="DD173" i="7" s="1"/>
  <c r="CF173" i="7"/>
  <c r="CD173" i="7"/>
  <c r="CB173" i="7"/>
  <c r="CC173" i="7" s="1"/>
  <c r="AY173" i="7"/>
  <c r="AB173" i="7"/>
  <c r="Z173" i="7"/>
  <c r="T173" i="7"/>
  <c r="S173" i="7"/>
  <c r="R173" i="7"/>
  <c r="K173" i="7"/>
  <c r="J173" i="7"/>
  <c r="BB172" i="7"/>
  <c r="DA172" i="7"/>
  <c r="CZ172" i="7"/>
  <c r="DD172" i="7" s="1"/>
  <c r="CF172" i="7"/>
  <c r="CG172" i="7" s="1"/>
  <c r="CD172" i="7"/>
  <c r="CB172" i="7"/>
  <c r="CC172" i="7" s="1"/>
  <c r="AY172" i="7"/>
  <c r="AN172" i="7" s="1"/>
  <c r="BJ172" i="7" s="1"/>
  <c r="AB172" i="7"/>
  <c r="Z172" i="7"/>
  <c r="T172" i="7"/>
  <c r="S172" i="7"/>
  <c r="R172" i="7"/>
  <c r="K172" i="7"/>
  <c r="J172" i="7"/>
  <c r="BB171" i="7"/>
  <c r="DA171" i="7"/>
  <c r="CZ171" i="7"/>
  <c r="DH171" i="7" s="1"/>
  <c r="CF171" i="7"/>
  <c r="CD171" i="7"/>
  <c r="CB171" i="7"/>
  <c r="CC171" i="7" s="1"/>
  <c r="AY171" i="7"/>
  <c r="AN171" i="7" s="1"/>
  <c r="BJ171" i="7" s="1"/>
  <c r="AB171" i="7"/>
  <c r="Z171" i="7"/>
  <c r="T171" i="7"/>
  <c r="S171" i="7"/>
  <c r="R171" i="7"/>
  <c r="K171" i="7"/>
  <c r="J171" i="7"/>
  <c r="BB170" i="7"/>
  <c r="DA170" i="7"/>
  <c r="CZ170" i="7"/>
  <c r="DD170" i="7" s="1"/>
  <c r="CF170" i="7"/>
  <c r="CJ170" i="7" s="1"/>
  <c r="CD170" i="7"/>
  <c r="CB170" i="7"/>
  <c r="CC170" i="7" s="1"/>
  <c r="AY170" i="7"/>
  <c r="BA170" i="7" s="1"/>
  <c r="AB170" i="7"/>
  <c r="Z170" i="7"/>
  <c r="T170" i="7"/>
  <c r="S170" i="7"/>
  <c r="R170" i="7"/>
  <c r="K170" i="7"/>
  <c r="J170" i="7"/>
  <c r="BB168" i="7"/>
  <c r="DA168" i="7"/>
  <c r="CZ168" i="7"/>
  <c r="CF168" i="7"/>
  <c r="CD168" i="7"/>
  <c r="CB168" i="7"/>
  <c r="CC168" i="7" s="1"/>
  <c r="AY168" i="7"/>
  <c r="AN168" i="7" s="1"/>
  <c r="BJ168" i="7" s="1"/>
  <c r="AB168" i="7"/>
  <c r="Z168" i="7"/>
  <c r="T168" i="7"/>
  <c r="S168" i="7"/>
  <c r="R168" i="7"/>
  <c r="K168" i="7"/>
  <c r="J168" i="7"/>
  <c r="BB167" i="7"/>
  <c r="DA167" i="7"/>
  <c r="CZ167" i="7"/>
  <c r="DH167" i="7" s="1"/>
  <c r="CF167" i="7"/>
  <c r="CD167" i="7"/>
  <c r="CB167" i="7"/>
  <c r="CC167" i="7" s="1"/>
  <c r="AY167" i="7"/>
  <c r="AB167" i="7"/>
  <c r="Z167" i="7"/>
  <c r="T167" i="7"/>
  <c r="S167" i="7"/>
  <c r="R167" i="7"/>
  <c r="K167" i="7"/>
  <c r="J167" i="7"/>
  <c r="BB166" i="7"/>
  <c r="DA166" i="7"/>
  <c r="CZ166" i="7"/>
  <c r="CF166" i="7"/>
  <c r="CD166" i="7"/>
  <c r="CB166" i="7"/>
  <c r="CC166" i="7" s="1"/>
  <c r="AY166" i="7"/>
  <c r="AN166" i="7" s="1"/>
  <c r="BJ166" i="7" s="1"/>
  <c r="CU166" i="7" s="1"/>
  <c r="CW166" i="7" s="1"/>
  <c r="AB166" i="7"/>
  <c r="Z166" i="7"/>
  <c r="T166" i="7"/>
  <c r="S166" i="7"/>
  <c r="R166" i="7"/>
  <c r="K166" i="7"/>
  <c r="J166" i="7"/>
  <c r="BB165" i="7"/>
  <c r="DA165" i="7"/>
  <c r="CZ165" i="7"/>
  <c r="DD165" i="7" s="1"/>
  <c r="CF165" i="7"/>
  <c r="CD165" i="7"/>
  <c r="CB165" i="7"/>
  <c r="CC165" i="7" s="1"/>
  <c r="AY165" i="7"/>
  <c r="AB165" i="7"/>
  <c r="Z165" i="7"/>
  <c r="T165" i="7"/>
  <c r="S165" i="7"/>
  <c r="R165" i="7"/>
  <c r="K165" i="7"/>
  <c r="J165" i="7"/>
  <c r="BB164" i="7"/>
  <c r="DA164" i="7"/>
  <c r="CZ164" i="7"/>
  <c r="DD164" i="7" s="1"/>
  <c r="CF164" i="7"/>
  <c r="CJ164" i="7" s="1"/>
  <c r="CD164" i="7"/>
  <c r="CB164" i="7"/>
  <c r="CC164" i="7" s="1"/>
  <c r="AY164" i="7"/>
  <c r="AN164" i="7" s="1"/>
  <c r="BJ164" i="7" s="1"/>
  <c r="CU164" i="7" s="1"/>
  <c r="AB164" i="7"/>
  <c r="Z164" i="7"/>
  <c r="T164" i="7"/>
  <c r="S164" i="7"/>
  <c r="R164" i="7"/>
  <c r="K164" i="7"/>
  <c r="J164" i="7"/>
  <c r="BB163" i="7"/>
  <c r="DA163" i="7"/>
  <c r="CZ163" i="7"/>
  <c r="CF163" i="7"/>
  <c r="CD163" i="7"/>
  <c r="CB163" i="7"/>
  <c r="CC163" i="7" s="1"/>
  <c r="AY163" i="7"/>
  <c r="AB163" i="7"/>
  <c r="Z163" i="7"/>
  <c r="T163" i="7"/>
  <c r="S163" i="7"/>
  <c r="R163" i="7"/>
  <c r="K163" i="7"/>
  <c r="J163" i="7"/>
  <c r="BB162" i="7"/>
  <c r="DR162" i="7"/>
  <c r="DA162" i="7"/>
  <c r="CZ162" i="7"/>
  <c r="DC162" i="7" s="1"/>
  <c r="CF162" i="7"/>
  <c r="CG162" i="7" s="1"/>
  <c r="CD162" i="7"/>
  <c r="CB162" i="7"/>
  <c r="CC162" i="7" s="1"/>
  <c r="AY162" i="7"/>
  <c r="AN162" i="7" s="1"/>
  <c r="BJ162" i="7" s="1"/>
  <c r="AB162" i="7"/>
  <c r="Z162" i="7"/>
  <c r="T162" i="7"/>
  <c r="S162" i="7"/>
  <c r="R162" i="7"/>
  <c r="K162" i="7"/>
  <c r="J162" i="7"/>
  <c r="BB161" i="7"/>
  <c r="DA161" i="7"/>
  <c r="CZ161" i="7"/>
  <c r="CF161" i="7"/>
  <c r="CG161" i="7" s="1"/>
  <c r="CD161" i="7"/>
  <c r="CB161" i="7"/>
  <c r="CC161" i="7" s="1"/>
  <c r="AY161" i="7"/>
  <c r="BA161" i="7" s="1"/>
  <c r="AB161" i="7"/>
  <c r="Z161" i="7"/>
  <c r="T161" i="7"/>
  <c r="S161" i="7"/>
  <c r="R161" i="7"/>
  <c r="K161" i="7"/>
  <c r="J161" i="7"/>
  <c r="BB160" i="7"/>
  <c r="DA160" i="7"/>
  <c r="CZ160" i="7"/>
  <c r="DD160" i="7" s="1"/>
  <c r="CF160" i="7"/>
  <c r="CJ160" i="7" s="1"/>
  <c r="CD160" i="7"/>
  <c r="CB160" i="7"/>
  <c r="CC160" i="7" s="1"/>
  <c r="AY160" i="7"/>
  <c r="BA160" i="7" s="1"/>
  <c r="AB160" i="7"/>
  <c r="Z160" i="7"/>
  <c r="T160" i="7"/>
  <c r="S160" i="7"/>
  <c r="R160" i="7"/>
  <c r="K160" i="7"/>
  <c r="J160" i="7"/>
  <c r="DA159" i="7"/>
  <c r="CZ159" i="7"/>
  <c r="DM159" i="7" s="1"/>
  <c r="CF159" i="7"/>
  <c r="CJ159" i="7" s="1"/>
  <c r="CD159" i="7"/>
  <c r="CB159" i="7"/>
  <c r="CC159" i="7" s="1"/>
  <c r="BB159" i="7"/>
  <c r="AY159" i="7"/>
  <c r="AN159" i="7" s="1"/>
  <c r="BJ159" i="7" s="1"/>
  <c r="AB159" i="7"/>
  <c r="Z159" i="7"/>
  <c r="T159" i="7"/>
  <c r="S159" i="7"/>
  <c r="R159" i="7"/>
  <c r="K159" i="7"/>
  <c r="J159" i="7"/>
  <c r="BB158" i="7"/>
  <c r="DA158" i="7"/>
  <c r="CZ158" i="7"/>
  <c r="DH158" i="7" s="1"/>
  <c r="CF158" i="7"/>
  <c r="CD158" i="7"/>
  <c r="CB158" i="7"/>
  <c r="CC158" i="7" s="1"/>
  <c r="AY158" i="7"/>
  <c r="AN158" i="7" s="1"/>
  <c r="BJ158" i="7" s="1"/>
  <c r="AB158" i="7"/>
  <c r="Z158" i="7"/>
  <c r="T158" i="7"/>
  <c r="S158" i="7"/>
  <c r="R158" i="7"/>
  <c r="K158" i="7"/>
  <c r="J158" i="7"/>
  <c r="BB157" i="7"/>
  <c r="DA157" i="7"/>
  <c r="CZ157" i="7"/>
  <c r="CF157" i="7"/>
  <c r="CD157" i="7"/>
  <c r="CB157" i="7"/>
  <c r="CC157" i="7" s="1"/>
  <c r="AY157" i="7"/>
  <c r="AB157" i="7"/>
  <c r="Z157" i="7"/>
  <c r="T157" i="7"/>
  <c r="S157" i="7"/>
  <c r="R157" i="7"/>
  <c r="K157" i="7"/>
  <c r="J157" i="7"/>
  <c r="BB156" i="7"/>
  <c r="DA156" i="7"/>
  <c r="CZ156" i="7"/>
  <c r="CF156" i="7"/>
  <c r="CG156" i="7" s="1"/>
  <c r="CD156" i="7"/>
  <c r="CB156" i="7"/>
  <c r="CC156" i="7" s="1"/>
  <c r="AY156" i="7"/>
  <c r="AB156" i="7"/>
  <c r="Z156" i="7"/>
  <c r="T156" i="7"/>
  <c r="S156" i="7"/>
  <c r="R156" i="7"/>
  <c r="K156" i="7"/>
  <c r="J156" i="7"/>
  <c r="BB155" i="7"/>
  <c r="DA155" i="7"/>
  <c r="CZ155" i="7"/>
  <c r="CF155" i="7"/>
  <c r="CG155" i="7" s="1"/>
  <c r="CD155" i="7"/>
  <c r="CB155" i="7"/>
  <c r="CC155" i="7" s="1"/>
  <c r="AY155" i="7"/>
  <c r="BA155" i="7" s="1"/>
  <c r="AB155" i="7"/>
  <c r="Z155" i="7"/>
  <c r="T155" i="7"/>
  <c r="S155" i="7"/>
  <c r="R155" i="7"/>
  <c r="K155" i="7"/>
  <c r="J155" i="7"/>
  <c r="BB154" i="7"/>
  <c r="DA154" i="7"/>
  <c r="CZ154" i="7"/>
  <c r="DH154" i="7" s="1"/>
  <c r="CF154" i="7"/>
  <c r="CJ154" i="7" s="1"/>
  <c r="CD154" i="7"/>
  <c r="CB154" i="7"/>
  <c r="CC154" i="7" s="1"/>
  <c r="AY154" i="7"/>
  <c r="AN154" i="7" s="1"/>
  <c r="BJ154" i="7" s="1"/>
  <c r="AB154" i="7"/>
  <c r="Z154" i="7"/>
  <c r="T154" i="7"/>
  <c r="S154" i="7"/>
  <c r="R154" i="7"/>
  <c r="K154" i="7"/>
  <c r="J154" i="7"/>
  <c r="BB153" i="7"/>
  <c r="DA153" i="7"/>
  <c r="CZ153" i="7"/>
  <c r="DR153" i="7" s="1"/>
  <c r="DS153" i="7" s="1"/>
  <c r="CF153" i="7"/>
  <c r="CD153" i="7"/>
  <c r="CB153" i="7"/>
  <c r="CC153" i="7" s="1"/>
  <c r="AY153" i="7"/>
  <c r="AB153" i="7"/>
  <c r="Z153" i="7"/>
  <c r="T153" i="7"/>
  <c r="S153" i="7"/>
  <c r="R153" i="7"/>
  <c r="K153" i="7"/>
  <c r="J153" i="7"/>
  <c r="BB152" i="7"/>
  <c r="DA152" i="7"/>
  <c r="CZ152" i="7"/>
  <c r="DD152" i="7" s="1"/>
  <c r="CF152" i="7"/>
  <c r="CJ152" i="7" s="1"/>
  <c r="CD152" i="7"/>
  <c r="CB152" i="7"/>
  <c r="CC152" i="7" s="1"/>
  <c r="AY152" i="7"/>
  <c r="AB152" i="7"/>
  <c r="Z152" i="7"/>
  <c r="T152" i="7"/>
  <c r="S152" i="7"/>
  <c r="R152" i="7"/>
  <c r="K152" i="7"/>
  <c r="J152" i="7"/>
  <c r="BB151" i="7"/>
  <c r="DA151" i="7"/>
  <c r="CZ151" i="7"/>
  <c r="CF151" i="7"/>
  <c r="CD151" i="7"/>
  <c r="CB151" i="7"/>
  <c r="CC151" i="7" s="1"/>
  <c r="AY151" i="7"/>
  <c r="AB151" i="7"/>
  <c r="Z151" i="7"/>
  <c r="T151" i="7"/>
  <c r="S151" i="7"/>
  <c r="R151" i="7"/>
  <c r="K151" i="7"/>
  <c r="J151" i="7"/>
  <c r="BB149" i="7"/>
  <c r="DA149" i="7"/>
  <c r="CZ149" i="7"/>
  <c r="DD149" i="7" s="1"/>
  <c r="CF149" i="7"/>
  <c r="CJ149" i="7" s="1"/>
  <c r="CD149" i="7"/>
  <c r="CB149" i="7"/>
  <c r="CC149" i="7" s="1"/>
  <c r="AY149" i="7"/>
  <c r="AB149" i="7"/>
  <c r="Z149" i="7"/>
  <c r="T149" i="7"/>
  <c r="S149" i="7"/>
  <c r="R149" i="7"/>
  <c r="K149" i="7"/>
  <c r="J149" i="7"/>
  <c r="BB148" i="7"/>
  <c r="DA148" i="7"/>
  <c r="CZ148" i="7"/>
  <c r="CF148" i="7"/>
  <c r="CG148" i="7" s="1"/>
  <c r="CD148" i="7"/>
  <c r="CB148" i="7"/>
  <c r="CC148" i="7" s="1"/>
  <c r="AY148" i="7"/>
  <c r="AN148" i="7" s="1"/>
  <c r="BJ148" i="7" s="1"/>
  <c r="AB148" i="7"/>
  <c r="Z148" i="7"/>
  <c r="T148" i="7"/>
  <c r="S148" i="7"/>
  <c r="R148" i="7"/>
  <c r="K148" i="7"/>
  <c r="J148" i="7"/>
  <c r="DA147" i="7"/>
  <c r="CZ147" i="7"/>
  <c r="DD147" i="7" s="1"/>
  <c r="CF147" i="7"/>
  <c r="CJ147" i="7" s="1"/>
  <c r="CD147" i="7"/>
  <c r="CB147" i="7"/>
  <c r="CC147" i="7" s="1"/>
  <c r="BB147" i="7"/>
  <c r="AY147" i="7"/>
  <c r="AN147" i="7" s="1"/>
  <c r="BJ147" i="7" s="1"/>
  <c r="AB147" i="7"/>
  <c r="Z147" i="7"/>
  <c r="T147" i="7"/>
  <c r="S147" i="7"/>
  <c r="R147" i="7"/>
  <c r="K147" i="7"/>
  <c r="J147" i="7"/>
  <c r="BB146" i="7"/>
  <c r="DA146" i="7"/>
  <c r="CZ146" i="7"/>
  <c r="CF146" i="7"/>
  <c r="CG146" i="7" s="1"/>
  <c r="CD146" i="7"/>
  <c r="CB146" i="7"/>
  <c r="CC146" i="7" s="1"/>
  <c r="AY146" i="7"/>
  <c r="BA146" i="7" s="1"/>
  <c r="AB146" i="7"/>
  <c r="Z146" i="7"/>
  <c r="T146" i="7"/>
  <c r="S146" i="7"/>
  <c r="R146" i="7"/>
  <c r="K146" i="7"/>
  <c r="J146" i="7"/>
  <c r="BB145" i="7"/>
  <c r="DA145" i="7"/>
  <c r="CZ145" i="7"/>
  <c r="DH145" i="7" s="1"/>
  <c r="DL145" i="7" s="1"/>
  <c r="CF145" i="7"/>
  <c r="CD145" i="7"/>
  <c r="CB145" i="7"/>
  <c r="CC145" i="7" s="1"/>
  <c r="AY145" i="7"/>
  <c r="AB145" i="7"/>
  <c r="Z145" i="7"/>
  <c r="T145" i="7"/>
  <c r="S145" i="7"/>
  <c r="R145" i="7"/>
  <c r="K145" i="7"/>
  <c r="J145" i="7"/>
  <c r="BB144" i="7"/>
  <c r="DA144" i="7"/>
  <c r="CZ144" i="7"/>
  <c r="DM144" i="7" s="1"/>
  <c r="DN144" i="7" s="1"/>
  <c r="CF144" i="7"/>
  <c r="CG144" i="7" s="1"/>
  <c r="CD144" i="7"/>
  <c r="CB144" i="7"/>
  <c r="CC144" i="7" s="1"/>
  <c r="AY144" i="7"/>
  <c r="AN144" i="7" s="1"/>
  <c r="BJ144" i="7" s="1"/>
  <c r="AB144" i="7"/>
  <c r="Z144" i="7"/>
  <c r="T144" i="7"/>
  <c r="S144" i="7"/>
  <c r="R144" i="7"/>
  <c r="K144" i="7"/>
  <c r="J144" i="7"/>
  <c r="DA143" i="7"/>
  <c r="CZ143" i="7"/>
  <c r="CF143" i="7"/>
  <c r="CD143" i="7"/>
  <c r="CB143" i="7"/>
  <c r="CC143" i="7" s="1"/>
  <c r="BB143" i="7"/>
  <c r="AY143" i="7"/>
  <c r="BA143" i="7" s="1"/>
  <c r="AB143" i="7"/>
  <c r="Z143" i="7"/>
  <c r="T143" i="7"/>
  <c r="S143" i="7"/>
  <c r="R143" i="7"/>
  <c r="K143" i="7"/>
  <c r="J143" i="7"/>
  <c r="BB142" i="7"/>
  <c r="DA142" i="7"/>
  <c r="CZ142" i="7"/>
  <c r="CF142" i="7"/>
  <c r="CD142" i="7"/>
  <c r="CB142" i="7"/>
  <c r="CC142" i="7" s="1"/>
  <c r="AY142" i="7"/>
  <c r="AB142" i="7"/>
  <c r="Z142" i="7"/>
  <c r="T142" i="7"/>
  <c r="S142" i="7"/>
  <c r="R142" i="7"/>
  <c r="K142" i="7"/>
  <c r="J142" i="7"/>
  <c r="BB141" i="7"/>
  <c r="DA141" i="7"/>
  <c r="CZ141" i="7"/>
  <c r="DD141" i="7" s="1"/>
  <c r="CU141" i="7"/>
  <c r="CY141" i="7" s="1"/>
  <c r="CP141" i="7"/>
  <c r="CQ141" i="7" s="1"/>
  <c r="CK141" i="7"/>
  <c r="CM141" i="7" s="1"/>
  <c r="CF141" i="7"/>
  <c r="CD141" i="7"/>
  <c r="CB141" i="7"/>
  <c r="CC141" i="7" s="1"/>
  <c r="AY141" i="7"/>
  <c r="AB141" i="7"/>
  <c r="Z141" i="7"/>
  <c r="T141" i="7"/>
  <c r="S141" i="7"/>
  <c r="R141" i="7"/>
  <c r="K141" i="7"/>
  <c r="J141" i="7"/>
  <c r="BB140" i="7"/>
  <c r="DA140" i="7"/>
  <c r="CZ140" i="7"/>
  <c r="DR140" i="7" s="1"/>
  <c r="DS140" i="7" s="1"/>
  <c r="CF140" i="7"/>
  <c r="CJ140" i="7" s="1"/>
  <c r="CD140" i="7"/>
  <c r="CB140" i="7"/>
  <c r="CC140" i="7" s="1"/>
  <c r="AY140" i="7"/>
  <c r="AN140" i="7" s="1"/>
  <c r="BJ140" i="7" s="1"/>
  <c r="AB140" i="7"/>
  <c r="Z140" i="7"/>
  <c r="T140" i="7"/>
  <c r="S140" i="7"/>
  <c r="R140" i="7"/>
  <c r="K140" i="7"/>
  <c r="J140" i="7"/>
  <c r="BB139" i="7"/>
  <c r="DA139" i="7"/>
  <c r="CZ139" i="7"/>
  <c r="CF139" i="7"/>
  <c r="CD139" i="7"/>
  <c r="CB139" i="7"/>
  <c r="CC139" i="7" s="1"/>
  <c r="AY139" i="7"/>
  <c r="BA139" i="7" s="1"/>
  <c r="AB139" i="7"/>
  <c r="Z139" i="7"/>
  <c r="T139" i="7"/>
  <c r="S139" i="7"/>
  <c r="R139" i="7"/>
  <c r="K139" i="7"/>
  <c r="J139" i="7"/>
  <c r="BB138" i="7"/>
  <c r="DA138" i="7"/>
  <c r="CZ138" i="7"/>
  <c r="CF138" i="7"/>
  <c r="CG138" i="7" s="1"/>
  <c r="CD138" i="7"/>
  <c r="CB138" i="7"/>
  <c r="CC138" i="7" s="1"/>
  <c r="AY138" i="7"/>
  <c r="BA138" i="7" s="1"/>
  <c r="AB138" i="7"/>
  <c r="Z138" i="7"/>
  <c r="T138" i="7"/>
  <c r="S138" i="7"/>
  <c r="R138" i="7"/>
  <c r="K138" i="7"/>
  <c r="J138" i="7"/>
  <c r="BB137" i="7"/>
  <c r="DA137" i="7"/>
  <c r="CZ137" i="7"/>
  <c r="DH137" i="7" s="1"/>
  <c r="CF137" i="7"/>
  <c r="CJ137" i="7" s="1"/>
  <c r="CD137" i="7"/>
  <c r="CB137" i="7"/>
  <c r="CC137" i="7" s="1"/>
  <c r="AY137" i="7"/>
  <c r="AN137" i="7" s="1"/>
  <c r="BJ137" i="7" s="1"/>
  <c r="AB137" i="7"/>
  <c r="Z137" i="7"/>
  <c r="T137" i="7"/>
  <c r="S137" i="7"/>
  <c r="R137" i="7"/>
  <c r="K137" i="7"/>
  <c r="J137" i="7"/>
  <c r="BB136" i="7"/>
  <c r="DD136" i="7"/>
  <c r="DC136" i="7"/>
  <c r="DE136" i="7" s="1"/>
  <c r="DG136" i="7" s="1"/>
  <c r="DA136" i="7"/>
  <c r="CZ136" i="7"/>
  <c r="DR136" i="7" s="1"/>
  <c r="DS136" i="7" s="1"/>
  <c r="CF136" i="7"/>
  <c r="CG136" i="7" s="1"/>
  <c r="CD136" i="7"/>
  <c r="CB136" i="7"/>
  <c r="CC136" i="7" s="1"/>
  <c r="AY136" i="7"/>
  <c r="AN136" i="7" s="1"/>
  <c r="BJ136" i="7" s="1"/>
  <c r="AB136" i="7"/>
  <c r="Z136" i="7"/>
  <c r="T136" i="7"/>
  <c r="S136" i="7"/>
  <c r="R136" i="7"/>
  <c r="K136" i="7"/>
  <c r="J136" i="7"/>
  <c r="BB135" i="7"/>
  <c r="DA135" i="7"/>
  <c r="CZ135" i="7"/>
  <c r="DD135" i="7" s="1"/>
  <c r="CF135" i="7"/>
  <c r="CJ135" i="7" s="1"/>
  <c r="CD135" i="7"/>
  <c r="CB135" i="7"/>
  <c r="CC135" i="7" s="1"/>
  <c r="AY135" i="7"/>
  <c r="AN135" i="7" s="1"/>
  <c r="BJ135" i="7" s="1"/>
  <c r="AB135" i="7"/>
  <c r="Z135" i="7"/>
  <c r="T135" i="7"/>
  <c r="S135" i="7"/>
  <c r="R135" i="7"/>
  <c r="K135" i="7"/>
  <c r="J135" i="7"/>
  <c r="BB134" i="7"/>
  <c r="DA134" i="7"/>
  <c r="CZ134" i="7"/>
  <c r="CF134" i="7"/>
  <c r="CD134" i="7"/>
  <c r="CB134" i="7"/>
  <c r="CC134" i="7" s="1"/>
  <c r="AY134" i="7"/>
  <c r="BA134" i="7" s="1"/>
  <c r="AB134" i="7"/>
  <c r="Z134" i="7"/>
  <c r="T134" i="7"/>
  <c r="S134" i="7"/>
  <c r="R134" i="7"/>
  <c r="K134" i="7"/>
  <c r="J134" i="7"/>
  <c r="BB133" i="7"/>
  <c r="DA133" i="7"/>
  <c r="CZ133" i="7"/>
  <c r="CF133" i="7"/>
  <c r="CD133" i="7"/>
  <c r="CB133" i="7"/>
  <c r="CC133" i="7" s="1"/>
  <c r="AY133" i="7"/>
  <c r="AN133" i="7" s="1"/>
  <c r="BJ133" i="7" s="1"/>
  <c r="AB133" i="7"/>
  <c r="Z133" i="7"/>
  <c r="T133" i="7"/>
  <c r="S133" i="7"/>
  <c r="R133" i="7"/>
  <c r="K133" i="7"/>
  <c r="J133" i="7"/>
  <c r="BB132" i="7"/>
  <c r="DA132" i="7"/>
  <c r="CZ132" i="7"/>
  <c r="DM132" i="7" s="1"/>
  <c r="DQ132" i="7" s="1"/>
  <c r="CF132" i="7"/>
  <c r="CG132" i="7" s="1"/>
  <c r="CD132" i="7"/>
  <c r="CB132" i="7"/>
  <c r="CC132" i="7" s="1"/>
  <c r="AY132" i="7"/>
  <c r="AB132" i="7"/>
  <c r="Z132" i="7"/>
  <c r="T132" i="7"/>
  <c r="S132" i="7"/>
  <c r="R132" i="7"/>
  <c r="K132" i="7"/>
  <c r="J132" i="7"/>
  <c r="BB131" i="7"/>
  <c r="DA131" i="7"/>
  <c r="CZ131" i="7"/>
  <c r="DR131" i="7" s="1"/>
  <c r="CF131" i="7"/>
  <c r="CD131" i="7"/>
  <c r="CB131" i="7"/>
  <c r="CC131" i="7" s="1"/>
  <c r="AY131" i="7"/>
  <c r="AN131" i="7" s="1"/>
  <c r="BJ131" i="7" s="1"/>
  <c r="AB131" i="7"/>
  <c r="Z131" i="7"/>
  <c r="T131" i="7"/>
  <c r="S131" i="7"/>
  <c r="R131" i="7"/>
  <c r="J131" i="7"/>
  <c r="BB130" i="7"/>
  <c r="DA130" i="7"/>
  <c r="CZ130" i="7"/>
  <c r="CF130" i="7"/>
  <c r="CD130" i="7"/>
  <c r="CB130" i="7"/>
  <c r="CC130" i="7" s="1"/>
  <c r="AY130" i="7"/>
  <c r="AN130" i="7" s="1"/>
  <c r="BJ130" i="7" s="1"/>
  <c r="AB130" i="7"/>
  <c r="Z130" i="7"/>
  <c r="T130" i="7"/>
  <c r="S130" i="7"/>
  <c r="R130" i="7"/>
  <c r="J130" i="7"/>
  <c r="BB129" i="7"/>
  <c r="DA129" i="7"/>
  <c r="CZ129" i="7"/>
  <c r="DD129" i="7" s="1"/>
  <c r="CF129" i="7"/>
  <c r="CJ129" i="7" s="1"/>
  <c r="CD129" i="7"/>
  <c r="CB129" i="7"/>
  <c r="CC129" i="7" s="1"/>
  <c r="AY129" i="7"/>
  <c r="AB129" i="7"/>
  <c r="Z129" i="7"/>
  <c r="T129" i="7"/>
  <c r="S129" i="7"/>
  <c r="R129" i="7"/>
  <c r="K129" i="7"/>
  <c r="J129" i="7"/>
  <c r="BB128" i="7"/>
  <c r="DA128" i="7"/>
  <c r="CZ128" i="7"/>
  <c r="CF128" i="7"/>
  <c r="CD128" i="7"/>
  <c r="CB128" i="7"/>
  <c r="CC128" i="7" s="1"/>
  <c r="AY128" i="7"/>
  <c r="BA128" i="7" s="1"/>
  <c r="AB128" i="7"/>
  <c r="Z128" i="7"/>
  <c r="T128" i="7"/>
  <c r="S128" i="7"/>
  <c r="R128" i="7"/>
  <c r="K128" i="7"/>
  <c r="J128" i="7"/>
  <c r="BB127" i="7"/>
  <c r="DA127" i="7"/>
  <c r="CZ127" i="7"/>
  <c r="CF127" i="7"/>
  <c r="CD127" i="7"/>
  <c r="CB127" i="7"/>
  <c r="CC127" i="7" s="1"/>
  <c r="AY127" i="7"/>
  <c r="BA127" i="7" s="1"/>
  <c r="AB127" i="7"/>
  <c r="Z127" i="7"/>
  <c r="T127" i="7"/>
  <c r="S127" i="7"/>
  <c r="R127" i="7"/>
  <c r="K127" i="7"/>
  <c r="J127" i="7"/>
  <c r="DA126" i="7"/>
  <c r="CZ126" i="7"/>
  <c r="DC126" i="7" s="1"/>
  <c r="DE126" i="7" s="1"/>
  <c r="DG126" i="7" s="1"/>
  <c r="CF126" i="7"/>
  <c r="CG126" i="7" s="1"/>
  <c r="CD126" i="7"/>
  <c r="CB126" i="7"/>
  <c r="CC126" i="7" s="1"/>
  <c r="BB126" i="7"/>
  <c r="AY126" i="7"/>
  <c r="AN126" i="7" s="1"/>
  <c r="BJ126" i="7" s="1"/>
  <c r="AB126" i="7"/>
  <c r="Z126" i="7"/>
  <c r="T126" i="7"/>
  <c r="S126" i="7"/>
  <c r="R126" i="7"/>
  <c r="K126" i="7"/>
  <c r="J126" i="7"/>
  <c r="BB125" i="7"/>
  <c r="DA125" i="7"/>
  <c r="CZ125" i="7"/>
  <c r="CF125" i="7"/>
  <c r="CD125" i="7"/>
  <c r="CB125" i="7"/>
  <c r="CC125" i="7" s="1"/>
  <c r="AY125" i="7"/>
  <c r="BA125" i="7" s="1"/>
  <c r="AB125" i="7"/>
  <c r="Z125" i="7"/>
  <c r="T125" i="7"/>
  <c r="S125" i="7"/>
  <c r="R125" i="7"/>
  <c r="K125" i="7"/>
  <c r="J125" i="7"/>
  <c r="BB124" i="7"/>
  <c r="DA124" i="7"/>
  <c r="CZ124" i="7"/>
  <c r="DD124" i="7" s="1"/>
  <c r="CF124" i="7"/>
  <c r="CJ124" i="7" s="1"/>
  <c r="CD124" i="7"/>
  <c r="CB124" i="7"/>
  <c r="CC124" i="7" s="1"/>
  <c r="AY124" i="7"/>
  <c r="BA124" i="7" s="1"/>
  <c r="AB124" i="7"/>
  <c r="Z124" i="7"/>
  <c r="T124" i="7"/>
  <c r="S124" i="7"/>
  <c r="R124" i="7"/>
  <c r="K124" i="7"/>
  <c r="J124" i="7"/>
  <c r="BB123" i="7"/>
  <c r="DA123" i="7"/>
  <c r="CZ123" i="7"/>
  <c r="DR123" i="7" s="1"/>
  <c r="CF123" i="7"/>
  <c r="CD123" i="7"/>
  <c r="CB123" i="7"/>
  <c r="CC123" i="7" s="1"/>
  <c r="AY123" i="7"/>
  <c r="AN123" i="7" s="1"/>
  <c r="BJ123" i="7" s="1"/>
  <c r="AB123" i="7"/>
  <c r="Z123" i="7"/>
  <c r="T123" i="7"/>
  <c r="S123" i="7"/>
  <c r="R123" i="7"/>
  <c r="K123" i="7"/>
  <c r="J123" i="7"/>
  <c r="BB122" i="7"/>
  <c r="DA122" i="7"/>
  <c r="CZ122" i="7"/>
  <c r="DD122" i="7" s="1"/>
  <c r="CF122" i="7"/>
  <c r="CG122" i="7" s="1"/>
  <c r="CD122" i="7"/>
  <c r="CB122" i="7"/>
  <c r="CC122" i="7" s="1"/>
  <c r="AY122" i="7"/>
  <c r="AB122" i="7"/>
  <c r="Z122" i="7"/>
  <c r="T122" i="7"/>
  <c r="S122" i="7"/>
  <c r="R122" i="7"/>
  <c r="K122" i="7"/>
  <c r="J122" i="7"/>
  <c r="BB121" i="7"/>
  <c r="DA121" i="7"/>
  <c r="CZ121" i="7"/>
  <c r="DR121" i="7" s="1"/>
  <c r="CF121" i="7"/>
  <c r="CH121" i="7" s="1"/>
  <c r="CD121" i="7"/>
  <c r="CB121" i="7"/>
  <c r="CC121" i="7" s="1"/>
  <c r="AY121" i="7"/>
  <c r="AN121" i="7" s="1"/>
  <c r="BJ121" i="7" s="1"/>
  <c r="CU121" i="7" s="1"/>
  <c r="AB121" i="7"/>
  <c r="Z121" i="7"/>
  <c r="T121" i="7"/>
  <c r="S121" i="7"/>
  <c r="R121" i="7"/>
  <c r="K121" i="7"/>
  <c r="J121" i="7"/>
  <c r="BB120" i="7"/>
  <c r="DA120" i="7"/>
  <c r="CZ120" i="7"/>
  <c r="DD120" i="7" s="1"/>
  <c r="CF120" i="7"/>
  <c r="CG120" i="7" s="1"/>
  <c r="CD120" i="7"/>
  <c r="CB120" i="7"/>
  <c r="CC120" i="7" s="1"/>
  <c r="AY120" i="7"/>
  <c r="BA120" i="7" s="1"/>
  <c r="AB120" i="7"/>
  <c r="Z120" i="7"/>
  <c r="T120" i="7"/>
  <c r="S120" i="7"/>
  <c r="R120" i="7"/>
  <c r="K120" i="7"/>
  <c r="J120" i="7"/>
  <c r="BB119" i="7"/>
  <c r="DA119" i="7"/>
  <c r="CZ119" i="7"/>
  <c r="CF119" i="7"/>
  <c r="CD119" i="7"/>
  <c r="CB119" i="7"/>
  <c r="CC119" i="7" s="1"/>
  <c r="AY119" i="7"/>
  <c r="AB119" i="7"/>
  <c r="Z119" i="7"/>
  <c r="T119" i="7"/>
  <c r="S119" i="7"/>
  <c r="R119" i="7"/>
  <c r="K119" i="7"/>
  <c r="J119" i="7"/>
  <c r="BB118" i="7"/>
  <c r="DA118" i="7"/>
  <c r="CZ118" i="7"/>
  <c r="DH118" i="7" s="1"/>
  <c r="CF118" i="7"/>
  <c r="CD118" i="7"/>
  <c r="CB118" i="7"/>
  <c r="CC118" i="7" s="1"/>
  <c r="AY118" i="7"/>
  <c r="AB118" i="7"/>
  <c r="Z118" i="7"/>
  <c r="T118" i="7"/>
  <c r="S118" i="7"/>
  <c r="R118" i="7"/>
  <c r="K118" i="7"/>
  <c r="J118" i="7"/>
  <c r="DA117" i="7"/>
  <c r="CZ117" i="7"/>
  <c r="DH117" i="7" s="1"/>
  <c r="CF117" i="7"/>
  <c r="CH117" i="7" s="1"/>
  <c r="CD117" i="7"/>
  <c r="CB117" i="7"/>
  <c r="CC117" i="7" s="1"/>
  <c r="BB117" i="7"/>
  <c r="AY117" i="7"/>
  <c r="BA117" i="7" s="1"/>
  <c r="AB117" i="7"/>
  <c r="Z117" i="7"/>
  <c r="T117" i="7"/>
  <c r="S117" i="7"/>
  <c r="R117" i="7"/>
  <c r="K117" i="7"/>
  <c r="J117" i="7"/>
  <c r="BB116" i="7"/>
  <c r="DA116" i="7"/>
  <c r="CZ116" i="7"/>
  <c r="CF116" i="7"/>
  <c r="CD116" i="7"/>
  <c r="CB116" i="7"/>
  <c r="CC116" i="7" s="1"/>
  <c r="AY116" i="7"/>
  <c r="BA116" i="7" s="1"/>
  <c r="AB116" i="7"/>
  <c r="Z116" i="7"/>
  <c r="T116" i="7"/>
  <c r="S116" i="7"/>
  <c r="R116" i="7"/>
  <c r="K116" i="7"/>
  <c r="J116" i="7"/>
  <c r="BB115" i="7"/>
  <c r="DA115" i="7"/>
  <c r="CZ115" i="7"/>
  <c r="CF115" i="7"/>
  <c r="CH115" i="7" s="1"/>
  <c r="CD115" i="7"/>
  <c r="CB115" i="7"/>
  <c r="CC115" i="7" s="1"/>
  <c r="AY115" i="7"/>
  <c r="AB115" i="7"/>
  <c r="Z115" i="7"/>
  <c r="T115" i="7"/>
  <c r="S115" i="7"/>
  <c r="R115" i="7"/>
  <c r="K115" i="7"/>
  <c r="J115" i="7"/>
  <c r="BB114" i="7"/>
  <c r="DA114" i="7"/>
  <c r="CZ114" i="7"/>
  <c r="DM114" i="7" s="1"/>
  <c r="CF114" i="7"/>
  <c r="CD114" i="7"/>
  <c r="CB114" i="7"/>
  <c r="CC114" i="7" s="1"/>
  <c r="AY114" i="7"/>
  <c r="AN114" i="7" s="1"/>
  <c r="BJ114" i="7" s="1"/>
  <c r="AB114" i="7"/>
  <c r="Z114" i="7"/>
  <c r="T114" i="7"/>
  <c r="S114" i="7"/>
  <c r="R114" i="7"/>
  <c r="K114" i="7"/>
  <c r="J114" i="7"/>
  <c r="DA113" i="7"/>
  <c r="CZ113" i="7"/>
  <c r="DH113" i="7" s="1"/>
  <c r="CF113" i="7"/>
  <c r="CH113" i="7" s="1"/>
  <c r="CD113" i="7"/>
  <c r="CB113" i="7"/>
  <c r="CC113" i="7" s="1"/>
  <c r="BB113" i="7"/>
  <c r="AY113" i="7"/>
  <c r="BA113" i="7" s="1"/>
  <c r="AB113" i="7"/>
  <c r="Z113" i="7"/>
  <c r="T113" i="7"/>
  <c r="S113" i="7"/>
  <c r="R113" i="7"/>
  <c r="K113" i="7"/>
  <c r="J113" i="7"/>
  <c r="BB112" i="7"/>
  <c r="DA112" i="7"/>
  <c r="CZ112" i="7"/>
  <c r="CF112" i="7"/>
  <c r="CG112" i="7" s="1"/>
  <c r="CD112" i="7"/>
  <c r="CB112" i="7"/>
  <c r="CC112" i="7" s="1"/>
  <c r="AY112" i="7"/>
  <c r="AN112" i="7" s="1"/>
  <c r="BJ112" i="7" s="1"/>
  <c r="AB112" i="7"/>
  <c r="Z112" i="7"/>
  <c r="T112" i="7"/>
  <c r="S112" i="7"/>
  <c r="R112" i="7"/>
  <c r="K112" i="7"/>
  <c r="J112" i="7"/>
  <c r="BB111" i="7"/>
  <c r="DA111" i="7"/>
  <c r="CZ111" i="7"/>
  <c r="DM111" i="7" s="1"/>
  <c r="CF111" i="7"/>
  <c r="CH111" i="7" s="1"/>
  <c r="CD111" i="7"/>
  <c r="CB111" i="7"/>
  <c r="CC111" i="7" s="1"/>
  <c r="AY111" i="7"/>
  <c r="AN111" i="7" s="1"/>
  <c r="BJ111" i="7" s="1"/>
  <c r="AB111" i="7"/>
  <c r="Z111" i="7"/>
  <c r="T111" i="7"/>
  <c r="S111" i="7"/>
  <c r="R111" i="7"/>
  <c r="K111" i="7"/>
  <c r="J111" i="7"/>
  <c r="BB110" i="7"/>
  <c r="DA110" i="7"/>
  <c r="CZ110" i="7"/>
  <c r="CF110" i="7"/>
  <c r="CJ110" i="7" s="1"/>
  <c r="CD110" i="7"/>
  <c r="CB110" i="7"/>
  <c r="CC110" i="7" s="1"/>
  <c r="AY110" i="7"/>
  <c r="AN110" i="7" s="1"/>
  <c r="BJ110" i="7" s="1"/>
  <c r="AB110" i="7"/>
  <c r="Z110" i="7"/>
  <c r="T110" i="7"/>
  <c r="S110" i="7"/>
  <c r="R110" i="7"/>
  <c r="K110" i="7"/>
  <c r="J110" i="7"/>
  <c r="BB109" i="7"/>
  <c r="DA109" i="7"/>
  <c r="CZ109" i="7"/>
  <c r="CF109" i="7"/>
  <c r="CG109" i="7" s="1"/>
  <c r="CD109" i="7"/>
  <c r="CB109" i="7"/>
  <c r="CC109" i="7" s="1"/>
  <c r="AY109" i="7"/>
  <c r="BA109" i="7" s="1"/>
  <c r="AB109" i="7"/>
  <c r="Z109" i="7"/>
  <c r="T109" i="7"/>
  <c r="S109" i="7"/>
  <c r="R109" i="7"/>
  <c r="K109" i="7"/>
  <c r="J109" i="7"/>
  <c r="BB108" i="7"/>
  <c r="DA108" i="7"/>
  <c r="CZ108" i="7"/>
  <c r="DD108" i="7" s="1"/>
  <c r="CF108" i="7"/>
  <c r="CJ108" i="7" s="1"/>
  <c r="CD108" i="7"/>
  <c r="CB108" i="7"/>
  <c r="CC108" i="7" s="1"/>
  <c r="AY108" i="7"/>
  <c r="AN108" i="7" s="1"/>
  <c r="BJ108" i="7" s="1"/>
  <c r="AB108" i="7"/>
  <c r="Z108" i="7"/>
  <c r="T108" i="7"/>
  <c r="S108" i="7"/>
  <c r="R108" i="7"/>
  <c r="K108" i="7"/>
  <c r="J108" i="7"/>
  <c r="BB107" i="7"/>
  <c r="DA107" i="7"/>
  <c r="CZ107" i="7"/>
  <c r="DR107" i="7" s="1"/>
  <c r="CF107" i="7"/>
  <c r="CD107" i="7"/>
  <c r="CB107" i="7"/>
  <c r="CC107" i="7" s="1"/>
  <c r="AY107" i="7"/>
  <c r="AN107" i="7" s="1"/>
  <c r="BJ107" i="7" s="1"/>
  <c r="AB107" i="7"/>
  <c r="Z107" i="7"/>
  <c r="T107" i="7"/>
  <c r="S107" i="7"/>
  <c r="R107" i="7"/>
  <c r="K107" i="7"/>
  <c r="J107" i="7"/>
  <c r="BB106" i="7"/>
  <c r="DA106" i="7"/>
  <c r="CZ106" i="7"/>
  <c r="DD106" i="7" s="1"/>
  <c r="CF106" i="7"/>
  <c r="CD106" i="7"/>
  <c r="CB106" i="7"/>
  <c r="CC106" i="7" s="1"/>
  <c r="AY106" i="7"/>
  <c r="AN106" i="7" s="1"/>
  <c r="BJ106" i="7" s="1"/>
  <c r="AB106" i="7"/>
  <c r="Z106" i="7"/>
  <c r="T106" i="7"/>
  <c r="S106" i="7"/>
  <c r="R106" i="7"/>
  <c r="K106" i="7"/>
  <c r="J106" i="7"/>
  <c r="BB105" i="7"/>
  <c r="DA105" i="7"/>
  <c r="CZ105" i="7"/>
  <c r="DH105" i="7" s="1"/>
  <c r="CY105" i="7"/>
  <c r="CW105" i="7"/>
  <c r="CT105" i="7"/>
  <c r="CR105" i="7"/>
  <c r="CO105" i="7"/>
  <c r="CM105" i="7"/>
  <c r="CF105" i="7"/>
  <c r="CD105" i="7"/>
  <c r="CC105" i="7"/>
  <c r="AY105" i="7"/>
  <c r="BA105" i="7" s="1"/>
  <c r="AB105" i="7"/>
  <c r="Z105" i="7"/>
  <c r="T105" i="7"/>
  <c r="S105" i="7"/>
  <c r="R105" i="7"/>
  <c r="K105" i="7"/>
  <c r="J105" i="7"/>
  <c r="BB104" i="7"/>
  <c r="DA104" i="7"/>
  <c r="CZ104" i="7"/>
  <c r="DM104" i="7" s="1"/>
  <c r="CY104" i="7"/>
  <c r="CW104" i="7"/>
  <c r="CT104" i="7"/>
  <c r="CR104" i="7"/>
  <c r="CO104" i="7"/>
  <c r="CM104" i="7"/>
  <c r="CF104" i="7"/>
  <c r="CJ104" i="7" s="1"/>
  <c r="CD104" i="7"/>
  <c r="CC104" i="7"/>
  <c r="AY104" i="7"/>
  <c r="AN104" i="7" s="1"/>
  <c r="BJ104" i="7" s="1"/>
  <c r="AB104" i="7"/>
  <c r="Z104" i="7"/>
  <c r="T104" i="7"/>
  <c r="S104" i="7"/>
  <c r="R104" i="7"/>
  <c r="K104" i="7"/>
  <c r="J104" i="7"/>
  <c r="DA103" i="7"/>
  <c r="CZ103" i="7"/>
  <c r="DM103" i="7" s="1"/>
  <c r="CY103" i="7"/>
  <c r="CW103" i="7"/>
  <c r="CT103" i="7"/>
  <c r="CR103" i="7"/>
  <c r="CO103" i="7"/>
  <c r="CM103" i="7"/>
  <c r="CF103" i="7"/>
  <c r="CD103" i="7"/>
  <c r="CC103" i="7"/>
  <c r="BB103" i="7"/>
  <c r="AY103" i="7"/>
  <c r="AB103" i="7"/>
  <c r="Z103" i="7"/>
  <c r="T103" i="7"/>
  <c r="S103" i="7"/>
  <c r="R103" i="7"/>
  <c r="K103" i="7"/>
  <c r="J103" i="7"/>
  <c r="DA102" i="7"/>
  <c r="CZ102" i="7"/>
  <c r="CY102" i="7"/>
  <c r="CW102" i="7"/>
  <c r="CT102" i="7"/>
  <c r="CR102" i="7"/>
  <c r="CO102" i="7"/>
  <c r="CM102" i="7"/>
  <c r="CF102" i="7"/>
  <c r="CD102" i="7"/>
  <c r="CC102" i="7"/>
  <c r="BB102" i="7"/>
  <c r="AY102" i="7"/>
  <c r="AN102" i="7" s="1"/>
  <c r="BJ102" i="7" s="1"/>
  <c r="AB102" i="7"/>
  <c r="Z102" i="7"/>
  <c r="T102" i="7"/>
  <c r="S102" i="7"/>
  <c r="R102" i="7"/>
  <c r="K102" i="7"/>
  <c r="J102" i="7"/>
  <c r="BB101" i="7"/>
  <c r="DA101" i="7"/>
  <c r="CZ101" i="7"/>
  <c r="DH101" i="7" s="1"/>
  <c r="CY101" i="7"/>
  <c r="CW101" i="7"/>
  <c r="CT101" i="7"/>
  <c r="CR101" i="7"/>
  <c r="CO101" i="7"/>
  <c r="CM101" i="7"/>
  <c r="CF101" i="7"/>
  <c r="CD101" i="7"/>
  <c r="CC101" i="7"/>
  <c r="AY101" i="7"/>
  <c r="BA101" i="7" s="1"/>
  <c r="AB101" i="7"/>
  <c r="Z101" i="7"/>
  <c r="T101" i="7"/>
  <c r="S101" i="7"/>
  <c r="R101" i="7"/>
  <c r="K101" i="7"/>
  <c r="J101" i="7"/>
  <c r="BB100" i="7"/>
  <c r="DA100" i="7"/>
  <c r="CZ100" i="7"/>
  <c r="DM100" i="7" s="1"/>
  <c r="CY100" i="7"/>
  <c r="CW100" i="7"/>
  <c r="CT100" i="7"/>
  <c r="CR100" i="7"/>
  <c r="CO100" i="7"/>
  <c r="CM100" i="7"/>
  <c r="CF100" i="7"/>
  <c r="CH100" i="7" s="1"/>
  <c r="CD100" i="7"/>
  <c r="CC100" i="7"/>
  <c r="AY100" i="7"/>
  <c r="AN100" i="7" s="1"/>
  <c r="BJ100" i="7" s="1"/>
  <c r="AB100" i="7"/>
  <c r="Z100" i="7"/>
  <c r="T100" i="7"/>
  <c r="S100" i="7"/>
  <c r="R100" i="7"/>
  <c r="K100" i="7"/>
  <c r="J100" i="7"/>
  <c r="BB99" i="7"/>
  <c r="DA99" i="7"/>
  <c r="CZ99" i="7"/>
  <c r="DM99" i="7" s="1"/>
  <c r="CY99" i="7"/>
  <c r="CW99" i="7"/>
  <c r="CT99" i="7"/>
  <c r="CR99" i="7"/>
  <c r="CO99" i="7"/>
  <c r="CM99" i="7"/>
  <c r="CF99" i="7"/>
  <c r="CD99" i="7"/>
  <c r="CC99" i="7"/>
  <c r="AY99" i="7"/>
  <c r="AN99" i="7" s="1"/>
  <c r="BJ99" i="7" s="1"/>
  <c r="AB99" i="7"/>
  <c r="Z99" i="7"/>
  <c r="T99" i="7"/>
  <c r="S99" i="7"/>
  <c r="R99" i="7"/>
  <c r="K99" i="7"/>
  <c r="J99" i="7"/>
  <c r="DA98" i="7"/>
  <c r="CZ98" i="7"/>
  <c r="CY98" i="7"/>
  <c r="CW98" i="7"/>
  <c r="CT98" i="7"/>
  <c r="CR98" i="7"/>
  <c r="CO98" i="7"/>
  <c r="CM98" i="7"/>
  <c r="CF98" i="7"/>
  <c r="CD98" i="7"/>
  <c r="CC98" i="7"/>
  <c r="BB98" i="7"/>
  <c r="AY98" i="7"/>
  <c r="BA98" i="7" s="1"/>
  <c r="AB98" i="7"/>
  <c r="Z98" i="7"/>
  <c r="T98" i="7"/>
  <c r="S98" i="7"/>
  <c r="R98" i="7"/>
  <c r="K98" i="7"/>
  <c r="J98" i="7"/>
  <c r="BB97" i="7"/>
  <c r="DA97" i="7"/>
  <c r="CZ97" i="7"/>
  <c r="DH97" i="7" s="1"/>
  <c r="CY97" i="7"/>
  <c r="CW97" i="7"/>
  <c r="CT97" i="7"/>
  <c r="CR97" i="7"/>
  <c r="CO97" i="7"/>
  <c r="CM97" i="7"/>
  <c r="CF97" i="7"/>
  <c r="CH97" i="7" s="1"/>
  <c r="CD97" i="7"/>
  <c r="CC97" i="7"/>
  <c r="AY97" i="7"/>
  <c r="BA97" i="7" s="1"/>
  <c r="AB97" i="7"/>
  <c r="Z97" i="7"/>
  <c r="T97" i="7"/>
  <c r="S97" i="7"/>
  <c r="R97" i="7"/>
  <c r="K97" i="7"/>
  <c r="J97" i="7"/>
  <c r="BB96" i="7"/>
  <c r="DA96" i="7"/>
  <c r="CZ96" i="7"/>
  <c r="DM96" i="7" s="1"/>
  <c r="CY96" i="7"/>
  <c r="CW96" i="7"/>
  <c r="CT96" i="7"/>
  <c r="CR96" i="7"/>
  <c r="CO96" i="7"/>
  <c r="CM96" i="7"/>
  <c r="CF96" i="7"/>
  <c r="CH96" i="7" s="1"/>
  <c r="CD96" i="7"/>
  <c r="CC96" i="7"/>
  <c r="AY96" i="7"/>
  <c r="AN96" i="7" s="1"/>
  <c r="BJ96" i="7" s="1"/>
  <c r="AB96" i="7"/>
  <c r="Z96" i="7"/>
  <c r="T96" i="7"/>
  <c r="S96" i="7"/>
  <c r="R96" i="7"/>
  <c r="K96" i="7"/>
  <c r="J96" i="7"/>
  <c r="BB95" i="7"/>
  <c r="DA95" i="7"/>
  <c r="CZ95" i="7"/>
  <c r="DM95" i="7" s="1"/>
  <c r="CY95" i="7"/>
  <c r="CW95" i="7"/>
  <c r="CT95" i="7"/>
  <c r="CR95" i="7"/>
  <c r="CO95" i="7"/>
  <c r="CM95" i="7"/>
  <c r="CF95" i="7"/>
  <c r="CD95" i="7"/>
  <c r="CC95" i="7"/>
  <c r="AY95" i="7"/>
  <c r="AN95" i="7" s="1"/>
  <c r="BJ95" i="7" s="1"/>
  <c r="AB95" i="7"/>
  <c r="Z95" i="7"/>
  <c r="T95" i="7"/>
  <c r="S95" i="7"/>
  <c r="R95" i="7"/>
  <c r="K95" i="7"/>
  <c r="J95" i="7"/>
  <c r="BB94" i="7"/>
  <c r="DA94" i="7"/>
  <c r="CZ94" i="7"/>
  <c r="CY94" i="7"/>
  <c r="CW94" i="7"/>
  <c r="CT94" i="7"/>
  <c r="CR94" i="7"/>
  <c r="CO94" i="7"/>
  <c r="CM94" i="7"/>
  <c r="CF94" i="7"/>
  <c r="CD94" i="7"/>
  <c r="CC94" i="7"/>
  <c r="AY94" i="7"/>
  <c r="BA94" i="7" s="1"/>
  <c r="AB94" i="7"/>
  <c r="Z94" i="7"/>
  <c r="T94" i="7"/>
  <c r="S94" i="7"/>
  <c r="R94" i="7"/>
  <c r="K94" i="7"/>
  <c r="J94" i="7"/>
  <c r="BB93" i="7"/>
  <c r="DA93" i="7"/>
  <c r="CZ93" i="7"/>
  <c r="DH93" i="7" s="1"/>
  <c r="CY93" i="7"/>
  <c r="CW93" i="7"/>
  <c r="CT93" i="7"/>
  <c r="CR93" i="7"/>
  <c r="CO93" i="7"/>
  <c r="CM93" i="7"/>
  <c r="CF93" i="7"/>
  <c r="CH93" i="7" s="1"/>
  <c r="CD93" i="7"/>
  <c r="CC93" i="7"/>
  <c r="AY93" i="7"/>
  <c r="BA93" i="7" s="1"/>
  <c r="AB93" i="7"/>
  <c r="Z93" i="7"/>
  <c r="T93" i="7"/>
  <c r="S93" i="7"/>
  <c r="R93" i="7"/>
  <c r="K93" i="7"/>
  <c r="J93" i="7"/>
  <c r="BB92" i="7"/>
  <c r="DA92" i="7"/>
  <c r="CZ92" i="7"/>
  <c r="DM92" i="7" s="1"/>
  <c r="CY92" i="7"/>
  <c r="CW92" i="7"/>
  <c r="CT92" i="7"/>
  <c r="CR92" i="7"/>
  <c r="CO92" i="7"/>
  <c r="CM92" i="7"/>
  <c r="CF92" i="7"/>
  <c r="CJ92" i="7" s="1"/>
  <c r="CD92" i="7"/>
  <c r="CC92" i="7"/>
  <c r="AY92" i="7"/>
  <c r="AN92" i="7" s="1"/>
  <c r="BJ92" i="7" s="1"/>
  <c r="AB92" i="7"/>
  <c r="Z92" i="7"/>
  <c r="T92" i="7"/>
  <c r="S92" i="7"/>
  <c r="R92" i="7"/>
  <c r="K92" i="7"/>
  <c r="J92" i="7"/>
  <c r="BB91" i="7"/>
  <c r="DA91" i="7"/>
  <c r="CZ91" i="7"/>
  <c r="DM91" i="7" s="1"/>
  <c r="CY91" i="7"/>
  <c r="CW91" i="7"/>
  <c r="CT91" i="7"/>
  <c r="CR91" i="7"/>
  <c r="CO91" i="7"/>
  <c r="CM91" i="7"/>
  <c r="CF91" i="7"/>
  <c r="CD91" i="7"/>
  <c r="CC91" i="7"/>
  <c r="AY91" i="7"/>
  <c r="AN91" i="7" s="1"/>
  <c r="BJ91" i="7" s="1"/>
  <c r="AB91" i="7"/>
  <c r="Z91" i="7"/>
  <c r="T91" i="7"/>
  <c r="S91" i="7"/>
  <c r="R91" i="7"/>
  <c r="K91" i="7"/>
  <c r="J91" i="7"/>
  <c r="BB90" i="7"/>
  <c r="DA90" i="7"/>
  <c r="CZ90" i="7"/>
  <c r="CY90" i="7"/>
  <c r="CW90" i="7"/>
  <c r="CT90" i="7"/>
  <c r="CR90" i="7"/>
  <c r="CO90" i="7"/>
  <c r="CM90" i="7"/>
  <c r="CF90" i="7"/>
  <c r="CD90" i="7"/>
  <c r="CC90" i="7"/>
  <c r="AY90" i="7"/>
  <c r="AN90" i="7" s="1"/>
  <c r="BJ90" i="7" s="1"/>
  <c r="AB90" i="7"/>
  <c r="Z90" i="7"/>
  <c r="T90" i="7"/>
  <c r="S90" i="7"/>
  <c r="R90" i="7"/>
  <c r="K90" i="7"/>
  <c r="J90" i="7"/>
  <c r="BB89" i="7"/>
  <c r="DA89" i="7"/>
  <c r="CZ89" i="7"/>
  <c r="DH89" i="7" s="1"/>
  <c r="CY89" i="7"/>
  <c r="CW89" i="7"/>
  <c r="CT89" i="7"/>
  <c r="CR89" i="7"/>
  <c r="CO89" i="7"/>
  <c r="CM89" i="7"/>
  <c r="CF89" i="7"/>
  <c r="CD89" i="7"/>
  <c r="CC89" i="7"/>
  <c r="AY89" i="7"/>
  <c r="BA89" i="7" s="1"/>
  <c r="AB89" i="7"/>
  <c r="Z89" i="7"/>
  <c r="T89" i="7"/>
  <c r="S89" i="7"/>
  <c r="R89" i="7"/>
  <c r="J89" i="7"/>
  <c r="BB88" i="7"/>
  <c r="DA88" i="7"/>
  <c r="CZ88" i="7"/>
  <c r="CY88" i="7"/>
  <c r="CW88" i="7"/>
  <c r="CT88" i="7"/>
  <c r="CR88" i="7"/>
  <c r="CO88" i="7"/>
  <c r="CM88" i="7"/>
  <c r="CF88" i="7"/>
  <c r="CJ88" i="7" s="1"/>
  <c r="CD88" i="7"/>
  <c r="CC88" i="7"/>
  <c r="AY88" i="7"/>
  <c r="BA88" i="7" s="1"/>
  <c r="AB88" i="7"/>
  <c r="Z88" i="7"/>
  <c r="T88" i="7"/>
  <c r="S88" i="7"/>
  <c r="R88" i="7"/>
  <c r="K88" i="7"/>
  <c r="J88" i="7"/>
  <c r="BB87" i="7"/>
  <c r="DA87" i="7"/>
  <c r="CZ87" i="7"/>
  <c r="DM87" i="7" s="1"/>
  <c r="CY87" i="7"/>
  <c r="CW87" i="7"/>
  <c r="CT87" i="7"/>
  <c r="CR87" i="7"/>
  <c r="CO87" i="7"/>
  <c r="CM87" i="7"/>
  <c r="CF87" i="7"/>
  <c r="CD87" i="7"/>
  <c r="CC87" i="7"/>
  <c r="AY87" i="7"/>
  <c r="AB87" i="7"/>
  <c r="Z87" i="7"/>
  <c r="T87" i="7"/>
  <c r="S87" i="7"/>
  <c r="R87" i="7"/>
  <c r="K87" i="7"/>
  <c r="J87" i="7"/>
  <c r="BB86" i="7"/>
  <c r="DA86" i="7"/>
  <c r="CZ86" i="7"/>
  <c r="DH86" i="7" s="1"/>
  <c r="CY86" i="7"/>
  <c r="CW86" i="7"/>
  <c r="CT86" i="7"/>
  <c r="CR86" i="7"/>
  <c r="CO86" i="7"/>
  <c r="CM86" i="7"/>
  <c r="CF86" i="7"/>
  <c r="CD86" i="7"/>
  <c r="CC86" i="7"/>
  <c r="AY86" i="7"/>
  <c r="AN86" i="7" s="1"/>
  <c r="BJ86" i="7" s="1"/>
  <c r="AB86" i="7"/>
  <c r="Z86" i="7"/>
  <c r="T86" i="7"/>
  <c r="S86" i="7"/>
  <c r="R86" i="7"/>
  <c r="K86" i="7"/>
  <c r="J86" i="7"/>
  <c r="BB85" i="7"/>
  <c r="DA85" i="7"/>
  <c r="CZ85" i="7"/>
  <c r="DR85" i="7" s="1"/>
  <c r="CY85" i="7"/>
  <c r="CW85" i="7"/>
  <c r="CT85" i="7"/>
  <c r="CR85" i="7"/>
  <c r="CO85" i="7"/>
  <c r="CM85" i="7"/>
  <c r="CF85" i="7"/>
  <c r="CH85" i="7" s="1"/>
  <c r="CD85" i="7"/>
  <c r="CC85" i="7"/>
  <c r="AY85" i="7"/>
  <c r="BA85" i="7" s="1"/>
  <c r="AB85" i="7"/>
  <c r="Z85" i="7"/>
  <c r="T85" i="7"/>
  <c r="S85" i="7"/>
  <c r="R85" i="7"/>
  <c r="K85" i="7"/>
  <c r="J85" i="7"/>
  <c r="BB84" i="7"/>
  <c r="DA84" i="7"/>
  <c r="CZ84" i="7"/>
  <c r="CY84" i="7"/>
  <c r="CW84" i="7"/>
  <c r="CT84" i="7"/>
  <c r="CR84" i="7"/>
  <c r="CO84" i="7"/>
  <c r="CM84" i="7"/>
  <c r="CF84" i="7"/>
  <c r="CH84" i="7" s="1"/>
  <c r="CD84" i="7"/>
  <c r="CC84" i="7"/>
  <c r="AY84" i="7"/>
  <c r="BA84" i="7" s="1"/>
  <c r="AB84" i="7"/>
  <c r="Z84" i="7"/>
  <c r="T84" i="7"/>
  <c r="S84" i="7"/>
  <c r="R84" i="7"/>
  <c r="K84" i="7"/>
  <c r="J84" i="7"/>
  <c r="BB83" i="7"/>
  <c r="DA83" i="7"/>
  <c r="CZ83" i="7"/>
  <c r="DM83" i="7" s="1"/>
  <c r="CY83" i="7"/>
  <c r="CW83" i="7"/>
  <c r="CT83" i="7"/>
  <c r="CR83" i="7"/>
  <c r="CO83" i="7"/>
  <c r="CM83" i="7"/>
  <c r="CF83" i="7"/>
  <c r="CH83" i="7" s="1"/>
  <c r="CD83" i="7"/>
  <c r="CC83" i="7"/>
  <c r="AY83" i="7"/>
  <c r="AN83" i="7" s="1"/>
  <c r="BJ83" i="7" s="1"/>
  <c r="AB83" i="7"/>
  <c r="Z83" i="7"/>
  <c r="T83" i="7"/>
  <c r="S83" i="7"/>
  <c r="R83" i="7"/>
  <c r="K83" i="7"/>
  <c r="J83" i="7"/>
  <c r="BB82" i="7"/>
  <c r="DA82" i="7"/>
  <c r="CZ82" i="7"/>
  <c r="DH82" i="7" s="1"/>
  <c r="CY82" i="7"/>
  <c r="CW82" i="7"/>
  <c r="CT82" i="7"/>
  <c r="CR82" i="7"/>
  <c r="CO82" i="7"/>
  <c r="CM82" i="7"/>
  <c r="CF82" i="7"/>
  <c r="CD82" i="7"/>
  <c r="CC82" i="7"/>
  <c r="AY82" i="7"/>
  <c r="AN82" i="7" s="1"/>
  <c r="BJ82" i="7" s="1"/>
  <c r="AB82" i="7"/>
  <c r="Z82" i="7"/>
  <c r="T82" i="7"/>
  <c r="S82" i="7"/>
  <c r="R82" i="7"/>
  <c r="K82" i="7"/>
  <c r="J82" i="7"/>
  <c r="BB81" i="7"/>
  <c r="DA81" i="7"/>
  <c r="CZ81" i="7"/>
  <c r="DM81" i="7" s="1"/>
  <c r="CY81" i="7"/>
  <c r="CW81" i="7"/>
  <c r="CT81" i="7"/>
  <c r="CR81" i="7"/>
  <c r="CO81" i="7"/>
  <c r="CM81" i="7"/>
  <c r="CF81" i="7"/>
  <c r="CH81" i="7" s="1"/>
  <c r="CD81" i="7"/>
  <c r="CC81" i="7"/>
  <c r="AY81" i="7"/>
  <c r="BA81" i="7" s="1"/>
  <c r="AB81" i="7"/>
  <c r="Z81" i="7"/>
  <c r="T81" i="7"/>
  <c r="S81" i="7"/>
  <c r="R81" i="7"/>
  <c r="K81" i="7"/>
  <c r="J81" i="7"/>
  <c r="BB80" i="7"/>
  <c r="DA80" i="7"/>
  <c r="CZ80" i="7"/>
  <c r="CY80" i="7"/>
  <c r="CW80" i="7"/>
  <c r="CT80" i="7"/>
  <c r="CR80" i="7"/>
  <c r="CO80" i="7"/>
  <c r="CM80" i="7"/>
  <c r="CF80" i="7"/>
  <c r="CH80" i="7" s="1"/>
  <c r="CD80" i="7"/>
  <c r="CC80" i="7"/>
  <c r="AY80" i="7"/>
  <c r="BA80" i="7" s="1"/>
  <c r="AB80" i="7"/>
  <c r="Z80" i="7"/>
  <c r="T80" i="7"/>
  <c r="S80" i="7"/>
  <c r="R80" i="7"/>
  <c r="K80" i="7"/>
  <c r="J80" i="7"/>
  <c r="BB79" i="7"/>
  <c r="DA79" i="7"/>
  <c r="CZ79" i="7"/>
  <c r="DM79" i="7" s="1"/>
  <c r="CY79" i="7"/>
  <c r="CW79" i="7"/>
  <c r="CT79" i="7"/>
  <c r="CR79" i="7"/>
  <c r="CO79" i="7"/>
  <c r="CM79" i="7"/>
  <c r="CF79" i="7"/>
  <c r="CH79" i="7" s="1"/>
  <c r="CD79" i="7"/>
  <c r="CC79" i="7"/>
  <c r="AY79" i="7"/>
  <c r="AN79" i="7" s="1"/>
  <c r="BJ79" i="7" s="1"/>
  <c r="AB79" i="7"/>
  <c r="Z79" i="7"/>
  <c r="T79" i="7"/>
  <c r="S79" i="7"/>
  <c r="R79" i="7"/>
  <c r="K79" i="7"/>
  <c r="J79" i="7"/>
  <c r="BB78" i="7"/>
  <c r="DA78" i="7"/>
  <c r="CZ78" i="7"/>
  <c r="DH78" i="7" s="1"/>
  <c r="CY78" i="7"/>
  <c r="CW78" i="7"/>
  <c r="CT78" i="7"/>
  <c r="CR78" i="7"/>
  <c r="CO78" i="7"/>
  <c r="CM78" i="7"/>
  <c r="CF78" i="7"/>
  <c r="CD78" i="7"/>
  <c r="CC78" i="7"/>
  <c r="AY78" i="7"/>
  <c r="BA78" i="7" s="1"/>
  <c r="AB78" i="7"/>
  <c r="Z78" i="7"/>
  <c r="T78" i="7"/>
  <c r="S78" i="7"/>
  <c r="R78" i="7"/>
  <c r="K78" i="7"/>
  <c r="J78" i="7"/>
  <c r="BB77" i="7"/>
  <c r="DA77" i="7"/>
  <c r="CZ77" i="7"/>
  <c r="DR77" i="7" s="1"/>
  <c r="CY77" i="7"/>
  <c r="CW77" i="7"/>
  <c r="CT77" i="7"/>
  <c r="CR77" i="7"/>
  <c r="CO77" i="7"/>
  <c r="CM77" i="7"/>
  <c r="CF77" i="7"/>
  <c r="CH77" i="7" s="1"/>
  <c r="CD77" i="7"/>
  <c r="CC77" i="7"/>
  <c r="AY77" i="7"/>
  <c r="BA77" i="7" s="1"/>
  <c r="AB77" i="7"/>
  <c r="Z77" i="7"/>
  <c r="T77" i="7"/>
  <c r="S77" i="7"/>
  <c r="R77" i="7"/>
  <c r="K77" i="7"/>
  <c r="J77" i="7"/>
  <c r="BB76" i="7"/>
  <c r="DA76" i="7"/>
  <c r="CZ76" i="7"/>
  <c r="CY76" i="7"/>
  <c r="CW76" i="7"/>
  <c r="CT76" i="7"/>
  <c r="CR76" i="7"/>
  <c r="CO76" i="7"/>
  <c r="CM76" i="7"/>
  <c r="CF76" i="7"/>
  <c r="CD76" i="7"/>
  <c r="CC76" i="7"/>
  <c r="AY76" i="7"/>
  <c r="BA76" i="7" s="1"/>
  <c r="AB76" i="7"/>
  <c r="Z76" i="7"/>
  <c r="T76" i="7"/>
  <c r="S76" i="7"/>
  <c r="R76" i="7"/>
  <c r="K76" i="7"/>
  <c r="J76" i="7"/>
  <c r="BB75" i="7"/>
  <c r="DA75" i="7"/>
  <c r="CZ75" i="7"/>
  <c r="DM75" i="7" s="1"/>
  <c r="CY75" i="7"/>
  <c r="CW75" i="7"/>
  <c r="CT75" i="7"/>
  <c r="CR75" i="7"/>
  <c r="CO75" i="7"/>
  <c r="CM75" i="7"/>
  <c r="CF75" i="7"/>
  <c r="CH75" i="7" s="1"/>
  <c r="CD75" i="7"/>
  <c r="CC75" i="7"/>
  <c r="AY75" i="7"/>
  <c r="AN75" i="7" s="1"/>
  <c r="BJ75" i="7" s="1"/>
  <c r="AB75" i="7"/>
  <c r="Z75" i="7"/>
  <c r="T75" i="7"/>
  <c r="S75" i="7"/>
  <c r="R75" i="7"/>
  <c r="K75" i="7"/>
  <c r="J75" i="7"/>
  <c r="DA74" i="7"/>
  <c r="CZ74" i="7"/>
  <c r="DM74" i="7" s="1"/>
  <c r="DN74" i="7" s="1"/>
  <c r="CU74" i="7"/>
  <c r="CP74" i="7"/>
  <c r="CQ74" i="7" s="1"/>
  <c r="CK74" i="7"/>
  <c r="CL74" i="7" s="1"/>
  <c r="CF74" i="7"/>
  <c r="CG74" i="7" s="1"/>
  <c r="CD74" i="7"/>
  <c r="CB74" i="7"/>
  <c r="CC74" i="7" s="1"/>
  <c r="K74" i="7"/>
  <c r="J74" i="7"/>
  <c r="DA73" i="7"/>
  <c r="CZ73" i="7"/>
  <c r="DM73" i="7" s="1"/>
  <c r="DQ73" i="7" s="1"/>
  <c r="CU73" i="7"/>
  <c r="CY73" i="7" s="1"/>
  <c r="CP73" i="7"/>
  <c r="CK73" i="7"/>
  <c r="CF73" i="7"/>
  <c r="CJ73" i="7" s="1"/>
  <c r="CD73" i="7"/>
  <c r="CB73" i="7"/>
  <c r="CC73" i="7" s="1"/>
  <c r="K73" i="7"/>
  <c r="J73" i="7"/>
  <c r="BB72" i="7"/>
  <c r="DA72" i="7"/>
  <c r="CZ72" i="7"/>
  <c r="CY72" i="7"/>
  <c r="CW72" i="7"/>
  <c r="CT72" i="7"/>
  <c r="CR72" i="7"/>
  <c r="CO72" i="7"/>
  <c r="CM72" i="7"/>
  <c r="CF72" i="7"/>
  <c r="CD72" i="7"/>
  <c r="CC72" i="7"/>
  <c r="AY72" i="7"/>
  <c r="BA72" i="7" s="1"/>
  <c r="AB72" i="7"/>
  <c r="Z72" i="7"/>
  <c r="T72" i="7"/>
  <c r="S72" i="7"/>
  <c r="R72" i="7"/>
  <c r="K72" i="7"/>
  <c r="J72" i="7"/>
  <c r="DA71" i="7"/>
  <c r="CZ71" i="7"/>
  <c r="DR71" i="7" s="1"/>
  <c r="DV71" i="7" s="1"/>
  <c r="CU71" i="7"/>
  <c r="CY71" i="7" s="1"/>
  <c r="CP71" i="7"/>
  <c r="CK71" i="7"/>
  <c r="CG71" i="7"/>
  <c r="CF71" i="7"/>
  <c r="CJ71" i="7" s="1"/>
  <c r="CD71" i="7"/>
  <c r="CB71" i="7"/>
  <c r="CC71" i="7" s="1"/>
  <c r="K71" i="7"/>
  <c r="J71" i="7"/>
  <c r="BB70" i="7"/>
  <c r="DA70" i="7"/>
  <c r="CZ70" i="7"/>
  <c r="CY70" i="7"/>
  <c r="CW70" i="7"/>
  <c r="CT70" i="7"/>
  <c r="CR70" i="7"/>
  <c r="CO70" i="7"/>
  <c r="CM70" i="7"/>
  <c r="CF70" i="7"/>
  <c r="CD70" i="7"/>
  <c r="CC70" i="7"/>
  <c r="AY70" i="7"/>
  <c r="BA70" i="7" s="1"/>
  <c r="AB70" i="7"/>
  <c r="Z70" i="7"/>
  <c r="T70" i="7"/>
  <c r="S70" i="7"/>
  <c r="R70" i="7"/>
  <c r="K70" i="7"/>
  <c r="J70" i="7"/>
  <c r="BB69" i="7"/>
  <c r="DA69" i="7"/>
  <c r="CZ69" i="7"/>
  <c r="DM69" i="7" s="1"/>
  <c r="CY69" i="7"/>
  <c r="CW69" i="7"/>
  <c r="CT69" i="7"/>
  <c r="CR69" i="7"/>
  <c r="CO69" i="7"/>
  <c r="CM69" i="7"/>
  <c r="CF69" i="7"/>
  <c r="CH69" i="7" s="1"/>
  <c r="CD69" i="7"/>
  <c r="CC69" i="7"/>
  <c r="AY69" i="7"/>
  <c r="AN69" i="7" s="1"/>
  <c r="BJ69" i="7" s="1"/>
  <c r="AB69" i="7"/>
  <c r="Z69" i="7"/>
  <c r="T69" i="7"/>
  <c r="S69" i="7"/>
  <c r="R69" i="7"/>
  <c r="K69" i="7"/>
  <c r="J69" i="7"/>
  <c r="BB68" i="7"/>
  <c r="DA68" i="7"/>
  <c r="CZ68" i="7"/>
  <c r="DH68" i="7" s="1"/>
  <c r="CY68" i="7"/>
  <c r="CW68" i="7"/>
  <c r="CT68" i="7"/>
  <c r="CR68" i="7"/>
  <c r="CO68" i="7"/>
  <c r="CM68" i="7"/>
  <c r="CF68" i="7"/>
  <c r="CD68" i="7"/>
  <c r="CC68" i="7"/>
  <c r="AY68" i="7"/>
  <c r="BA68" i="7" s="1"/>
  <c r="AB68" i="7"/>
  <c r="Z68" i="7"/>
  <c r="T68" i="7"/>
  <c r="S68" i="7"/>
  <c r="R68" i="7"/>
  <c r="K68" i="7"/>
  <c r="J68" i="7"/>
  <c r="BB67" i="7"/>
  <c r="DA67" i="7"/>
  <c r="CZ67" i="7"/>
  <c r="CY67" i="7"/>
  <c r="CW67" i="7"/>
  <c r="CT67" i="7"/>
  <c r="CR67" i="7"/>
  <c r="CO67" i="7"/>
  <c r="CM67" i="7"/>
  <c r="CF67" i="7"/>
  <c r="CH67" i="7" s="1"/>
  <c r="CD67" i="7"/>
  <c r="CC67" i="7"/>
  <c r="AY67" i="7"/>
  <c r="BA67" i="7" s="1"/>
  <c r="AB67" i="7"/>
  <c r="Z67" i="7"/>
  <c r="T67" i="7"/>
  <c r="S67" i="7"/>
  <c r="R67" i="7"/>
  <c r="K67" i="7"/>
  <c r="J67" i="7"/>
  <c r="BB66" i="7"/>
  <c r="DA66" i="7"/>
  <c r="CZ66" i="7"/>
  <c r="CY66" i="7"/>
  <c r="CW66" i="7"/>
  <c r="CT66" i="7"/>
  <c r="CR66" i="7"/>
  <c r="CO66" i="7"/>
  <c r="CM66" i="7"/>
  <c r="CF66" i="7"/>
  <c r="CJ66" i="7" s="1"/>
  <c r="CD66" i="7"/>
  <c r="CC66" i="7"/>
  <c r="AY66" i="7"/>
  <c r="BA66" i="7" s="1"/>
  <c r="AB66" i="7"/>
  <c r="Z66" i="7"/>
  <c r="T66" i="7"/>
  <c r="S66" i="7"/>
  <c r="R66" i="7"/>
  <c r="K66" i="7"/>
  <c r="J66" i="7"/>
  <c r="BB65" i="7"/>
  <c r="DA65" i="7"/>
  <c r="CZ65" i="7"/>
  <c r="DM65" i="7" s="1"/>
  <c r="CY65" i="7"/>
  <c r="CW65" i="7"/>
  <c r="CT65" i="7"/>
  <c r="CR65" i="7"/>
  <c r="CO65" i="7"/>
  <c r="CM65" i="7"/>
  <c r="CF65" i="7"/>
  <c r="CH65" i="7" s="1"/>
  <c r="CD65" i="7"/>
  <c r="CC65" i="7"/>
  <c r="AY65" i="7"/>
  <c r="AN65" i="7" s="1"/>
  <c r="BJ65" i="7" s="1"/>
  <c r="AB65" i="7"/>
  <c r="Z65" i="7"/>
  <c r="T65" i="7"/>
  <c r="S65" i="7"/>
  <c r="R65" i="7"/>
  <c r="J65" i="7"/>
  <c r="BB64" i="7"/>
  <c r="DA64" i="7"/>
  <c r="CZ64" i="7"/>
  <c r="DR64" i="7" s="1"/>
  <c r="CF64" i="7"/>
  <c r="CJ64" i="7" s="1"/>
  <c r="CD64" i="7"/>
  <c r="CB64" i="7"/>
  <c r="CC64" i="7" s="1"/>
  <c r="AY64" i="7"/>
  <c r="AN64" i="7" s="1"/>
  <c r="BJ64" i="7" s="1"/>
  <c r="AB64" i="7"/>
  <c r="Z64" i="7"/>
  <c r="T64" i="7"/>
  <c r="S64" i="7"/>
  <c r="R64" i="7"/>
  <c r="K64" i="7"/>
  <c r="J64" i="7"/>
  <c r="BB63" i="7"/>
  <c r="DA63" i="7"/>
  <c r="CZ63" i="7"/>
  <c r="DH63" i="7" s="1"/>
  <c r="DL63" i="7" s="1"/>
  <c r="CY63" i="7"/>
  <c r="CW63" i="7"/>
  <c r="CT63" i="7"/>
  <c r="CR63" i="7"/>
  <c r="CO63" i="7"/>
  <c r="CM63" i="7"/>
  <c r="CF63" i="7"/>
  <c r="CD63" i="7"/>
  <c r="CC63" i="7"/>
  <c r="AY63" i="7"/>
  <c r="AN63" i="7" s="1"/>
  <c r="BJ63" i="7" s="1"/>
  <c r="AB63" i="7"/>
  <c r="Z63" i="7"/>
  <c r="T63" i="7"/>
  <c r="S63" i="7"/>
  <c r="R63" i="7"/>
  <c r="K63" i="7"/>
  <c r="J63" i="7"/>
  <c r="BB62" i="7"/>
  <c r="DA62" i="7"/>
  <c r="CZ62" i="7"/>
  <c r="DR62" i="7" s="1"/>
  <c r="CY62" i="7"/>
  <c r="CW62" i="7"/>
  <c r="CT62" i="7"/>
  <c r="CR62" i="7"/>
  <c r="CO62" i="7"/>
  <c r="CM62" i="7"/>
  <c r="CF62" i="7"/>
  <c r="CH62" i="7" s="1"/>
  <c r="CD62" i="7"/>
  <c r="CC62" i="7"/>
  <c r="AY62" i="7"/>
  <c r="BA62" i="7" s="1"/>
  <c r="AB62" i="7"/>
  <c r="Z62" i="7"/>
  <c r="T62" i="7"/>
  <c r="S62" i="7"/>
  <c r="R62" i="7"/>
  <c r="K62" i="7"/>
  <c r="J62" i="7"/>
  <c r="BB61" i="7"/>
  <c r="DA61" i="7"/>
  <c r="CZ61" i="7"/>
  <c r="CY61" i="7"/>
  <c r="CW61" i="7"/>
  <c r="CT61" i="7"/>
  <c r="CR61" i="7"/>
  <c r="CO61" i="7"/>
  <c r="CM61" i="7"/>
  <c r="CF61" i="7"/>
  <c r="CH61" i="7" s="1"/>
  <c r="CD61" i="7"/>
  <c r="CC61" i="7"/>
  <c r="AY61" i="7"/>
  <c r="BA61" i="7" s="1"/>
  <c r="AB61" i="7"/>
  <c r="Z61" i="7"/>
  <c r="T61" i="7"/>
  <c r="S61" i="7"/>
  <c r="R61" i="7"/>
  <c r="K61" i="7"/>
  <c r="J61" i="7"/>
  <c r="BB60" i="7"/>
  <c r="DA60" i="7"/>
  <c r="CZ60" i="7"/>
  <c r="DM60" i="7" s="1"/>
  <c r="CY60" i="7"/>
  <c r="CW60" i="7"/>
  <c r="CT60" i="7"/>
  <c r="CR60" i="7"/>
  <c r="CO60" i="7"/>
  <c r="CM60" i="7"/>
  <c r="CF60" i="7"/>
  <c r="CH60" i="7" s="1"/>
  <c r="CD60" i="7"/>
  <c r="CC60" i="7"/>
  <c r="AY60" i="7"/>
  <c r="AN60" i="7" s="1"/>
  <c r="BJ60" i="7" s="1"/>
  <c r="AB60" i="7"/>
  <c r="Z60" i="7"/>
  <c r="T60" i="7"/>
  <c r="S60" i="7"/>
  <c r="R60" i="7"/>
  <c r="K60" i="7"/>
  <c r="J60" i="7"/>
  <c r="BB56" i="7"/>
  <c r="DA56" i="7"/>
  <c r="CZ56" i="7"/>
  <c r="CY56" i="7"/>
  <c r="CW56" i="7"/>
  <c r="CT56" i="7"/>
  <c r="CR56" i="7"/>
  <c r="CO56" i="7"/>
  <c r="CM56" i="7"/>
  <c r="CF56" i="7"/>
  <c r="CD56" i="7"/>
  <c r="CC56" i="7"/>
  <c r="AY56" i="7"/>
  <c r="AN56" i="7" s="1"/>
  <c r="BJ56" i="7" s="1"/>
  <c r="AB56" i="7"/>
  <c r="Z56" i="7"/>
  <c r="T56" i="7"/>
  <c r="S56" i="7"/>
  <c r="R56" i="7"/>
  <c r="K56" i="7"/>
  <c r="J56" i="7"/>
  <c r="BB55" i="7"/>
  <c r="DA55" i="7"/>
  <c r="CZ55" i="7"/>
  <c r="DR55" i="7" s="1"/>
  <c r="CY55" i="7"/>
  <c r="CW55" i="7"/>
  <c r="CT55" i="7"/>
  <c r="CR55" i="7"/>
  <c r="CO55" i="7"/>
  <c r="CM55" i="7"/>
  <c r="CF55" i="7"/>
  <c r="CH55" i="7" s="1"/>
  <c r="CD55" i="7"/>
  <c r="CC55" i="7"/>
  <c r="AY55" i="7"/>
  <c r="AN55" i="7" s="1"/>
  <c r="BJ55" i="7" s="1"/>
  <c r="AB55" i="7"/>
  <c r="Z55" i="7"/>
  <c r="T55" i="7"/>
  <c r="S55" i="7"/>
  <c r="R55" i="7"/>
  <c r="K55" i="7"/>
  <c r="J55" i="7"/>
  <c r="BB54" i="7"/>
  <c r="DA54" i="7"/>
  <c r="CZ54" i="7"/>
  <c r="DR54" i="7" s="1"/>
  <c r="CY54" i="7"/>
  <c r="CW54" i="7"/>
  <c r="CT54" i="7"/>
  <c r="CR54" i="7"/>
  <c r="CO54" i="7"/>
  <c r="CM54" i="7"/>
  <c r="CF54" i="7"/>
  <c r="CH54" i="7" s="1"/>
  <c r="CD54" i="7"/>
  <c r="CC54" i="7"/>
  <c r="AY54" i="7"/>
  <c r="BA54" i="7" s="1"/>
  <c r="AB54" i="7"/>
  <c r="Z54" i="7"/>
  <c r="T54" i="7"/>
  <c r="S54" i="7"/>
  <c r="R54" i="7"/>
  <c r="K54" i="7"/>
  <c r="J54" i="7"/>
  <c r="BB53" i="7"/>
  <c r="DA53" i="7"/>
  <c r="CZ53" i="7"/>
  <c r="DH53" i="7" s="1"/>
  <c r="CY53" i="7"/>
  <c r="CW53" i="7"/>
  <c r="CT53" i="7"/>
  <c r="CR53" i="7"/>
  <c r="CO53" i="7"/>
  <c r="CM53" i="7"/>
  <c r="CF53" i="7"/>
  <c r="CD53" i="7"/>
  <c r="CC53" i="7"/>
  <c r="AY53" i="7"/>
  <c r="AB53" i="7"/>
  <c r="Z53" i="7"/>
  <c r="T53" i="7"/>
  <c r="S53" i="7"/>
  <c r="R53" i="7"/>
  <c r="K53" i="7"/>
  <c r="J53" i="7"/>
  <c r="BB52" i="7"/>
  <c r="DA52" i="7"/>
  <c r="CZ52" i="7"/>
  <c r="DM52" i="7" s="1"/>
  <c r="DQ52" i="7" s="1"/>
  <c r="CY52" i="7"/>
  <c r="CW52" i="7"/>
  <c r="CT52" i="7"/>
  <c r="CR52" i="7"/>
  <c r="CO52" i="7"/>
  <c r="CM52" i="7"/>
  <c r="CF52" i="7"/>
  <c r="CD52" i="7"/>
  <c r="CC52" i="7"/>
  <c r="AY52" i="7"/>
  <c r="AN52" i="7" s="1"/>
  <c r="BJ52" i="7" s="1"/>
  <c r="AB52" i="7"/>
  <c r="Z52" i="7"/>
  <c r="T52" i="7"/>
  <c r="S52" i="7"/>
  <c r="R52" i="7"/>
  <c r="K52" i="7"/>
  <c r="J52" i="7"/>
  <c r="BB51" i="7"/>
  <c r="DA51" i="7"/>
  <c r="CZ51" i="7"/>
  <c r="DR51" i="7" s="1"/>
  <c r="CY51" i="7"/>
  <c r="CW51" i="7"/>
  <c r="CT51" i="7"/>
  <c r="CR51" i="7"/>
  <c r="CO51" i="7"/>
  <c r="CM51" i="7"/>
  <c r="CF51" i="7"/>
  <c r="CH51" i="7" s="1"/>
  <c r="CD51" i="7"/>
  <c r="CC51" i="7"/>
  <c r="AY51" i="7"/>
  <c r="AN51" i="7" s="1"/>
  <c r="BJ51" i="7" s="1"/>
  <c r="AB51" i="7"/>
  <c r="Z51" i="7"/>
  <c r="T51" i="7"/>
  <c r="S51" i="7"/>
  <c r="R51" i="7"/>
  <c r="K51" i="7"/>
  <c r="J51" i="7"/>
  <c r="BB50" i="7"/>
  <c r="DA50" i="7"/>
  <c r="CZ50" i="7"/>
  <c r="DH50" i="7" s="1"/>
  <c r="CY50" i="7"/>
  <c r="CW50" i="7"/>
  <c r="CT50" i="7"/>
  <c r="CR50" i="7"/>
  <c r="CO50" i="7"/>
  <c r="CM50" i="7"/>
  <c r="CF50" i="7"/>
  <c r="CH50" i="7" s="1"/>
  <c r="CD50" i="7"/>
  <c r="CC50" i="7"/>
  <c r="AY50" i="7"/>
  <c r="BA50" i="7" s="1"/>
  <c r="AB50" i="7"/>
  <c r="Z50" i="7"/>
  <c r="T50" i="7"/>
  <c r="S50" i="7"/>
  <c r="R50" i="7"/>
  <c r="K50" i="7"/>
  <c r="J50" i="7"/>
  <c r="BB49" i="7"/>
  <c r="DA49" i="7"/>
  <c r="CZ49" i="7"/>
  <c r="CY49" i="7"/>
  <c r="CW49" i="7"/>
  <c r="CT49" i="7"/>
  <c r="CR49" i="7"/>
  <c r="CO49" i="7"/>
  <c r="CM49" i="7"/>
  <c r="CF49" i="7"/>
  <c r="CH49" i="7" s="1"/>
  <c r="CD49" i="7"/>
  <c r="CC49" i="7"/>
  <c r="AY49" i="7"/>
  <c r="AN49" i="7" s="1"/>
  <c r="BJ49" i="7" s="1"/>
  <c r="AB49" i="7"/>
  <c r="Z49" i="7"/>
  <c r="T49" i="7"/>
  <c r="S49" i="7"/>
  <c r="R49" i="7"/>
  <c r="K49" i="7"/>
  <c r="J49" i="7"/>
  <c r="BB48" i="7"/>
  <c r="DA48" i="7"/>
  <c r="CZ48" i="7"/>
  <c r="DM48" i="7" s="1"/>
  <c r="DQ48" i="7" s="1"/>
  <c r="CY48" i="7"/>
  <c r="CW48" i="7"/>
  <c r="CT48" i="7"/>
  <c r="CR48" i="7"/>
  <c r="CO48" i="7"/>
  <c r="CM48" i="7"/>
  <c r="CF48" i="7"/>
  <c r="CD48" i="7"/>
  <c r="CC48" i="7"/>
  <c r="AY48" i="7"/>
  <c r="AN48" i="7" s="1"/>
  <c r="BJ48" i="7" s="1"/>
  <c r="AB48" i="7"/>
  <c r="Z48" i="7"/>
  <c r="T48" i="7"/>
  <c r="S48" i="7"/>
  <c r="R48" i="7"/>
  <c r="K48" i="7"/>
  <c r="J48" i="7"/>
  <c r="BB47" i="7"/>
  <c r="DA47" i="7"/>
  <c r="CZ47" i="7"/>
  <c r="DR47" i="7" s="1"/>
  <c r="CY47" i="7"/>
  <c r="CW47" i="7"/>
  <c r="CT47" i="7"/>
  <c r="CR47" i="7"/>
  <c r="CO47" i="7"/>
  <c r="CM47" i="7"/>
  <c r="CF47" i="7"/>
  <c r="CH47" i="7" s="1"/>
  <c r="CD47" i="7"/>
  <c r="CC47" i="7"/>
  <c r="AY47" i="7"/>
  <c r="AN47" i="7" s="1"/>
  <c r="BJ47" i="7" s="1"/>
  <c r="AB47" i="7"/>
  <c r="Z47" i="7"/>
  <c r="T47" i="7"/>
  <c r="S47" i="7"/>
  <c r="R47" i="7"/>
  <c r="K47" i="7"/>
  <c r="J47" i="7"/>
  <c r="BB46" i="7"/>
  <c r="DA46" i="7"/>
  <c r="CZ46" i="7"/>
  <c r="DM46" i="7" s="1"/>
  <c r="DQ46" i="7" s="1"/>
  <c r="CY46" i="7"/>
  <c r="CW46" i="7"/>
  <c r="CT46" i="7"/>
  <c r="CR46" i="7"/>
  <c r="CO46" i="7"/>
  <c r="CM46" i="7"/>
  <c r="CF46" i="7"/>
  <c r="CH46" i="7" s="1"/>
  <c r="CD46" i="7"/>
  <c r="CC46" i="7"/>
  <c r="AY46" i="7"/>
  <c r="AB46" i="7"/>
  <c r="Z46" i="7"/>
  <c r="T46" i="7"/>
  <c r="S46" i="7"/>
  <c r="R46" i="7"/>
  <c r="K46" i="7"/>
  <c r="J46" i="7"/>
  <c r="BB45" i="7"/>
  <c r="DA45" i="7"/>
  <c r="CZ45" i="7"/>
  <c r="DR45" i="7" s="1"/>
  <c r="CY45" i="7"/>
  <c r="CW45" i="7"/>
  <c r="CT45" i="7"/>
  <c r="CR45" i="7"/>
  <c r="CO45" i="7"/>
  <c r="CM45" i="7"/>
  <c r="CF45" i="7"/>
  <c r="CJ45" i="7" s="1"/>
  <c r="CD45" i="7"/>
  <c r="CC45" i="7"/>
  <c r="AY45" i="7"/>
  <c r="AN45" i="7" s="1"/>
  <c r="BJ45" i="7" s="1"/>
  <c r="AB45" i="7"/>
  <c r="Z45" i="7"/>
  <c r="T45" i="7"/>
  <c r="S45" i="7"/>
  <c r="R45" i="7"/>
  <c r="K45" i="7"/>
  <c r="J45" i="7"/>
  <c r="BB44" i="7"/>
  <c r="DA44" i="7"/>
  <c r="CZ44" i="7"/>
  <c r="DM44" i="7" s="1"/>
  <c r="CY44" i="7"/>
  <c r="CW44" i="7"/>
  <c r="CT44" i="7"/>
  <c r="CR44" i="7"/>
  <c r="CO44" i="7"/>
  <c r="CM44" i="7"/>
  <c r="CF44" i="7"/>
  <c r="CD44" i="7"/>
  <c r="CC44" i="7"/>
  <c r="AY44" i="7"/>
  <c r="AN44" i="7" s="1"/>
  <c r="BJ44" i="7" s="1"/>
  <c r="AB44" i="7"/>
  <c r="Z44" i="7"/>
  <c r="T44" i="7"/>
  <c r="S44" i="7"/>
  <c r="R44" i="7"/>
  <c r="K44" i="7"/>
  <c r="J44" i="7"/>
  <c r="BB43" i="7"/>
  <c r="DA43" i="7"/>
  <c r="CZ43" i="7"/>
  <c r="DR43" i="7" s="1"/>
  <c r="CY43" i="7"/>
  <c r="CW43" i="7"/>
  <c r="CT43" i="7"/>
  <c r="CR43" i="7"/>
  <c r="CO43" i="7"/>
  <c r="CM43" i="7"/>
  <c r="CF43" i="7"/>
  <c r="CD43" i="7"/>
  <c r="CC43" i="7"/>
  <c r="AY43" i="7"/>
  <c r="AN43" i="7" s="1"/>
  <c r="BJ43" i="7" s="1"/>
  <c r="AB43" i="7"/>
  <c r="Z43" i="7"/>
  <c r="T43" i="7"/>
  <c r="S43" i="7"/>
  <c r="R43" i="7"/>
  <c r="K43" i="7"/>
  <c r="J43" i="7"/>
  <c r="BB42" i="7"/>
  <c r="DA42" i="7"/>
  <c r="CZ42" i="7"/>
  <c r="DR42" i="7" s="1"/>
  <c r="CY42" i="7"/>
  <c r="CW42" i="7"/>
  <c r="CT42" i="7"/>
  <c r="CR42" i="7"/>
  <c r="CO42" i="7"/>
  <c r="CM42" i="7"/>
  <c r="CF42" i="7"/>
  <c r="CD42" i="7"/>
  <c r="CC42" i="7"/>
  <c r="AY42" i="7"/>
  <c r="AB42" i="7"/>
  <c r="Z42" i="7"/>
  <c r="T42" i="7"/>
  <c r="S42" i="7"/>
  <c r="R42" i="7"/>
  <c r="K42" i="7"/>
  <c r="J42" i="7"/>
  <c r="BB41" i="7"/>
  <c r="DA41" i="7"/>
  <c r="CZ41" i="7"/>
  <c r="DR41" i="7" s="1"/>
  <c r="CY41" i="7"/>
  <c r="CW41" i="7"/>
  <c r="CT41" i="7"/>
  <c r="CR41" i="7"/>
  <c r="CO41" i="7"/>
  <c r="CM41" i="7"/>
  <c r="CF41" i="7"/>
  <c r="CJ41" i="7" s="1"/>
  <c r="CD41" i="7"/>
  <c r="CC41" i="7"/>
  <c r="AY41" i="7"/>
  <c r="AN41" i="7" s="1"/>
  <c r="BJ41" i="7" s="1"/>
  <c r="AB41" i="7"/>
  <c r="Z41" i="7"/>
  <c r="T41" i="7"/>
  <c r="S41" i="7"/>
  <c r="R41" i="7"/>
  <c r="K41" i="7"/>
  <c r="J41" i="7"/>
  <c r="BB40" i="7"/>
  <c r="DA40" i="7"/>
  <c r="CZ40" i="7"/>
  <c r="DM40" i="7" s="1"/>
  <c r="CY40" i="7"/>
  <c r="CW40" i="7"/>
  <c r="CT40" i="7"/>
  <c r="CR40" i="7"/>
  <c r="CO40" i="7"/>
  <c r="CM40" i="7"/>
  <c r="CF40" i="7"/>
  <c r="CD40" i="7"/>
  <c r="CC40" i="7"/>
  <c r="AY40" i="7"/>
  <c r="AN40" i="7" s="1"/>
  <c r="BJ40" i="7" s="1"/>
  <c r="AB40" i="7"/>
  <c r="Z40" i="7"/>
  <c r="T40" i="7"/>
  <c r="S40" i="7"/>
  <c r="R40" i="7"/>
  <c r="K40" i="7"/>
  <c r="J40" i="7"/>
  <c r="BB39" i="7"/>
  <c r="DA39" i="7"/>
  <c r="CZ39" i="7"/>
  <c r="DR39" i="7" s="1"/>
  <c r="CY39" i="7"/>
  <c r="CW39" i="7"/>
  <c r="CT39" i="7"/>
  <c r="CR39" i="7"/>
  <c r="CO39" i="7"/>
  <c r="CM39" i="7"/>
  <c r="CF39" i="7"/>
  <c r="CH39" i="7" s="1"/>
  <c r="CD39" i="7"/>
  <c r="CC39" i="7"/>
  <c r="AY39" i="7"/>
  <c r="AN39" i="7" s="1"/>
  <c r="BJ39" i="7" s="1"/>
  <c r="AB39" i="7"/>
  <c r="Z39" i="7"/>
  <c r="T39" i="7"/>
  <c r="S39" i="7"/>
  <c r="R39" i="7"/>
  <c r="K39" i="7"/>
  <c r="J39" i="7"/>
  <c r="BB38" i="7"/>
  <c r="DA38" i="7"/>
  <c r="CZ38" i="7"/>
  <c r="DM38" i="7" s="1"/>
  <c r="DQ38" i="7" s="1"/>
  <c r="CY38" i="7"/>
  <c r="CW38" i="7"/>
  <c r="CT38" i="7"/>
  <c r="CR38" i="7"/>
  <c r="CO38" i="7"/>
  <c r="CM38" i="7"/>
  <c r="CF38" i="7"/>
  <c r="CH38" i="7" s="1"/>
  <c r="CD38" i="7"/>
  <c r="CC38" i="7"/>
  <c r="AY38" i="7"/>
  <c r="AB38" i="7"/>
  <c r="Z38" i="7"/>
  <c r="T38" i="7"/>
  <c r="S38" i="7"/>
  <c r="R38" i="7"/>
  <c r="K38" i="7"/>
  <c r="J38" i="7"/>
  <c r="BB37" i="7"/>
  <c r="DA37" i="7"/>
  <c r="CZ37" i="7"/>
  <c r="DR37" i="7" s="1"/>
  <c r="CY37" i="7"/>
  <c r="CW37" i="7"/>
  <c r="CT37" i="7"/>
  <c r="CR37" i="7"/>
  <c r="CO37" i="7"/>
  <c r="CM37" i="7"/>
  <c r="CF37" i="7"/>
  <c r="CJ37" i="7" s="1"/>
  <c r="CD37" i="7"/>
  <c r="CC37" i="7"/>
  <c r="AY37" i="7"/>
  <c r="AN37" i="7" s="1"/>
  <c r="BJ37" i="7" s="1"/>
  <c r="AB37" i="7"/>
  <c r="Z37" i="7"/>
  <c r="T37" i="7"/>
  <c r="S37" i="7"/>
  <c r="R37" i="7"/>
  <c r="K37" i="7"/>
  <c r="J37" i="7"/>
  <c r="BB36" i="7"/>
  <c r="DA36" i="7"/>
  <c r="CZ36" i="7"/>
  <c r="DM36" i="7" s="1"/>
  <c r="CY36" i="7"/>
  <c r="CW36" i="7"/>
  <c r="CT36" i="7"/>
  <c r="CR36" i="7"/>
  <c r="CO36" i="7"/>
  <c r="CM36" i="7"/>
  <c r="CF36" i="7"/>
  <c r="CD36" i="7"/>
  <c r="CC36" i="7"/>
  <c r="AY36" i="7"/>
  <c r="AN36" i="7" s="1"/>
  <c r="BJ36" i="7" s="1"/>
  <c r="AB36" i="7"/>
  <c r="Z36" i="7"/>
  <c r="T36" i="7"/>
  <c r="S36" i="7"/>
  <c r="R36" i="7"/>
  <c r="K36" i="7"/>
  <c r="J36" i="7"/>
  <c r="BB35" i="7"/>
  <c r="DA35" i="7"/>
  <c r="CZ35" i="7"/>
  <c r="DM35" i="7" s="1"/>
  <c r="CY35" i="7"/>
  <c r="CW35" i="7"/>
  <c r="CT35" i="7"/>
  <c r="CR35" i="7"/>
  <c r="CO35" i="7"/>
  <c r="CM35" i="7"/>
  <c r="CF35" i="7"/>
  <c r="CH35" i="7" s="1"/>
  <c r="CD35" i="7"/>
  <c r="CC35" i="7"/>
  <c r="AY35" i="7"/>
  <c r="BA35" i="7" s="1"/>
  <c r="AB35" i="7"/>
  <c r="Z35" i="7"/>
  <c r="T35" i="7"/>
  <c r="S35" i="7"/>
  <c r="R35" i="7"/>
  <c r="K35" i="7"/>
  <c r="J35" i="7"/>
  <c r="BB34" i="7"/>
  <c r="DA34" i="7"/>
  <c r="CZ34" i="7"/>
  <c r="CY34" i="7"/>
  <c r="CW34" i="7"/>
  <c r="CT34" i="7"/>
  <c r="CR34" i="7"/>
  <c r="CO34" i="7"/>
  <c r="CM34" i="7"/>
  <c r="CF34" i="7"/>
  <c r="CH34" i="7" s="1"/>
  <c r="CD34" i="7"/>
  <c r="CC34" i="7"/>
  <c r="AY34" i="7"/>
  <c r="AB34" i="7"/>
  <c r="Z34" i="7"/>
  <c r="T34" i="7"/>
  <c r="S34" i="7"/>
  <c r="R34" i="7"/>
  <c r="K34" i="7"/>
  <c r="J34" i="7"/>
  <c r="BB33" i="7"/>
  <c r="DA33" i="7"/>
  <c r="CZ33" i="7"/>
  <c r="DM33" i="7" s="1"/>
  <c r="CY33" i="7"/>
  <c r="CW33" i="7"/>
  <c r="CT33" i="7"/>
  <c r="CR33" i="7"/>
  <c r="CO33" i="7"/>
  <c r="CM33" i="7"/>
  <c r="CF33" i="7"/>
  <c r="CH33" i="7" s="1"/>
  <c r="CD33" i="7"/>
  <c r="CC33" i="7"/>
  <c r="AY33" i="7"/>
  <c r="AN33" i="7" s="1"/>
  <c r="BJ33" i="7" s="1"/>
  <c r="AB33" i="7"/>
  <c r="Z33" i="7"/>
  <c r="T33" i="7"/>
  <c r="S33" i="7"/>
  <c r="R33" i="7"/>
  <c r="K33" i="7"/>
  <c r="J33" i="7"/>
  <c r="BB32" i="7"/>
  <c r="DA32" i="7"/>
  <c r="CZ32" i="7"/>
  <c r="DH32" i="7" s="1"/>
  <c r="DL32" i="7" s="1"/>
  <c r="CY32" i="7"/>
  <c r="CW32" i="7"/>
  <c r="CT32" i="7"/>
  <c r="CR32" i="7"/>
  <c r="CO32" i="7"/>
  <c r="CM32" i="7"/>
  <c r="CF32" i="7"/>
  <c r="CJ32" i="7" s="1"/>
  <c r="CD32" i="7"/>
  <c r="CC32" i="7"/>
  <c r="AY32" i="7"/>
  <c r="BA32" i="7" s="1"/>
  <c r="AB32" i="7"/>
  <c r="Z32" i="7"/>
  <c r="T32" i="7"/>
  <c r="S32" i="7"/>
  <c r="R32" i="7"/>
  <c r="K32" i="7"/>
  <c r="J32" i="7"/>
  <c r="DM31" i="7"/>
  <c r="DQ31" i="7" s="1"/>
  <c r="DA31" i="7"/>
  <c r="CZ31" i="7"/>
  <c r="CY31" i="7"/>
  <c r="CW31" i="7"/>
  <c r="CT31" i="7"/>
  <c r="CR31" i="7"/>
  <c r="CO31" i="7"/>
  <c r="CM31" i="7"/>
  <c r="CF31" i="7"/>
  <c r="CD31" i="7"/>
  <c r="CC31" i="7"/>
  <c r="BB31" i="7"/>
  <c r="AY31" i="7"/>
  <c r="BA31" i="7" s="1"/>
  <c r="AB31" i="7"/>
  <c r="Z31" i="7"/>
  <c r="T31" i="7"/>
  <c r="S31" i="7"/>
  <c r="R31" i="7"/>
  <c r="K31" i="7"/>
  <c r="J31" i="7"/>
  <c r="BB30" i="7"/>
  <c r="DA30" i="7"/>
  <c r="CZ30" i="7"/>
  <c r="DR30" i="7" s="1"/>
  <c r="CY30" i="7"/>
  <c r="CW30" i="7"/>
  <c r="CT30" i="7"/>
  <c r="CR30" i="7"/>
  <c r="CO30" i="7"/>
  <c r="CM30" i="7"/>
  <c r="CF30" i="7"/>
  <c r="CJ30" i="7" s="1"/>
  <c r="CD30" i="7"/>
  <c r="CC30" i="7"/>
  <c r="AY30" i="7"/>
  <c r="AN30" i="7" s="1"/>
  <c r="BJ30" i="7" s="1"/>
  <c r="AB30" i="7"/>
  <c r="Z30" i="7"/>
  <c r="T30" i="7"/>
  <c r="S30" i="7"/>
  <c r="R30" i="7"/>
  <c r="K30" i="7"/>
  <c r="J30" i="7"/>
  <c r="BB29" i="7"/>
  <c r="DA29" i="7"/>
  <c r="CZ29" i="7"/>
  <c r="DM29" i="7" s="1"/>
  <c r="CY29" i="7"/>
  <c r="CW29" i="7"/>
  <c r="CT29" i="7"/>
  <c r="CR29" i="7"/>
  <c r="CO29" i="7"/>
  <c r="CM29" i="7"/>
  <c r="CF29" i="7"/>
  <c r="CH29" i="7" s="1"/>
  <c r="CD29" i="7"/>
  <c r="CC29" i="7"/>
  <c r="AY29" i="7"/>
  <c r="AN29" i="7" s="1"/>
  <c r="BJ29" i="7" s="1"/>
  <c r="AB29" i="7"/>
  <c r="Z29" i="7"/>
  <c r="T29" i="7"/>
  <c r="S29" i="7"/>
  <c r="R29" i="7"/>
  <c r="K29" i="7"/>
  <c r="J29" i="7"/>
  <c r="BB28" i="7"/>
  <c r="DA28" i="7"/>
  <c r="CZ28" i="7"/>
  <c r="DH28" i="7" s="1"/>
  <c r="DL28" i="7" s="1"/>
  <c r="CY28" i="7"/>
  <c r="CW28" i="7"/>
  <c r="CT28" i="7"/>
  <c r="CR28" i="7"/>
  <c r="CO28" i="7"/>
  <c r="CM28" i="7"/>
  <c r="CF28" i="7"/>
  <c r="CJ28" i="7" s="1"/>
  <c r="CD28" i="7"/>
  <c r="CC28" i="7"/>
  <c r="AY28" i="7"/>
  <c r="BA28" i="7" s="1"/>
  <c r="AB28" i="7"/>
  <c r="Z28" i="7"/>
  <c r="T28" i="7"/>
  <c r="S28" i="7"/>
  <c r="R28" i="7"/>
  <c r="K28" i="7"/>
  <c r="J28" i="7"/>
  <c r="BB27" i="7"/>
  <c r="DA27" i="7"/>
  <c r="CZ27" i="7"/>
  <c r="CY27" i="7"/>
  <c r="CW27" i="7"/>
  <c r="CT27" i="7"/>
  <c r="CR27" i="7"/>
  <c r="CO27" i="7"/>
  <c r="CM27" i="7"/>
  <c r="CF27" i="7"/>
  <c r="CD27" i="7"/>
  <c r="CC27" i="7"/>
  <c r="AY27" i="7"/>
  <c r="BA27" i="7" s="1"/>
  <c r="AB27" i="7"/>
  <c r="Z27" i="7"/>
  <c r="T27" i="7"/>
  <c r="S27" i="7"/>
  <c r="R27" i="7"/>
  <c r="K27" i="7"/>
  <c r="J27" i="7"/>
  <c r="BB26" i="7"/>
  <c r="DA26" i="7"/>
  <c r="CZ26" i="7"/>
  <c r="DR26" i="7" s="1"/>
  <c r="CY26" i="7"/>
  <c r="CW26" i="7"/>
  <c r="CT26" i="7"/>
  <c r="CR26" i="7"/>
  <c r="CO26" i="7"/>
  <c r="CM26" i="7"/>
  <c r="CF26" i="7"/>
  <c r="CJ26" i="7" s="1"/>
  <c r="CD26" i="7"/>
  <c r="CC26" i="7"/>
  <c r="AY26" i="7"/>
  <c r="BA26" i="7" s="1"/>
  <c r="AB26" i="7"/>
  <c r="Z26" i="7"/>
  <c r="T26" i="7"/>
  <c r="S26" i="7"/>
  <c r="R26" i="7"/>
  <c r="K26" i="7"/>
  <c r="J26" i="7"/>
  <c r="BB25" i="7"/>
  <c r="DA25" i="7"/>
  <c r="CZ25" i="7"/>
  <c r="DM25" i="7" s="1"/>
  <c r="CY25" i="7"/>
  <c r="CW25" i="7"/>
  <c r="CT25" i="7"/>
  <c r="CR25" i="7"/>
  <c r="CO25" i="7"/>
  <c r="CM25" i="7"/>
  <c r="CF25" i="7"/>
  <c r="CH25" i="7" s="1"/>
  <c r="CD25" i="7"/>
  <c r="CC25" i="7"/>
  <c r="AY25" i="7"/>
  <c r="AN25" i="7" s="1"/>
  <c r="BJ25" i="7" s="1"/>
  <c r="AB25" i="7"/>
  <c r="Z25" i="7"/>
  <c r="T25" i="7"/>
  <c r="S25" i="7"/>
  <c r="R25" i="7"/>
  <c r="K25" i="7"/>
  <c r="J25" i="7"/>
  <c r="BB24" i="7"/>
  <c r="DA24" i="7"/>
  <c r="CZ24" i="7"/>
  <c r="DH24" i="7" s="1"/>
  <c r="CY24" i="7"/>
  <c r="CW24" i="7"/>
  <c r="CT24" i="7"/>
  <c r="CR24" i="7"/>
  <c r="CO24" i="7"/>
  <c r="CM24" i="7"/>
  <c r="CF24" i="7"/>
  <c r="CJ24" i="7" s="1"/>
  <c r="CD24" i="7"/>
  <c r="CC24" i="7"/>
  <c r="AY24" i="7"/>
  <c r="AN24" i="7" s="1"/>
  <c r="BJ24" i="7" s="1"/>
  <c r="AB24" i="7"/>
  <c r="Z24" i="7"/>
  <c r="T24" i="7"/>
  <c r="S24" i="7"/>
  <c r="R24" i="7"/>
  <c r="K24" i="7"/>
  <c r="J24" i="7"/>
  <c r="BB23" i="7"/>
  <c r="DA23" i="7"/>
  <c r="CZ23" i="7"/>
  <c r="CY23" i="7"/>
  <c r="CW23" i="7"/>
  <c r="CT23" i="7"/>
  <c r="CR23" i="7"/>
  <c r="CO23" i="7"/>
  <c r="CM23" i="7"/>
  <c r="CF23" i="7"/>
  <c r="CD23" i="7"/>
  <c r="CC23" i="7"/>
  <c r="AY23" i="7"/>
  <c r="BA23" i="7" s="1"/>
  <c r="AB23" i="7"/>
  <c r="Z23" i="7"/>
  <c r="T23" i="7"/>
  <c r="S23" i="7"/>
  <c r="R23" i="7"/>
  <c r="K23" i="7"/>
  <c r="J23" i="7"/>
  <c r="BB22" i="7"/>
  <c r="DA22" i="7"/>
  <c r="CZ22" i="7"/>
  <c r="CY22" i="7"/>
  <c r="CW22" i="7"/>
  <c r="CT22" i="7"/>
  <c r="CR22" i="7"/>
  <c r="CO22" i="7"/>
  <c r="CM22" i="7"/>
  <c r="CF22" i="7"/>
  <c r="CH22" i="7" s="1"/>
  <c r="CD22" i="7"/>
  <c r="CC22" i="7"/>
  <c r="AY22" i="7"/>
  <c r="BA22" i="7" s="1"/>
  <c r="AB22" i="7"/>
  <c r="Z22" i="7"/>
  <c r="T22" i="7"/>
  <c r="S22" i="7"/>
  <c r="R22" i="7"/>
  <c r="K22" i="7"/>
  <c r="J22" i="7"/>
  <c r="BB21" i="7"/>
  <c r="DA21" i="7"/>
  <c r="CZ21" i="7"/>
  <c r="DM21" i="7" s="1"/>
  <c r="CY21" i="7"/>
  <c r="CW21" i="7"/>
  <c r="CT21" i="7"/>
  <c r="CR21" i="7"/>
  <c r="CO21" i="7"/>
  <c r="CM21" i="7"/>
  <c r="CF21" i="7"/>
  <c r="CH21" i="7" s="1"/>
  <c r="CD21" i="7"/>
  <c r="CC21" i="7"/>
  <c r="AY21" i="7"/>
  <c r="AN21" i="7" s="1"/>
  <c r="BJ21" i="7" s="1"/>
  <c r="AB21" i="7"/>
  <c r="Z21" i="7"/>
  <c r="T21" i="7"/>
  <c r="S21" i="7"/>
  <c r="R21" i="7"/>
  <c r="K21" i="7"/>
  <c r="J21" i="7"/>
  <c r="BB20" i="7"/>
  <c r="DA20" i="7"/>
  <c r="CZ20" i="7"/>
  <c r="DH20" i="7" s="1"/>
  <c r="CY20" i="7"/>
  <c r="CW20" i="7"/>
  <c r="CT20" i="7"/>
  <c r="CR20" i="7"/>
  <c r="CO20" i="7"/>
  <c r="CM20" i="7"/>
  <c r="CF20" i="7"/>
  <c r="CJ20" i="7" s="1"/>
  <c r="CD20" i="7"/>
  <c r="CC20" i="7"/>
  <c r="AY20" i="7"/>
  <c r="BA20" i="7" s="1"/>
  <c r="AB20" i="7"/>
  <c r="Z20" i="7"/>
  <c r="T20" i="7"/>
  <c r="S20" i="7"/>
  <c r="R20" i="7"/>
  <c r="K20" i="7"/>
  <c r="J20" i="7"/>
  <c r="BB19" i="7"/>
  <c r="DA19" i="7"/>
  <c r="CZ19" i="7"/>
  <c r="CY19" i="7"/>
  <c r="CW19" i="7"/>
  <c r="CT19" i="7"/>
  <c r="CR19" i="7"/>
  <c r="CO19" i="7"/>
  <c r="CM19" i="7"/>
  <c r="CF19" i="7"/>
  <c r="CD19" i="7"/>
  <c r="CC19" i="7"/>
  <c r="AY19" i="7"/>
  <c r="BA19" i="7" s="1"/>
  <c r="AB19" i="7"/>
  <c r="Z19" i="7"/>
  <c r="T19" i="7"/>
  <c r="S19" i="7"/>
  <c r="R19" i="7"/>
  <c r="K19" i="7"/>
  <c r="J19" i="7"/>
  <c r="BB18" i="7"/>
  <c r="DA18" i="7"/>
  <c r="CZ18" i="7"/>
  <c r="DR18" i="7" s="1"/>
  <c r="CY18" i="7"/>
  <c r="CT18" i="7"/>
  <c r="CO18" i="7"/>
  <c r="CF18" i="7"/>
  <c r="CJ18" i="7" s="1"/>
  <c r="CD18" i="7"/>
  <c r="AY18" i="7"/>
  <c r="AN18" i="7" s="1"/>
  <c r="BJ18" i="7" s="1"/>
  <c r="AB18" i="7"/>
  <c r="L18" i="7"/>
  <c r="R18" i="7" s="1"/>
  <c r="K18" i="7"/>
  <c r="J18" i="7"/>
  <c r="BB17" i="7"/>
  <c r="DA17" i="7"/>
  <c r="CZ17" i="7"/>
  <c r="DH17" i="7" s="1"/>
  <c r="CY17" i="7"/>
  <c r="CW17" i="7"/>
  <c r="CT17" i="7"/>
  <c r="CR17" i="7"/>
  <c r="CO17" i="7"/>
  <c r="CM17" i="7"/>
  <c r="CF17" i="7"/>
  <c r="CJ17" i="7" s="1"/>
  <c r="CD17" i="7"/>
  <c r="CC17" i="7"/>
  <c r="AY17" i="7"/>
  <c r="BA17" i="7" s="1"/>
  <c r="AN17" i="7"/>
  <c r="BJ17" i="7" s="1"/>
  <c r="AB17" i="7"/>
  <c r="Z17" i="7"/>
  <c r="T17" i="7"/>
  <c r="S17" i="7"/>
  <c r="R17" i="7"/>
  <c r="K17" i="7"/>
  <c r="J17" i="7"/>
  <c r="BB16" i="7"/>
  <c r="DA16" i="7"/>
  <c r="CZ16" i="7"/>
  <c r="DH16" i="7" s="1"/>
  <c r="CY16" i="7"/>
  <c r="CW16" i="7"/>
  <c r="CT16" i="7"/>
  <c r="CR16" i="7"/>
  <c r="CO16" i="7"/>
  <c r="CM16" i="7"/>
  <c r="CF16" i="7"/>
  <c r="CH16" i="7" s="1"/>
  <c r="CD16" i="7"/>
  <c r="CC16" i="7"/>
  <c r="AY16" i="7"/>
  <c r="BA16" i="7" s="1"/>
  <c r="AB16" i="7"/>
  <c r="Z16" i="7"/>
  <c r="T16" i="7"/>
  <c r="S16" i="7"/>
  <c r="R16" i="7"/>
  <c r="K16" i="7"/>
  <c r="J16" i="7"/>
  <c r="BB15" i="7"/>
  <c r="DA15" i="7"/>
  <c r="CZ15" i="7"/>
  <c r="DR15" i="7" s="1"/>
  <c r="CY15" i="7"/>
  <c r="CW15" i="7"/>
  <c r="CT15" i="7"/>
  <c r="CR15" i="7"/>
  <c r="CO15" i="7"/>
  <c r="CM15" i="7"/>
  <c r="CF15" i="7"/>
  <c r="CJ15" i="7" s="1"/>
  <c r="CD15" i="7"/>
  <c r="CC15" i="7"/>
  <c r="AY15" i="7"/>
  <c r="AN15" i="7" s="1"/>
  <c r="BJ15" i="7" s="1"/>
  <c r="AB15" i="7"/>
  <c r="Z15" i="7"/>
  <c r="T15" i="7"/>
  <c r="S15" i="7"/>
  <c r="R15" i="7"/>
  <c r="K15" i="7"/>
  <c r="J15" i="7"/>
  <c r="DA14" i="7"/>
  <c r="CZ14" i="7"/>
  <c r="DM14" i="7" s="1"/>
  <c r="CY14" i="7"/>
  <c r="CW14" i="7"/>
  <c r="CT14" i="7"/>
  <c r="CR14" i="7"/>
  <c r="CO14" i="7"/>
  <c r="CM14" i="7"/>
  <c r="CF14" i="7"/>
  <c r="CH14" i="7" s="1"/>
  <c r="CD14" i="7"/>
  <c r="CC14" i="7"/>
  <c r="BB14" i="7"/>
  <c r="AY14" i="7"/>
  <c r="AN14" i="7" s="1"/>
  <c r="BJ14" i="7" s="1"/>
  <c r="AB14" i="7"/>
  <c r="Z14" i="7"/>
  <c r="T14" i="7"/>
  <c r="S14" i="7"/>
  <c r="R14" i="7"/>
  <c r="K14" i="7"/>
  <c r="J14" i="7"/>
  <c r="BB13" i="7"/>
  <c r="DA13" i="7"/>
  <c r="CZ13" i="7"/>
  <c r="DH13" i="7" s="1"/>
  <c r="CY13" i="7"/>
  <c r="CW13" i="7"/>
  <c r="CT13" i="7"/>
  <c r="CR13" i="7"/>
  <c r="CO13" i="7"/>
  <c r="CM13" i="7"/>
  <c r="CF13" i="7"/>
  <c r="CD13" i="7"/>
  <c r="CC13" i="7"/>
  <c r="AY13" i="7"/>
  <c r="AB13" i="7"/>
  <c r="Z13" i="7"/>
  <c r="T13" i="7"/>
  <c r="S13" i="7"/>
  <c r="R13" i="7"/>
  <c r="K13" i="7"/>
  <c r="J13" i="7"/>
  <c r="BB12" i="7"/>
  <c r="DA12" i="7"/>
  <c r="CZ12" i="7"/>
  <c r="DH12" i="7" s="1"/>
  <c r="CY12" i="7"/>
  <c r="CW12" i="7"/>
  <c r="CT12" i="7"/>
  <c r="CR12" i="7"/>
  <c r="CO12" i="7"/>
  <c r="CM12" i="7"/>
  <c r="CF12" i="7"/>
  <c r="CJ12" i="7" s="1"/>
  <c r="CD12" i="7"/>
  <c r="CC12" i="7"/>
  <c r="AY12" i="7"/>
  <c r="BA12" i="7" s="1"/>
  <c r="AB12" i="7"/>
  <c r="Z12" i="7"/>
  <c r="T12" i="7"/>
  <c r="S12" i="7"/>
  <c r="R12" i="7"/>
  <c r="K12" i="7"/>
  <c r="J12" i="7"/>
  <c r="BB11" i="7"/>
  <c r="DA11" i="7"/>
  <c r="CZ11" i="7"/>
  <c r="DR11" i="7" s="1"/>
  <c r="CY11" i="7"/>
  <c r="CW11" i="7"/>
  <c r="CT11" i="7"/>
  <c r="CR11" i="7"/>
  <c r="CO11" i="7"/>
  <c r="CM11" i="7"/>
  <c r="CF11" i="7"/>
  <c r="CJ11" i="7" s="1"/>
  <c r="CD11" i="7"/>
  <c r="CC11" i="7"/>
  <c r="AY11" i="7"/>
  <c r="AN11" i="7" s="1"/>
  <c r="BJ11" i="7" s="1"/>
  <c r="AB11" i="7"/>
  <c r="Z11" i="7"/>
  <c r="T11" i="7"/>
  <c r="S11" i="7"/>
  <c r="R11" i="7"/>
  <c r="K11" i="7"/>
  <c r="J11" i="7"/>
  <c r="BB10" i="7"/>
  <c r="DH10" i="7"/>
  <c r="DA10" i="7"/>
  <c r="CZ10" i="7"/>
  <c r="CY10" i="7"/>
  <c r="CW10" i="7"/>
  <c r="CT10" i="7"/>
  <c r="CR10" i="7"/>
  <c r="CO10" i="7"/>
  <c r="CM10" i="7"/>
  <c r="CF10" i="7"/>
  <c r="CH10" i="7" s="1"/>
  <c r="CD10" i="7"/>
  <c r="CC10" i="7"/>
  <c r="AY10" i="7"/>
  <c r="AN10" i="7" s="1"/>
  <c r="BJ10" i="7" s="1"/>
  <c r="AB10" i="7"/>
  <c r="Z10" i="7"/>
  <c r="T10" i="7"/>
  <c r="S10" i="7"/>
  <c r="R10" i="7"/>
  <c r="K10" i="7"/>
  <c r="J10" i="7"/>
  <c r="BB9" i="7"/>
  <c r="DA9" i="7"/>
  <c r="CZ9" i="7"/>
  <c r="DH9" i="7" s="1"/>
  <c r="CY9" i="7"/>
  <c r="CW9" i="7"/>
  <c r="CT9" i="7"/>
  <c r="CR9" i="7"/>
  <c r="CO9" i="7"/>
  <c r="CM9" i="7"/>
  <c r="CF9" i="7"/>
  <c r="CJ9" i="7" s="1"/>
  <c r="CD9" i="7"/>
  <c r="CC9" i="7"/>
  <c r="AY9" i="7"/>
  <c r="BA9" i="7" s="1"/>
  <c r="AB9" i="7"/>
  <c r="Z9" i="7"/>
  <c r="T9" i="7"/>
  <c r="S9" i="7"/>
  <c r="R9" i="7"/>
  <c r="K9" i="7"/>
  <c r="J9" i="7"/>
  <c r="BB8" i="7"/>
  <c r="CZ8" i="7"/>
  <c r="CY8" i="7"/>
  <c r="CW8" i="7"/>
  <c r="CT8" i="7"/>
  <c r="CR8" i="7"/>
  <c r="CO8" i="7"/>
  <c r="CM8" i="7"/>
  <c r="CF8" i="7"/>
  <c r="CH8" i="7" s="1"/>
  <c r="CD8" i="7"/>
  <c r="CC8" i="7"/>
  <c r="AY8" i="7"/>
  <c r="AN8" i="7" s="1"/>
  <c r="BJ8" i="7" s="1"/>
  <c r="AB8" i="7"/>
  <c r="Z8" i="7"/>
  <c r="T8" i="7"/>
  <c r="S8" i="7"/>
  <c r="R8" i="7"/>
  <c r="K8" i="7"/>
  <c r="J8" i="7"/>
  <c r="DW6" i="7"/>
  <c r="DW5" i="7"/>
  <c r="DX5" i="7" s="1"/>
  <c r="DY5" i="7" s="1"/>
  <c r="DZ5" i="7" s="1"/>
  <c r="EA5" i="7" s="1"/>
  <c r="EB5" i="7" s="1"/>
  <c r="EC5" i="7" s="1"/>
  <c r="ED5" i="7" s="1"/>
  <c r="EE5" i="7" s="1"/>
  <c r="EF5" i="7" s="1"/>
  <c r="EG5" i="7" s="1"/>
  <c r="EH5" i="7" s="1"/>
  <c r="EI5" i="7" s="1"/>
  <c r="EJ5" i="7" s="1"/>
  <c r="EK5" i="7" s="1"/>
  <c r="EL5" i="7" s="1"/>
  <c r="EM5" i="7" s="1"/>
  <c r="EN5" i="7" s="1"/>
  <c r="EO5" i="7" s="1"/>
  <c r="EP5" i="7" s="1"/>
  <c r="EQ5" i="7" s="1"/>
  <c r="ER5" i="7" s="1"/>
  <c r="ES5" i="7" s="1"/>
  <c r="ET5" i="7" s="1"/>
  <c r="EU5" i="7" s="1"/>
  <c r="EV5" i="7" s="1"/>
  <c r="EW5" i="7" s="1"/>
  <c r="EX5" i="7" s="1"/>
  <c r="EY5" i="7" s="1"/>
  <c r="EZ5" i="7" s="1"/>
  <c r="FA5" i="7" s="1"/>
  <c r="FB5" i="7" s="1"/>
  <c r="FC5" i="7" s="1"/>
  <c r="FD5" i="7" s="1"/>
  <c r="FE5" i="7" s="1"/>
  <c r="FF5" i="7" s="1"/>
  <c r="FG5" i="7" s="1"/>
  <c r="FH5" i="7" s="1"/>
  <c r="FI5" i="7" s="1"/>
  <c r="FJ5" i="7" s="1"/>
  <c r="FK5" i="7" s="1"/>
  <c r="DV2" i="7"/>
  <c r="DU2" i="7"/>
  <c r="DR2" i="7"/>
  <c r="DQ2" i="7"/>
  <c r="DP2" i="7"/>
  <c r="DM2" i="7"/>
  <c r="DK2" i="7"/>
  <c r="DH2" i="7"/>
  <c r="DF2" i="7"/>
  <c r="CZ2" i="7"/>
  <c r="CY2" i="7"/>
  <c r="CX2" i="7"/>
  <c r="CU2" i="7"/>
  <c r="CT2" i="7"/>
  <c r="CS2" i="7"/>
  <c r="CP2" i="7"/>
  <c r="CN2" i="7"/>
  <c r="CK2" i="7"/>
  <c r="CI2" i="7"/>
  <c r="CH2" i="7"/>
  <c r="CF2" i="7"/>
  <c r="BJ2" i="7"/>
  <c r="AN2" i="7"/>
  <c r="DW237" i="7"/>
  <c r="DG241" i="7"/>
  <c r="DG239" i="7"/>
  <c r="DW240" i="7"/>
  <c r="DW238" i="7"/>
  <c r="DG240" i="7"/>
  <c r="DW239" i="7"/>
  <c r="CH136" i="7" l="1"/>
  <c r="AN180" i="7"/>
  <c r="BJ180" i="7" s="1"/>
  <c r="CJ136" i="7"/>
  <c r="DC153" i="7"/>
  <c r="DE153" i="7" s="1"/>
  <c r="DG153" i="7" s="1"/>
  <c r="DM77" i="7"/>
  <c r="DD229" i="7"/>
  <c r="DC132" i="7"/>
  <c r="DE132" i="7" s="1"/>
  <c r="DG132" i="7" s="1"/>
  <c r="CH159" i="7"/>
  <c r="BA166" i="7"/>
  <c r="CG229" i="7"/>
  <c r="CJ230" i="7"/>
  <c r="CH73" i="7"/>
  <c r="AN81" i="7"/>
  <c r="BJ81" i="7" s="1"/>
  <c r="CJ96" i="7"/>
  <c r="CJ111" i="7"/>
  <c r="AN120" i="7"/>
  <c r="BJ120" i="7" s="1"/>
  <c r="CK120" i="7" s="1"/>
  <c r="CL120" i="7" s="1"/>
  <c r="DM126" i="7"/>
  <c r="DQ126" i="7" s="1"/>
  <c r="AN127" i="7"/>
  <c r="BJ127" i="7" s="1"/>
  <c r="CK127" i="7" s="1"/>
  <c r="DD132" i="7"/>
  <c r="CJ175" i="7"/>
  <c r="AN179" i="7"/>
  <c r="BJ179" i="7" s="1"/>
  <c r="CH229" i="7"/>
  <c r="AN32" i="7"/>
  <c r="BJ32" i="7" s="1"/>
  <c r="AN98" i="7"/>
  <c r="BJ98" i="7" s="1"/>
  <c r="DD118" i="7"/>
  <c r="DC189" i="7"/>
  <c r="DE189" i="7" s="1"/>
  <c r="DG189" i="7" s="1"/>
  <c r="DD232" i="7"/>
  <c r="AN117" i="7"/>
  <c r="BJ117" i="7" s="1"/>
  <c r="CK117" i="7" s="1"/>
  <c r="CL117" i="7" s="1"/>
  <c r="BA133" i="7"/>
  <c r="CJ58" i="7"/>
  <c r="DR67" i="7"/>
  <c r="DM67" i="7"/>
  <c r="DQ67" i="7" s="1"/>
  <c r="CJ153" i="7"/>
  <c r="CH153" i="7"/>
  <c r="CJ189" i="7"/>
  <c r="CH189" i="7"/>
  <c r="CH201" i="7"/>
  <c r="CJ201" i="7"/>
  <c r="DR34" i="7"/>
  <c r="DM34" i="7"/>
  <c r="DQ34" i="7" s="1"/>
  <c r="DH148" i="7"/>
  <c r="DI148" i="7" s="1"/>
  <c r="DD148" i="7"/>
  <c r="CG153" i="7"/>
  <c r="CJ167" i="7"/>
  <c r="CG167" i="7"/>
  <c r="DR22" i="7"/>
  <c r="DH22" i="7"/>
  <c r="CJ80" i="7"/>
  <c r="DH230" i="7"/>
  <c r="DD230" i="7"/>
  <c r="AN53" i="7"/>
  <c r="BJ53" i="7" s="1"/>
  <c r="BA53" i="7"/>
  <c r="DM56" i="7"/>
  <c r="DQ56" i="7" s="1"/>
  <c r="DC56" i="7"/>
  <c r="DE56" i="7" s="1"/>
  <c r="DG56" i="7" s="1"/>
  <c r="CJ114" i="7"/>
  <c r="CG114" i="7"/>
  <c r="BA189" i="7"/>
  <c r="CG189" i="7"/>
  <c r="CJ22" i="7"/>
  <c r="BA55" i="7"/>
  <c r="DC71" i="7"/>
  <c r="DE71" i="7" s="1"/>
  <c r="DG71" i="7" s="1"/>
  <c r="CH87" i="7"/>
  <c r="CJ87" i="7"/>
  <c r="CH114" i="7"/>
  <c r="DD115" i="7"/>
  <c r="DC115" i="7"/>
  <c r="DE115" i="7" s="1"/>
  <c r="DG115" i="7" s="1"/>
  <c r="CH118" i="7"/>
  <c r="CJ118" i="7"/>
  <c r="BA129" i="7"/>
  <c r="AN129" i="7"/>
  <c r="BJ129" i="7" s="1"/>
  <c r="CP129" i="7" s="1"/>
  <c r="CH132" i="7"/>
  <c r="DC140" i="7"/>
  <c r="DE140" i="7" s="1"/>
  <c r="DG140" i="7" s="1"/>
  <c r="AN167" i="7"/>
  <c r="BJ167" i="7" s="1"/>
  <c r="BA167" i="7"/>
  <c r="DD198" i="7"/>
  <c r="DC198" i="7"/>
  <c r="DE198" i="7" s="1"/>
  <c r="DG198" i="7" s="1"/>
  <c r="CH225" i="7"/>
  <c r="CG59" i="7"/>
  <c r="CJ59" i="7"/>
  <c r="BA15" i="7"/>
  <c r="CH15" i="7"/>
  <c r="AN23" i="7"/>
  <c r="BJ23" i="7" s="1"/>
  <c r="CJ53" i="7"/>
  <c r="CH53" i="7"/>
  <c r="AN87" i="7"/>
  <c r="BJ87" i="7" s="1"/>
  <c r="BA87" i="7"/>
  <c r="DH87" i="7"/>
  <c r="DR114" i="7"/>
  <c r="DS114" i="7" s="1"/>
  <c r="DC114" i="7"/>
  <c r="DE114" i="7" s="1"/>
  <c r="DG114" i="7" s="1"/>
  <c r="AN125" i="7"/>
  <c r="BJ125" i="7" s="1"/>
  <c r="CP125" i="7" s="1"/>
  <c r="DD130" i="7"/>
  <c r="DM130" i="7"/>
  <c r="DQ130" i="7" s="1"/>
  <c r="CJ132" i="7"/>
  <c r="CG166" i="7"/>
  <c r="CH166" i="7"/>
  <c r="BA200" i="7"/>
  <c r="AN200" i="7"/>
  <c r="BJ200" i="7" s="1"/>
  <c r="CH59" i="7"/>
  <c r="CH172" i="7"/>
  <c r="CH175" i="7"/>
  <c r="BA192" i="7"/>
  <c r="CH194" i="7"/>
  <c r="CT230" i="7"/>
  <c r="DD59" i="7"/>
  <c r="CH11" i="7"/>
  <c r="CJ49" i="7"/>
  <c r="DM118" i="7"/>
  <c r="BA140" i="7"/>
  <c r="CG140" i="7"/>
  <c r="DH59" i="7"/>
  <c r="DL59" i="7" s="1"/>
  <c r="BA11" i="7"/>
  <c r="BA63" i="7"/>
  <c r="BA92" i="7"/>
  <c r="CH92" i="7"/>
  <c r="BA121" i="7"/>
  <c r="CJ148" i="7"/>
  <c r="BA188" i="7"/>
  <c r="BA220" i="7"/>
  <c r="BA221" i="7"/>
  <c r="BA224" i="7"/>
  <c r="DM229" i="7"/>
  <c r="DQ229" i="7" s="1"/>
  <c r="CO230" i="7"/>
  <c r="CY230" i="7"/>
  <c r="CG231" i="7"/>
  <c r="CV232" i="7"/>
  <c r="BA59" i="7"/>
  <c r="AN9" i="7"/>
  <c r="BJ9" i="7" s="1"/>
  <c r="DC11" i="7"/>
  <c r="DE11" i="7" s="1"/>
  <c r="DG11" i="7" s="1"/>
  <c r="CJ16" i="7"/>
  <c r="AN19" i="7"/>
  <c r="BJ19" i="7" s="1"/>
  <c r="AN27" i="7"/>
  <c r="BJ27" i="7" s="1"/>
  <c r="DC40" i="7"/>
  <c r="DE40" i="7" s="1"/>
  <c r="DG40" i="7" s="1"/>
  <c r="DR50" i="7"/>
  <c r="CJ61" i="7"/>
  <c r="DD71" i="7"/>
  <c r="DD73" i="7"/>
  <c r="DR86" i="7"/>
  <c r="CH88" i="7"/>
  <c r="DC91" i="7"/>
  <c r="DE91" i="7" s="1"/>
  <c r="DG91" i="7" s="1"/>
  <c r="DC104" i="7"/>
  <c r="DE104" i="7" s="1"/>
  <c r="DG104" i="7" s="1"/>
  <c r="DC108" i="7"/>
  <c r="DE108" i="7" s="1"/>
  <c r="DG108" i="7" s="1"/>
  <c r="DH115" i="7"/>
  <c r="CG118" i="7"/>
  <c r="DR118" i="7"/>
  <c r="DS118" i="7" s="1"/>
  <c r="DC122" i="7"/>
  <c r="DE122" i="7" s="1"/>
  <c r="DG122" i="7" s="1"/>
  <c r="CH140" i="7"/>
  <c r="DM140" i="7"/>
  <c r="DN140" i="7" s="1"/>
  <c r="AN143" i="7"/>
  <c r="BJ143" i="7" s="1"/>
  <c r="CU143" i="7" s="1"/>
  <c r="BA147" i="7"/>
  <c r="CG160" i="7"/>
  <c r="DH160" i="7"/>
  <c r="DI160" i="7" s="1"/>
  <c r="CG170" i="7"/>
  <c r="DD189" i="7"/>
  <c r="DC190" i="7"/>
  <c r="DE190" i="7" s="1"/>
  <c r="DG190" i="7" s="1"/>
  <c r="CH207" i="7"/>
  <c r="CG208" i="7"/>
  <c r="CH212" i="7"/>
  <c r="CH231" i="7"/>
  <c r="AN57" i="7"/>
  <c r="BJ57" i="7" s="1"/>
  <c r="CU57" i="7" s="1"/>
  <c r="CW57" i="7" s="1"/>
  <c r="AN58" i="7"/>
  <c r="BJ58" i="7" s="1"/>
  <c r="CP58" i="7" s="1"/>
  <c r="DM59" i="7"/>
  <c r="DQ59" i="7" s="1"/>
  <c r="DC65" i="7"/>
  <c r="DE65" i="7" s="1"/>
  <c r="DG65" i="7" s="1"/>
  <c r="DR91" i="7"/>
  <c r="DV91" i="7" s="1"/>
  <c r="DC92" i="7"/>
  <c r="DE92" i="7" s="1"/>
  <c r="DG92" i="7" s="1"/>
  <c r="DH104" i="7"/>
  <c r="DM108" i="7"/>
  <c r="DQ108" i="7" s="1"/>
  <c r="DC118" i="7"/>
  <c r="DE118" i="7" s="1"/>
  <c r="DG118" i="7" s="1"/>
  <c r="DM122" i="7"/>
  <c r="DQ122" i="7" s="1"/>
  <c r="DD126" i="7"/>
  <c r="CH160" i="7"/>
  <c r="DR189" i="7"/>
  <c r="DS189" i="7" s="1"/>
  <c r="DH190" i="7"/>
  <c r="DL190" i="7" s="1"/>
  <c r="DD201" i="7"/>
  <c r="CJ207" i="7"/>
  <c r="CJ208" i="7"/>
  <c r="DR216" i="7"/>
  <c r="DS216" i="7" s="1"/>
  <c r="AN218" i="7"/>
  <c r="BJ218" i="7" s="1"/>
  <c r="DC224" i="7"/>
  <c r="DE224" i="7" s="1"/>
  <c r="DG224" i="7" s="1"/>
  <c r="DC229" i="7"/>
  <c r="DE229" i="7" s="1"/>
  <c r="DG229" i="7" s="1"/>
  <c r="DR229" i="7"/>
  <c r="DS229" i="7" s="1"/>
  <c r="DD58" i="7"/>
  <c r="DC59" i="7"/>
  <c r="DE59" i="7" s="1"/>
  <c r="DG59" i="7" s="1"/>
  <c r="CP57" i="7"/>
  <c r="DV58" i="7"/>
  <c r="DS58" i="7"/>
  <c r="CJ57" i="7"/>
  <c r="CH57" i="7"/>
  <c r="CG57" i="7"/>
  <c r="DD57" i="7"/>
  <c r="DR57" i="7"/>
  <c r="DM57" i="7"/>
  <c r="DH57" i="7"/>
  <c r="DC57" i="7"/>
  <c r="DE57" i="7" s="1"/>
  <c r="DG57" i="7" s="1"/>
  <c r="CU59" i="7"/>
  <c r="CP59" i="7"/>
  <c r="CK59" i="7"/>
  <c r="DN59" i="7"/>
  <c r="DS59" i="7"/>
  <c r="CG58" i="7"/>
  <c r="DT59" i="7"/>
  <c r="DC58" i="7"/>
  <c r="DE58" i="7" s="1"/>
  <c r="DG58" i="7" s="1"/>
  <c r="DH58" i="7"/>
  <c r="DM58" i="7"/>
  <c r="CO229" i="7"/>
  <c r="DR52" i="7"/>
  <c r="DV52" i="7" s="1"/>
  <c r="DD74" i="7"/>
  <c r="DC82" i="7"/>
  <c r="DE82" i="7" s="1"/>
  <c r="DG82" i="7" s="1"/>
  <c r="DC83" i="7"/>
  <c r="DE83" i="7" s="1"/>
  <c r="DG83" i="7" s="1"/>
  <c r="CJ84" i="7"/>
  <c r="CJ93" i="7"/>
  <c r="DC103" i="7"/>
  <c r="DE103" i="7" s="1"/>
  <c r="DG103" i="7" s="1"/>
  <c r="CH12" i="7"/>
  <c r="BA14" i="7"/>
  <c r="AN20" i="7"/>
  <c r="BJ20" i="7" s="1"/>
  <c r="BA24" i="7"/>
  <c r="CH26" i="7"/>
  <c r="AN28" i="7"/>
  <c r="BJ28" i="7" s="1"/>
  <c r="BA30" i="7"/>
  <c r="CH30" i="7"/>
  <c r="CJ33" i="7"/>
  <c r="AN35" i="7"/>
  <c r="BJ35" i="7" s="1"/>
  <c r="DR40" i="7"/>
  <c r="DV40" i="7" s="1"/>
  <c r="BA56" i="7"/>
  <c r="AN62" i="7"/>
  <c r="BJ62" i="7" s="1"/>
  <c r="DH65" i="7"/>
  <c r="AN68" i="7"/>
  <c r="BJ68" i="7" s="1"/>
  <c r="CG73" i="7"/>
  <c r="DR82" i="7"/>
  <c r="DV82" i="7" s="1"/>
  <c r="AN85" i="7"/>
  <c r="BJ85" i="7" s="1"/>
  <c r="DR87" i="7"/>
  <c r="BA91" i="7"/>
  <c r="AN94" i="7"/>
  <c r="BJ94" i="7" s="1"/>
  <c r="BA96" i="7"/>
  <c r="CJ100" i="7"/>
  <c r="DR103" i="7"/>
  <c r="DH111" i="7"/>
  <c r="DL111" i="7" s="1"/>
  <c r="DC111" i="7"/>
  <c r="DE111" i="7" s="1"/>
  <c r="DG111" i="7" s="1"/>
  <c r="DR111" i="7"/>
  <c r="DS111" i="7" s="1"/>
  <c r="BA115" i="7"/>
  <c r="AN115" i="7"/>
  <c r="BJ115" i="7" s="1"/>
  <c r="CJ119" i="7"/>
  <c r="CH119" i="7"/>
  <c r="DM37" i="7"/>
  <c r="DQ37" i="7" s="1"/>
  <c r="DC41" i="7"/>
  <c r="DE41" i="7" s="1"/>
  <c r="DG41" i="7" s="1"/>
  <c r="DR83" i="7"/>
  <c r="DV83" i="7" s="1"/>
  <c r="BA8" i="7"/>
  <c r="DC14" i="7"/>
  <c r="DE14" i="7" s="1"/>
  <c r="DG14" i="7" s="1"/>
  <c r="DC15" i="7"/>
  <c r="DE15" i="7" s="1"/>
  <c r="DG15" i="7" s="1"/>
  <c r="DC29" i="7"/>
  <c r="DE29" i="7" s="1"/>
  <c r="DG29" i="7" s="1"/>
  <c r="DC33" i="7"/>
  <c r="DE33" i="7" s="1"/>
  <c r="DG33" i="7" s="1"/>
  <c r="DC52" i="7"/>
  <c r="DE52" i="7" s="1"/>
  <c r="DG52" i="7" s="1"/>
  <c r="DR65" i="7"/>
  <c r="DV65" i="7" s="1"/>
  <c r="CH9" i="7"/>
  <c r="DR14" i="7"/>
  <c r="DT14" i="7" s="1"/>
  <c r="DH26" i="7"/>
  <c r="DR29" i="7"/>
  <c r="DV29" i="7" s="1"/>
  <c r="DR38" i="7"/>
  <c r="DV38" i="7" s="1"/>
  <c r="BA47" i="7"/>
  <c r="DC48" i="7"/>
  <c r="BA49" i="7"/>
  <c r="DR56" i="7"/>
  <c r="DV56" i="7" s="1"/>
  <c r="BA65" i="7"/>
  <c r="CJ65" i="7"/>
  <c r="DH69" i="7"/>
  <c r="CH71" i="7"/>
  <c r="DM71" i="7"/>
  <c r="DQ71" i="7" s="1"/>
  <c r="AN78" i="7"/>
  <c r="BJ78" i="7" s="1"/>
  <c r="DR81" i="7"/>
  <c r="DV81" i="7" s="1"/>
  <c r="BA83" i="7"/>
  <c r="CJ83" i="7"/>
  <c r="BA86" i="7"/>
  <c r="DC86" i="7"/>
  <c r="DE86" i="7" s="1"/>
  <c r="DG86" i="7" s="1"/>
  <c r="DC87" i="7"/>
  <c r="DE87" i="7" s="1"/>
  <c r="DG87" i="7" s="1"/>
  <c r="BA95" i="7"/>
  <c r="DC95" i="7"/>
  <c r="DE95" i="7" s="1"/>
  <c r="DG95" i="7" s="1"/>
  <c r="CJ97" i="7"/>
  <c r="BA102" i="7"/>
  <c r="AN103" i="7"/>
  <c r="BJ103" i="7" s="1"/>
  <c r="BA103" i="7"/>
  <c r="BA107" i="7"/>
  <c r="BA111" i="7"/>
  <c r="CG111" i="7"/>
  <c r="DD111" i="7"/>
  <c r="DH114" i="7"/>
  <c r="DL114" i="7" s="1"/>
  <c r="BA136" i="7"/>
  <c r="DM136" i="7"/>
  <c r="DN136" i="7" s="1"/>
  <c r="CH137" i="7"/>
  <c r="CW141" i="7"/>
  <c r="DH141" i="7"/>
  <c r="DL141" i="7" s="1"/>
  <c r="CH148" i="7"/>
  <c r="DC148" i="7"/>
  <c r="DE148" i="7" s="1"/>
  <c r="DG148" i="7" s="1"/>
  <c r="CG149" i="7"/>
  <c r="DM149" i="7"/>
  <c r="DN149" i="7" s="1"/>
  <c r="DM153" i="7"/>
  <c r="DN153" i="7" s="1"/>
  <c r="CH154" i="7"/>
  <c r="DH159" i="7"/>
  <c r="DI159" i="7" s="1"/>
  <c r="DC160" i="7"/>
  <c r="DE160" i="7" s="1"/>
  <c r="DG160" i="7" s="1"/>
  <c r="DM167" i="7"/>
  <c r="DH175" i="7"/>
  <c r="DM193" i="7"/>
  <c r="DH204" i="7"/>
  <c r="DI204" i="7" s="1"/>
  <c r="DD212" i="7"/>
  <c r="DR222" i="7"/>
  <c r="DV222" i="7" s="1"/>
  <c r="DM141" i="7"/>
  <c r="DR149" i="7"/>
  <c r="DT149" i="7" s="1"/>
  <c r="DM172" i="7"/>
  <c r="DN172" i="7" s="1"/>
  <c r="DM186" i="7"/>
  <c r="DQ186" i="7" s="1"/>
  <c r="CG190" i="7"/>
  <c r="CG193" i="7"/>
  <c r="DR193" i="7"/>
  <c r="DS193" i="7" s="1"/>
  <c r="DM201" i="7"/>
  <c r="DN201" i="7" s="1"/>
  <c r="DM204" i="7"/>
  <c r="DM212" i="7"/>
  <c r="DN212" i="7" s="1"/>
  <c r="BA216" i="7"/>
  <c r="CG224" i="7"/>
  <c r="CM228" i="7"/>
  <c r="DM230" i="7"/>
  <c r="DQ230" i="7" s="1"/>
  <c r="BA126" i="7"/>
  <c r="DR141" i="7"/>
  <c r="DV141" i="7" s="1"/>
  <c r="BA144" i="7"/>
  <c r="BA148" i="7"/>
  <c r="DM148" i="7"/>
  <c r="DQ148" i="7" s="1"/>
  <c r="BA158" i="7"/>
  <c r="BA159" i="7"/>
  <c r="DR159" i="7"/>
  <c r="DS159" i="7" s="1"/>
  <c r="BA162" i="7"/>
  <c r="CH162" i="7"/>
  <c r="CH167" i="7"/>
  <c r="DC167" i="7"/>
  <c r="DE167" i="7" s="1"/>
  <c r="DG167" i="7" s="1"/>
  <c r="DR167" i="7"/>
  <c r="BA168" i="7"/>
  <c r="BA171" i="7"/>
  <c r="DR172" i="7"/>
  <c r="DV172" i="7" s="1"/>
  <c r="DC173" i="7"/>
  <c r="DE173" i="7" s="1"/>
  <c r="DG173" i="7" s="1"/>
  <c r="AN178" i="7"/>
  <c r="BJ178" i="7" s="1"/>
  <c r="BA181" i="7"/>
  <c r="CG181" i="7"/>
  <c r="DH181" i="7"/>
  <c r="DI181" i="7" s="1"/>
  <c r="CH190" i="7"/>
  <c r="CH193" i="7"/>
  <c r="DC193" i="7"/>
  <c r="DE193" i="7" s="1"/>
  <c r="DG193" i="7" s="1"/>
  <c r="BA197" i="7"/>
  <c r="CG197" i="7"/>
  <c r="CG201" i="7"/>
  <c r="DR201" i="7"/>
  <c r="DV201" i="7" s="1"/>
  <c r="AN207" i="7"/>
  <c r="BJ207" i="7" s="1"/>
  <c r="CU207" i="7" s="1"/>
  <c r="DR212" i="7"/>
  <c r="DV212" i="7" s="1"/>
  <c r="CG222" i="7"/>
  <c r="DC222" i="7"/>
  <c r="DE222" i="7" s="1"/>
  <c r="DG222" i="7" s="1"/>
  <c r="CH224" i="7"/>
  <c r="CG230" i="7"/>
  <c r="CL230" i="7"/>
  <c r="CQ230" i="7"/>
  <c r="CV230" i="7"/>
  <c r="CV231" i="7"/>
  <c r="DC231" i="7"/>
  <c r="DE231" i="7" s="1"/>
  <c r="DG231" i="7" s="1"/>
  <c r="CG232" i="7"/>
  <c r="CQ232" i="7"/>
  <c r="DM232" i="7"/>
  <c r="DN232" i="7" s="1"/>
  <c r="DD114" i="7"/>
  <c r="BA135" i="7"/>
  <c r="BA137" i="7"/>
  <c r="CG137" i="7"/>
  <c r="CV141" i="7"/>
  <c r="DC141" i="7"/>
  <c r="DE141" i="7" s="1"/>
  <c r="DG141" i="7" s="1"/>
  <c r="DR148" i="7"/>
  <c r="DS148" i="7" s="1"/>
  <c r="DC149" i="7"/>
  <c r="DE149" i="7" s="1"/>
  <c r="DG149" i="7" s="1"/>
  <c r="DD153" i="7"/>
  <c r="BA154" i="7"/>
  <c r="CG154" i="7"/>
  <c r="CG159" i="7"/>
  <c r="DC159" i="7"/>
  <c r="DE159" i="7" s="1"/>
  <c r="DG159" i="7" s="1"/>
  <c r="BA164" i="7"/>
  <c r="CG164" i="7"/>
  <c r="DD167" i="7"/>
  <c r="DC172" i="7"/>
  <c r="DE172" i="7" s="1"/>
  <c r="DG172" i="7" s="1"/>
  <c r="DH173" i="7"/>
  <c r="DC175" i="7"/>
  <c r="DE175" i="7" s="1"/>
  <c r="DG175" i="7" s="1"/>
  <c r="AN182" i="7"/>
  <c r="BJ182" i="7" s="1"/>
  <c r="BA185" i="7"/>
  <c r="DC186" i="7"/>
  <c r="DE186" i="7" s="1"/>
  <c r="DG186" i="7" s="1"/>
  <c r="DR186" i="7"/>
  <c r="DS186" i="7" s="1"/>
  <c r="DM189" i="7"/>
  <c r="BA194" i="7"/>
  <c r="CH197" i="7"/>
  <c r="DM198" i="7"/>
  <c r="DQ198" i="7" s="1"/>
  <c r="AN206" i="7"/>
  <c r="BJ206" i="7" s="1"/>
  <c r="AN210" i="7"/>
  <c r="BJ210" i="7" s="1"/>
  <c r="CP210" i="7" s="1"/>
  <c r="CH222" i="7"/>
  <c r="DH222" i="7"/>
  <c r="DI222" i="7" s="1"/>
  <c r="DH225" i="7"/>
  <c r="AN228" i="7"/>
  <c r="BJ228" i="7" s="1"/>
  <c r="DC230" i="7"/>
  <c r="DE230" i="7" s="1"/>
  <c r="DG230" i="7" s="1"/>
  <c r="DR230" i="7"/>
  <c r="DV230" i="7" s="1"/>
  <c r="DM231" i="7"/>
  <c r="DC232" i="7"/>
  <c r="DE232" i="7" s="1"/>
  <c r="DG232" i="7" s="1"/>
  <c r="DR232" i="7"/>
  <c r="DS232" i="7" s="1"/>
  <c r="DL10" i="7"/>
  <c r="CU131" i="7"/>
  <c r="CP131" i="7"/>
  <c r="CQ131" i="7" s="1"/>
  <c r="CK131" i="7"/>
  <c r="CL131" i="7" s="1"/>
  <c r="AN13" i="7"/>
  <c r="BJ13" i="7" s="1"/>
  <c r="BA13" i="7"/>
  <c r="DV64" i="7"/>
  <c r="DR10" i="7"/>
  <c r="DC10" i="7"/>
  <c r="CJ13" i="7"/>
  <c r="CH13" i="7"/>
  <c r="AN186" i="7"/>
  <c r="BJ186" i="7" s="1"/>
  <c r="CU186" i="7" s="1"/>
  <c r="BA186" i="7"/>
  <c r="BA191" i="7"/>
  <c r="AN191" i="7"/>
  <c r="BJ191" i="7" s="1"/>
  <c r="CP191" i="7" s="1"/>
  <c r="CR191" i="7" s="1"/>
  <c r="DR25" i="7"/>
  <c r="DO29" i="7"/>
  <c r="DH36" i="7"/>
  <c r="DQ60" i="7"/>
  <c r="DH64" i="7"/>
  <c r="DL64" i="7" s="1"/>
  <c r="BA48" i="7"/>
  <c r="BA60" i="7"/>
  <c r="CJ60" i="7"/>
  <c r="DR60" i="7"/>
  <c r="CM74" i="7"/>
  <c r="DH74" i="7"/>
  <c r="DI74" i="7" s="1"/>
  <c r="DR74" i="7"/>
  <c r="DS74" i="7" s="1"/>
  <c r="BA75" i="7"/>
  <c r="CJ75" i="7"/>
  <c r="CH76" i="7"/>
  <c r="DR78" i="7"/>
  <c r="BA82" i="7"/>
  <c r="CH101" i="7"/>
  <c r="BA106" i="7"/>
  <c r="CG107" i="7"/>
  <c r="DM107" i="7"/>
  <c r="DN107" i="7" s="1"/>
  <c r="BA108" i="7"/>
  <c r="CG108" i="7"/>
  <c r="BA110" i="7"/>
  <c r="DD112" i="7"/>
  <c r="DH112" i="7"/>
  <c r="DL112" i="7" s="1"/>
  <c r="DM112" i="7"/>
  <c r="DN112" i="7" s="1"/>
  <c r="DD117" i="7"/>
  <c r="DI117" i="7"/>
  <c r="DV118" i="7"/>
  <c r="DD119" i="7"/>
  <c r="DC119" i="7"/>
  <c r="DE119" i="7" s="1"/>
  <c r="DG119" i="7" s="1"/>
  <c r="CJ120" i="7"/>
  <c r="AN122" i="7"/>
  <c r="BJ122" i="7" s="1"/>
  <c r="CP122" i="7" s="1"/>
  <c r="BA122" i="7"/>
  <c r="CH122" i="7"/>
  <c r="DD127" i="7"/>
  <c r="BA130" i="7"/>
  <c r="DR130" i="7"/>
  <c r="BA131" i="7"/>
  <c r="CJ131" i="7"/>
  <c r="AN132" i="7"/>
  <c r="BJ132" i="7" s="1"/>
  <c r="CU132" i="7" s="1"/>
  <c r="BA132" i="7"/>
  <c r="DD137" i="7"/>
  <c r="DC137" i="7"/>
  <c r="DE137" i="7" s="1"/>
  <c r="DG137" i="7" s="1"/>
  <c r="DM137" i="7"/>
  <c r="DQ137" i="7" s="1"/>
  <c r="DR137" i="7"/>
  <c r="DS137" i="7" s="1"/>
  <c r="CJ141" i="7"/>
  <c r="CH141" i="7"/>
  <c r="CG141" i="7"/>
  <c r="DR144" i="7"/>
  <c r="DD144" i="7"/>
  <c r="DC144" i="7"/>
  <c r="DE144" i="7" s="1"/>
  <c r="DG144" i="7" s="1"/>
  <c r="CJ145" i="7"/>
  <c r="CH145" i="7"/>
  <c r="CG145" i="7"/>
  <c r="DV149" i="7"/>
  <c r="DV176" i="7"/>
  <c r="DS176" i="7"/>
  <c r="BA177" i="7"/>
  <c r="AN177" i="7"/>
  <c r="BJ177" i="7" s="1"/>
  <c r="CU177" i="7" s="1"/>
  <c r="CW177" i="7" s="1"/>
  <c r="CJ185" i="7"/>
  <c r="CH185" i="7"/>
  <c r="CG185" i="7"/>
  <c r="DR197" i="7"/>
  <c r="DS197" i="7" s="1"/>
  <c r="DD197" i="7"/>
  <c r="DC197" i="7"/>
  <c r="DE197" i="7" s="1"/>
  <c r="DG197" i="7" s="1"/>
  <c r="DM197" i="7"/>
  <c r="DN197" i="7" s="1"/>
  <c r="DH197" i="7"/>
  <c r="AN198" i="7"/>
  <c r="BJ198" i="7" s="1"/>
  <c r="CP198" i="7" s="1"/>
  <c r="BA198" i="7"/>
  <c r="DR21" i="7"/>
  <c r="DM30" i="7"/>
  <c r="DT65" i="7"/>
  <c r="DL78" i="7"/>
  <c r="DQ96" i="7"/>
  <c r="DH99" i="7"/>
  <c r="DQ100" i="7"/>
  <c r="DH107" i="7"/>
  <c r="DD121" i="7"/>
  <c r="CH126" i="7"/>
  <c r="CJ127" i="7"/>
  <c r="CG127" i="7"/>
  <c r="DD131" i="7"/>
  <c r="BA152" i="7"/>
  <c r="AN152" i="7"/>
  <c r="BJ152" i="7" s="1"/>
  <c r="CK152" i="7" s="1"/>
  <c r="BA156" i="7"/>
  <c r="AN156" i="7"/>
  <c r="BJ156" i="7" s="1"/>
  <c r="CK156" i="7" s="1"/>
  <c r="BA165" i="7"/>
  <c r="AN165" i="7"/>
  <c r="BJ165" i="7" s="1"/>
  <c r="CK165" i="7" s="1"/>
  <c r="BA21" i="7"/>
  <c r="CJ21" i="7"/>
  <c r="DR24" i="7"/>
  <c r="BA25" i="7"/>
  <c r="CJ25" i="7"/>
  <c r="DO33" i="7"/>
  <c r="DQ36" i="7"/>
  <c r="CH37" i="7"/>
  <c r="BA39" i="7"/>
  <c r="BA43" i="7"/>
  <c r="DH44" i="7"/>
  <c r="BA45" i="7"/>
  <c r="BA51" i="7"/>
  <c r="BA52" i="7"/>
  <c r="DR63" i="7"/>
  <c r="DV63" i="7" s="1"/>
  <c r="BA64" i="7"/>
  <c r="CG64" i="7"/>
  <c r="DL68" i="7"/>
  <c r="CH72" i="7"/>
  <c r="DH73" i="7"/>
  <c r="DL73" i="7" s="1"/>
  <c r="DR73" i="7"/>
  <c r="DV73" i="7" s="1"/>
  <c r="BA79" i="7"/>
  <c r="CJ79" i="7"/>
  <c r="BA90" i="7"/>
  <c r="BA10" i="7"/>
  <c r="DH11" i="7"/>
  <c r="DJ11" i="7" s="1"/>
  <c r="DH15" i="7"/>
  <c r="DL15" i="7" s="1"/>
  <c r="CH17" i="7"/>
  <c r="BA18" i="7"/>
  <c r="CH19" i="7"/>
  <c r="DC21" i="7"/>
  <c r="DE21" i="7" s="1"/>
  <c r="DG21" i="7" s="1"/>
  <c r="CH23" i="7"/>
  <c r="DC25" i="7"/>
  <c r="DE25" i="7" s="1"/>
  <c r="DG25" i="7" s="1"/>
  <c r="CH27" i="7"/>
  <c r="DH29" i="7"/>
  <c r="DC30" i="7"/>
  <c r="DE30" i="7" s="1"/>
  <c r="DG30" i="7" s="1"/>
  <c r="DV30" i="7"/>
  <c r="DR33" i="7"/>
  <c r="DV33" i="7" s="1"/>
  <c r="BA36" i="7"/>
  <c r="DC36" i="7"/>
  <c r="DR36" i="7"/>
  <c r="DV36" i="7" s="1"/>
  <c r="DM39" i="7"/>
  <c r="DQ39" i="7" s="1"/>
  <c r="BA41" i="7"/>
  <c r="CH41" i="7"/>
  <c r="CH45" i="7"/>
  <c r="DR48" i="7"/>
  <c r="DV48" i="7" s="1"/>
  <c r="DH49" i="7"/>
  <c r="DH54" i="7"/>
  <c r="DH56" i="7"/>
  <c r="DC60" i="7"/>
  <c r="DO60" i="7" s="1"/>
  <c r="DM62" i="7"/>
  <c r="DQ62" i="7" s="1"/>
  <c r="CH64" i="7"/>
  <c r="DC64" i="7"/>
  <c r="DE64" i="7" s="1"/>
  <c r="DG64" i="7" s="1"/>
  <c r="DM64" i="7"/>
  <c r="CH66" i="7"/>
  <c r="DR68" i="7"/>
  <c r="BA69" i="7"/>
  <c r="CJ69" i="7"/>
  <c r="CH70" i="7"/>
  <c r="DH71" i="7"/>
  <c r="DL71" i="7" s="1"/>
  <c r="CJ72" i="7"/>
  <c r="CH74" i="7"/>
  <c r="CO74" i="7"/>
  <c r="DC75" i="7"/>
  <c r="DE75" i="7" s="1"/>
  <c r="DG75" i="7" s="1"/>
  <c r="DR75" i="7"/>
  <c r="CJ76" i="7"/>
  <c r="AN77" i="7"/>
  <c r="BJ77" i="7" s="1"/>
  <c r="DC78" i="7"/>
  <c r="DE78" i="7" s="1"/>
  <c r="DG78" i="7" s="1"/>
  <c r="DC79" i="7"/>
  <c r="DE79" i="7" s="1"/>
  <c r="DG79" i="7" s="1"/>
  <c r="DR79" i="7"/>
  <c r="DH83" i="7"/>
  <c r="DM85" i="7"/>
  <c r="DQ85" i="7" s="1"/>
  <c r="DL86" i="7"/>
  <c r="CH89" i="7"/>
  <c r="DH91" i="7"/>
  <c r="DH92" i="7"/>
  <c r="DR95" i="7"/>
  <c r="DC96" i="7"/>
  <c r="DE96" i="7" s="1"/>
  <c r="DG96" i="7" s="1"/>
  <c r="BA99" i="7"/>
  <c r="DC99" i="7"/>
  <c r="DE99" i="7" s="1"/>
  <c r="DG99" i="7" s="1"/>
  <c r="DC100" i="7"/>
  <c r="DE100" i="7" s="1"/>
  <c r="DG100" i="7" s="1"/>
  <c r="CJ101" i="7"/>
  <c r="DH103" i="7"/>
  <c r="CH104" i="7"/>
  <c r="DQ104" i="7"/>
  <c r="CH105" i="7"/>
  <c r="CH107" i="7"/>
  <c r="DC107" i="7"/>
  <c r="DE107" i="7" s="1"/>
  <c r="DG107" i="7" s="1"/>
  <c r="CH108" i="7"/>
  <c r="DR108" i="7"/>
  <c r="DS108" i="7" s="1"/>
  <c r="DR112" i="7"/>
  <c r="DR117" i="7"/>
  <c r="CG121" i="7"/>
  <c r="CJ121" i="7"/>
  <c r="DC121" i="7"/>
  <c r="DE121" i="7" s="1"/>
  <c r="DG121" i="7" s="1"/>
  <c r="CJ122" i="7"/>
  <c r="BA123" i="7"/>
  <c r="CJ126" i="7"/>
  <c r="DH126" i="7"/>
  <c r="DR126" i="7"/>
  <c r="DC131" i="7"/>
  <c r="DE131" i="7" s="1"/>
  <c r="DG131" i="7" s="1"/>
  <c r="DN132" i="7"/>
  <c r="AN134" i="7"/>
  <c r="BJ134" i="7" s="1"/>
  <c r="CK134" i="7" s="1"/>
  <c r="AN145" i="7"/>
  <c r="BJ145" i="7" s="1"/>
  <c r="BA145" i="7"/>
  <c r="DD145" i="7"/>
  <c r="DM145" i="7"/>
  <c r="DQ145" i="7" s="1"/>
  <c r="DC145" i="7"/>
  <c r="DE145" i="7" s="1"/>
  <c r="DG145" i="7" s="1"/>
  <c r="DR145" i="7"/>
  <c r="DV145" i="7" s="1"/>
  <c r="AN153" i="7"/>
  <c r="BJ153" i="7" s="1"/>
  <c r="CU153" i="7" s="1"/>
  <c r="BA153" i="7"/>
  <c r="CH163" i="7"/>
  <c r="CG163" i="7"/>
  <c r="CJ163" i="7"/>
  <c r="CH176" i="7"/>
  <c r="CJ176" i="7"/>
  <c r="CG176" i="7"/>
  <c r="CG131" i="7"/>
  <c r="CH131" i="7"/>
  <c r="DR133" i="7"/>
  <c r="DV133" i="7" s="1"/>
  <c r="DM133" i="7"/>
  <c r="DN133" i="7" s="1"/>
  <c r="CP147" i="7"/>
  <c r="CR147" i="7" s="1"/>
  <c r="CK147" i="7"/>
  <c r="DD154" i="7"/>
  <c r="DC154" i="7"/>
  <c r="DE154" i="7" s="1"/>
  <c r="DG154" i="7" s="1"/>
  <c r="DM154" i="7"/>
  <c r="DQ154" i="7" s="1"/>
  <c r="DR154" i="7"/>
  <c r="DR20" i="7"/>
  <c r="DV20" i="7" s="1"/>
  <c r="DH14" i="7"/>
  <c r="DH18" i="7"/>
  <c r="DC20" i="7"/>
  <c r="DE20" i="7" s="1"/>
  <c r="DG20" i="7" s="1"/>
  <c r="DH21" i="7"/>
  <c r="DL21" i="7" s="1"/>
  <c r="DC24" i="7"/>
  <c r="DE24" i="7" s="1"/>
  <c r="DG24" i="7" s="1"/>
  <c r="DH25" i="7"/>
  <c r="DH33" i="7"/>
  <c r="DC37" i="7"/>
  <c r="DE37" i="7" s="1"/>
  <c r="DG37" i="7" s="1"/>
  <c r="DH40" i="7"/>
  <c r="DJ40" i="7" s="1"/>
  <c r="DC44" i="7"/>
  <c r="DE44" i="7" s="1"/>
  <c r="DG44" i="7" s="1"/>
  <c r="DR44" i="7"/>
  <c r="DV44" i="7" s="1"/>
  <c r="DH48" i="7"/>
  <c r="DJ48" i="7" s="1"/>
  <c r="DH52" i="7"/>
  <c r="DL52" i="7" s="1"/>
  <c r="DH60" i="7"/>
  <c r="AN61" i="7"/>
  <c r="BJ61" i="7" s="1"/>
  <c r="DC63" i="7"/>
  <c r="DE63" i="7" s="1"/>
  <c r="DG63" i="7" s="1"/>
  <c r="DD64" i="7"/>
  <c r="AN67" i="7"/>
  <c r="BJ67" i="7" s="1"/>
  <c r="DC68" i="7"/>
  <c r="DE68" i="7" s="1"/>
  <c r="DG68" i="7" s="1"/>
  <c r="DC69" i="7"/>
  <c r="DE69" i="7" s="1"/>
  <c r="DG69" i="7" s="1"/>
  <c r="DR69" i="7"/>
  <c r="CJ70" i="7"/>
  <c r="DC73" i="7"/>
  <c r="DE73" i="7" s="1"/>
  <c r="DG73" i="7" s="1"/>
  <c r="CJ74" i="7"/>
  <c r="DC74" i="7"/>
  <c r="DE74" i="7" s="1"/>
  <c r="DG74" i="7" s="1"/>
  <c r="DH75" i="7"/>
  <c r="DH79" i="7"/>
  <c r="DL82" i="7"/>
  <c r="CJ89" i="7"/>
  <c r="DQ92" i="7"/>
  <c r="DH95" i="7"/>
  <c r="DH96" i="7"/>
  <c r="DR99" i="7"/>
  <c r="DV99" i="7" s="1"/>
  <c r="DH100" i="7"/>
  <c r="CJ105" i="7"/>
  <c r="CJ107" i="7"/>
  <c r="DD107" i="7"/>
  <c r="DH108" i="7"/>
  <c r="DJ108" i="7" s="1"/>
  <c r="AN109" i="7"/>
  <c r="BJ109" i="7" s="1"/>
  <c r="CJ112" i="7"/>
  <c r="CH112" i="7"/>
  <c r="DC112" i="7"/>
  <c r="DE112" i="7" s="1"/>
  <c r="DG112" i="7" s="1"/>
  <c r="AN113" i="7"/>
  <c r="BJ113" i="7" s="1"/>
  <c r="CK113" i="7" s="1"/>
  <c r="CJ115" i="7"/>
  <c r="CG115" i="7"/>
  <c r="AN116" i="7"/>
  <c r="BJ116" i="7" s="1"/>
  <c r="CP116" i="7" s="1"/>
  <c r="CG117" i="7"/>
  <c r="CJ117" i="7"/>
  <c r="DC117" i="7"/>
  <c r="DE117" i="7" s="1"/>
  <c r="DG117" i="7" s="1"/>
  <c r="AN119" i="7"/>
  <c r="BJ119" i="7" s="1"/>
  <c r="CU119" i="7" s="1"/>
  <c r="CY119" i="7" s="1"/>
  <c r="BA119" i="7"/>
  <c r="DR119" i="7"/>
  <c r="DH121" i="7"/>
  <c r="DR122" i="7"/>
  <c r="DT122" i="7" s="1"/>
  <c r="DH122" i="7"/>
  <c r="DI122" i="7" s="1"/>
  <c r="DH127" i="7"/>
  <c r="DH131" i="7"/>
  <c r="CP135" i="7"/>
  <c r="CT135" i="7" s="1"/>
  <c r="CK135" i="7"/>
  <c r="CL135" i="7" s="1"/>
  <c r="AN139" i="7"/>
  <c r="BJ139" i="7" s="1"/>
  <c r="CU139" i="7" s="1"/>
  <c r="CJ144" i="7"/>
  <c r="CH144" i="7"/>
  <c r="DH144" i="7"/>
  <c r="DI144" i="7" s="1"/>
  <c r="DM163" i="7"/>
  <c r="DC163" i="7"/>
  <c r="DE163" i="7" s="1"/>
  <c r="DG163" i="7" s="1"/>
  <c r="DH163" i="7"/>
  <c r="DI163" i="7" s="1"/>
  <c r="DR163" i="7"/>
  <c r="DD163" i="7"/>
  <c r="CJ165" i="7"/>
  <c r="CG165" i="7"/>
  <c r="DI167" i="7"/>
  <c r="BA173" i="7"/>
  <c r="AN173" i="7"/>
  <c r="BJ173" i="7" s="1"/>
  <c r="CP173" i="7" s="1"/>
  <c r="CJ173" i="7"/>
  <c r="CG173" i="7"/>
  <c r="CH173" i="7"/>
  <c r="DD181" i="7"/>
  <c r="DM181" i="7"/>
  <c r="DQ181" i="7" s="1"/>
  <c r="DC181" i="7"/>
  <c r="DE181" i="7" s="1"/>
  <c r="DG181" i="7" s="1"/>
  <c r="CJ186" i="7"/>
  <c r="CH186" i="7"/>
  <c r="CG186" i="7"/>
  <c r="DH164" i="7"/>
  <c r="DL164" i="7" s="1"/>
  <c r="DH166" i="7"/>
  <c r="BA172" i="7"/>
  <c r="DM176" i="7"/>
  <c r="DQ176" i="7" s="1"/>
  <c r="DC176" i="7"/>
  <c r="DE176" i="7" s="1"/>
  <c r="DG176" i="7" s="1"/>
  <c r="DH176" i="7"/>
  <c r="DR185" i="7"/>
  <c r="DD185" i="7"/>
  <c r="DM185" i="7"/>
  <c r="DN185" i="7" s="1"/>
  <c r="BA196" i="7"/>
  <c r="CJ198" i="7"/>
  <c r="CG198" i="7"/>
  <c r="DM207" i="7"/>
  <c r="DN207" i="7" s="1"/>
  <c r="DD207" i="7"/>
  <c r="DR207" i="7"/>
  <c r="DS207" i="7" s="1"/>
  <c r="DC207" i="7"/>
  <c r="DE207" i="7" s="1"/>
  <c r="DG207" i="7" s="1"/>
  <c r="AN212" i="7"/>
  <c r="BJ212" i="7" s="1"/>
  <c r="CP212" i="7" s="1"/>
  <c r="BA212" i="7"/>
  <c r="DV231" i="7"/>
  <c r="DS231" i="7"/>
  <c r="BA204" i="7"/>
  <c r="CH204" i="7"/>
  <c r="CJ204" i="7"/>
  <c r="DM208" i="7"/>
  <c r="DQ208" i="7" s="1"/>
  <c r="DC208" i="7"/>
  <c r="DE208" i="7" s="1"/>
  <c r="DG208" i="7" s="1"/>
  <c r="DR208" i="7"/>
  <c r="DV208" i="7" s="1"/>
  <c r="DD208" i="7"/>
  <c r="BA209" i="7"/>
  <c r="AN209" i="7"/>
  <c r="BJ209" i="7" s="1"/>
  <c r="CK209" i="7" s="1"/>
  <c r="DM211" i="7"/>
  <c r="DC211" i="7"/>
  <c r="DE211" i="7" s="1"/>
  <c r="DG211" i="7" s="1"/>
  <c r="DD211" i="7"/>
  <c r="DR211" i="7"/>
  <c r="DS211" i="7" s="1"/>
  <c r="CG216" i="7"/>
  <c r="CJ216" i="7"/>
  <c r="CH216" i="7"/>
  <c r="CP218" i="7"/>
  <c r="CQ218" i="7" s="1"/>
  <c r="CK218" i="7"/>
  <c r="CO218" i="7" s="1"/>
  <c r="DH132" i="7"/>
  <c r="DJ132" i="7" s="1"/>
  <c r="DR132" i="7"/>
  <c r="DH136" i="7"/>
  <c r="DD140" i="7"/>
  <c r="AN146" i="7"/>
  <c r="BJ146" i="7" s="1"/>
  <c r="CU146" i="7" s="1"/>
  <c r="CH149" i="7"/>
  <c r="DH149" i="7"/>
  <c r="DL149" i="7" s="1"/>
  <c r="DH153" i="7"/>
  <c r="DD159" i="7"/>
  <c r="DL159" i="7"/>
  <c r="CJ162" i="7"/>
  <c r="DD162" i="7"/>
  <c r="CH164" i="7"/>
  <c r="DC164" i="7"/>
  <c r="DR164" i="7"/>
  <c r="CJ166" i="7"/>
  <c r="DC166" i="7"/>
  <c r="DE166" i="7" s="1"/>
  <c r="DG166" i="7" s="1"/>
  <c r="DR166" i="7"/>
  <c r="DH172" i="7"/>
  <c r="AN175" i="7"/>
  <c r="BJ175" i="7" s="1"/>
  <c r="CK175" i="7" s="1"/>
  <c r="DD176" i="7"/>
  <c r="DM180" i="7"/>
  <c r="CJ181" i="7"/>
  <c r="DC185" i="7"/>
  <c r="DE185" i="7" s="1"/>
  <c r="DG185" i="7" s="1"/>
  <c r="BA187" i="7"/>
  <c r="AN187" i="7"/>
  <c r="BJ187" i="7" s="1"/>
  <c r="DI189" i="7"/>
  <c r="DD190" i="7"/>
  <c r="DM190" i="7"/>
  <c r="DQ190" i="7" s="1"/>
  <c r="AN193" i="7"/>
  <c r="BJ193" i="7" s="1"/>
  <c r="BA193" i="7"/>
  <c r="CG204" i="7"/>
  <c r="DH207" i="7"/>
  <c r="DL207" i="7" s="1"/>
  <c r="AN211" i="7"/>
  <c r="BJ211" i="7" s="1"/>
  <c r="BA211" i="7"/>
  <c r="BA215" i="7"/>
  <c r="AN215" i="7"/>
  <c r="BJ215" i="7" s="1"/>
  <c r="CP215" i="7" s="1"/>
  <c r="DH140" i="7"/>
  <c r="DI140" i="7" s="1"/>
  <c r="AN161" i="7"/>
  <c r="BJ161" i="7" s="1"/>
  <c r="CK161" i="7" s="1"/>
  <c r="DH162" i="7"/>
  <c r="DL162" i="7" s="1"/>
  <c r="CP164" i="7"/>
  <c r="CT164" i="7" s="1"/>
  <c r="DD166" i="7"/>
  <c r="CJ172" i="7"/>
  <c r="AN184" i="7"/>
  <c r="BJ184" i="7" s="1"/>
  <c r="CP184" i="7" s="1"/>
  <c r="DH185" i="7"/>
  <c r="DL185" i="7" s="1"/>
  <c r="BA201" i="7"/>
  <c r="DC204" i="7"/>
  <c r="DE204" i="7" s="1"/>
  <c r="DG204" i="7" s="1"/>
  <c r="DR204" i="7"/>
  <c r="DL204" i="7"/>
  <c r="DH211" i="7"/>
  <c r="DI211" i="7" s="1"/>
  <c r="DH216" i="7"/>
  <c r="DD217" i="7"/>
  <c r="DC217" i="7"/>
  <c r="DE217" i="7" s="1"/>
  <c r="DG217" i="7" s="1"/>
  <c r="DM217" i="7"/>
  <c r="DQ217" i="7" s="1"/>
  <c r="DH221" i="7"/>
  <c r="DI221" i="7" s="1"/>
  <c r="AN223" i="7"/>
  <c r="BJ223" i="7" s="1"/>
  <c r="CK223" i="7" s="1"/>
  <c r="CL223" i="7" s="1"/>
  <c r="CG223" i="7"/>
  <c r="AN225" i="7"/>
  <c r="BJ225" i="7" s="1"/>
  <c r="DH228" i="7"/>
  <c r="DR228" i="7"/>
  <c r="DN229" i="7"/>
  <c r="AN233" i="7"/>
  <c r="BJ233" i="7" s="1"/>
  <c r="DR221" i="7"/>
  <c r="DS221" i="7" s="1"/>
  <c r="DD221" i="7"/>
  <c r="CH228" i="7"/>
  <c r="DI230" i="7"/>
  <c r="DQ231" i="7"/>
  <c r="CK210" i="7"/>
  <c r="CO210" i="7" s="1"/>
  <c r="DH212" i="7"/>
  <c r="DL212" i="7" s="1"/>
  <c r="AN214" i="7"/>
  <c r="BJ214" i="7" s="1"/>
  <c r="CK214" i="7" s="1"/>
  <c r="DC216" i="7"/>
  <c r="DE216" i="7" s="1"/>
  <c r="DG216" i="7" s="1"/>
  <c r="CJ217" i="7"/>
  <c r="CG217" i="7"/>
  <c r="DM221" i="7"/>
  <c r="DN221" i="7" s="1"/>
  <c r="DM222" i="7"/>
  <c r="DN222" i="7" s="1"/>
  <c r="DR224" i="7"/>
  <c r="DD224" i="7"/>
  <c r="DM224" i="7"/>
  <c r="DN224" i="7" s="1"/>
  <c r="DC228" i="7"/>
  <c r="DE228" i="7" s="1"/>
  <c r="DG228" i="7" s="1"/>
  <c r="DM228" i="7"/>
  <c r="DI229" i="7"/>
  <c r="DL230" i="7"/>
  <c r="DS230" i="7"/>
  <c r="CQ231" i="7"/>
  <c r="DD231" i="7"/>
  <c r="DN231" i="7"/>
  <c r="CJ232" i="7"/>
  <c r="DQ232" i="7"/>
  <c r="DH186" i="7"/>
  <c r="DI186" i="7" s="1"/>
  <c r="DH193" i="7"/>
  <c r="DL193" i="7" s="1"/>
  <c r="CJ203" i="7"/>
  <c r="CG203" i="7"/>
  <c r="CG211" i="7"/>
  <c r="CH211" i="7"/>
  <c r="CG212" i="7"/>
  <c r="AN213" i="7"/>
  <c r="BJ213" i="7" s="1"/>
  <c r="CP213" i="7" s="1"/>
  <c r="CT213" i="7" s="1"/>
  <c r="DD216" i="7"/>
  <c r="AN217" i="7"/>
  <c r="BJ217" i="7" s="1"/>
  <c r="BA217" i="7"/>
  <c r="DH217" i="7"/>
  <c r="DL217" i="7" s="1"/>
  <c r="CG221" i="7"/>
  <c r="CJ221" i="7"/>
  <c r="DC221" i="7"/>
  <c r="DE221" i="7" s="1"/>
  <c r="DG221" i="7" s="1"/>
  <c r="DD225" i="7"/>
  <c r="DC225" i="7"/>
  <c r="DE225" i="7" s="1"/>
  <c r="DG225" i="7" s="1"/>
  <c r="DR225" i="7"/>
  <c r="DD228" i="7"/>
  <c r="DH231" i="7"/>
  <c r="DI232" i="7"/>
  <c r="CG233" i="7"/>
  <c r="DH198" i="7"/>
  <c r="DI198" i="7" s="1"/>
  <c r="DH201" i="7"/>
  <c r="DJ201" i="7" s="1"/>
  <c r="CQ71" i="7"/>
  <c r="CL73" i="7"/>
  <c r="CV73" i="7"/>
  <c r="CV233" i="7"/>
  <c r="CM71" i="7"/>
  <c r="CR71" i="7"/>
  <c r="CW71" i="7"/>
  <c r="CM73" i="7"/>
  <c r="CR73" i="7"/>
  <c r="CW73" i="7"/>
  <c r="CR74" i="7"/>
  <c r="CY74" i="7"/>
  <c r="CL141" i="7"/>
  <c r="CQ228" i="7"/>
  <c r="CW228" i="7"/>
  <c r="CY229" i="7"/>
  <c r="CM231" i="7"/>
  <c r="CY231" i="7"/>
  <c r="CM232" i="7"/>
  <c r="CY232" i="7"/>
  <c r="CL233" i="7"/>
  <c r="CR141" i="7"/>
  <c r="CL71" i="7"/>
  <c r="CV71" i="7"/>
  <c r="CQ73" i="7"/>
  <c r="CW74" i="7"/>
  <c r="CQ229" i="7"/>
  <c r="CW229" i="7"/>
  <c r="CL231" i="7"/>
  <c r="CL232" i="7"/>
  <c r="CO71" i="7"/>
  <c r="CT71" i="7"/>
  <c r="CO73" i="7"/>
  <c r="CT73" i="7"/>
  <c r="CT74" i="7"/>
  <c r="CL228" i="7"/>
  <c r="CR228" i="7"/>
  <c r="CY228" i="7"/>
  <c r="CM229" i="7"/>
  <c r="CT229" i="7"/>
  <c r="CT231" i="7"/>
  <c r="CT232" i="7"/>
  <c r="CT233" i="7"/>
  <c r="CQ233" i="7"/>
  <c r="DW243" i="7"/>
  <c r="DL9" i="7"/>
  <c r="DQ14" i="7"/>
  <c r="DO14" i="7"/>
  <c r="DV15" i="7"/>
  <c r="DV22" i="7"/>
  <c r="DV34" i="7"/>
  <c r="DL13" i="7"/>
  <c r="DQ21" i="7"/>
  <c r="DV26" i="7"/>
  <c r="DJ16" i="7"/>
  <c r="DL17" i="7"/>
  <c r="DV18" i="7"/>
  <c r="DL20" i="7"/>
  <c r="DJ20" i="7"/>
  <c r="DQ25" i="7"/>
  <c r="DV39" i="7"/>
  <c r="DV42" i="7"/>
  <c r="DV11" i="7"/>
  <c r="DL24" i="7"/>
  <c r="DR8" i="7"/>
  <c r="DC9" i="7"/>
  <c r="DE9" i="7" s="1"/>
  <c r="DG9" i="7" s="1"/>
  <c r="CJ10" i="7"/>
  <c r="DM11" i="7"/>
  <c r="DL12" i="7"/>
  <c r="DR12" i="7"/>
  <c r="DC13" i="7"/>
  <c r="DE13" i="7" s="1"/>
  <c r="DG13" i="7" s="1"/>
  <c r="CJ14" i="7"/>
  <c r="DM15" i="7"/>
  <c r="DL16" i="7"/>
  <c r="DR16" i="7"/>
  <c r="DC17" i="7"/>
  <c r="DE17" i="7" s="1"/>
  <c r="DG17" i="7" s="1"/>
  <c r="S18" i="7"/>
  <c r="CH18" i="7"/>
  <c r="CR18" i="7"/>
  <c r="DM18" i="7"/>
  <c r="DR19" i="7"/>
  <c r="AN22" i="7"/>
  <c r="BJ22" i="7" s="1"/>
  <c r="DM22" i="7"/>
  <c r="DR23" i="7"/>
  <c r="AN26" i="7"/>
  <c r="BJ26" i="7" s="1"/>
  <c r="DM26" i="7"/>
  <c r="DR27" i="7"/>
  <c r="DM28" i="7"/>
  <c r="DM32" i="7"/>
  <c r="CJ35" i="7"/>
  <c r="DH35" i="7"/>
  <c r="DC35" i="7"/>
  <c r="DE35" i="7" s="1"/>
  <c r="DG35" i="7" s="1"/>
  <c r="DQ40" i="7"/>
  <c r="BA42" i="7"/>
  <c r="AN42" i="7"/>
  <c r="BJ42" i="7" s="1"/>
  <c r="CJ46" i="7"/>
  <c r="DC46" i="7"/>
  <c r="DE46" i="7" s="1"/>
  <c r="DG46" i="7" s="1"/>
  <c r="DH46" i="7"/>
  <c r="DV47" i="7"/>
  <c r="DV51" i="7"/>
  <c r="DV55" i="7"/>
  <c r="CP106" i="7"/>
  <c r="CU106" i="7"/>
  <c r="CK106" i="7"/>
  <c r="DM8" i="7"/>
  <c r="DR9" i="7"/>
  <c r="AN12" i="7"/>
  <c r="BJ12" i="7" s="1"/>
  <c r="DM12" i="7"/>
  <c r="DR13" i="7"/>
  <c r="AN16" i="7"/>
  <c r="BJ16" i="7" s="1"/>
  <c r="DM16" i="7"/>
  <c r="DR17" i="7"/>
  <c r="T18" i="7"/>
  <c r="CC18" i="7"/>
  <c r="DW255" i="7" s="1"/>
  <c r="DM19" i="7"/>
  <c r="DM23" i="7"/>
  <c r="DJ25" i="7"/>
  <c r="DM27" i="7"/>
  <c r="BA38" i="7"/>
  <c r="AN38" i="7"/>
  <c r="BJ38" i="7" s="1"/>
  <c r="CJ42" i="7"/>
  <c r="DC42" i="7"/>
  <c r="DE42" i="7" s="1"/>
  <c r="DG42" i="7" s="1"/>
  <c r="DH42" i="7"/>
  <c r="DV43" i="7"/>
  <c r="CH44" i="7"/>
  <c r="CJ44" i="7"/>
  <c r="DH45" i="7"/>
  <c r="DV45" i="7"/>
  <c r="DL49" i="7"/>
  <c r="DL50" i="7"/>
  <c r="DL53" i="7"/>
  <c r="CP171" i="7"/>
  <c r="CU171" i="7"/>
  <c r="CK171" i="7"/>
  <c r="DW248" i="7"/>
  <c r="DH8" i="7"/>
  <c r="DM9" i="7"/>
  <c r="DM13" i="7"/>
  <c r="DM17" i="7"/>
  <c r="Z18" i="7"/>
  <c r="CM18" i="7"/>
  <c r="CW18" i="7"/>
  <c r="DC18" i="7"/>
  <c r="CJ19" i="7"/>
  <c r="DH19" i="7"/>
  <c r="CH20" i="7"/>
  <c r="DM20" i="7"/>
  <c r="DC22" i="7"/>
  <c r="DE22" i="7" s="1"/>
  <c r="DG22" i="7" s="1"/>
  <c r="CJ23" i="7"/>
  <c r="DH23" i="7"/>
  <c r="CH24" i="7"/>
  <c r="DM24" i="7"/>
  <c r="DL25" i="7"/>
  <c r="DC26" i="7"/>
  <c r="DE26" i="7" s="1"/>
  <c r="DG26" i="7" s="1"/>
  <c r="CJ27" i="7"/>
  <c r="DH27" i="7"/>
  <c r="CH28" i="7"/>
  <c r="DR28" i="7"/>
  <c r="BA29" i="7"/>
  <c r="DQ29" i="7"/>
  <c r="DH30" i="7"/>
  <c r="CH31" i="7"/>
  <c r="DC31" i="7"/>
  <c r="DH31" i="7"/>
  <c r="DR31" i="7"/>
  <c r="CH32" i="7"/>
  <c r="DR32" i="7"/>
  <c r="BA33" i="7"/>
  <c r="DQ33" i="7"/>
  <c r="BA34" i="7"/>
  <c r="AN34" i="7"/>
  <c r="BJ34" i="7" s="1"/>
  <c r="DQ35" i="7"/>
  <c r="BA37" i="7"/>
  <c r="CJ38" i="7"/>
  <c r="DC38" i="7"/>
  <c r="DH38" i="7"/>
  <c r="CH40" i="7"/>
  <c r="CJ40" i="7"/>
  <c r="DT41" i="7"/>
  <c r="DH41" i="7"/>
  <c r="DV41" i="7"/>
  <c r="CH42" i="7"/>
  <c r="DM42" i="7"/>
  <c r="CJ43" i="7"/>
  <c r="DH43" i="7"/>
  <c r="DC43" i="7"/>
  <c r="DE43" i="7" s="1"/>
  <c r="DG43" i="7" s="1"/>
  <c r="BA44" i="7"/>
  <c r="DM45" i="7"/>
  <c r="DR49" i="7"/>
  <c r="DM49" i="7"/>
  <c r="DC49" i="7"/>
  <c r="DE49" i="7" s="1"/>
  <c r="DG49" i="7" s="1"/>
  <c r="CJ50" i="7"/>
  <c r="DC50" i="7"/>
  <c r="DE50" i="7" s="1"/>
  <c r="DG50" i="7" s="1"/>
  <c r="DM50" i="7"/>
  <c r="DR53" i="7"/>
  <c r="DM53" i="7"/>
  <c r="DC53" i="7"/>
  <c r="DE53" i="7" s="1"/>
  <c r="DG53" i="7" s="1"/>
  <c r="CJ54" i="7"/>
  <c r="DC54" i="7"/>
  <c r="DE54" i="7" s="1"/>
  <c r="DG54" i="7" s="1"/>
  <c r="DM54" i="7"/>
  <c r="DL56" i="7"/>
  <c r="CU110" i="7"/>
  <c r="CK110" i="7"/>
  <c r="CP110" i="7"/>
  <c r="CU125" i="7"/>
  <c r="CK125" i="7"/>
  <c r="DX6" i="7"/>
  <c r="DY6" i="7" s="1"/>
  <c r="DZ6" i="7" s="1"/>
  <c r="EA6" i="7" s="1"/>
  <c r="EB6" i="7" s="1"/>
  <c r="EC6" i="7" s="1"/>
  <c r="ED6" i="7" s="1"/>
  <c r="EE6" i="7" s="1"/>
  <c r="EF6" i="7" s="1"/>
  <c r="EG6" i="7" s="1"/>
  <c r="EH6" i="7" s="1"/>
  <c r="EI6" i="7" s="1"/>
  <c r="EJ6" i="7" s="1"/>
  <c r="EK6" i="7" s="1"/>
  <c r="EL6" i="7" s="1"/>
  <c r="EM6" i="7" s="1"/>
  <c r="EN6" i="7" s="1"/>
  <c r="EO6" i="7" s="1"/>
  <c r="EP6" i="7" s="1"/>
  <c r="EQ6" i="7" s="1"/>
  <c r="ER6" i="7" s="1"/>
  <c r="ES6" i="7" s="1"/>
  <c r="ET6" i="7" s="1"/>
  <c r="EU6" i="7" s="1"/>
  <c r="EV6" i="7" s="1"/>
  <c r="EW6" i="7" s="1"/>
  <c r="EX6" i="7" s="1"/>
  <c r="EY6" i="7" s="1"/>
  <c r="EZ6" i="7" s="1"/>
  <c r="FA6" i="7" s="1"/>
  <c r="FB6" i="7" s="1"/>
  <c r="FC6" i="7" s="1"/>
  <c r="FD6" i="7" s="1"/>
  <c r="FE6" i="7" s="1"/>
  <c r="FF6" i="7" s="1"/>
  <c r="FG6" i="7" s="1"/>
  <c r="FH6" i="7" s="1"/>
  <c r="FI6" i="7" s="1"/>
  <c r="FJ6" i="7" s="1"/>
  <c r="FK6" i="7" s="1"/>
  <c r="CJ8" i="7"/>
  <c r="DC8" i="7"/>
  <c r="DE8" i="7" s="1"/>
  <c r="DG8" i="7" s="1"/>
  <c r="DM10" i="7"/>
  <c r="DC12" i="7"/>
  <c r="DE12" i="7" s="1"/>
  <c r="DG12" i="7" s="1"/>
  <c r="DC16" i="7"/>
  <c r="DE16" i="7" s="1"/>
  <c r="DG16" i="7" s="1"/>
  <c r="DC19" i="7"/>
  <c r="DE19" i="7" s="1"/>
  <c r="DG19" i="7" s="1"/>
  <c r="DL22" i="7"/>
  <c r="DC23" i="7"/>
  <c r="DE23" i="7" s="1"/>
  <c r="DG23" i="7" s="1"/>
  <c r="DL26" i="7"/>
  <c r="DC27" i="7"/>
  <c r="DE27" i="7" s="1"/>
  <c r="DG27" i="7" s="1"/>
  <c r="DC28" i="7"/>
  <c r="DE28" i="7" s="1"/>
  <c r="DG28" i="7" s="1"/>
  <c r="CJ29" i="7"/>
  <c r="DT30" i="7"/>
  <c r="AN31" i="7"/>
  <c r="BJ31" i="7" s="1"/>
  <c r="CJ31" i="7"/>
  <c r="DC32" i="7"/>
  <c r="DE32" i="7" s="1"/>
  <c r="DG32" i="7" s="1"/>
  <c r="CJ34" i="7"/>
  <c r="DC34" i="7"/>
  <c r="DT34" i="7" s="1"/>
  <c r="DH34" i="7"/>
  <c r="DR35" i="7"/>
  <c r="CH36" i="7"/>
  <c r="CJ36" i="7"/>
  <c r="DH37" i="7"/>
  <c r="DV37" i="7"/>
  <c r="CJ39" i="7"/>
  <c r="DH39" i="7"/>
  <c r="DC39" i="7"/>
  <c r="DE39" i="7" s="1"/>
  <c r="DG39" i="7" s="1"/>
  <c r="BA40" i="7"/>
  <c r="DM41" i="7"/>
  <c r="CH43" i="7"/>
  <c r="DM43" i="7"/>
  <c r="DQ44" i="7"/>
  <c r="DC45" i="7"/>
  <c r="DE45" i="7" s="1"/>
  <c r="DG45" i="7" s="1"/>
  <c r="BA46" i="7"/>
  <c r="AN46" i="7"/>
  <c r="BJ46" i="7" s="1"/>
  <c r="DR46" i="7"/>
  <c r="CJ47" i="7"/>
  <c r="DH47" i="7"/>
  <c r="DM47" i="7"/>
  <c r="DC47" i="7"/>
  <c r="DE47" i="7" s="1"/>
  <c r="DG47" i="7" s="1"/>
  <c r="CH48" i="7"/>
  <c r="CJ48" i="7"/>
  <c r="DV50" i="7"/>
  <c r="CJ51" i="7"/>
  <c r="DH51" i="7"/>
  <c r="DM51" i="7"/>
  <c r="DC51" i="7"/>
  <c r="DE51" i="7" s="1"/>
  <c r="DG51" i="7" s="1"/>
  <c r="CH52" i="7"/>
  <c r="CJ52" i="7"/>
  <c r="DO52" i="7"/>
  <c r="DV54" i="7"/>
  <c r="CJ55" i="7"/>
  <c r="DH55" i="7"/>
  <c r="DM55" i="7"/>
  <c r="DC55" i="7"/>
  <c r="DE55" i="7" s="1"/>
  <c r="DG55" i="7" s="1"/>
  <c r="CH56" i="7"/>
  <c r="CJ56" i="7"/>
  <c r="CU130" i="7"/>
  <c r="CP130" i="7"/>
  <c r="CK130" i="7"/>
  <c r="AN50" i="7"/>
  <c r="BJ50" i="7" s="1"/>
  <c r="AN54" i="7"/>
  <c r="BJ54" i="7" s="1"/>
  <c r="DR61" i="7"/>
  <c r="DC61" i="7"/>
  <c r="DE61" i="7" s="1"/>
  <c r="DG61" i="7" s="1"/>
  <c r="DM61" i="7"/>
  <c r="CU64" i="7"/>
  <c r="CP64" i="7"/>
  <c r="CK64" i="7"/>
  <c r="DS64" i="7"/>
  <c r="DR66" i="7"/>
  <c r="DC66" i="7"/>
  <c r="DE66" i="7" s="1"/>
  <c r="DG66" i="7" s="1"/>
  <c r="DM66" i="7"/>
  <c r="DJ68" i="7"/>
  <c r="DR70" i="7"/>
  <c r="DC70" i="7"/>
  <c r="DE70" i="7" s="1"/>
  <c r="DG70" i="7" s="1"/>
  <c r="DM70" i="7"/>
  <c r="DJ71" i="7"/>
  <c r="DI71" i="7"/>
  <c r="DT71" i="7"/>
  <c r="DS71" i="7"/>
  <c r="DR72" i="7"/>
  <c r="DC72" i="7"/>
  <c r="DE72" i="7" s="1"/>
  <c r="DG72" i="7" s="1"/>
  <c r="DM72" i="7"/>
  <c r="DI73" i="7"/>
  <c r="DL74" i="7"/>
  <c r="DV74" i="7"/>
  <c r="DR76" i="7"/>
  <c r="DC76" i="7"/>
  <c r="DE76" i="7" s="1"/>
  <c r="DG76" i="7" s="1"/>
  <c r="DM76" i="7"/>
  <c r="DQ77" i="7"/>
  <c r="DJ78" i="7"/>
  <c r="DR80" i="7"/>
  <c r="DC80" i="7"/>
  <c r="DE80" i="7" s="1"/>
  <c r="DG80" i="7" s="1"/>
  <c r="DM80" i="7"/>
  <c r="DQ81" i="7"/>
  <c r="DR84" i="7"/>
  <c r="DC84" i="7"/>
  <c r="DE84" i="7" s="1"/>
  <c r="DG84" i="7" s="1"/>
  <c r="DM84" i="7"/>
  <c r="DR88" i="7"/>
  <c r="DC88" i="7"/>
  <c r="DE88" i="7" s="1"/>
  <c r="DG88" i="7" s="1"/>
  <c r="DM88" i="7"/>
  <c r="AN89" i="7"/>
  <c r="BJ89" i="7" s="1"/>
  <c r="AN93" i="7"/>
  <c r="BJ93" i="7" s="1"/>
  <c r="DO95" i="7"/>
  <c r="DV95" i="7"/>
  <c r="DT95" i="7"/>
  <c r="AN97" i="7"/>
  <c r="BJ97" i="7" s="1"/>
  <c r="DO99" i="7"/>
  <c r="DO100" i="7"/>
  <c r="AN101" i="7"/>
  <c r="BJ101" i="7" s="1"/>
  <c r="DO103" i="7"/>
  <c r="DV103" i="7"/>
  <c r="DT103" i="7"/>
  <c r="AN105" i="7"/>
  <c r="BJ105" i="7" s="1"/>
  <c r="CH110" i="7"/>
  <c r="CG110" i="7"/>
  <c r="DR110" i="7"/>
  <c r="DM110" i="7"/>
  <c r="DH110" i="7"/>
  <c r="DC110" i="7"/>
  <c r="DE110" i="7" s="1"/>
  <c r="DG110" i="7" s="1"/>
  <c r="CU111" i="7"/>
  <c r="CP111" i="7"/>
  <c r="CK111" i="7"/>
  <c r="CG113" i="7"/>
  <c r="CJ113" i="7"/>
  <c r="DR116" i="7"/>
  <c r="DM116" i="7"/>
  <c r="DH116" i="7"/>
  <c r="DC116" i="7"/>
  <c r="DE116" i="7" s="1"/>
  <c r="DG116" i="7" s="1"/>
  <c r="DD116" i="7"/>
  <c r="CP117" i="7"/>
  <c r="DL118" i="7"/>
  <c r="DI118" i="7"/>
  <c r="CP121" i="7"/>
  <c r="DV121" i="7"/>
  <c r="DS121" i="7"/>
  <c r="DL122" i="7"/>
  <c r="CJ123" i="7"/>
  <c r="CH123" i="7"/>
  <c r="CG123" i="7"/>
  <c r="DS123" i="7"/>
  <c r="DV123" i="7"/>
  <c r="AN124" i="7"/>
  <c r="BJ124" i="7" s="1"/>
  <c r="CR131" i="7"/>
  <c r="CU134" i="7"/>
  <c r="CP134" i="7"/>
  <c r="CJ134" i="7"/>
  <c r="CH134" i="7"/>
  <c r="CG134" i="7"/>
  <c r="CK139" i="7"/>
  <c r="CP139" i="7"/>
  <c r="CP143" i="7"/>
  <c r="CK158" i="7"/>
  <c r="CP158" i="7"/>
  <c r="CU158" i="7"/>
  <c r="DL158" i="7"/>
  <c r="DI158" i="7"/>
  <c r="DV62" i="7"/>
  <c r="CJ63" i="7"/>
  <c r="CH63" i="7"/>
  <c r="DV67" i="7"/>
  <c r="CJ68" i="7"/>
  <c r="CH68" i="7"/>
  <c r="DV77" i="7"/>
  <c r="CJ78" i="7"/>
  <c r="CH78" i="7"/>
  <c r="CJ82" i="7"/>
  <c r="CH82" i="7"/>
  <c r="DV85" i="7"/>
  <c r="CJ86" i="7"/>
  <c r="CH86" i="7"/>
  <c r="DL89" i="7"/>
  <c r="CJ90" i="7"/>
  <c r="DC90" i="7"/>
  <c r="DE90" i="7" s="1"/>
  <c r="DG90" i="7" s="1"/>
  <c r="DH90" i="7"/>
  <c r="CJ91" i="7"/>
  <c r="CH91" i="7"/>
  <c r="DL93" i="7"/>
  <c r="CJ94" i="7"/>
  <c r="DC94" i="7"/>
  <c r="DE94" i="7" s="1"/>
  <c r="DG94" i="7" s="1"/>
  <c r="DH94" i="7"/>
  <c r="CJ95" i="7"/>
  <c r="CH95" i="7"/>
  <c r="DL97" i="7"/>
  <c r="CJ98" i="7"/>
  <c r="DC98" i="7"/>
  <c r="DE98" i="7" s="1"/>
  <c r="DG98" i="7" s="1"/>
  <c r="DH98" i="7"/>
  <c r="CJ99" i="7"/>
  <c r="CH99" i="7"/>
  <c r="DL101" i="7"/>
  <c r="CJ102" i="7"/>
  <c r="DC102" i="7"/>
  <c r="DE102" i="7" s="1"/>
  <c r="DG102" i="7" s="1"/>
  <c r="DH102" i="7"/>
  <c r="CJ103" i="7"/>
  <c r="CH103" i="7"/>
  <c r="DL105" i="7"/>
  <c r="CU112" i="7"/>
  <c r="CP112" i="7"/>
  <c r="CK112" i="7"/>
  <c r="DL113" i="7"/>
  <c r="DI113" i="7"/>
  <c r="DI115" i="7"/>
  <c r="DL115" i="7"/>
  <c r="CM120" i="7"/>
  <c r="CV121" i="7"/>
  <c r="CP123" i="7"/>
  <c r="CU123" i="7"/>
  <c r="CK123" i="7"/>
  <c r="DC125" i="7"/>
  <c r="DE125" i="7" s="1"/>
  <c r="DG125" i="7" s="1"/>
  <c r="DH125" i="7"/>
  <c r="CH128" i="7"/>
  <c r="CJ128" i="7"/>
  <c r="CG128" i="7"/>
  <c r="CG130" i="7"/>
  <c r="CH130" i="7"/>
  <c r="CJ130" i="7"/>
  <c r="DV131" i="7"/>
  <c r="DS131" i="7"/>
  <c r="DT131" i="7"/>
  <c r="CU133" i="7"/>
  <c r="CP133" i="7"/>
  <c r="CK133" i="7"/>
  <c r="CJ133" i="7"/>
  <c r="CG133" i="7"/>
  <c r="CH133" i="7"/>
  <c r="DD134" i="7"/>
  <c r="DR134" i="7"/>
  <c r="DM134" i="7"/>
  <c r="DH134" i="7"/>
  <c r="DC134" i="7"/>
  <c r="DE134" i="7" s="1"/>
  <c r="DG134" i="7" s="1"/>
  <c r="CJ142" i="7"/>
  <c r="CH142" i="7"/>
  <c r="CG142" i="7"/>
  <c r="CO147" i="7"/>
  <c r="BA151" i="7"/>
  <c r="AN151" i="7"/>
  <c r="BJ151" i="7" s="1"/>
  <c r="DS154" i="7"/>
  <c r="DV154" i="7"/>
  <c r="BA157" i="7"/>
  <c r="AN157" i="7"/>
  <c r="BJ157" i="7" s="1"/>
  <c r="CH157" i="7"/>
  <c r="CJ157" i="7"/>
  <c r="CG157" i="7"/>
  <c r="CU200" i="7"/>
  <c r="CK200" i="7"/>
  <c r="CP200" i="7"/>
  <c r="DQ65" i="7"/>
  <c r="AN66" i="7"/>
  <c r="BJ66" i="7" s="1"/>
  <c r="DQ69" i="7"/>
  <c r="AN70" i="7"/>
  <c r="BJ70" i="7" s="1"/>
  <c r="AN72" i="7"/>
  <c r="BJ72" i="7" s="1"/>
  <c r="DN73" i="7"/>
  <c r="DQ74" i="7"/>
  <c r="DO74" i="7"/>
  <c r="DQ75" i="7"/>
  <c r="AN76" i="7"/>
  <c r="BJ76" i="7" s="1"/>
  <c r="DQ79" i="7"/>
  <c r="AN80" i="7"/>
  <c r="BJ80" i="7" s="1"/>
  <c r="DQ83" i="7"/>
  <c r="AN84" i="7"/>
  <c r="BJ84" i="7" s="1"/>
  <c r="DQ87" i="7"/>
  <c r="AN88" i="7"/>
  <c r="BJ88" i="7" s="1"/>
  <c r="DR89" i="7"/>
  <c r="DC89" i="7"/>
  <c r="DE89" i="7" s="1"/>
  <c r="DG89" i="7" s="1"/>
  <c r="DM89" i="7"/>
  <c r="CH90" i="7"/>
  <c r="DM90" i="7"/>
  <c r="DR93" i="7"/>
  <c r="DC93" i="7"/>
  <c r="DE93" i="7" s="1"/>
  <c r="DG93" i="7" s="1"/>
  <c r="DM93" i="7"/>
  <c r="CH94" i="7"/>
  <c r="DM94" i="7"/>
  <c r="DL96" i="7"/>
  <c r="DR97" i="7"/>
  <c r="DC97" i="7"/>
  <c r="DE97" i="7" s="1"/>
  <c r="DG97" i="7" s="1"/>
  <c r="DM97" i="7"/>
  <c r="CH98" i="7"/>
  <c r="DM98" i="7"/>
  <c r="DR101" i="7"/>
  <c r="DC101" i="7"/>
  <c r="DE101" i="7" s="1"/>
  <c r="DG101" i="7" s="1"/>
  <c r="DM101" i="7"/>
  <c r="CH102" i="7"/>
  <c r="DM102" i="7"/>
  <c r="DL104" i="7"/>
  <c r="DR105" i="7"/>
  <c r="DC105" i="7"/>
  <c r="DE105" i="7" s="1"/>
  <c r="DG105" i="7" s="1"/>
  <c r="DM105" i="7"/>
  <c r="CH106" i="7"/>
  <c r="CG106" i="7"/>
  <c r="DR106" i="7"/>
  <c r="DM106" i="7"/>
  <c r="DH106" i="7"/>
  <c r="DC106" i="7"/>
  <c r="DE106" i="7" s="1"/>
  <c r="DG106" i="7" s="1"/>
  <c r="CU107" i="7"/>
  <c r="CP107" i="7"/>
  <c r="CK107" i="7"/>
  <c r="DL107" i="7"/>
  <c r="DV107" i="7"/>
  <c r="DD110" i="7"/>
  <c r="DQ111" i="7"/>
  <c r="DO111" i="7"/>
  <c r="BA112" i="7"/>
  <c r="DR113" i="7"/>
  <c r="DD113" i="7"/>
  <c r="DC113" i="7"/>
  <c r="DE113" i="7" s="1"/>
  <c r="DG113" i="7" s="1"/>
  <c r="DM113" i="7"/>
  <c r="DJ115" i="7"/>
  <c r="CH116" i="7"/>
  <c r="CJ116" i="7"/>
  <c r="CW121" i="7"/>
  <c r="DD123" i="7"/>
  <c r="DC123" i="7"/>
  <c r="DH123" i="7"/>
  <c r="DM125" i="7"/>
  <c r="DT126" i="7"/>
  <c r="DV126" i="7"/>
  <c r="DS126" i="7"/>
  <c r="DI127" i="7"/>
  <c r="DL127" i="7"/>
  <c r="BA142" i="7"/>
  <c r="AN142" i="7"/>
  <c r="BJ142" i="7" s="1"/>
  <c r="DD142" i="7"/>
  <c r="DR142" i="7"/>
  <c r="DM142" i="7"/>
  <c r="DH142" i="7"/>
  <c r="DC142" i="7"/>
  <c r="DE142" i="7" s="1"/>
  <c r="DG142" i="7" s="1"/>
  <c r="CG171" i="7"/>
  <c r="CJ171" i="7"/>
  <c r="CH171" i="7"/>
  <c r="DL60" i="7"/>
  <c r="DH61" i="7"/>
  <c r="CJ62" i="7"/>
  <c r="DC62" i="7"/>
  <c r="DH62" i="7"/>
  <c r="DH66" i="7"/>
  <c r="CJ67" i="7"/>
  <c r="DC67" i="7"/>
  <c r="DE67" i="7" s="1"/>
  <c r="DG67" i="7" s="1"/>
  <c r="DH67" i="7"/>
  <c r="DL69" i="7"/>
  <c r="DH70" i="7"/>
  <c r="DH72" i="7"/>
  <c r="DH76" i="7"/>
  <c r="CJ77" i="7"/>
  <c r="DC77" i="7"/>
  <c r="DE77" i="7" s="1"/>
  <c r="DG77" i="7" s="1"/>
  <c r="DH77" i="7"/>
  <c r="DV78" i="7"/>
  <c r="DT78" i="7"/>
  <c r="DL79" i="7"/>
  <c r="DH80" i="7"/>
  <c r="CJ81" i="7"/>
  <c r="DC81" i="7"/>
  <c r="DE81" i="7" s="1"/>
  <c r="DG81" i="7" s="1"/>
  <c r="DH81" i="7"/>
  <c r="DH84" i="7"/>
  <c r="CJ85" i="7"/>
  <c r="DC85" i="7"/>
  <c r="DE85" i="7" s="1"/>
  <c r="DG85" i="7" s="1"/>
  <c r="DH85" i="7"/>
  <c r="DV86" i="7"/>
  <c r="DL87" i="7"/>
  <c r="DH88" i="7"/>
  <c r="DR90" i="7"/>
  <c r="DQ91" i="7"/>
  <c r="DR94" i="7"/>
  <c r="DQ95" i="7"/>
  <c r="DR98" i="7"/>
  <c r="DQ99" i="7"/>
  <c r="BA100" i="7"/>
  <c r="DJ100" i="7"/>
  <c r="DR102" i="7"/>
  <c r="DQ103" i="7"/>
  <c r="BA104" i="7"/>
  <c r="DJ104" i="7"/>
  <c r="CJ106" i="7"/>
  <c r="DS107" i="7"/>
  <c r="CU108" i="7"/>
  <c r="CP108" i="7"/>
  <c r="CK108" i="7"/>
  <c r="DO108" i="7"/>
  <c r="DN108" i="7"/>
  <c r="CJ109" i="7"/>
  <c r="CH109" i="7"/>
  <c r="DD109" i="7"/>
  <c r="DR109" i="7"/>
  <c r="DM109" i="7"/>
  <c r="DH109" i="7"/>
  <c r="DC109" i="7"/>
  <c r="DE109" i="7" s="1"/>
  <c r="DG109" i="7" s="1"/>
  <c r="DN111" i="7"/>
  <c r="DO114" i="7"/>
  <c r="DQ114" i="7"/>
  <c r="DN114" i="7"/>
  <c r="CG116" i="7"/>
  <c r="CO117" i="7"/>
  <c r="DL117" i="7"/>
  <c r="AN118" i="7"/>
  <c r="BJ118" i="7" s="1"/>
  <c r="BA118" i="7"/>
  <c r="DS119" i="7"/>
  <c r="DV119" i="7"/>
  <c r="DT119" i="7"/>
  <c r="CK121" i="7"/>
  <c r="CY121" i="7"/>
  <c r="DM123" i="7"/>
  <c r="CG125" i="7"/>
  <c r="CJ125" i="7"/>
  <c r="CH125" i="7"/>
  <c r="DD125" i="7"/>
  <c r="DR125" i="7"/>
  <c r="CP127" i="7"/>
  <c r="CU127" i="7"/>
  <c r="DR128" i="7"/>
  <c r="DM128" i="7"/>
  <c r="DH128" i="7"/>
  <c r="DC128" i="7"/>
  <c r="DE128" i="7" s="1"/>
  <c r="DG128" i="7" s="1"/>
  <c r="DD128" i="7"/>
  <c r="CU129" i="7"/>
  <c r="CK129" i="7"/>
  <c r="DV130" i="7"/>
  <c r="DS130" i="7"/>
  <c r="DS133" i="7"/>
  <c r="CO135" i="7"/>
  <c r="DE162" i="7"/>
  <c r="DG162" i="7" s="1"/>
  <c r="DT162" i="7"/>
  <c r="DM127" i="7"/>
  <c r="CO131" i="7"/>
  <c r="CP132" i="7"/>
  <c r="CQ135" i="7"/>
  <c r="DI137" i="7"/>
  <c r="DL137" i="7"/>
  <c r="CU140" i="7"/>
  <c r="CP140" i="7"/>
  <c r="CK140" i="7"/>
  <c r="DV140" i="7"/>
  <c r="AN141" i="7"/>
  <c r="BJ141" i="7" s="1"/>
  <c r="BA141" i="7"/>
  <c r="CH143" i="7"/>
  <c r="CG143" i="7"/>
  <c r="CJ143" i="7"/>
  <c r="DR143" i="7"/>
  <c r="DM143" i="7"/>
  <c r="DH143" i="7"/>
  <c r="DC143" i="7"/>
  <c r="DE143" i="7" s="1"/>
  <c r="DG143" i="7" s="1"/>
  <c r="DD143" i="7"/>
  <c r="CQ147" i="7"/>
  <c r="CJ151" i="7"/>
  <c r="CH151" i="7"/>
  <c r="CG151" i="7"/>
  <c r="CK162" i="7"/>
  <c r="CP162" i="7"/>
  <c r="CP168" i="7"/>
  <c r="CU168" i="7"/>
  <c r="CK168" i="7"/>
  <c r="DM63" i="7"/>
  <c r="DM68" i="7"/>
  <c r="DM78" i="7"/>
  <c r="DM82" i="7"/>
  <c r="DM86" i="7"/>
  <c r="DR92" i="7"/>
  <c r="DR96" i="7"/>
  <c r="DR100" i="7"/>
  <c r="DR104" i="7"/>
  <c r="CU114" i="7"/>
  <c r="CP114" i="7"/>
  <c r="CK114" i="7"/>
  <c r="DR115" i="7"/>
  <c r="DV117" i="7"/>
  <c r="DM119" i="7"/>
  <c r="DM121" i="7"/>
  <c r="CH124" i="7"/>
  <c r="DR124" i="7"/>
  <c r="DM124" i="7"/>
  <c r="DH124" i="7"/>
  <c r="DC124" i="7"/>
  <c r="DE124" i="7" s="1"/>
  <c r="DG124" i="7" s="1"/>
  <c r="DO126" i="7"/>
  <c r="CH127" i="7"/>
  <c r="DC127" i="7"/>
  <c r="DE127" i="7" s="1"/>
  <c r="DG127" i="7" s="1"/>
  <c r="CG129" i="7"/>
  <c r="CH129" i="7"/>
  <c r="DR129" i="7"/>
  <c r="DM129" i="7"/>
  <c r="DH129" i="7"/>
  <c r="DC129" i="7"/>
  <c r="DE129" i="7" s="1"/>
  <c r="DG129" i="7" s="1"/>
  <c r="CH139" i="7"/>
  <c r="CG139" i="7"/>
  <c r="DR139" i="7"/>
  <c r="DM139" i="7"/>
  <c r="DH139" i="7"/>
  <c r="DC139" i="7"/>
  <c r="DE139" i="7" s="1"/>
  <c r="DG139" i="7" s="1"/>
  <c r="DD139" i="7"/>
  <c r="DN141" i="7"/>
  <c r="CU144" i="7"/>
  <c r="CP144" i="7"/>
  <c r="CK144" i="7"/>
  <c r="DV144" i="7"/>
  <c r="DS144" i="7"/>
  <c r="AN149" i="7"/>
  <c r="BJ149" i="7" s="1"/>
  <c r="BA149" i="7"/>
  <c r="DD151" i="7"/>
  <c r="DR151" i="7"/>
  <c r="DM151" i="7"/>
  <c r="DH151" i="7"/>
  <c r="DC151" i="7"/>
  <c r="DE151" i="7" s="1"/>
  <c r="DG151" i="7" s="1"/>
  <c r="CU152" i="7"/>
  <c r="DI154" i="7"/>
  <c r="DL154" i="7"/>
  <c r="DJ160" i="7"/>
  <c r="CU162" i="7"/>
  <c r="DO163" i="7"/>
  <c r="DQ163" i="7"/>
  <c r="DN163" i="7"/>
  <c r="DS164" i="7"/>
  <c r="DV164" i="7"/>
  <c r="DL171" i="7"/>
  <c r="DI171" i="7"/>
  <c r="CP180" i="7"/>
  <c r="CK180" i="7"/>
  <c r="CU180" i="7"/>
  <c r="CU188" i="7"/>
  <c r="CK188" i="7"/>
  <c r="CP188" i="7"/>
  <c r="CV74" i="7"/>
  <c r="BA114" i="7"/>
  <c r="DM115" i="7"/>
  <c r="DM117" i="7"/>
  <c r="DS117" i="7"/>
  <c r="CG119" i="7"/>
  <c r="DH119" i="7"/>
  <c r="CH120" i="7"/>
  <c r="DR120" i="7"/>
  <c r="DM120" i="7"/>
  <c r="DH120" i="7"/>
  <c r="DC120" i="7"/>
  <c r="DE120" i="7" s="1"/>
  <c r="DG120" i="7" s="1"/>
  <c r="CG124" i="7"/>
  <c r="CU126" i="7"/>
  <c r="CP126" i="7"/>
  <c r="CK126" i="7"/>
  <c r="DJ126" i="7"/>
  <c r="DN126" i="7"/>
  <c r="DR127" i="7"/>
  <c r="AN128" i="7"/>
  <c r="BJ128" i="7" s="1"/>
  <c r="DH130" i="7"/>
  <c r="DC130" i="7"/>
  <c r="DE130" i="7" s="1"/>
  <c r="DG130" i="7" s="1"/>
  <c r="DD133" i="7"/>
  <c r="DH133" i="7"/>
  <c r="DC133" i="7"/>
  <c r="DE133" i="7" s="1"/>
  <c r="DG133" i="7" s="1"/>
  <c r="CU135" i="7"/>
  <c r="CJ139" i="7"/>
  <c r="DQ141" i="7"/>
  <c r="DL144" i="7"/>
  <c r="DI145" i="7"/>
  <c r="CU147" i="7"/>
  <c r="CG158" i="7"/>
  <c r="CJ158" i="7"/>
  <c r="CH158" i="7"/>
  <c r="DD168" i="7"/>
  <c r="DC168" i="7"/>
  <c r="DE168" i="7" s="1"/>
  <c r="DG168" i="7" s="1"/>
  <c r="DH168" i="7"/>
  <c r="DR168" i="7"/>
  <c r="DM168" i="7"/>
  <c r="CU184" i="7"/>
  <c r="DO132" i="7"/>
  <c r="CU137" i="7"/>
  <c r="CP137" i="7"/>
  <c r="CK137" i="7"/>
  <c r="DN137" i="7"/>
  <c r="CJ138" i="7"/>
  <c r="CH138" i="7"/>
  <c r="DD138" i="7"/>
  <c r="DR138" i="7"/>
  <c r="DM138" i="7"/>
  <c r="DH138" i="7"/>
  <c r="DC138" i="7"/>
  <c r="DE138" i="7" s="1"/>
  <c r="DG138" i="7" s="1"/>
  <c r="DQ144" i="7"/>
  <c r="CH147" i="7"/>
  <c r="CG147" i="7"/>
  <c r="DR147" i="7"/>
  <c r="DM147" i="7"/>
  <c r="DH147" i="7"/>
  <c r="DC147" i="7"/>
  <c r="DE147" i="7" s="1"/>
  <c r="DG147" i="7" s="1"/>
  <c r="CU148" i="7"/>
  <c r="CP148" i="7"/>
  <c r="CK148" i="7"/>
  <c r="DL148" i="7"/>
  <c r="DJ148" i="7"/>
  <c r="DD156" i="7"/>
  <c r="DR156" i="7"/>
  <c r="DC156" i="7"/>
  <c r="DE156" i="7" s="1"/>
  <c r="DG156" i="7" s="1"/>
  <c r="DM156" i="7"/>
  <c r="DR161" i="7"/>
  <c r="DM161" i="7"/>
  <c r="DH161" i="7"/>
  <c r="DC161" i="7"/>
  <c r="DE161" i="7" s="1"/>
  <c r="DG161" i="7" s="1"/>
  <c r="DD161" i="7"/>
  <c r="DL163" i="7"/>
  <c r="CY164" i="7"/>
  <c r="CK164" i="7"/>
  <c r="CW164" i="7"/>
  <c r="CM165" i="7"/>
  <c r="CL165" i="7"/>
  <c r="CU165" i="7"/>
  <c r="CV166" i="7"/>
  <c r="CH174" i="7"/>
  <c r="CJ174" i="7"/>
  <c r="CG174" i="7"/>
  <c r="DJ176" i="7"/>
  <c r="DI176" i="7"/>
  <c r="DL176" i="7"/>
  <c r="CH152" i="7"/>
  <c r="CG152" i="7"/>
  <c r="DR152" i="7"/>
  <c r="DM152" i="7"/>
  <c r="DH152" i="7"/>
  <c r="DC152" i="7"/>
  <c r="DE152" i="7" s="1"/>
  <c r="DG152" i="7" s="1"/>
  <c r="DV153" i="7"/>
  <c r="AN155" i="7"/>
  <c r="BJ155" i="7" s="1"/>
  <c r="CJ156" i="7"/>
  <c r="CH156" i="7"/>
  <c r="DO159" i="7"/>
  <c r="DQ159" i="7"/>
  <c r="DN159" i="7"/>
  <c r="AN160" i="7"/>
  <c r="BJ160" i="7" s="1"/>
  <c r="CH161" i="7"/>
  <c r="CJ161" i="7"/>
  <c r="CO165" i="7"/>
  <c r="CK166" i="7"/>
  <c r="CY166" i="7"/>
  <c r="CU167" i="7"/>
  <c r="CP167" i="7"/>
  <c r="CK167" i="7"/>
  <c r="CU175" i="7"/>
  <c r="AN176" i="7"/>
  <c r="BJ176" i="7" s="1"/>
  <c r="BA176" i="7"/>
  <c r="CU178" i="7"/>
  <c r="CP178" i="7"/>
  <c r="CK178" i="7"/>
  <c r="CH188" i="7"/>
  <c r="CG188" i="7"/>
  <c r="CJ188" i="7"/>
  <c r="DM131" i="7"/>
  <c r="CH135" i="7"/>
  <c r="CG135" i="7"/>
  <c r="DR135" i="7"/>
  <c r="DM135" i="7"/>
  <c r="DH135" i="7"/>
  <c r="DC135" i="7"/>
  <c r="DE135" i="7" s="1"/>
  <c r="DG135" i="7" s="1"/>
  <c r="CU136" i="7"/>
  <c r="CP136" i="7"/>
  <c r="CK136" i="7"/>
  <c r="DL136" i="7"/>
  <c r="DJ136" i="7"/>
  <c r="DV136" i="7"/>
  <c r="DT136" i="7"/>
  <c r="AN138" i="7"/>
  <c r="BJ138" i="7" s="1"/>
  <c r="DQ140" i="7"/>
  <c r="DS141" i="7"/>
  <c r="CU145" i="7"/>
  <c r="CP145" i="7"/>
  <c r="CK145" i="7"/>
  <c r="DN145" i="7"/>
  <c r="CJ146" i="7"/>
  <c r="CH146" i="7"/>
  <c r="DD146" i="7"/>
  <c r="DR146" i="7"/>
  <c r="DM146" i="7"/>
  <c r="DH146" i="7"/>
  <c r="DC146" i="7"/>
  <c r="DE146" i="7" s="1"/>
  <c r="DG146" i="7" s="1"/>
  <c r="DJ149" i="7"/>
  <c r="DI149" i="7"/>
  <c r="CU154" i="7"/>
  <c r="CP154" i="7"/>
  <c r="CK154" i="7"/>
  <c r="CJ155" i="7"/>
  <c r="CH155" i="7"/>
  <c r="DD155" i="7"/>
  <c r="DR155" i="7"/>
  <c r="DM155" i="7"/>
  <c r="DH155" i="7"/>
  <c r="DC155" i="7"/>
  <c r="DE155" i="7" s="1"/>
  <c r="DG155" i="7" s="1"/>
  <c r="DH156" i="7"/>
  <c r="DR157" i="7"/>
  <c r="DM157" i="7"/>
  <c r="DH157" i="7"/>
  <c r="DC157" i="7"/>
  <c r="DE157" i="7" s="1"/>
  <c r="DG157" i="7" s="1"/>
  <c r="DD157" i="7"/>
  <c r="DR158" i="7"/>
  <c r="DD158" i="7"/>
  <c r="DC158" i="7"/>
  <c r="DE158" i="7" s="1"/>
  <c r="DG158" i="7" s="1"/>
  <c r="DM158" i="7"/>
  <c r="DV159" i="7"/>
  <c r="AN163" i="7"/>
  <c r="BJ163" i="7" s="1"/>
  <c r="BA163" i="7"/>
  <c r="CV164" i="7"/>
  <c r="CP165" i="7"/>
  <c r="CP166" i="7"/>
  <c r="DV166" i="7"/>
  <c r="DL167" i="7"/>
  <c r="CJ168" i="7"/>
  <c r="CH168" i="7"/>
  <c r="CG168" i="7"/>
  <c r="AN170" i="7"/>
  <c r="BJ170" i="7" s="1"/>
  <c r="DL173" i="7"/>
  <c r="DL175" i="7"/>
  <c r="DI175" i="7"/>
  <c r="CP177" i="7"/>
  <c r="CU179" i="7"/>
  <c r="CP179" i="7"/>
  <c r="CK179" i="7"/>
  <c r="CG184" i="7"/>
  <c r="CJ184" i="7"/>
  <c r="CH184" i="7"/>
  <c r="DV186" i="7"/>
  <c r="DR188" i="7"/>
  <c r="DM188" i="7"/>
  <c r="DH188" i="7"/>
  <c r="DC188" i="7"/>
  <c r="DE188" i="7" s="1"/>
  <c r="DG188" i="7" s="1"/>
  <c r="DD188" i="7"/>
  <c r="CK196" i="7"/>
  <c r="CP196" i="7"/>
  <c r="CU196" i="7"/>
  <c r="CO141" i="7"/>
  <c r="CT141" i="7"/>
  <c r="CU159" i="7"/>
  <c r="CP159" i="7"/>
  <c r="CK159" i="7"/>
  <c r="DJ159" i="7"/>
  <c r="DR160" i="7"/>
  <c r="DV162" i="7"/>
  <c r="DM164" i="7"/>
  <c r="DM166" i="7"/>
  <c r="CH170" i="7"/>
  <c r="DR170" i="7"/>
  <c r="DM170" i="7"/>
  <c r="DH170" i="7"/>
  <c r="DC170" i="7"/>
  <c r="DE170" i="7" s="1"/>
  <c r="DG170" i="7" s="1"/>
  <c r="DO172" i="7"/>
  <c r="DV175" i="7"/>
  <c r="DS175" i="7"/>
  <c r="CJ177" i="7"/>
  <c r="CH177" i="7"/>
  <c r="CG177" i="7"/>
  <c r="CK182" i="7"/>
  <c r="CP182" i="7"/>
  <c r="CU182" i="7"/>
  <c r="CG196" i="7"/>
  <c r="CJ196" i="7"/>
  <c r="CH196" i="7"/>
  <c r="DM160" i="7"/>
  <c r="DM162" i="7"/>
  <c r="DS162" i="7"/>
  <c r="CH165" i="7"/>
  <c r="DR165" i="7"/>
  <c r="DM165" i="7"/>
  <c r="DH165" i="7"/>
  <c r="DC165" i="7"/>
  <c r="DE165" i="7" s="1"/>
  <c r="DG165" i="7" s="1"/>
  <c r="DC171" i="7"/>
  <c r="DE171" i="7" s="1"/>
  <c r="DG171" i="7" s="1"/>
  <c r="DR171" i="7"/>
  <c r="DD171" i="7"/>
  <c r="DM171" i="7"/>
  <c r="DR174" i="7"/>
  <c r="DM174" i="7"/>
  <c r="DH174" i="7"/>
  <c r="DC174" i="7"/>
  <c r="DE174" i="7" s="1"/>
  <c r="DG174" i="7" s="1"/>
  <c r="DD174" i="7"/>
  <c r="DN177" i="7"/>
  <c r="DQ177" i="7"/>
  <c r="DQ180" i="7"/>
  <c r="DO180" i="7"/>
  <c r="DN180" i="7"/>
  <c r="BA183" i="7"/>
  <c r="AN183" i="7"/>
  <c r="BJ183" i="7" s="1"/>
  <c r="CH183" i="7"/>
  <c r="CJ183" i="7"/>
  <c r="CG183" i="7"/>
  <c r="DL184" i="7"/>
  <c r="DI184" i="7"/>
  <c r="CP192" i="7"/>
  <c r="CU192" i="7"/>
  <c r="CK192" i="7"/>
  <c r="DM173" i="7"/>
  <c r="DM175" i="7"/>
  <c r="DN181" i="7"/>
  <c r="DD182" i="7"/>
  <c r="DR182" i="7"/>
  <c r="DC182" i="7"/>
  <c r="DE182" i="7" s="1"/>
  <c r="DG182" i="7" s="1"/>
  <c r="DM182" i="7"/>
  <c r="CT191" i="7"/>
  <c r="DL196" i="7"/>
  <c r="DI196" i="7"/>
  <c r="CH178" i="7"/>
  <c r="CG178" i="7"/>
  <c r="CH179" i="7"/>
  <c r="CG179" i="7"/>
  <c r="CG180" i="7"/>
  <c r="CJ180" i="7"/>
  <c r="DT181" i="7"/>
  <c r="DV181" i="7"/>
  <c r="CJ182" i="7"/>
  <c r="CH182" i="7"/>
  <c r="AN190" i="7"/>
  <c r="BJ190" i="7" s="1"/>
  <c r="BA190" i="7"/>
  <c r="CU191" i="7"/>
  <c r="CK191" i="7"/>
  <c r="CJ191" i="7"/>
  <c r="CH191" i="7"/>
  <c r="CG191" i="7"/>
  <c r="DD191" i="7"/>
  <c r="DR191" i="7"/>
  <c r="DM191" i="7"/>
  <c r="DH191" i="7"/>
  <c r="DC191" i="7"/>
  <c r="DE191" i="7" s="1"/>
  <c r="DG191" i="7" s="1"/>
  <c r="DQ193" i="7"/>
  <c r="CH200" i="7"/>
  <c r="CG200" i="7"/>
  <c r="CJ200" i="7"/>
  <c r="DL203" i="7"/>
  <c r="DI203" i="7"/>
  <c r="DJ208" i="7"/>
  <c r="DI208" i="7"/>
  <c r="DL208" i="7"/>
  <c r="CU172" i="7"/>
  <c r="CP172" i="7"/>
  <c r="CK172" i="7"/>
  <c r="DJ172" i="7"/>
  <c r="DR173" i="7"/>
  <c r="AN174" i="7"/>
  <c r="BJ174" i="7" s="1"/>
  <c r="DD175" i="7"/>
  <c r="DD177" i="7"/>
  <c r="DC177" i="7"/>
  <c r="DH177" i="7"/>
  <c r="DR177" i="7"/>
  <c r="CJ178" i="7"/>
  <c r="DR178" i="7"/>
  <c r="DM178" i="7"/>
  <c r="DH178" i="7"/>
  <c r="DC178" i="7"/>
  <c r="DE178" i="7" s="1"/>
  <c r="DG178" i="7" s="1"/>
  <c r="CJ179" i="7"/>
  <c r="DR179" i="7"/>
  <c r="DM179" i="7"/>
  <c r="DH179" i="7"/>
  <c r="DC179" i="7"/>
  <c r="DE179" i="7" s="1"/>
  <c r="DG179" i="7" s="1"/>
  <c r="CH180" i="7"/>
  <c r="DH180" i="7"/>
  <c r="DR180" i="7"/>
  <c r="DS181" i="7"/>
  <c r="CG182" i="7"/>
  <c r="DH182" i="7"/>
  <c r="DR183" i="7"/>
  <c r="DM183" i="7"/>
  <c r="DH183" i="7"/>
  <c r="DC183" i="7"/>
  <c r="DE183" i="7" s="1"/>
  <c r="DG183" i="7" s="1"/>
  <c r="DD183" i="7"/>
  <c r="DR184" i="7"/>
  <c r="DD184" i="7"/>
  <c r="DC184" i="7"/>
  <c r="DE184" i="7" s="1"/>
  <c r="DG184" i="7" s="1"/>
  <c r="DM184" i="7"/>
  <c r="CU189" i="7"/>
  <c r="CP189" i="7"/>
  <c r="CK189" i="7"/>
  <c r="DL189" i="7"/>
  <c r="DJ189" i="7"/>
  <c r="DN193" i="7"/>
  <c r="BA195" i="7"/>
  <c r="AN195" i="7"/>
  <c r="BJ195" i="7" s="1"/>
  <c r="CH195" i="7"/>
  <c r="CJ195" i="7"/>
  <c r="CG195" i="7"/>
  <c r="DL201" i="7"/>
  <c r="CV203" i="7"/>
  <c r="CY203" i="7"/>
  <c r="CW203" i="7"/>
  <c r="DR206" i="7"/>
  <c r="DM206" i="7"/>
  <c r="DH206" i="7"/>
  <c r="DC206" i="7"/>
  <c r="DE206" i="7" s="1"/>
  <c r="DG206" i="7" s="1"/>
  <c r="DD206" i="7"/>
  <c r="CU185" i="7"/>
  <c r="CP185" i="7"/>
  <c r="CK185" i="7"/>
  <c r="DQ189" i="7"/>
  <c r="DO189" i="7"/>
  <c r="CH192" i="7"/>
  <c r="CG192" i="7"/>
  <c r="DR192" i="7"/>
  <c r="DM192" i="7"/>
  <c r="DH192" i="7"/>
  <c r="DC192" i="7"/>
  <c r="DE192" i="7" s="1"/>
  <c r="DG192" i="7" s="1"/>
  <c r="CU193" i="7"/>
  <c r="CP193" i="7"/>
  <c r="CK193" i="7"/>
  <c r="DT193" i="7"/>
  <c r="CY194" i="7"/>
  <c r="CW194" i="7"/>
  <c r="CV194" i="7"/>
  <c r="DI194" i="7"/>
  <c r="DL194" i="7"/>
  <c r="DR195" i="7"/>
  <c r="DM195" i="7"/>
  <c r="DH195" i="7"/>
  <c r="DC195" i="7"/>
  <c r="DE195" i="7" s="1"/>
  <c r="DG195" i="7" s="1"/>
  <c r="DD195" i="7"/>
  <c r="DR196" i="7"/>
  <c r="DD196" i="7"/>
  <c r="DC196" i="7"/>
  <c r="DE196" i="7" s="1"/>
  <c r="DG196" i="7" s="1"/>
  <c r="DM196" i="7"/>
  <c r="CU201" i="7"/>
  <c r="CP201" i="7"/>
  <c r="CK201" i="7"/>
  <c r="CR220" i="7"/>
  <c r="CQ220" i="7"/>
  <c r="CT220" i="7"/>
  <c r="CU181" i="7"/>
  <c r="CP181" i="7"/>
  <c r="CK181" i="7"/>
  <c r="DN186" i="7"/>
  <c r="CJ187" i="7"/>
  <c r="CH187" i="7"/>
  <c r="DD187" i="7"/>
  <c r="DR187" i="7"/>
  <c r="DM187" i="7"/>
  <c r="DH187" i="7"/>
  <c r="DC187" i="7"/>
  <c r="DE187" i="7" s="1"/>
  <c r="DG187" i="7" s="1"/>
  <c r="DN189" i="7"/>
  <c r="DJ190" i="7"/>
  <c r="DT190" i="7"/>
  <c r="DS190" i="7"/>
  <c r="CJ192" i="7"/>
  <c r="DI193" i="7"/>
  <c r="CK194" i="7"/>
  <c r="CP194" i="7"/>
  <c r="DD194" i="7"/>
  <c r="DR194" i="7"/>
  <c r="DC194" i="7"/>
  <c r="DE194" i="7" s="1"/>
  <c r="DG194" i="7" s="1"/>
  <c r="DM194" i="7"/>
  <c r="DR200" i="7"/>
  <c r="DM200" i="7"/>
  <c r="DH200" i="7"/>
  <c r="DC200" i="7"/>
  <c r="DE200" i="7" s="1"/>
  <c r="DG200" i="7" s="1"/>
  <c r="DD200" i="7"/>
  <c r="DO204" i="7"/>
  <c r="DQ204" i="7"/>
  <c r="DN204" i="7"/>
  <c r="BA205" i="7"/>
  <c r="AN205" i="7"/>
  <c r="BJ205" i="7" s="1"/>
  <c r="CU214" i="7"/>
  <c r="CH206" i="7"/>
  <c r="CG206" i="7"/>
  <c r="CJ206" i="7"/>
  <c r="DI207" i="7"/>
  <c r="CU209" i="7"/>
  <c r="DS198" i="7"/>
  <c r="CK203" i="7"/>
  <c r="CP203" i="7"/>
  <c r="DR203" i="7"/>
  <c r="DD203" i="7"/>
  <c r="DC203" i="7"/>
  <c r="DE203" i="7" s="1"/>
  <c r="DG203" i="7" s="1"/>
  <c r="DM203" i="7"/>
  <c r="CU206" i="7"/>
  <c r="CK206" i="7"/>
  <c r="AN208" i="7"/>
  <c r="BJ208" i="7" s="1"/>
  <c r="BA208" i="7"/>
  <c r="CL210" i="7"/>
  <c r="CU221" i="7"/>
  <c r="CP221" i="7"/>
  <c r="CK221" i="7"/>
  <c r="CM223" i="7"/>
  <c r="CJ194" i="7"/>
  <c r="CU197" i="7"/>
  <c r="CP197" i="7"/>
  <c r="CK197" i="7"/>
  <c r="DL197" i="7"/>
  <c r="DV197" i="7"/>
  <c r="DV198" i="7"/>
  <c r="AN199" i="7"/>
  <c r="BJ199" i="7" s="1"/>
  <c r="DQ201" i="7"/>
  <c r="DO201" i="7"/>
  <c r="BA203" i="7"/>
  <c r="CP206" i="7"/>
  <c r="CJ213" i="7"/>
  <c r="CH213" i="7"/>
  <c r="CG213" i="7"/>
  <c r="DD213" i="7"/>
  <c r="DR213" i="7"/>
  <c r="DM213" i="7"/>
  <c r="DH213" i="7"/>
  <c r="DC213" i="7"/>
  <c r="DE213" i="7" s="1"/>
  <c r="DG213" i="7" s="1"/>
  <c r="DQ216" i="7"/>
  <c r="DT222" i="7"/>
  <c r="DS222" i="7"/>
  <c r="CU198" i="7"/>
  <c r="DO198" i="7"/>
  <c r="CJ199" i="7"/>
  <c r="CH199" i="7"/>
  <c r="DD199" i="7"/>
  <c r="DR199" i="7"/>
  <c r="DM199" i="7"/>
  <c r="DH199" i="7"/>
  <c r="DC199" i="7"/>
  <c r="DE199" i="7" s="1"/>
  <c r="DG199" i="7" s="1"/>
  <c r="CJ205" i="7"/>
  <c r="CH205" i="7"/>
  <c r="CG205" i="7"/>
  <c r="DD205" i="7"/>
  <c r="DR205" i="7"/>
  <c r="DM205" i="7"/>
  <c r="DH205" i="7"/>
  <c r="DC205" i="7"/>
  <c r="DE205" i="7" s="1"/>
  <c r="DG205" i="7" s="1"/>
  <c r="CU210" i="7"/>
  <c r="DQ211" i="7"/>
  <c r="CH214" i="7"/>
  <c r="CG214" i="7"/>
  <c r="DR214" i="7"/>
  <c r="DM214" i="7"/>
  <c r="DH214" i="7"/>
  <c r="DC214" i="7"/>
  <c r="DE214" i="7" s="1"/>
  <c r="DG214" i="7" s="1"/>
  <c r="DD214" i="7"/>
  <c r="DN216" i="7"/>
  <c r="CU220" i="7"/>
  <c r="CK220" i="7"/>
  <c r="DL221" i="7"/>
  <c r="CU204" i="7"/>
  <c r="CP204" i="7"/>
  <c r="CK204" i="7"/>
  <c r="CH210" i="7"/>
  <c r="CG210" i="7"/>
  <c r="DR210" i="7"/>
  <c r="DM210" i="7"/>
  <c r="DH210" i="7"/>
  <c r="DC210" i="7"/>
  <c r="DE210" i="7" s="1"/>
  <c r="DG210" i="7" s="1"/>
  <c r="DS217" i="7"/>
  <c r="DV217" i="7"/>
  <c r="CU218" i="7"/>
  <c r="CH220" i="7"/>
  <c r="CG220" i="7"/>
  <c r="DR220" i="7"/>
  <c r="DM220" i="7"/>
  <c r="DH220" i="7"/>
  <c r="DC220" i="7"/>
  <c r="DE220" i="7" s="1"/>
  <c r="DG220" i="7" s="1"/>
  <c r="DD220" i="7"/>
  <c r="CU222" i="7"/>
  <c r="CP222" i="7"/>
  <c r="CK222" i="7"/>
  <c r="DI225" i="7"/>
  <c r="DL225" i="7"/>
  <c r="DQ207" i="7"/>
  <c r="DN208" i="7"/>
  <c r="CJ209" i="7"/>
  <c r="CH209" i="7"/>
  <c r="DD209" i="7"/>
  <c r="DR209" i="7"/>
  <c r="DM209" i="7"/>
  <c r="DH209" i="7"/>
  <c r="DC209" i="7"/>
  <c r="DE209" i="7" s="1"/>
  <c r="DG209" i="7" s="1"/>
  <c r="CJ210" i="7"/>
  <c r="CU211" i="7"/>
  <c r="CP211" i="7"/>
  <c r="CK211" i="7"/>
  <c r="DL211" i="7"/>
  <c r="CU212" i="7"/>
  <c r="DT212" i="7"/>
  <c r="DS212" i="7"/>
  <c r="DI217" i="7"/>
  <c r="CT218" i="7"/>
  <c r="CR218" i="7"/>
  <c r="BA222" i="7"/>
  <c r="CG215" i="7"/>
  <c r="DR215" i="7"/>
  <c r="DM215" i="7"/>
  <c r="DH215" i="7"/>
  <c r="DC215" i="7"/>
  <c r="DE215" i="7" s="1"/>
  <c r="DG215" i="7" s="1"/>
  <c r="CU216" i="7"/>
  <c r="CP216" i="7"/>
  <c r="CK216" i="7"/>
  <c r="DL216" i="7"/>
  <c r="DO222" i="7"/>
  <c r="DL223" i="7"/>
  <c r="DI223" i="7"/>
  <c r="CH215" i="7"/>
  <c r="DI216" i="7"/>
  <c r="CU217" i="7"/>
  <c r="CP217" i="7"/>
  <c r="CK217" i="7"/>
  <c r="DN217" i="7"/>
  <c r="CJ218" i="7"/>
  <c r="CH218" i="7"/>
  <c r="DD218" i="7"/>
  <c r="DR218" i="7"/>
  <c r="DM218" i="7"/>
  <c r="DH218" i="7"/>
  <c r="DC218" i="7"/>
  <c r="DE218" i="7" s="1"/>
  <c r="DG218" i="7" s="1"/>
  <c r="CJ223" i="7"/>
  <c r="CH223" i="7"/>
  <c r="DR223" i="7"/>
  <c r="DD223" i="7"/>
  <c r="DC223" i="7"/>
  <c r="DE223" i="7" s="1"/>
  <c r="DG223" i="7" s="1"/>
  <c r="DM223" i="7"/>
  <c r="DQ224" i="7"/>
  <c r="CU224" i="7"/>
  <c r="CP224" i="7"/>
  <c r="CK224" i="7"/>
  <c r="DL224" i="7"/>
  <c r="DJ224" i="7"/>
  <c r="DN225" i="7"/>
  <c r="DQ225" i="7"/>
  <c r="DI224" i="7"/>
  <c r="CU225" i="7"/>
  <c r="CP225" i="7"/>
  <c r="CK225" i="7"/>
  <c r="DS225" i="7"/>
  <c r="DV225" i="7"/>
  <c r="BC233" i="7"/>
  <c r="CG225" i="7"/>
  <c r="CG228" i="7"/>
  <c r="BA229" i="7"/>
  <c r="BA230" i="7"/>
  <c r="BA231" i="7"/>
  <c r="BA232" i="7"/>
  <c r="DO231" i="7"/>
  <c r="DO232" i="7"/>
  <c r="CH233" i="7"/>
  <c r="CM233" i="7"/>
  <c r="CR233" i="7"/>
  <c r="CW233" i="7"/>
  <c r="DC233" i="7"/>
  <c r="DE233" i="7" s="1"/>
  <c r="DG233" i="7" s="1"/>
  <c r="DH233" i="7"/>
  <c r="DM233" i="7"/>
  <c r="DR233" i="7"/>
  <c r="CO233" i="7"/>
  <c r="N185" i="5"/>
  <c r="DV216" i="7" l="1"/>
  <c r="CK207" i="7"/>
  <c r="CU215" i="7"/>
  <c r="DL198" i="7"/>
  <c r="CM210" i="7"/>
  <c r="DT198" i="7"/>
  <c r="DV193" i="7"/>
  <c r="CK153" i="7"/>
  <c r="CL153" i="7" s="1"/>
  <c r="DJ140" i="7"/>
  <c r="CO120" i="7"/>
  <c r="DN148" i="7"/>
  <c r="CU117" i="7"/>
  <c r="CY117" i="7" s="1"/>
  <c r="CK143" i="7"/>
  <c r="CP120" i="7"/>
  <c r="DO104" i="7"/>
  <c r="DO92" i="7"/>
  <c r="DE60" i="7"/>
  <c r="DG60" i="7" s="1"/>
  <c r="DV14" i="7"/>
  <c r="DJ153" i="7"/>
  <c r="DN122" i="7"/>
  <c r="DJ173" i="7"/>
  <c r="CK58" i="7"/>
  <c r="CL58" i="7" s="1"/>
  <c r="DJ181" i="7"/>
  <c r="DL222" i="7"/>
  <c r="CV177" i="7"/>
  <c r="DO122" i="7"/>
  <c r="DT118" i="7"/>
  <c r="DN130" i="7"/>
  <c r="CU122" i="7"/>
  <c r="DO148" i="7"/>
  <c r="CU120" i="7"/>
  <c r="CM117" i="7"/>
  <c r="DV114" i="7"/>
  <c r="DT111" i="7"/>
  <c r="DT74" i="7"/>
  <c r="DV229" i="7"/>
  <c r="CU58" i="7"/>
  <c r="CP207" i="7"/>
  <c r="DJ198" i="7"/>
  <c r="DJ175" i="7"/>
  <c r="CP153" i="7"/>
  <c r="DN190" i="7"/>
  <c r="DT148" i="7"/>
  <c r="DN198" i="7"/>
  <c r="DQ197" i="7"/>
  <c r="DI190" i="7"/>
  <c r="DT153" i="7"/>
  <c r="DV148" i="7"/>
  <c r="DO144" i="7"/>
  <c r="DT140" i="7"/>
  <c r="DJ89" i="7"/>
  <c r="DT114" i="7"/>
  <c r="DT54" i="7"/>
  <c r="DO40" i="7"/>
  <c r="DT11" i="7"/>
  <c r="DL181" i="7"/>
  <c r="CQ210" i="7"/>
  <c r="CR210" i="7"/>
  <c r="DT82" i="7"/>
  <c r="DJ86" i="7"/>
  <c r="DO56" i="7"/>
  <c r="DT29" i="7"/>
  <c r="DJ56" i="7"/>
  <c r="DJ52" i="7"/>
  <c r="DO44" i="7"/>
  <c r="DJ75" i="7"/>
  <c r="DO59" i="7"/>
  <c r="DJ232" i="7"/>
  <c r="DT231" i="7"/>
  <c r="DO65" i="7"/>
  <c r="DJ114" i="7"/>
  <c r="DJ59" i="7"/>
  <c r="DI59" i="7"/>
  <c r="CM135" i="7"/>
  <c r="CP113" i="7"/>
  <c r="DJ83" i="7"/>
  <c r="DJ49" i="7"/>
  <c r="DT83" i="7"/>
  <c r="DJ107" i="7"/>
  <c r="DJ65" i="7"/>
  <c r="DO118" i="7"/>
  <c r="DJ207" i="7"/>
  <c r="DT189" i="7"/>
  <c r="DS149" i="7"/>
  <c r="DT141" i="7"/>
  <c r="DO190" i="7"/>
  <c r="DJ163" i="7"/>
  <c r="CY177" i="7"/>
  <c r="DJ144" i="7"/>
  <c r="DT137" i="7"/>
  <c r="DL160" i="7"/>
  <c r="DJ154" i="7"/>
  <c r="DQ133" i="7"/>
  <c r="DI132" i="7"/>
  <c r="CK116" i="7"/>
  <c r="DT112" i="7"/>
  <c r="DJ118" i="7"/>
  <c r="DJ111" i="7"/>
  <c r="DT91" i="7"/>
  <c r="DJ73" i="7"/>
  <c r="DJ63" i="7"/>
  <c r="DT38" i="7"/>
  <c r="DJ229" i="7"/>
  <c r="DT204" i="7"/>
  <c r="DO211" i="7"/>
  <c r="DJ121" i="7"/>
  <c r="DO64" i="7"/>
  <c r="DT60" i="7"/>
  <c r="DT10" i="7"/>
  <c r="DO141" i="7"/>
  <c r="DJ69" i="7"/>
  <c r="CK57" i="7"/>
  <c r="CM57" i="7" s="1"/>
  <c r="DJ211" i="7"/>
  <c r="DT207" i="7"/>
  <c r="DO229" i="7"/>
  <c r="DQ221" i="7"/>
  <c r="DT221" i="7"/>
  <c r="DJ204" i="7"/>
  <c r="DJ221" i="7"/>
  <c r="CK215" i="7"/>
  <c r="CM215" i="7" s="1"/>
  <c r="CP214" i="7"/>
  <c r="CR214" i="7" s="1"/>
  <c r="DV189" i="7"/>
  <c r="DI141" i="7"/>
  <c r="DQ149" i="7"/>
  <c r="DL132" i="7"/>
  <c r="CK122" i="7"/>
  <c r="CM122" i="7" s="1"/>
  <c r="DI112" i="7"/>
  <c r="DI107" i="7"/>
  <c r="DL65" i="7"/>
  <c r="DO73" i="7"/>
  <c r="DT154" i="7"/>
  <c r="DQ118" i="7"/>
  <c r="DT108" i="7"/>
  <c r="DO46" i="7"/>
  <c r="DO21" i="7"/>
  <c r="DT230" i="7"/>
  <c r="DO87" i="7"/>
  <c r="CV57" i="7"/>
  <c r="CY57" i="7"/>
  <c r="DO221" i="7"/>
  <c r="DT232" i="7"/>
  <c r="DO224" i="7"/>
  <c r="DO207" i="7"/>
  <c r="DQ212" i="7"/>
  <c r="DT172" i="7"/>
  <c r="CK177" i="7"/>
  <c r="CL177" i="7" s="1"/>
  <c r="DO140" i="7"/>
  <c r="CQ164" i="7"/>
  <c r="DT144" i="7"/>
  <c r="DJ137" i="7"/>
  <c r="CU116" i="7"/>
  <c r="DJ112" i="7"/>
  <c r="DN118" i="7"/>
  <c r="DI108" i="7"/>
  <c r="DO91" i="7"/>
  <c r="DT50" i="7"/>
  <c r="DV232" i="7"/>
  <c r="DN230" i="7"/>
  <c r="DT229" i="7"/>
  <c r="DT166" i="7"/>
  <c r="DT164" i="7"/>
  <c r="DT87" i="7"/>
  <c r="CQ59" i="7"/>
  <c r="CT59" i="7"/>
  <c r="CR59" i="7"/>
  <c r="CT57" i="7"/>
  <c r="CR57" i="7"/>
  <c r="CQ57" i="7"/>
  <c r="DQ58" i="7"/>
  <c r="DO58" i="7"/>
  <c r="DN58" i="7"/>
  <c r="CO57" i="7"/>
  <c r="DL58" i="7"/>
  <c r="DJ58" i="7"/>
  <c r="DI58" i="7"/>
  <c r="CM58" i="7"/>
  <c r="CO58" i="7"/>
  <c r="DT58" i="7"/>
  <c r="DN57" i="7"/>
  <c r="DQ57" i="7"/>
  <c r="DO57" i="7"/>
  <c r="CW58" i="7"/>
  <c r="CV58" i="7"/>
  <c r="CY58" i="7"/>
  <c r="CV59" i="7"/>
  <c r="CY59" i="7"/>
  <c r="CW59" i="7"/>
  <c r="DS57" i="7"/>
  <c r="DV57" i="7"/>
  <c r="DT57" i="7"/>
  <c r="CL59" i="7"/>
  <c r="CO59" i="7"/>
  <c r="CM59" i="7"/>
  <c r="DI57" i="7"/>
  <c r="DL57" i="7"/>
  <c r="DJ57" i="7"/>
  <c r="CR58" i="7"/>
  <c r="CQ58" i="7"/>
  <c r="CT58" i="7"/>
  <c r="CR164" i="7"/>
  <c r="CR135" i="7"/>
  <c r="CT131" i="7"/>
  <c r="CQ191" i="7"/>
  <c r="DI114" i="7"/>
  <c r="CU156" i="7"/>
  <c r="CV156" i="7" s="1"/>
  <c r="CP152" i="7"/>
  <c r="CT152" i="7" s="1"/>
  <c r="CT147" i="7"/>
  <c r="DO149" i="7"/>
  <c r="DL140" i="7"/>
  <c r="CK132" i="7"/>
  <c r="CO132" i="7" s="1"/>
  <c r="CM131" i="7"/>
  <c r="DJ117" i="7"/>
  <c r="DT86" i="7"/>
  <c r="DL75" i="7"/>
  <c r="DJ122" i="7"/>
  <c r="DV111" i="7"/>
  <c r="DO107" i="7"/>
  <c r="DT56" i="7"/>
  <c r="DT48" i="7"/>
  <c r="DJ24" i="7"/>
  <c r="DT42" i="7"/>
  <c r="DJ127" i="7"/>
  <c r="DJ60" i="7"/>
  <c r="DO69" i="7"/>
  <c r="DI111" i="7"/>
  <c r="DJ87" i="7"/>
  <c r="DQ167" i="7"/>
  <c r="DN167" i="7"/>
  <c r="DQ222" i="7"/>
  <c r="CU223" i="7"/>
  <c r="CY223" i="7" s="1"/>
  <c r="DO216" i="7"/>
  <c r="CL218" i="7"/>
  <c r="DS201" i="7"/>
  <c r="DT159" i="7"/>
  <c r="CK184" i="7"/>
  <c r="CL184" i="7" s="1"/>
  <c r="DS145" i="7"/>
  <c r="DN211" i="7"/>
  <c r="CT210" i="7"/>
  <c r="DS208" i="7"/>
  <c r="CK198" i="7"/>
  <c r="CP223" i="7"/>
  <c r="CQ223" i="7" s="1"/>
  <c r="CK213" i="7"/>
  <c r="CM213" i="7" s="1"/>
  <c r="DS204" i="7"/>
  <c r="CM218" i="7"/>
  <c r="DO212" i="7"/>
  <c r="DJ193" i="7"/>
  <c r="DJ162" i="7"/>
  <c r="CP175" i="7"/>
  <c r="DQ136" i="7"/>
  <c r="CP156" i="7"/>
  <c r="CR156" i="7" s="1"/>
  <c r="DJ96" i="7"/>
  <c r="DN71" i="7"/>
  <c r="DQ107" i="7"/>
  <c r="DT40" i="7"/>
  <c r="DJ28" i="7"/>
  <c r="DJ230" i="7"/>
  <c r="DS172" i="7"/>
  <c r="DV87" i="7"/>
  <c r="DE48" i="7"/>
  <c r="DG48" i="7" s="1"/>
  <c r="DO48" i="7"/>
  <c r="CK115" i="7"/>
  <c r="CU115" i="7"/>
  <c r="DT185" i="7"/>
  <c r="DJ216" i="7"/>
  <c r="DJ217" i="7"/>
  <c r="DV207" i="7"/>
  <c r="CO223" i="7"/>
  <c r="DV204" i="7"/>
  <c r="CQ213" i="7"/>
  <c r="DO167" i="7"/>
  <c r="DI173" i="7"/>
  <c r="DO136" i="7"/>
  <c r="CR213" i="7"/>
  <c r="DJ222" i="7"/>
  <c r="DJ194" i="7"/>
  <c r="DT201" i="7"/>
  <c r="DQ172" i="7"/>
  <c r="DT167" i="7"/>
  <c r="DJ141" i="7"/>
  <c r="DO153" i="7"/>
  <c r="DT99" i="7"/>
  <c r="DO35" i="7"/>
  <c r="DO230" i="7"/>
  <c r="DT216" i="7"/>
  <c r="CU213" i="7"/>
  <c r="CY213" i="7" s="1"/>
  <c r="DO186" i="7"/>
  <c r="DV185" i="7"/>
  <c r="DQ185" i="7"/>
  <c r="DO193" i="7"/>
  <c r="DO181" i="7"/>
  <c r="DO176" i="7"/>
  <c r="DT186" i="7"/>
  <c r="DJ167" i="7"/>
  <c r="DO154" i="7"/>
  <c r="DO145" i="7"/>
  <c r="DQ153" i="7"/>
  <c r="DO137" i="7"/>
  <c r="CP115" i="7"/>
  <c r="CT115" i="7" s="1"/>
  <c r="DL83" i="7"/>
  <c r="DV108" i="7"/>
  <c r="DO71" i="7"/>
  <c r="DO112" i="7"/>
  <c r="DT121" i="7"/>
  <c r="DT117" i="7"/>
  <c r="DJ82" i="7"/>
  <c r="DJ74" i="7"/>
  <c r="DI64" i="7"/>
  <c r="DT52" i="7"/>
  <c r="DL40" i="7"/>
  <c r="CU113" i="7"/>
  <c r="CV113" i="7" s="1"/>
  <c r="DT15" i="7"/>
  <c r="DS167" i="7"/>
  <c r="DV167" i="7"/>
  <c r="DT175" i="7"/>
  <c r="DO83" i="7"/>
  <c r="CY131" i="7"/>
  <c r="CW131" i="7"/>
  <c r="DT68" i="7"/>
  <c r="DL108" i="7"/>
  <c r="DT77" i="7"/>
  <c r="CL147" i="7"/>
  <c r="DT37" i="7"/>
  <c r="DT33" i="7"/>
  <c r="DV24" i="7"/>
  <c r="DQ64" i="7"/>
  <c r="DL48" i="7"/>
  <c r="DT24" i="7"/>
  <c r="DT20" i="7"/>
  <c r="DL54" i="7"/>
  <c r="DO37" i="7"/>
  <c r="DJ228" i="7"/>
  <c r="DI228" i="7"/>
  <c r="DL228" i="7"/>
  <c r="CK173" i="7"/>
  <c r="CU173" i="7"/>
  <c r="DT69" i="7"/>
  <c r="DV69" i="7"/>
  <c r="DL33" i="7"/>
  <c r="DV112" i="7"/>
  <c r="DJ91" i="7"/>
  <c r="DL91" i="7"/>
  <c r="DT75" i="7"/>
  <c r="DV75" i="7"/>
  <c r="DJ33" i="7"/>
  <c r="DO30" i="7"/>
  <c r="DV60" i="7"/>
  <c r="DI153" i="7"/>
  <c r="DS132" i="7"/>
  <c r="DV132" i="7"/>
  <c r="DL131" i="7"/>
  <c r="DI131" i="7"/>
  <c r="DT79" i="7"/>
  <c r="DV79" i="7"/>
  <c r="DJ29" i="7"/>
  <c r="DL29" i="7"/>
  <c r="DT224" i="7"/>
  <c r="DV221" i="7"/>
  <c r="DJ212" i="7"/>
  <c r="DI201" i="7"/>
  <c r="DJ186" i="7"/>
  <c r="DJ196" i="7"/>
  <c r="DL153" i="7"/>
  <c r="DV137" i="7"/>
  <c r="DJ131" i="7"/>
  <c r="DT225" i="7"/>
  <c r="DT211" i="7"/>
  <c r="DJ225" i="7"/>
  <c r="DL186" i="7"/>
  <c r="DS166" i="7"/>
  <c r="CP161" i="7"/>
  <c r="CW119" i="7"/>
  <c r="DV68" i="7"/>
  <c r="DT63" i="7"/>
  <c r="CV119" i="7"/>
  <c r="DQ112" i="7"/>
  <c r="DT107" i="7"/>
  <c r="DL100" i="7"/>
  <c r="DL92" i="7"/>
  <c r="DW254" i="7"/>
  <c r="DT81" i="7"/>
  <c r="CM147" i="7"/>
  <c r="CP119" i="7"/>
  <c r="CR119" i="7" s="1"/>
  <c r="DO96" i="7"/>
  <c r="DO77" i="7"/>
  <c r="DS73" i="7"/>
  <c r="DJ64" i="7"/>
  <c r="DT44" i="7"/>
  <c r="DT36" i="7"/>
  <c r="DL18" i="7"/>
  <c r="DL11" i="7"/>
  <c r="DN64" i="7"/>
  <c r="DJ36" i="7"/>
  <c r="DJ26" i="7"/>
  <c r="DJ21" i="7"/>
  <c r="CP187" i="7"/>
  <c r="CK187" i="7"/>
  <c r="CU187" i="7"/>
  <c r="DL172" i="7"/>
  <c r="DI172" i="7"/>
  <c r="DL166" i="7"/>
  <c r="DI166" i="7"/>
  <c r="DL121" i="7"/>
  <c r="DI121" i="7"/>
  <c r="CP109" i="7"/>
  <c r="CU109" i="7"/>
  <c r="CK109" i="7"/>
  <c r="DJ79" i="7"/>
  <c r="DL14" i="7"/>
  <c r="DJ14" i="7"/>
  <c r="DO36" i="7"/>
  <c r="DE36" i="7"/>
  <c r="DG36" i="7" s="1"/>
  <c r="DO79" i="7"/>
  <c r="DJ44" i="7"/>
  <c r="DL44" i="7"/>
  <c r="DT21" i="7"/>
  <c r="DV21" i="7"/>
  <c r="DI197" i="7"/>
  <c r="DQ228" i="7"/>
  <c r="DN228" i="7"/>
  <c r="DT228" i="7"/>
  <c r="DV228" i="7"/>
  <c r="DS228" i="7"/>
  <c r="DJ164" i="7"/>
  <c r="DE164" i="7"/>
  <c r="DG164" i="7" s="1"/>
  <c r="CP146" i="7"/>
  <c r="CK146" i="7"/>
  <c r="DT163" i="7"/>
  <c r="DV163" i="7"/>
  <c r="DS163" i="7"/>
  <c r="DS122" i="7"/>
  <c r="DV122" i="7"/>
  <c r="DL95" i="7"/>
  <c r="DJ95" i="7"/>
  <c r="DJ103" i="7"/>
  <c r="DL103" i="7"/>
  <c r="DL99" i="7"/>
  <c r="DJ99" i="7"/>
  <c r="DT25" i="7"/>
  <c r="DV25" i="7"/>
  <c r="DO228" i="7"/>
  <c r="DO208" i="7"/>
  <c r="CP209" i="7"/>
  <c r="DO197" i="7"/>
  <c r="CK186" i="7"/>
  <c r="CL186" i="7" s="1"/>
  <c r="DS185" i="7"/>
  <c r="DO185" i="7"/>
  <c r="DN176" i="7"/>
  <c r="CU161" i="7"/>
  <c r="CW161" i="7" s="1"/>
  <c r="DV224" i="7"/>
  <c r="CK212" i="7"/>
  <c r="CM212" i="7" s="1"/>
  <c r="DJ197" i="7"/>
  <c r="CP186" i="7"/>
  <c r="CR186" i="7" s="1"/>
  <c r="DI185" i="7"/>
  <c r="DJ185" i="7"/>
  <c r="DI164" i="7"/>
  <c r="DJ145" i="7"/>
  <c r="CV131" i="7"/>
  <c r="DS224" i="7"/>
  <c r="DO225" i="7"/>
  <c r="DO217" i="7"/>
  <c r="DI212" i="7"/>
  <c r="DV211" i="7"/>
  <c r="DT217" i="7"/>
  <c r="DT208" i="7"/>
  <c r="DT197" i="7"/>
  <c r="DN154" i="7"/>
  <c r="DT132" i="7"/>
  <c r="DT145" i="7"/>
  <c r="DJ166" i="7"/>
  <c r="CK119" i="7"/>
  <c r="CM119" i="7" s="1"/>
  <c r="DS112" i="7"/>
  <c r="DJ92" i="7"/>
  <c r="DJ105" i="7"/>
  <c r="DO81" i="7"/>
  <c r="DT73" i="7"/>
  <c r="DT64" i="7"/>
  <c r="DL36" i="7"/>
  <c r="DQ30" i="7"/>
  <c r="DJ15" i="7"/>
  <c r="DJ50" i="7"/>
  <c r="DV10" i="7"/>
  <c r="DO25" i="7"/>
  <c r="DJ13" i="7"/>
  <c r="DJ231" i="7"/>
  <c r="DI231" i="7"/>
  <c r="DL231" i="7"/>
  <c r="DI162" i="7"/>
  <c r="DI136" i="7"/>
  <c r="DL126" i="7"/>
  <c r="DI126" i="7"/>
  <c r="DT176" i="7"/>
  <c r="DO75" i="7"/>
  <c r="DJ10" i="7"/>
  <c r="DE10" i="7"/>
  <c r="DG10" i="7" s="1"/>
  <c r="DI233" i="7"/>
  <c r="DJ233" i="7"/>
  <c r="DL233" i="7"/>
  <c r="DI218" i="7"/>
  <c r="DJ218" i="7"/>
  <c r="DL218" i="7"/>
  <c r="CT217" i="7"/>
  <c r="CR217" i="7"/>
  <c r="CQ217" i="7"/>
  <c r="DN209" i="7"/>
  <c r="DQ209" i="7"/>
  <c r="DO209" i="7"/>
  <c r="DQ220" i="7"/>
  <c r="DO220" i="7"/>
  <c r="DN220" i="7"/>
  <c r="CO204" i="7"/>
  <c r="CL204" i="7"/>
  <c r="CM204" i="7"/>
  <c r="DQ214" i="7"/>
  <c r="DO214" i="7"/>
  <c r="DN214" i="7"/>
  <c r="CQ207" i="7"/>
  <c r="CT207" i="7"/>
  <c r="CR207" i="7"/>
  <c r="DN205" i="7"/>
  <c r="DO205" i="7"/>
  <c r="DQ205" i="7"/>
  <c r="DS199" i="7"/>
  <c r="DT199" i="7"/>
  <c r="DV199" i="7"/>
  <c r="DI213" i="7"/>
  <c r="DL213" i="7"/>
  <c r="DJ213" i="7"/>
  <c r="CQ197" i="7"/>
  <c r="CT197" i="7"/>
  <c r="CR197" i="7"/>
  <c r="CU205" i="7"/>
  <c r="CK205" i="7"/>
  <c r="CP205" i="7"/>
  <c r="DL200" i="7"/>
  <c r="DJ200" i="7"/>
  <c r="DI200" i="7"/>
  <c r="DN194" i="7"/>
  <c r="DQ194" i="7"/>
  <c r="DO194" i="7"/>
  <c r="DL192" i="7"/>
  <c r="DJ192" i="7"/>
  <c r="DI192" i="7"/>
  <c r="CQ185" i="7"/>
  <c r="CT185" i="7"/>
  <c r="CR185" i="7"/>
  <c r="CP195" i="7"/>
  <c r="CU195" i="7"/>
  <c r="CK195" i="7"/>
  <c r="DI178" i="7"/>
  <c r="DJ178" i="7"/>
  <c r="DL178" i="7"/>
  <c r="CR192" i="7"/>
  <c r="CQ192" i="7"/>
  <c r="CT192" i="7"/>
  <c r="DN160" i="7"/>
  <c r="DO160" i="7"/>
  <c r="DQ160" i="7"/>
  <c r="DO170" i="7"/>
  <c r="DN170" i="7"/>
  <c r="DQ170" i="7"/>
  <c r="DN164" i="7"/>
  <c r="DO164" i="7"/>
  <c r="DQ164" i="7"/>
  <c r="CL196" i="7"/>
  <c r="CO196" i="7"/>
  <c r="CM196" i="7"/>
  <c r="CU170" i="7"/>
  <c r="CP170" i="7"/>
  <c r="CK170" i="7"/>
  <c r="CM161" i="7"/>
  <c r="CL161" i="7"/>
  <c r="CO161" i="7"/>
  <c r="DI155" i="7"/>
  <c r="DJ155" i="7"/>
  <c r="DL155" i="7"/>
  <c r="CT154" i="7"/>
  <c r="CR154" i="7"/>
  <c r="CQ154" i="7"/>
  <c r="DI146" i="7"/>
  <c r="DJ146" i="7"/>
  <c r="DL146" i="7"/>
  <c r="DL135" i="7"/>
  <c r="DI135" i="7"/>
  <c r="DJ135" i="7"/>
  <c r="CW178" i="7"/>
  <c r="CY178" i="7"/>
  <c r="CV178" i="7"/>
  <c r="CQ153" i="7"/>
  <c r="CT153" i="7"/>
  <c r="CR153" i="7"/>
  <c r="DQ147" i="7"/>
  <c r="DO147" i="7"/>
  <c r="DN147" i="7"/>
  <c r="CQ156" i="7"/>
  <c r="CU149" i="7"/>
  <c r="CP149" i="7"/>
  <c r="CK149" i="7"/>
  <c r="DQ129" i="7"/>
  <c r="DN129" i="7"/>
  <c r="DO129" i="7"/>
  <c r="DS115" i="7"/>
  <c r="DT115" i="7"/>
  <c r="DV115" i="7"/>
  <c r="CT168" i="7"/>
  <c r="CR168" i="7"/>
  <c r="CQ168" i="7"/>
  <c r="DQ143" i="7"/>
  <c r="DN143" i="7"/>
  <c r="DO143" i="7"/>
  <c r="DS128" i="7"/>
  <c r="DV128" i="7"/>
  <c r="DT128" i="7"/>
  <c r="DI109" i="7"/>
  <c r="DJ109" i="7"/>
  <c r="DL109" i="7"/>
  <c r="DL66" i="7"/>
  <c r="DJ66" i="7"/>
  <c r="DJ62" i="7"/>
  <c r="DL62" i="7"/>
  <c r="DS142" i="7"/>
  <c r="DV142" i="7"/>
  <c r="DT142" i="7"/>
  <c r="DQ113" i="7"/>
  <c r="DO113" i="7"/>
  <c r="DN113" i="7"/>
  <c r="DQ105" i="7"/>
  <c r="DO105" i="7"/>
  <c r="DQ101" i="7"/>
  <c r="DO101" i="7"/>
  <c r="DQ97" i="7"/>
  <c r="DO97" i="7"/>
  <c r="DQ93" i="7"/>
  <c r="DO93" i="7"/>
  <c r="DQ89" i="7"/>
  <c r="DO89" i="7"/>
  <c r="DI134" i="7"/>
  <c r="DL134" i="7"/>
  <c r="DJ134" i="7"/>
  <c r="CW120" i="7"/>
  <c r="CY120" i="7"/>
  <c r="CV120" i="7"/>
  <c r="CQ158" i="7"/>
  <c r="CR158" i="7"/>
  <c r="CT158" i="7"/>
  <c r="CT134" i="7"/>
  <c r="CR134" i="7"/>
  <c r="CQ134" i="7"/>
  <c r="DV110" i="7"/>
  <c r="DT110" i="7"/>
  <c r="DS110" i="7"/>
  <c r="DV88" i="7"/>
  <c r="DT88" i="7"/>
  <c r="DQ84" i="7"/>
  <c r="DO84" i="7"/>
  <c r="DV72" i="7"/>
  <c r="DT72" i="7"/>
  <c r="DV66" i="7"/>
  <c r="DT66" i="7"/>
  <c r="DQ61" i="7"/>
  <c r="DO61" i="7"/>
  <c r="DO55" i="7"/>
  <c r="DQ55" i="7"/>
  <c r="CR110" i="7"/>
  <c r="CQ110" i="7"/>
  <c r="CT110" i="7"/>
  <c r="DQ49" i="7"/>
  <c r="DO49" i="7"/>
  <c r="DL43" i="7"/>
  <c r="DJ43" i="7"/>
  <c r="DJ19" i="7"/>
  <c r="DL19" i="7"/>
  <c r="CQ113" i="7"/>
  <c r="CR113" i="7"/>
  <c r="CT113" i="7"/>
  <c r="CM106" i="7"/>
  <c r="CL106" i="7"/>
  <c r="CO106" i="7"/>
  <c r="DJ46" i="7"/>
  <c r="DL46" i="7"/>
  <c r="DL35" i="7"/>
  <c r="DJ35" i="7"/>
  <c r="DJ9" i="7"/>
  <c r="CO225" i="7"/>
  <c r="CL225" i="7"/>
  <c r="CM225" i="7"/>
  <c r="CQ224" i="7"/>
  <c r="CT224" i="7"/>
  <c r="CR224" i="7"/>
  <c r="CQ216" i="7"/>
  <c r="CT216" i="7"/>
  <c r="CR216" i="7"/>
  <c r="DV220" i="7"/>
  <c r="DT220" i="7"/>
  <c r="DS220" i="7"/>
  <c r="DQ210" i="7"/>
  <c r="DO210" i="7"/>
  <c r="DN210" i="7"/>
  <c r="DV214" i="7"/>
  <c r="DS214" i="7"/>
  <c r="DT214" i="7"/>
  <c r="CV207" i="7"/>
  <c r="CW207" i="7"/>
  <c r="CY207" i="7"/>
  <c r="DS205" i="7"/>
  <c r="DV205" i="7"/>
  <c r="DT205" i="7"/>
  <c r="CO198" i="7"/>
  <c r="CL198" i="7"/>
  <c r="CM198" i="7"/>
  <c r="CQ215" i="7"/>
  <c r="CT215" i="7"/>
  <c r="CR215" i="7"/>
  <c r="CO213" i="7"/>
  <c r="CV197" i="7"/>
  <c r="CW197" i="7"/>
  <c r="CY197" i="7"/>
  <c r="CT214" i="7"/>
  <c r="CO194" i="7"/>
  <c r="CL194" i="7"/>
  <c r="CM194" i="7"/>
  <c r="CT186" i="7"/>
  <c r="DQ195" i="7"/>
  <c r="DO195" i="7"/>
  <c r="DN195" i="7"/>
  <c r="CQ193" i="7"/>
  <c r="CT193" i="7"/>
  <c r="CR193" i="7"/>
  <c r="DQ192" i="7"/>
  <c r="DO192" i="7"/>
  <c r="DN192" i="7"/>
  <c r="DQ206" i="7"/>
  <c r="DO206" i="7"/>
  <c r="DN206" i="7"/>
  <c r="CL189" i="7"/>
  <c r="CO189" i="7"/>
  <c r="CM189" i="7"/>
  <c r="DO178" i="7"/>
  <c r="DQ178" i="7"/>
  <c r="DN178" i="7"/>
  <c r="DS177" i="7"/>
  <c r="DT177" i="7"/>
  <c r="DV177" i="7"/>
  <c r="CO191" i="7"/>
  <c r="CM191" i="7"/>
  <c r="CL191" i="7"/>
  <c r="DS182" i="7"/>
  <c r="DV182" i="7"/>
  <c r="DT182" i="7"/>
  <c r="DN173" i="7"/>
  <c r="DO173" i="7"/>
  <c r="DQ173" i="7"/>
  <c r="CP183" i="7"/>
  <c r="CU183" i="7"/>
  <c r="CK183" i="7"/>
  <c r="CT173" i="7"/>
  <c r="CQ173" i="7"/>
  <c r="CR173" i="7"/>
  <c r="DQ171" i="7"/>
  <c r="DO171" i="7"/>
  <c r="DN171" i="7"/>
  <c r="DL165" i="7"/>
  <c r="DJ165" i="7"/>
  <c r="DI165" i="7"/>
  <c r="CY182" i="7"/>
  <c r="CW182" i="7"/>
  <c r="CV182" i="7"/>
  <c r="CO159" i="7"/>
  <c r="CM159" i="7"/>
  <c r="CL159" i="7"/>
  <c r="CW179" i="7"/>
  <c r="CY179" i="7"/>
  <c r="CV179" i="7"/>
  <c r="DN155" i="7"/>
  <c r="DQ155" i="7"/>
  <c r="DO155" i="7"/>
  <c r="CY154" i="7"/>
  <c r="CV154" i="7"/>
  <c r="CW154" i="7"/>
  <c r="DN146" i="7"/>
  <c r="DQ146" i="7"/>
  <c r="DO146" i="7"/>
  <c r="CY145" i="7"/>
  <c r="CV145" i="7"/>
  <c r="CW145" i="7"/>
  <c r="CY167" i="7"/>
  <c r="CW167" i="7"/>
  <c r="CV167" i="7"/>
  <c r="CP155" i="7"/>
  <c r="CK155" i="7"/>
  <c r="CU155" i="7"/>
  <c r="DV152" i="7"/>
  <c r="DT152" i="7"/>
  <c r="DS152" i="7"/>
  <c r="DS161" i="7"/>
  <c r="DV161" i="7"/>
  <c r="DT161" i="7"/>
  <c r="CV148" i="7"/>
  <c r="CY148" i="7"/>
  <c r="CW148" i="7"/>
  <c r="DV147" i="7"/>
  <c r="DS147" i="7"/>
  <c r="DT147" i="7"/>
  <c r="CO137" i="7"/>
  <c r="CL137" i="7"/>
  <c r="CM137" i="7"/>
  <c r="CW135" i="7"/>
  <c r="CV135" i="7"/>
  <c r="CY135" i="7"/>
  <c r="DI119" i="7"/>
  <c r="DL119" i="7"/>
  <c r="DJ119" i="7"/>
  <c r="CQ180" i="7"/>
  <c r="CR180" i="7"/>
  <c r="CT180" i="7"/>
  <c r="CO156" i="7"/>
  <c r="CL156" i="7"/>
  <c r="CM156" i="7"/>
  <c r="CV144" i="7"/>
  <c r="CW144" i="7"/>
  <c r="CY144" i="7"/>
  <c r="DV139" i="7"/>
  <c r="DT139" i="7"/>
  <c r="DS139" i="7"/>
  <c r="CO114" i="7"/>
  <c r="CL114" i="7"/>
  <c r="CM114" i="7"/>
  <c r="CQ162" i="7"/>
  <c r="CT162" i="7"/>
  <c r="CR162" i="7"/>
  <c r="DV143" i="7"/>
  <c r="DT143" i="7"/>
  <c r="DS143" i="7"/>
  <c r="CL121" i="7"/>
  <c r="CO121" i="7"/>
  <c r="CM121" i="7"/>
  <c r="CO119" i="7"/>
  <c r="DN109" i="7"/>
  <c r="DQ109" i="7"/>
  <c r="DO109" i="7"/>
  <c r="CY108" i="7"/>
  <c r="CV108" i="7"/>
  <c r="CW108" i="7"/>
  <c r="DV102" i="7"/>
  <c r="DT102" i="7"/>
  <c r="DE62" i="7"/>
  <c r="DG62" i="7" s="1"/>
  <c r="DT62" i="7"/>
  <c r="CM200" i="7"/>
  <c r="CL200" i="7"/>
  <c r="CO200" i="7"/>
  <c r="CO133" i="7"/>
  <c r="CM133" i="7"/>
  <c r="CL133" i="7"/>
  <c r="CT123" i="7"/>
  <c r="CQ123" i="7"/>
  <c r="CR123" i="7"/>
  <c r="DJ98" i="7"/>
  <c r="DL98" i="7"/>
  <c r="DJ93" i="7"/>
  <c r="DJ158" i="7"/>
  <c r="CR139" i="7"/>
  <c r="CQ139" i="7"/>
  <c r="CT139" i="7"/>
  <c r="CQ121" i="7"/>
  <c r="CT121" i="7"/>
  <c r="CR121" i="7"/>
  <c r="DQ88" i="7"/>
  <c r="DO88" i="7"/>
  <c r="DV70" i="7"/>
  <c r="DT70" i="7"/>
  <c r="DQ41" i="7"/>
  <c r="DO41" i="7"/>
  <c r="CL125" i="7"/>
  <c r="CO125" i="7"/>
  <c r="CM125" i="7"/>
  <c r="CL113" i="7"/>
  <c r="CO113" i="7"/>
  <c r="CM113" i="7"/>
  <c r="DL45" i="7"/>
  <c r="DJ45" i="7"/>
  <c r="DJ42" i="7"/>
  <c r="DL42" i="7"/>
  <c r="DQ23" i="7"/>
  <c r="DO23" i="7"/>
  <c r="CW106" i="7"/>
  <c r="CV106" i="7"/>
  <c r="CY106" i="7"/>
  <c r="DT47" i="7"/>
  <c r="DO39" i="7"/>
  <c r="DO32" i="7"/>
  <c r="DQ32" i="7"/>
  <c r="DQ26" i="7"/>
  <c r="DO26" i="7"/>
  <c r="DQ22" i="7"/>
  <c r="DO22" i="7"/>
  <c r="DQ18" i="7"/>
  <c r="DO18" i="7"/>
  <c r="DV16" i="7"/>
  <c r="DT16" i="7"/>
  <c r="DQ11" i="7"/>
  <c r="DO11" i="7"/>
  <c r="DV8" i="7"/>
  <c r="DT8" i="7"/>
  <c r="DS233" i="7"/>
  <c r="DT233" i="7"/>
  <c r="DV233" i="7"/>
  <c r="CT225" i="7"/>
  <c r="CQ225" i="7"/>
  <c r="CR225" i="7"/>
  <c r="CV224" i="7"/>
  <c r="CY224" i="7"/>
  <c r="CW224" i="7"/>
  <c r="DV223" i="7"/>
  <c r="DT223" i="7"/>
  <c r="DS223" i="7"/>
  <c r="DS218" i="7"/>
  <c r="DT218" i="7"/>
  <c r="DV218" i="7"/>
  <c r="CV216" i="7"/>
  <c r="CY216" i="7"/>
  <c r="CW216" i="7"/>
  <c r="DV215" i="7"/>
  <c r="DT215" i="7"/>
  <c r="DS215" i="7"/>
  <c r="CT212" i="7"/>
  <c r="CR212" i="7"/>
  <c r="CQ212" i="7"/>
  <c r="CL211" i="7"/>
  <c r="CO211" i="7"/>
  <c r="CM211" i="7"/>
  <c r="CO222" i="7"/>
  <c r="CM222" i="7"/>
  <c r="CL222" i="7"/>
  <c r="CY218" i="7"/>
  <c r="CW218" i="7"/>
  <c r="CV218" i="7"/>
  <c r="DV210" i="7"/>
  <c r="DT210" i="7"/>
  <c r="DS210" i="7"/>
  <c r="CW204" i="7"/>
  <c r="CV204" i="7"/>
  <c r="CY204" i="7"/>
  <c r="CM220" i="7"/>
  <c r="CL220" i="7"/>
  <c r="CO220" i="7"/>
  <c r="DI199" i="7"/>
  <c r="DJ199" i="7"/>
  <c r="DL199" i="7"/>
  <c r="CT198" i="7"/>
  <c r="CR198" i="7"/>
  <c r="CQ198" i="7"/>
  <c r="CV215" i="7"/>
  <c r="CY215" i="7"/>
  <c r="CW215" i="7"/>
  <c r="DS213" i="7"/>
  <c r="DV213" i="7"/>
  <c r="DT213" i="7"/>
  <c r="CP199" i="7"/>
  <c r="CU199" i="7"/>
  <c r="CK199" i="7"/>
  <c r="CM206" i="7"/>
  <c r="CL206" i="7"/>
  <c r="CO206" i="7"/>
  <c r="DV203" i="7"/>
  <c r="DS203" i="7"/>
  <c r="DT203" i="7"/>
  <c r="CO209" i="7"/>
  <c r="CM209" i="7"/>
  <c r="CL209" i="7"/>
  <c r="CM214" i="7"/>
  <c r="CL214" i="7"/>
  <c r="CO214" i="7"/>
  <c r="DV200" i="7"/>
  <c r="DT200" i="7"/>
  <c r="DS200" i="7"/>
  <c r="DS194" i="7"/>
  <c r="DV194" i="7"/>
  <c r="DT194" i="7"/>
  <c r="DN187" i="7"/>
  <c r="DQ187" i="7"/>
  <c r="DO187" i="7"/>
  <c r="CY186" i="7"/>
  <c r="CV186" i="7"/>
  <c r="CW186" i="7"/>
  <c r="CL201" i="7"/>
  <c r="CO201" i="7"/>
  <c r="CM201" i="7"/>
  <c r="DQ196" i="7"/>
  <c r="DO196" i="7"/>
  <c r="DN196" i="7"/>
  <c r="DV195" i="7"/>
  <c r="DS195" i="7"/>
  <c r="DT195" i="7"/>
  <c r="CV193" i="7"/>
  <c r="CW193" i="7"/>
  <c r="CY193" i="7"/>
  <c r="DV192" i="7"/>
  <c r="DT192" i="7"/>
  <c r="DS192" i="7"/>
  <c r="DV206" i="7"/>
  <c r="DT206" i="7"/>
  <c r="DS206" i="7"/>
  <c r="CQ189" i="7"/>
  <c r="CT189" i="7"/>
  <c r="CR189" i="7"/>
  <c r="DJ183" i="7"/>
  <c r="DI183" i="7"/>
  <c r="DL183" i="7"/>
  <c r="DI182" i="7"/>
  <c r="DL182" i="7"/>
  <c r="DJ182" i="7"/>
  <c r="DV180" i="7"/>
  <c r="DS180" i="7"/>
  <c r="DT180" i="7"/>
  <c r="DI179" i="7"/>
  <c r="DJ179" i="7"/>
  <c r="DL179" i="7"/>
  <c r="DV178" i="7"/>
  <c r="DS178" i="7"/>
  <c r="DT178" i="7"/>
  <c r="DI177" i="7"/>
  <c r="DJ177" i="7"/>
  <c r="DL177" i="7"/>
  <c r="CP174" i="7"/>
  <c r="CK174" i="7"/>
  <c r="CU174" i="7"/>
  <c r="CQ172" i="7"/>
  <c r="CR172" i="7"/>
  <c r="CT172" i="7"/>
  <c r="DJ203" i="7"/>
  <c r="DS191" i="7"/>
  <c r="DV191" i="7"/>
  <c r="DT191" i="7"/>
  <c r="CY191" i="7"/>
  <c r="CW191" i="7"/>
  <c r="CV191" i="7"/>
  <c r="CM192" i="7"/>
  <c r="CL192" i="7"/>
  <c r="CO192" i="7"/>
  <c r="DQ174" i="7"/>
  <c r="DN174" i="7"/>
  <c r="DO174" i="7"/>
  <c r="DN165" i="7"/>
  <c r="DO165" i="7"/>
  <c r="DQ165" i="7"/>
  <c r="CT182" i="7"/>
  <c r="CQ182" i="7"/>
  <c r="CR182" i="7"/>
  <c r="CQ159" i="7"/>
  <c r="CR159" i="7"/>
  <c r="CT159" i="7"/>
  <c r="CV196" i="7"/>
  <c r="CY196" i="7"/>
  <c r="CW196" i="7"/>
  <c r="CO177" i="7"/>
  <c r="CV161" i="7"/>
  <c r="DJ157" i="7"/>
  <c r="DI157" i="7"/>
  <c r="DL157" i="7"/>
  <c r="DI156" i="7"/>
  <c r="DL156" i="7"/>
  <c r="DJ156" i="7"/>
  <c r="DS155" i="7"/>
  <c r="DT155" i="7"/>
  <c r="DV155" i="7"/>
  <c r="DS146" i="7"/>
  <c r="DT146" i="7"/>
  <c r="DV146" i="7"/>
  <c r="CP138" i="7"/>
  <c r="CU138" i="7"/>
  <c r="CK138" i="7"/>
  <c r="CV136" i="7"/>
  <c r="CW136" i="7"/>
  <c r="CY136" i="7"/>
  <c r="DV135" i="7"/>
  <c r="DS135" i="7"/>
  <c r="DT135" i="7"/>
  <c r="CM178" i="7"/>
  <c r="CO178" i="7"/>
  <c r="CL178" i="7"/>
  <c r="CU176" i="7"/>
  <c r="CP176" i="7"/>
  <c r="CK176" i="7"/>
  <c r="CQ175" i="7"/>
  <c r="CR175" i="7"/>
  <c r="CT175" i="7"/>
  <c r="CW165" i="7"/>
  <c r="CY165" i="7"/>
  <c r="CV165" i="7"/>
  <c r="CO164" i="7"/>
  <c r="CM164" i="7"/>
  <c r="CL164" i="7"/>
  <c r="DI138" i="7"/>
  <c r="DJ138" i="7"/>
  <c r="DL138" i="7"/>
  <c r="CT137" i="7"/>
  <c r="CR137" i="7"/>
  <c r="CQ137" i="7"/>
  <c r="DN168" i="7"/>
  <c r="DQ168" i="7"/>
  <c r="DO168" i="7"/>
  <c r="CY146" i="7"/>
  <c r="CW146" i="7"/>
  <c r="CV146" i="7"/>
  <c r="CU128" i="7"/>
  <c r="CK128" i="7"/>
  <c r="CP128" i="7"/>
  <c r="CO126" i="7"/>
  <c r="CM126" i="7"/>
  <c r="CL126" i="7"/>
  <c r="DL120" i="7"/>
  <c r="DJ120" i="7"/>
  <c r="DI120" i="7"/>
  <c r="DQ117" i="7"/>
  <c r="DO117" i="7"/>
  <c r="DN117" i="7"/>
  <c r="CW188" i="7"/>
  <c r="CV188" i="7"/>
  <c r="CY188" i="7"/>
  <c r="DJ171" i="7"/>
  <c r="CV162" i="7"/>
  <c r="CY162" i="7"/>
  <c r="CW162" i="7"/>
  <c r="CM152" i="7"/>
  <c r="CL152" i="7"/>
  <c r="CO152" i="7"/>
  <c r="DI151" i="7"/>
  <c r="DL151" i="7"/>
  <c r="DJ151" i="7"/>
  <c r="DV124" i="7"/>
  <c r="DT124" i="7"/>
  <c r="DS124" i="7"/>
  <c r="CQ114" i="7"/>
  <c r="CT114" i="7"/>
  <c r="CR114" i="7"/>
  <c r="DT96" i="7"/>
  <c r="DV96" i="7"/>
  <c r="DO78" i="7"/>
  <c r="DQ78" i="7"/>
  <c r="CO168" i="7"/>
  <c r="CM168" i="7"/>
  <c r="CL168" i="7"/>
  <c r="CL162" i="7"/>
  <c r="CM162" i="7"/>
  <c r="CO162" i="7"/>
  <c r="CR132" i="7"/>
  <c r="CT132" i="7"/>
  <c r="CQ132" i="7"/>
  <c r="DT133" i="7"/>
  <c r="DT130" i="7"/>
  <c r="CV129" i="7"/>
  <c r="CW129" i="7"/>
  <c r="CY129" i="7"/>
  <c r="DI128" i="7"/>
  <c r="DL128" i="7"/>
  <c r="DJ128" i="7"/>
  <c r="CY127" i="7"/>
  <c r="CW127" i="7"/>
  <c r="CV127" i="7"/>
  <c r="DV125" i="7"/>
  <c r="DT125" i="7"/>
  <c r="DS125" i="7"/>
  <c r="CT122" i="7"/>
  <c r="CR122" i="7"/>
  <c r="CQ122" i="7"/>
  <c r="CM116" i="7"/>
  <c r="CO116" i="7"/>
  <c r="CL116" i="7"/>
  <c r="DS109" i="7"/>
  <c r="DT109" i="7"/>
  <c r="DV109" i="7"/>
  <c r="DL80" i="7"/>
  <c r="DJ80" i="7"/>
  <c r="DJ77" i="7"/>
  <c r="DL77" i="7"/>
  <c r="DL72" i="7"/>
  <c r="DJ72" i="7"/>
  <c r="DI142" i="7"/>
  <c r="DJ142" i="7"/>
  <c r="DL142" i="7"/>
  <c r="CQ107" i="7"/>
  <c r="CT107" i="7"/>
  <c r="CR107" i="7"/>
  <c r="DQ106" i="7"/>
  <c r="DO106" i="7"/>
  <c r="DN106" i="7"/>
  <c r="DQ102" i="7"/>
  <c r="DO102" i="7"/>
  <c r="DQ98" i="7"/>
  <c r="DO98" i="7"/>
  <c r="DQ94" i="7"/>
  <c r="DO94" i="7"/>
  <c r="DQ90" i="7"/>
  <c r="DO90" i="7"/>
  <c r="DT85" i="7"/>
  <c r="CW200" i="7"/>
  <c r="CV200" i="7"/>
  <c r="CY200" i="7"/>
  <c r="DS134" i="7"/>
  <c r="DV134" i="7"/>
  <c r="DT134" i="7"/>
  <c r="CT133" i="7"/>
  <c r="CQ133" i="7"/>
  <c r="CR133" i="7"/>
  <c r="DJ113" i="7"/>
  <c r="DJ102" i="7"/>
  <c r="DL102" i="7"/>
  <c r="DJ97" i="7"/>
  <c r="CR143" i="7"/>
  <c r="CQ143" i="7"/>
  <c r="CT143" i="7"/>
  <c r="CM139" i="7"/>
  <c r="CL139" i="7"/>
  <c r="CO139" i="7"/>
  <c r="CY134" i="7"/>
  <c r="CW134" i="7"/>
  <c r="CV134" i="7"/>
  <c r="CR120" i="7"/>
  <c r="CT120" i="7"/>
  <c r="CQ120" i="7"/>
  <c r="DL116" i="7"/>
  <c r="DJ116" i="7"/>
  <c r="DI116" i="7"/>
  <c r="CL111" i="7"/>
  <c r="CO111" i="7"/>
  <c r="CM111" i="7"/>
  <c r="DL110" i="7"/>
  <c r="DJ110" i="7"/>
  <c r="DI110" i="7"/>
  <c r="DO85" i="7"/>
  <c r="DV80" i="7"/>
  <c r="DT80" i="7"/>
  <c r="DQ76" i="7"/>
  <c r="DO76" i="7"/>
  <c r="DQ70" i="7"/>
  <c r="DO70" i="7"/>
  <c r="CO64" i="7"/>
  <c r="CL64" i="7"/>
  <c r="CM64" i="7"/>
  <c r="DO62" i="7"/>
  <c r="DO43" i="7"/>
  <c r="DQ43" i="7"/>
  <c r="CV125" i="7"/>
  <c r="CW125" i="7"/>
  <c r="CY125" i="7"/>
  <c r="CW110" i="7"/>
  <c r="CV110" i="7"/>
  <c r="CY110" i="7"/>
  <c r="DQ53" i="7"/>
  <c r="DO53" i="7"/>
  <c r="DQ50" i="7"/>
  <c r="DO50" i="7"/>
  <c r="DO45" i="7"/>
  <c r="DQ45" i="7"/>
  <c r="DL41" i="7"/>
  <c r="DJ41" i="7"/>
  <c r="DJ38" i="7"/>
  <c r="DL38" i="7"/>
  <c r="DV32" i="7"/>
  <c r="DT32" i="7"/>
  <c r="DJ31" i="7"/>
  <c r="DL31" i="7"/>
  <c r="DJ27" i="7"/>
  <c r="DL27" i="7"/>
  <c r="DJ22" i="7"/>
  <c r="DO20" i="7"/>
  <c r="DQ20" i="7"/>
  <c r="DE18" i="7"/>
  <c r="DG18" i="7" s="1"/>
  <c r="DJ18" i="7"/>
  <c r="DO17" i="7"/>
  <c r="DQ17" i="7"/>
  <c r="DO9" i="7"/>
  <c r="DQ9" i="7"/>
  <c r="CQ171" i="7"/>
  <c r="CR171" i="7"/>
  <c r="CT171" i="7"/>
  <c r="DJ54" i="7"/>
  <c r="DT45" i="7"/>
  <c r="DT43" i="7"/>
  <c r="DV17" i="7"/>
  <c r="DT17" i="7"/>
  <c r="DV13" i="7"/>
  <c r="DT13" i="7"/>
  <c r="DV9" i="7"/>
  <c r="DT9" i="7"/>
  <c r="CR106" i="7"/>
  <c r="CQ106" i="7"/>
  <c r="CT106" i="7"/>
  <c r="DT51" i="7"/>
  <c r="DT39" i="7"/>
  <c r="DJ17" i="7"/>
  <c r="DT26" i="7"/>
  <c r="CL224" i="7"/>
  <c r="CO224" i="7"/>
  <c r="CM224" i="7"/>
  <c r="CL216" i="7"/>
  <c r="CM216" i="7"/>
  <c r="CO216" i="7"/>
  <c r="DL215" i="7"/>
  <c r="DJ215" i="7"/>
  <c r="DI215" i="7"/>
  <c r="CV211" i="7"/>
  <c r="CY211" i="7"/>
  <c r="CW211" i="7"/>
  <c r="CY222" i="7"/>
  <c r="CW222" i="7"/>
  <c r="CV222" i="7"/>
  <c r="DL210" i="7"/>
  <c r="DJ210" i="7"/>
  <c r="DI210" i="7"/>
  <c r="CO215" i="7"/>
  <c r="CR206" i="7"/>
  <c r="CQ206" i="7"/>
  <c r="CT206" i="7"/>
  <c r="CQ221" i="7"/>
  <c r="CT221" i="7"/>
  <c r="CR221" i="7"/>
  <c r="CL203" i="7"/>
  <c r="CO203" i="7"/>
  <c r="CM203" i="7"/>
  <c r="CT209" i="7"/>
  <c r="CR209" i="7"/>
  <c r="CQ209" i="7"/>
  <c r="CT194" i="7"/>
  <c r="CQ194" i="7"/>
  <c r="CR194" i="7"/>
  <c r="CQ181" i="7"/>
  <c r="CR181" i="7"/>
  <c r="CT181" i="7"/>
  <c r="CV201" i="7"/>
  <c r="CY201" i="7"/>
  <c r="CW201" i="7"/>
  <c r="DJ195" i="7"/>
  <c r="DI195" i="7"/>
  <c r="DL195" i="7"/>
  <c r="CL193" i="7"/>
  <c r="CO193" i="7"/>
  <c r="CM193" i="7"/>
  <c r="DL206" i="7"/>
  <c r="DJ206" i="7"/>
  <c r="DI206" i="7"/>
  <c r="DQ184" i="7"/>
  <c r="DO184" i="7"/>
  <c r="DN184" i="7"/>
  <c r="DV183" i="7"/>
  <c r="DT183" i="7"/>
  <c r="DS183" i="7"/>
  <c r="DV179" i="7"/>
  <c r="DS179" i="7"/>
  <c r="DT179" i="7"/>
  <c r="DI191" i="7"/>
  <c r="DL191" i="7"/>
  <c r="DJ191" i="7"/>
  <c r="CU190" i="7"/>
  <c r="CP190" i="7"/>
  <c r="CK190" i="7"/>
  <c r="DQ175" i="7"/>
  <c r="DN175" i="7"/>
  <c r="DO175" i="7"/>
  <c r="DQ188" i="7"/>
  <c r="DO188" i="7"/>
  <c r="DN188" i="7"/>
  <c r="CR179" i="7"/>
  <c r="CQ179" i="7"/>
  <c r="CT179" i="7"/>
  <c r="CR165" i="7"/>
  <c r="CT165" i="7"/>
  <c r="CQ165" i="7"/>
  <c r="DQ158" i="7"/>
  <c r="DO158" i="7"/>
  <c r="DN158" i="7"/>
  <c r="DV157" i="7"/>
  <c r="DT157" i="7"/>
  <c r="DS157" i="7"/>
  <c r="CT145" i="7"/>
  <c r="CR145" i="7"/>
  <c r="CQ145" i="7"/>
  <c r="CL136" i="7"/>
  <c r="CO136" i="7"/>
  <c r="CM136" i="7"/>
  <c r="CT167" i="7"/>
  <c r="CR167" i="7"/>
  <c r="CQ167" i="7"/>
  <c r="DQ152" i="7"/>
  <c r="DN152" i="7"/>
  <c r="DO152" i="7"/>
  <c r="DQ161" i="7"/>
  <c r="DN161" i="7"/>
  <c r="DO161" i="7"/>
  <c r="CQ148" i="7"/>
  <c r="CR148" i="7"/>
  <c r="CT148" i="7"/>
  <c r="DS138" i="7"/>
  <c r="DT138" i="7"/>
  <c r="DV138" i="7"/>
  <c r="CQ184" i="7"/>
  <c r="CR184" i="7"/>
  <c r="CT184" i="7"/>
  <c r="DI168" i="7"/>
  <c r="DJ168" i="7"/>
  <c r="DL168" i="7"/>
  <c r="CW147" i="7"/>
  <c r="CV147" i="7"/>
  <c r="CY147" i="7"/>
  <c r="CV126" i="7"/>
  <c r="CW126" i="7"/>
  <c r="CY126" i="7"/>
  <c r="DT120" i="7"/>
  <c r="DS120" i="7"/>
  <c r="DV120" i="7"/>
  <c r="CR188" i="7"/>
  <c r="CQ188" i="7"/>
  <c r="CT188" i="7"/>
  <c r="CL180" i="7"/>
  <c r="CO180" i="7"/>
  <c r="CM180" i="7"/>
  <c r="CQ152" i="7"/>
  <c r="DS151" i="7"/>
  <c r="DV151" i="7"/>
  <c r="DT151" i="7"/>
  <c r="CQ144" i="7"/>
  <c r="CT144" i="7"/>
  <c r="CR144" i="7"/>
  <c r="DQ139" i="7"/>
  <c r="DN139" i="7"/>
  <c r="DO139" i="7"/>
  <c r="DI124" i="7"/>
  <c r="DL124" i="7"/>
  <c r="DJ124" i="7"/>
  <c r="DQ121" i="7"/>
  <c r="DN121" i="7"/>
  <c r="DO121" i="7"/>
  <c r="DT104" i="7"/>
  <c r="DV104" i="7"/>
  <c r="DO86" i="7"/>
  <c r="DQ86" i="7"/>
  <c r="DO68" i="7"/>
  <c r="DQ68" i="7"/>
  <c r="CQ140" i="7"/>
  <c r="CT140" i="7"/>
  <c r="CR140" i="7"/>
  <c r="CO127" i="7"/>
  <c r="CL127" i="7"/>
  <c r="CM127" i="7"/>
  <c r="DN123" i="7"/>
  <c r="DQ123" i="7"/>
  <c r="DO123" i="7"/>
  <c r="CT108" i="7"/>
  <c r="CR108" i="7"/>
  <c r="CQ108" i="7"/>
  <c r="DV94" i="7"/>
  <c r="DT94" i="7"/>
  <c r="DL88" i="7"/>
  <c r="DJ88" i="7"/>
  <c r="DJ85" i="7"/>
  <c r="DL85" i="7"/>
  <c r="DQ125" i="7"/>
  <c r="DO125" i="7"/>
  <c r="DN125" i="7"/>
  <c r="CR200" i="7"/>
  <c r="CQ200" i="7"/>
  <c r="CT200" i="7"/>
  <c r="CY123" i="7"/>
  <c r="CV123" i="7"/>
  <c r="CW123" i="7"/>
  <c r="CT112" i="7"/>
  <c r="CQ112" i="7"/>
  <c r="CR112" i="7"/>
  <c r="DJ94" i="7"/>
  <c r="DL94" i="7"/>
  <c r="CW143" i="7"/>
  <c r="CV143" i="7"/>
  <c r="CY143" i="7"/>
  <c r="DS116" i="7"/>
  <c r="DV116" i="7"/>
  <c r="DT116" i="7"/>
  <c r="CV111" i="7"/>
  <c r="CY111" i="7"/>
  <c r="CW111" i="7"/>
  <c r="CY64" i="7"/>
  <c r="CV64" i="7"/>
  <c r="CW64" i="7"/>
  <c r="CQ130" i="7"/>
  <c r="CR130" i="7"/>
  <c r="CT130" i="7"/>
  <c r="DO51" i="7"/>
  <c r="DQ51" i="7"/>
  <c r="DL47" i="7"/>
  <c r="DJ47" i="7"/>
  <c r="DV46" i="7"/>
  <c r="DT46" i="7"/>
  <c r="DL37" i="7"/>
  <c r="DJ37" i="7"/>
  <c r="DJ34" i="7"/>
  <c r="DL34" i="7"/>
  <c r="DQ54" i="7"/>
  <c r="DO54" i="7"/>
  <c r="DO13" i="7"/>
  <c r="DQ13" i="7"/>
  <c r="CL171" i="7"/>
  <c r="CM171" i="7"/>
  <c r="CO171" i="7"/>
  <c r="DV27" i="7"/>
  <c r="DT27" i="7"/>
  <c r="DV23" i="7"/>
  <c r="DT23" i="7"/>
  <c r="DV19" i="7"/>
  <c r="DT19" i="7"/>
  <c r="DN218" i="7"/>
  <c r="DQ218" i="7"/>
  <c r="DO218" i="7"/>
  <c r="CY217" i="7"/>
  <c r="CV217" i="7"/>
  <c r="CW217" i="7"/>
  <c r="DQ215" i="7"/>
  <c r="DN215" i="7"/>
  <c r="DO215" i="7"/>
  <c r="CL212" i="7"/>
  <c r="DS209" i="7"/>
  <c r="DT209" i="7"/>
  <c r="DV209" i="7"/>
  <c r="CQ204" i="7"/>
  <c r="CT204" i="7"/>
  <c r="CR204" i="7"/>
  <c r="DN213" i="7"/>
  <c r="DO213" i="7"/>
  <c r="DQ213" i="7"/>
  <c r="CV221" i="7"/>
  <c r="CY221" i="7"/>
  <c r="CW221" i="7"/>
  <c r="CU208" i="7"/>
  <c r="CP208" i="7"/>
  <c r="CK208" i="7"/>
  <c r="DQ200" i="7"/>
  <c r="DO200" i="7"/>
  <c r="DN200" i="7"/>
  <c r="DI187" i="7"/>
  <c r="DJ187" i="7"/>
  <c r="DL187" i="7"/>
  <c r="CV181" i="7"/>
  <c r="CY181" i="7"/>
  <c r="CW181" i="7"/>
  <c r="DV196" i="7"/>
  <c r="DT196" i="7"/>
  <c r="DS196" i="7"/>
  <c r="CV185" i="7"/>
  <c r="CW185" i="7"/>
  <c r="CY185" i="7"/>
  <c r="CO172" i="7"/>
  <c r="CM172" i="7"/>
  <c r="CL172" i="7"/>
  <c r="DN191" i="7"/>
  <c r="DO191" i="7"/>
  <c r="DQ191" i="7"/>
  <c r="DJ174" i="7"/>
  <c r="DL174" i="7"/>
  <c r="DI174" i="7"/>
  <c r="DV170" i="7"/>
  <c r="DT170" i="7"/>
  <c r="DS170" i="7"/>
  <c r="DV188" i="7"/>
  <c r="DT188" i="7"/>
  <c r="DS188" i="7"/>
  <c r="CQ136" i="7"/>
  <c r="CR136" i="7"/>
  <c r="CT136" i="7"/>
  <c r="DQ135" i="7"/>
  <c r="DO135" i="7"/>
  <c r="DN135" i="7"/>
  <c r="DQ131" i="7"/>
  <c r="DN131" i="7"/>
  <c r="DO131" i="7"/>
  <c r="CK160" i="7"/>
  <c r="CP160" i="7"/>
  <c r="CU160" i="7"/>
  <c r="CV153" i="7"/>
  <c r="CW153" i="7"/>
  <c r="CY153" i="7"/>
  <c r="DS156" i="7"/>
  <c r="DV156" i="7"/>
  <c r="DT156" i="7"/>
  <c r="DL130" i="7"/>
  <c r="DI130" i="7"/>
  <c r="DJ130" i="7"/>
  <c r="CM188" i="7"/>
  <c r="CL188" i="7"/>
  <c r="CO188" i="7"/>
  <c r="DV129" i="7"/>
  <c r="DT129" i="7"/>
  <c r="DS129" i="7"/>
  <c r="DO124" i="7"/>
  <c r="DN124" i="7"/>
  <c r="DQ124" i="7"/>
  <c r="DN119" i="7"/>
  <c r="DO119" i="7"/>
  <c r="DQ119" i="7"/>
  <c r="DT100" i="7"/>
  <c r="DV100" i="7"/>
  <c r="DO82" i="7"/>
  <c r="DQ82" i="7"/>
  <c r="DO63" i="7"/>
  <c r="DQ63" i="7"/>
  <c r="CV140" i="7"/>
  <c r="CW140" i="7"/>
  <c r="CY140" i="7"/>
  <c r="CM132" i="7"/>
  <c r="CL129" i="7"/>
  <c r="CM129" i="7"/>
  <c r="CO129" i="7"/>
  <c r="CR116" i="7"/>
  <c r="CQ116" i="7"/>
  <c r="CT116" i="7"/>
  <c r="DV98" i="7"/>
  <c r="DT98" i="7"/>
  <c r="DL84" i="7"/>
  <c r="DJ84" i="7"/>
  <c r="DJ81" i="7"/>
  <c r="DL81" i="7"/>
  <c r="DL61" i="7"/>
  <c r="DJ61" i="7"/>
  <c r="DI123" i="7"/>
  <c r="DJ123" i="7"/>
  <c r="DL123" i="7"/>
  <c r="CL107" i="7"/>
  <c r="CO107" i="7"/>
  <c r="CM107" i="7"/>
  <c r="DL106" i="7"/>
  <c r="DJ106" i="7"/>
  <c r="DI106" i="7"/>
  <c r="DT67" i="7"/>
  <c r="CU151" i="7"/>
  <c r="CK151" i="7"/>
  <c r="CP151" i="7"/>
  <c r="DN134" i="7"/>
  <c r="DO134" i="7"/>
  <c r="DQ134" i="7"/>
  <c r="DL125" i="7"/>
  <c r="DI125" i="7"/>
  <c r="DJ125" i="7"/>
  <c r="CY112" i="7"/>
  <c r="CW112" i="7"/>
  <c r="CV112" i="7"/>
  <c r="CL158" i="7"/>
  <c r="CM158" i="7"/>
  <c r="CO158" i="7"/>
  <c r="CO134" i="7"/>
  <c r="CM134" i="7"/>
  <c r="CL134" i="7"/>
  <c r="DV76" i="7"/>
  <c r="DT76" i="7"/>
  <c r="DQ72" i="7"/>
  <c r="DO72" i="7"/>
  <c r="DQ66" i="7"/>
  <c r="DO66" i="7"/>
  <c r="CV130" i="7"/>
  <c r="CW130" i="7"/>
  <c r="CY130" i="7"/>
  <c r="DL55" i="7"/>
  <c r="DJ55" i="7"/>
  <c r="DL51" i="7"/>
  <c r="DJ51" i="7"/>
  <c r="DO34" i="7"/>
  <c r="DE34" i="7"/>
  <c r="DG34" i="7" s="1"/>
  <c r="CM110" i="7"/>
  <c r="CL110" i="7"/>
  <c r="CO110" i="7"/>
  <c r="DV49" i="7"/>
  <c r="DT49" i="7"/>
  <c r="DT31" i="7"/>
  <c r="DV31" i="7"/>
  <c r="DO24" i="7"/>
  <c r="DQ24" i="7"/>
  <c r="CV171" i="7"/>
  <c r="CW171" i="7"/>
  <c r="CY171" i="7"/>
  <c r="DN233" i="7"/>
  <c r="DO233" i="7"/>
  <c r="DQ233" i="7"/>
  <c r="CY225" i="7"/>
  <c r="CV225" i="7"/>
  <c r="CW225" i="7"/>
  <c r="DQ223" i="7"/>
  <c r="DO223" i="7"/>
  <c r="DN223" i="7"/>
  <c r="CO217" i="7"/>
  <c r="CL217" i="7"/>
  <c r="CM217" i="7"/>
  <c r="DJ223" i="7"/>
  <c r="CY212" i="7"/>
  <c r="CW212" i="7"/>
  <c r="CV212" i="7"/>
  <c r="CQ211" i="7"/>
  <c r="CR211" i="7"/>
  <c r="CT211" i="7"/>
  <c r="DI209" i="7"/>
  <c r="DJ209" i="7"/>
  <c r="DL209" i="7"/>
  <c r="CT222" i="7"/>
  <c r="CQ222" i="7"/>
  <c r="CR222" i="7"/>
  <c r="DL220" i="7"/>
  <c r="DJ220" i="7"/>
  <c r="DI220" i="7"/>
  <c r="CW220" i="7"/>
  <c r="CV220" i="7"/>
  <c r="CY220" i="7"/>
  <c r="DL214" i="7"/>
  <c r="DJ214" i="7"/>
  <c r="DI214" i="7"/>
  <c r="CW210" i="7"/>
  <c r="CV210" i="7"/>
  <c r="CY210" i="7"/>
  <c r="CL207" i="7"/>
  <c r="CM207" i="7"/>
  <c r="CO207" i="7"/>
  <c r="DI205" i="7"/>
  <c r="DL205" i="7"/>
  <c r="DJ205" i="7"/>
  <c r="DN199" i="7"/>
  <c r="DQ199" i="7"/>
  <c r="DO199" i="7"/>
  <c r="CY198" i="7"/>
  <c r="CV198" i="7"/>
  <c r="CW198" i="7"/>
  <c r="CL197" i="7"/>
  <c r="CO197" i="7"/>
  <c r="CM197" i="7"/>
  <c r="CL221" i="7"/>
  <c r="CO221" i="7"/>
  <c r="CM221" i="7"/>
  <c r="CW206" i="7"/>
  <c r="CV206" i="7"/>
  <c r="CY206" i="7"/>
  <c r="DQ203" i="7"/>
  <c r="DO203" i="7"/>
  <c r="DN203" i="7"/>
  <c r="CQ203" i="7"/>
  <c r="CR203" i="7"/>
  <c r="CT203" i="7"/>
  <c r="CY209" i="7"/>
  <c r="CW209" i="7"/>
  <c r="CV209" i="7"/>
  <c r="CW214" i="7"/>
  <c r="CV214" i="7"/>
  <c r="CY214" i="7"/>
  <c r="DS187" i="7"/>
  <c r="DT187" i="7"/>
  <c r="DV187" i="7"/>
  <c r="CO181" i="7"/>
  <c r="CM181" i="7"/>
  <c r="CL181" i="7"/>
  <c r="CQ201" i="7"/>
  <c r="CT201" i="7"/>
  <c r="CR201" i="7"/>
  <c r="CL185" i="7"/>
  <c r="CO185" i="7"/>
  <c r="CM185" i="7"/>
  <c r="CV189" i="7"/>
  <c r="CY189" i="7"/>
  <c r="CW189" i="7"/>
  <c r="DV184" i="7"/>
  <c r="DT184" i="7"/>
  <c r="DS184" i="7"/>
  <c r="DQ183" i="7"/>
  <c r="DO183" i="7"/>
  <c r="DN183" i="7"/>
  <c r="DL180" i="7"/>
  <c r="DI180" i="7"/>
  <c r="DJ180" i="7"/>
  <c r="DO179" i="7"/>
  <c r="DQ179" i="7"/>
  <c r="DN179" i="7"/>
  <c r="DO177" i="7"/>
  <c r="DE177" i="7"/>
  <c r="DG177" i="7" s="1"/>
  <c r="DS173" i="7"/>
  <c r="DT173" i="7"/>
  <c r="DV173" i="7"/>
  <c r="CV172" i="7"/>
  <c r="CW172" i="7"/>
  <c r="CY172" i="7"/>
  <c r="DN182" i="7"/>
  <c r="DQ182" i="7"/>
  <c r="DO182" i="7"/>
  <c r="CW192" i="7"/>
  <c r="CV192" i="7"/>
  <c r="CY192" i="7"/>
  <c r="DJ184" i="7"/>
  <c r="DS174" i="7"/>
  <c r="DV174" i="7"/>
  <c r="DT174" i="7"/>
  <c r="DV171" i="7"/>
  <c r="DT171" i="7"/>
  <c r="DS171" i="7"/>
  <c r="DT165" i="7"/>
  <c r="DS165" i="7"/>
  <c r="DV165" i="7"/>
  <c r="DQ162" i="7"/>
  <c r="DO162" i="7"/>
  <c r="DN162" i="7"/>
  <c r="CO182" i="7"/>
  <c r="CL182" i="7"/>
  <c r="CM182" i="7"/>
  <c r="DI170" i="7"/>
  <c r="DJ170" i="7"/>
  <c r="DL170" i="7"/>
  <c r="DQ166" i="7"/>
  <c r="DN166" i="7"/>
  <c r="DO166" i="7"/>
  <c r="DS160" i="7"/>
  <c r="DT160" i="7"/>
  <c r="DV160" i="7"/>
  <c r="CW159" i="7"/>
  <c r="CV159" i="7"/>
  <c r="CY159" i="7"/>
  <c r="CQ196" i="7"/>
  <c r="CR196" i="7"/>
  <c r="CT196" i="7"/>
  <c r="DL188" i="7"/>
  <c r="DI188" i="7"/>
  <c r="DJ188" i="7"/>
  <c r="CM179" i="7"/>
  <c r="CO179" i="7"/>
  <c r="CL179" i="7"/>
  <c r="CT177" i="7"/>
  <c r="CQ177" i="7"/>
  <c r="CR177" i="7"/>
  <c r="CQ166" i="7"/>
  <c r="CT166" i="7"/>
  <c r="CR166" i="7"/>
  <c r="CU163" i="7"/>
  <c r="CP163" i="7"/>
  <c r="CK163" i="7"/>
  <c r="CR161" i="7"/>
  <c r="CQ161" i="7"/>
  <c r="CT161" i="7"/>
  <c r="DV158" i="7"/>
  <c r="DT158" i="7"/>
  <c r="DS158" i="7"/>
  <c r="DQ157" i="7"/>
  <c r="DO157" i="7"/>
  <c r="DN157" i="7"/>
  <c r="CO154" i="7"/>
  <c r="CL154" i="7"/>
  <c r="CM154" i="7"/>
  <c r="CO145" i="7"/>
  <c r="CL145" i="7"/>
  <c r="CM145" i="7"/>
  <c r="CR178" i="7"/>
  <c r="CQ178" i="7"/>
  <c r="CT178" i="7"/>
  <c r="CV175" i="7"/>
  <c r="CY175" i="7"/>
  <c r="CW175" i="7"/>
  <c r="CM167" i="7"/>
  <c r="CL167" i="7"/>
  <c r="CO167" i="7"/>
  <c r="CL166" i="7"/>
  <c r="CO166" i="7"/>
  <c r="CM166" i="7"/>
  <c r="CO153" i="7"/>
  <c r="DL152" i="7"/>
  <c r="DJ152" i="7"/>
  <c r="DI152" i="7"/>
  <c r="CL175" i="7"/>
  <c r="CM175" i="7"/>
  <c r="CO175" i="7"/>
  <c r="DL161" i="7"/>
  <c r="DJ161" i="7"/>
  <c r="DI161" i="7"/>
  <c r="DN156" i="7"/>
  <c r="DQ156" i="7"/>
  <c r="DO156" i="7"/>
  <c r="CL148" i="7"/>
  <c r="CO148" i="7"/>
  <c r="CM148" i="7"/>
  <c r="DL147" i="7"/>
  <c r="DI147" i="7"/>
  <c r="DJ147" i="7"/>
  <c r="DN138" i="7"/>
  <c r="DQ138" i="7"/>
  <c r="DO138" i="7"/>
  <c r="CY137" i="7"/>
  <c r="CV137" i="7"/>
  <c r="CW137" i="7"/>
  <c r="CV184" i="7"/>
  <c r="CY184" i="7"/>
  <c r="CW184" i="7"/>
  <c r="DS168" i="7"/>
  <c r="DV168" i="7"/>
  <c r="DT168" i="7"/>
  <c r="DI133" i="7"/>
  <c r="DJ133" i="7"/>
  <c r="DL133" i="7"/>
  <c r="DS127" i="7"/>
  <c r="DT127" i="7"/>
  <c r="DV127" i="7"/>
  <c r="CT126" i="7"/>
  <c r="CQ126" i="7"/>
  <c r="CR126" i="7"/>
  <c r="DN120" i="7"/>
  <c r="DQ120" i="7"/>
  <c r="DO120" i="7"/>
  <c r="DN115" i="7"/>
  <c r="DO115" i="7"/>
  <c r="DQ115" i="7"/>
  <c r="CV180" i="7"/>
  <c r="CW180" i="7"/>
  <c r="CY180" i="7"/>
  <c r="CW152" i="7"/>
  <c r="CV152" i="7"/>
  <c r="CY152" i="7"/>
  <c r="DN151" i="7"/>
  <c r="DO151" i="7"/>
  <c r="DQ151" i="7"/>
  <c r="CL144" i="7"/>
  <c r="CM144" i="7"/>
  <c r="CO144" i="7"/>
  <c r="DL139" i="7"/>
  <c r="DI139" i="7"/>
  <c r="DJ139" i="7"/>
  <c r="DL129" i="7"/>
  <c r="DJ129" i="7"/>
  <c r="DI129" i="7"/>
  <c r="CW114" i="7"/>
  <c r="CV114" i="7"/>
  <c r="CY114" i="7"/>
  <c r="DT92" i="7"/>
  <c r="DV92" i="7"/>
  <c r="CY168" i="7"/>
  <c r="CV168" i="7"/>
  <c r="CW168" i="7"/>
  <c r="DL143" i="7"/>
  <c r="DJ143" i="7"/>
  <c r="DI143" i="7"/>
  <c r="CL140" i="7"/>
  <c r="CM140" i="7"/>
  <c r="CO140" i="7"/>
  <c r="DO133" i="7"/>
  <c r="CY132" i="7"/>
  <c r="CV132" i="7"/>
  <c r="CW132" i="7"/>
  <c r="DO130" i="7"/>
  <c r="DN127" i="7"/>
  <c r="DQ127" i="7"/>
  <c r="DO127" i="7"/>
  <c r="CQ129" i="7"/>
  <c r="CR129" i="7"/>
  <c r="CT129" i="7"/>
  <c r="DN128" i="7"/>
  <c r="DO128" i="7"/>
  <c r="DQ128" i="7"/>
  <c r="CT127" i="7"/>
  <c r="CQ127" i="7"/>
  <c r="CR127" i="7"/>
  <c r="CY122" i="7"/>
  <c r="CW122" i="7"/>
  <c r="CV122" i="7"/>
  <c r="CU118" i="7"/>
  <c r="CP118" i="7"/>
  <c r="CK118" i="7"/>
  <c r="CW116" i="7"/>
  <c r="CY116" i="7"/>
  <c r="CV116" i="7"/>
  <c r="CR115" i="7"/>
  <c r="CO108" i="7"/>
  <c r="CL108" i="7"/>
  <c r="CM108" i="7"/>
  <c r="DV90" i="7"/>
  <c r="DT90" i="7"/>
  <c r="DL76" i="7"/>
  <c r="DJ76" i="7"/>
  <c r="DL70" i="7"/>
  <c r="DJ70" i="7"/>
  <c r="DJ67" i="7"/>
  <c r="DL67" i="7"/>
  <c r="DN142" i="7"/>
  <c r="DO142" i="7"/>
  <c r="DQ142" i="7"/>
  <c r="CU142" i="7"/>
  <c r="CK142" i="7"/>
  <c r="CP142" i="7"/>
  <c r="DT123" i="7"/>
  <c r="DE123" i="7"/>
  <c r="DG123" i="7" s="1"/>
  <c r="DV113" i="7"/>
  <c r="DT113" i="7"/>
  <c r="DS113" i="7"/>
  <c r="CV107" i="7"/>
  <c r="CY107" i="7"/>
  <c r="CW107" i="7"/>
  <c r="DV106" i="7"/>
  <c r="DT106" i="7"/>
  <c r="DS106" i="7"/>
  <c r="DV105" i="7"/>
  <c r="DT105" i="7"/>
  <c r="DV101" i="7"/>
  <c r="DT101" i="7"/>
  <c r="DV97" i="7"/>
  <c r="DT97" i="7"/>
  <c r="DV93" i="7"/>
  <c r="DT93" i="7"/>
  <c r="DV89" i="7"/>
  <c r="DT89" i="7"/>
  <c r="CP157" i="7"/>
  <c r="CU157" i="7"/>
  <c r="CK157" i="7"/>
  <c r="CY133" i="7"/>
  <c r="CV133" i="7"/>
  <c r="CW133" i="7"/>
  <c r="CO123" i="7"/>
  <c r="CM123" i="7"/>
  <c r="CL123" i="7"/>
  <c r="CV117" i="7"/>
  <c r="CO112" i="7"/>
  <c r="CM112" i="7"/>
  <c r="CL112" i="7"/>
  <c r="DJ101" i="7"/>
  <c r="DJ90" i="7"/>
  <c r="DL90" i="7"/>
  <c r="CV158" i="7"/>
  <c r="CY158" i="7"/>
  <c r="CW158" i="7"/>
  <c r="CM143" i="7"/>
  <c r="CL143" i="7"/>
  <c r="CO143" i="7"/>
  <c r="CW139" i="7"/>
  <c r="CV139" i="7"/>
  <c r="CY139" i="7"/>
  <c r="CU124" i="7"/>
  <c r="CK124" i="7"/>
  <c r="CP124" i="7"/>
  <c r="CT119" i="7"/>
  <c r="CQ117" i="7"/>
  <c r="CT117" i="7"/>
  <c r="CR117" i="7"/>
  <c r="DQ116" i="7"/>
  <c r="DO116" i="7"/>
  <c r="DN116" i="7"/>
  <c r="CQ111" i="7"/>
  <c r="CT111" i="7"/>
  <c r="CR111" i="7"/>
  <c r="DQ110" i="7"/>
  <c r="DO110" i="7"/>
  <c r="DN110" i="7"/>
  <c r="DV84" i="7"/>
  <c r="DT84" i="7"/>
  <c r="DQ80" i="7"/>
  <c r="DO80" i="7"/>
  <c r="DO67" i="7"/>
  <c r="CT64" i="7"/>
  <c r="CQ64" i="7"/>
  <c r="CR64" i="7"/>
  <c r="DV61" i="7"/>
  <c r="DT61" i="7"/>
  <c r="CL130" i="7"/>
  <c r="CO130" i="7"/>
  <c r="CM130" i="7"/>
  <c r="DO47" i="7"/>
  <c r="DQ47" i="7"/>
  <c r="DL39" i="7"/>
  <c r="DJ39" i="7"/>
  <c r="DV35" i="7"/>
  <c r="DT35" i="7"/>
  <c r="DQ10" i="7"/>
  <c r="DO10" i="7"/>
  <c r="CQ125" i="7"/>
  <c r="CT125" i="7"/>
  <c r="CR125" i="7"/>
  <c r="DV53" i="7"/>
  <c r="DT53" i="7"/>
  <c r="DQ42" i="7"/>
  <c r="DO42" i="7"/>
  <c r="DO38" i="7"/>
  <c r="DE38" i="7"/>
  <c r="DG38" i="7" s="1"/>
  <c r="DJ32" i="7"/>
  <c r="DO31" i="7"/>
  <c r="DE31" i="7"/>
  <c r="DG31" i="7" s="1"/>
  <c r="DL30" i="7"/>
  <c r="DJ30" i="7"/>
  <c r="DV28" i="7"/>
  <c r="DT28" i="7"/>
  <c r="DJ23" i="7"/>
  <c r="DL23" i="7"/>
  <c r="DJ8" i="7"/>
  <c r="DL8" i="7"/>
  <c r="DJ53" i="7"/>
  <c r="DQ27" i="7"/>
  <c r="DO27" i="7"/>
  <c r="DQ19" i="7"/>
  <c r="DO19" i="7"/>
  <c r="DQ16" i="7"/>
  <c r="DO16" i="7"/>
  <c r="DQ12" i="7"/>
  <c r="DO12" i="7"/>
  <c r="DQ8" i="7"/>
  <c r="DO8" i="7"/>
  <c r="DT55" i="7"/>
  <c r="DO28" i="7"/>
  <c r="DQ28" i="7"/>
  <c r="DQ15" i="7"/>
  <c r="DO15" i="7"/>
  <c r="DV12" i="7"/>
  <c r="DT12" i="7"/>
  <c r="DT18" i="7"/>
  <c r="DJ12" i="7"/>
  <c r="DT22" i="7"/>
  <c r="DW242" i="7"/>
  <c r="G7" i="5"/>
  <c r="H7" i="5"/>
  <c r="F7" i="5"/>
  <c r="CO122" i="7" l="1"/>
  <c r="CM153" i="7"/>
  <c r="CW117" i="7"/>
  <c r="CL122" i="7"/>
  <c r="CM177" i="7"/>
  <c r="CR223" i="7"/>
  <c r="CL215" i="7"/>
  <c r="CY161" i="7"/>
  <c r="CQ186" i="7"/>
  <c r="CM186" i="7"/>
  <c r="CL57" i="7"/>
  <c r="CW156" i="7"/>
  <c r="CQ115" i="7"/>
  <c r="CL132" i="7"/>
  <c r="CR152" i="7"/>
  <c r="CQ214" i="7"/>
  <c r="CT156" i="7"/>
  <c r="CV223" i="7"/>
  <c r="CL213" i="7"/>
  <c r="CW223" i="7"/>
  <c r="CT223" i="7"/>
  <c r="CV213" i="7"/>
  <c r="CY156" i="7"/>
  <c r="CW213" i="7"/>
  <c r="CO184" i="7"/>
  <c r="CV115" i="7"/>
  <c r="CY115" i="7"/>
  <c r="CW115" i="7"/>
  <c r="CW113" i="7"/>
  <c r="CM184" i="7"/>
  <c r="CO115" i="7"/>
  <c r="CM115" i="7"/>
  <c r="CL115" i="7"/>
  <c r="CY113" i="7"/>
  <c r="CM109" i="7"/>
  <c r="CL109" i="7"/>
  <c r="CO109" i="7"/>
  <c r="CQ187" i="7"/>
  <c r="CR187" i="7"/>
  <c r="CT187" i="7"/>
  <c r="CQ119" i="7"/>
  <c r="CY109" i="7"/>
  <c r="CW109" i="7"/>
  <c r="CV109" i="7"/>
  <c r="CL119" i="7"/>
  <c r="CO186" i="7"/>
  <c r="CR109" i="7"/>
  <c r="CT109" i="7"/>
  <c r="CQ109" i="7"/>
  <c r="CW187" i="7"/>
  <c r="CV187" i="7"/>
  <c r="CY187" i="7"/>
  <c r="CV173" i="7"/>
  <c r="CW173" i="7"/>
  <c r="CY173" i="7"/>
  <c r="CR146" i="7"/>
  <c r="CQ146" i="7"/>
  <c r="CT146" i="7"/>
  <c r="CO212" i="7"/>
  <c r="CL146" i="7"/>
  <c r="CM146" i="7"/>
  <c r="CO146" i="7"/>
  <c r="CO187" i="7"/>
  <c r="CM187" i="7"/>
  <c r="CL187" i="7"/>
  <c r="CO173" i="7"/>
  <c r="CL173" i="7"/>
  <c r="CM173" i="7"/>
  <c r="DW250" i="7"/>
  <c r="CR124" i="7"/>
  <c r="CT124" i="7"/>
  <c r="CQ124" i="7"/>
  <c r="CW157" i="7"/>
  <c r="CV157" i="7"/>
  <c r="CY157" i="7"/>
  <c r="CO142" i="7"/>
  <c r="CM142" i="7"/>
  <c r="CL142" i="7"/>
  <c r="CY118" i="7"/>
  <c r="CW118" i="7"/>
  <c r="CV118" i="7"/>
  <c r="CY163" i="7"/>
  <c r="CW163" i="7"/>
  <c r="CV163" i="7"/>
  <c r="CO151" i="7"/>
  <c r="CM151" i="7"/>
  <c r="CL151" i="7"/>
  <c r="CY160" i="7"/>
  <c r="CW160" i="7"/>
  <c r="CV160" i="7"/>
  <c r="CT208" i="7"/>
  <c r="CR208" i="7"/>
  <c r="CQ208" i="7"/>
  <c r="CW128" i="7"/>
  <c r="CY128" i="7"/>
  <c r="CV128" i="7"/>
  <c r="CO138" i="7"/>
  <c r="CM138" i="7"/>
  <c r="CL138" i="7"/>
  <c r="CW174" i="7"/>
  <c r="CV174" i="7"/>
  <c r="CY174" i="7"/>
  <c r="CY199" i="7"/>
  <c r="CW199" i="7"/>
  <c r="CV199" i="7"/>
  <c r="CM183" i="7"/>
  <c r="CO183" i="7"/>
  <c r="CL183" i="7"/>
  <c r="CY149" i="7"/>
  <c r="CW149" i="7"/>
  <c r="CV149" i="7"/>
  <c r="CM195" i="7"/>
  <c r="CO195" i="7"/>
  <c r="CL195" i="7"/>
  <c r="CO205" i="7"/>
  <c r="CM205" i="7"/>
  <c r="CL205" i="7"/>
  <c r="CM124" i="7"/>
  <c r="CO124" i="7"/>
  <c r="CL124" i="7"/>
  <c r="CR157" i="7"/>
  <c r="CQ157" i="7"/>
  <c r="CT157" i="7"/>
  <c r="CY142" i="7"/>
  <c r="CW142" i="7"/>
  <c r="CV142" i="7"/>
  <c r="CY151" i="7"/>
  <c r="CW151" i="7"/>
  <c r="CV151" i="7"/>
  <c r="CT160" i="7"/>
  <c r="CR160" i="7"/>
  <c r="CQ160" i="7"/>
  <c r="CY208" i="7"/>
  <c r="CW208" i="7"/>
  <c r="CV208" i="7"/>
  <c r="CO190" i="7"/>
  <c r="CM190" i="7"/>
  <c r="CL190" i="7"/>
  <c r="CL176" i="7"/>
  <c r="CO176" i="7"/>
  <c r="CM176" i="7"/>
  <c r="CY138" i="7"/>
  <c r="CW138" i="7"/>
  <c r="CV138" i="7"/>
  <c r="CM174" i="7"/>
  <c r="CL174" i="7"/>
  <c r="CO174" i="7"/>
  <c r="CT199" i="7"/>
  <c r="CR199" i="7"/>
  <c r="CQ199" i="7"/>
  <c r="CY155" i="7"/>
  <c r="CW155" i="7"/>
  <c r="CV155" i="7"/>
  <c r="CW183" i="7"/>
  <c r="CV183" i="7"/>
  <c r="CY183" i="7"/>
  <c r="CM170" i="7"/>
  <c r="CO170" i="7"/>
  <c r="CL170" i="7"/>
  <c r="CW195" i="7"/>
  <c r="CV195" i="7"/>
  <c r="CY195" i="7"/>
  <c r="CY205" i="7"/>
  <c r="CW205" i="7"/>
  <c r="CV205" i="7"/>
  <c r="CW124" i="7"/>
  <c r="CY124" i="7"/>
  <c r="CV124" i="7"/>
  <c r="CL118" i="7"/>
  <c r="CM118" i="7"/>
  <c r="CO118" i="7"/>
  <c r="CL163" i="7"/>
  <c r="CM163" i="7"/>
  <c r="CO163" i="7"/>
  <c r="CO160" i="7"/>
  <c r="CL160" i="7"/>
  <c r="CM160" i="7"/>
  <c r="CT190" i="7"/>
  <c r="CQ190" i="7"/>
  <c r="CR190" i="7"/>
  <c r="CR128" i="7"/>
  <c r="CT128" i="7"/>
  <c r="CQ128" i="7"/>
  <c r="CQ176" i="7"/>
  <c r="CR176" i="7"/>
  <c r="CT176" i="7"/>
  <c r="CT138" i="7"/>
  <c r="CR138" i="7"/>
  <c r="CQ138" i="7"/>
  <c r="CR174" i="7"/>
  <c r="CQ174" i="7"/>
  <c r="CT174" i="7"/>
  <c r="CO155" i="7"/>
  <c r="CM155" i="7"/>
  <c r="CL155" i="7"/>
  <c r="CR183" i="7"/>
  <c r="CQ183" i="7"/>
  <c r="CT183" i="7"/>
  <c r="CO149" i="7"/>
  <c r="CM149" i="7"/>
  <c r="CL149" i="7"/>
  <c r="CR170" i="7"/>
  <c r="CT170" i="7"/>
  <c r="CQ170" i="7"/>
  <c r="CR195" i="7"/>
  <c r="CQ195" i="7"/>
  <c r="CT195" i="7"/>
  <c r="DW249" i="7"/>
  <c r="CM157" i="7"/>
  <c r="CO157" i="7"/>
  <c r="CL157" i="7"/>
  <c r="CT142" i="7"/>
  <c r="CR142" i="7"/>
  <c r="CQ142" i="7"/>
  <c r="CR118" i="7"/>
  <c r="CQ118" i="7"/>
  <c r="CT118" i="7"/>
  <c r="CR163" i="7"/>
  <c r="CQ163" i="7"/>
  <c r="CT163" i="7"/>
  <c r="CT151" i="7"/>
  <c r="CR151" i="7"/>
  <c r="CQ151" i="7"/>
  <c r="CO208" i="7"/>
  <c r="CM208" i="7"/>
  <c r="CL208" i="7"/>
  <c r="CY190" i="7"/>
  <c r="CW190" i="7"/>
  <c r="CV190" i="7"/>
  <c r="CM128" i="7"/>
  <c r="CO128" i="7"/>
  <c r="CL128" i="7"/>
  <c r="CW176" i="7"/>
  <c r="CY176" i="7"/>
  <c r="CV176" i="7"/>
  <c r="CO199" i="7"/>
  <c r="CM199" i="7"/>
  <c r="CL199" i="7"/>
  <c r="CT155" i="7"/>
  <c r="CR155" i="7"/>
  <c r="CQ155" i="7"/>
  <c r="CT149" i="7"/>
  <c r="CQ149" i="7"/>
  <c r="CR149" i="7"/>
  <c r="CW170" i="7"/>
  <c r="CY170" i="7"/>
  <c r="CV170" i="7"/>
  <c r="CT205" i="7"/>
  <c r="CR205" i="7"/>
  <c r="CQ205" i="7"/>
  <c r="DW251" i="7"/>
  <c r="O18" i="5" l="1"/>
  <c r="N129" i="5"/>
  <c r="N225" i="5"/>
  <c r="N224" i="5"/>
  <c r="N223" i="5"/>
  <c r="N222" i="5"/>
  <c r="N221" i="5"/>
  <c r="N220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4" i="5"/>
  <c r="N183" i="5"/>
  <c r="N182" i="5"/>
  <c r="N181" i="5"/>
  <c r="N180" i="5"/>
  <c r="N178" i="5"/>
  <c r="N177" i="5"/>
  <c r="N176" i="5"/>
  <c r="N175" i="5"/>
  <c r="N174" i="5"/>
  <c r="N173" i="5"/>
  <c r="N172" i="5"/>
  <c r="N171" i="5"/>
  <c r="N170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DZ256" i="5"/>
  <c r="W250" i="5"/>
  <c r="V250" i="5"/>
  <c r="U250" i="5"/>
  <c r="DZ249" i="5"/>
  <c r="DZ245" i="5"/>
  <c r="FR245" i="5" s="1"/>
  <c r="BE237" i="5"/>
  <c r="DD237" i="5"/>
  <c r="DC237" i="5"/>
  <c r="GJ237" i="5" s="1"/>
  <c r="CX237" i="5"/>
  <c r="GI237" i="5" s="1"/>
  <c r="CS237" i="5"/>
  <c r="GH237" i="5" s="1"/>
  <c r="CN237" i="5"/>
  <c r="CG237" i="5"/>
  <c r="CE237" i="5"/>
  <c r="CF237" i="5" s="1"/>
  <c r="BH237" i="5"/>
  <c r="CI237" i="5" s="1"/>
  <c r="GF237" i="5" s="1"/>
  <c r="BB237" i="5"/>
  <c r="BD237" i="5" s="1"/>
  <c r="AE237" i="5"/>
  <c r="AC237" i="5"/>
  <c r="W237" i="5"/>
  <c r="V237" i="5"/>
  <c r="U237" i="5"/>
  <c r="M237" i="5"/>
  <c r="BE236" i="5"/>
  <c r="DD236" i="5"/>
  <c r="DC236" i="5"/>
  <c r="GJ236" i="5" s="1"/>
  <c r="CX236" i="5"/>
  <c r="GI236" i="5" s="1"/>
  <c r="CS236" i="5"/>
  <c r="CN236" i="5"/>
  <c r="CI236" i="5"/>
  <c r="GF236" i="5" s="1"/>
  <c r="CG236" i="5"/>
  <c r="CE236" i="5"/>
  <c r="CF236" i="5" s="1"/>
  <c r="BB236" i="5"/>
  <c r="BD236" i="5" s="1"/>
  <c r="AE236" i="5"/>
  <c r="AC236" i="5"/>
  <c r="W236" i="5"/>
  <c r="V236" i="5"/>
  <c r="U236" i="5"/>
  <c r="M236" i="5"/>
  <c r="BE235" i="5"/>
  <c r="DD235" i="5"/>
  <c r="DC235" i="5"/>
  <c r="GJ235" i="5" s="1"/>
  <c r="CX235" i="5"/>
  <c r="GI235" i="5" s="1"/>
  <c r="CS235" i="5"/>
  <c r="CN235" i="5"/>
  <c r="GG235" i="5" s="1"/>
  <c r="CI235" i="5"/>
  <c r="GF235" i="5" s="1"/>
  <c r="CG235" i="5"/>
  <c r="CE235" i="5"/>
  <c r="CF235" i="5" s="1"/>
  <c r="BB235" i="5"/>
  <c r="BD235" i="5" s="1"/>
  <c r="AE235" i="5"/>
  <c r="AC235" i="5"/>
  <c r="W235" i="5"/>
  <c r="V235" i="5"/>
  <c r="U235" i="5"/>
  <c r="M235" i="5"/>
  <c r="BE234" i="5"/>
  <c r="DD234" i="5"/>
  <c r="DC234" i="5"/>
  <c r="GJ234" i="5" s="1"/>
  <c r="CX234" i="5"/>
  <c r="GI234" i="5" s="1"/>
  <c r="CS234" i="5"/>
  <c r="CN234" i="5"/>
  <c r="CI234" i="5"/>
  <c r="CG234" i="5"/>
  <c r="CE234" i="5"/>
  <c r="CF234" i="5" s="1"/>
  <c r="BB234" i="5"/>
  <c r="AE234" i="5"/>
  <c r="AC234" i="5"/>
  <c r="W234" i="5"/>
  <c r="V234" i="5"/>
  <c r="U234" i="5"/>
  <c r="M234" i="5"/>
  <c r="BE233" i="5"/>
  <c r="DD233" i="5"/>
  <c r="DC233" i="5"/>
  <c r="GJ233" i="5" s="1"/>
  <c r="CX233" i="5"/>
  <c r="GI233" i="5" s="1"/>
  <c r="CS233" i="5"/>
  <c r="CN233" i="5"/>
  <c r="CI233" i="5"/>
  <c r="CG233" i="5"/>
  <c r="CE233" i="5"/>
  <c r="CF233" i="5" s="1"/>
  <c r="BB233" i="5"/>
  <c r="BD233" i="5" s="1"/>
  <c r="AE233" i="5"/>
  <c r="AC233" i="5"/>
  <c r="W233" i="5"/>
  <c r="V233" i="5"/>
  <c r="U233" i="5"/>
  <c r="M233" i="5"/>
  <c r="BE232" i="5"/>
  <c r="DD232" i="5"/>
  <c r="DC232" i="5"/>
  <c r="GJ232" i="5" s="1"/>
  <c r="CX232" i="5"/>
  <c r="GI232" i="5" s="1"/>
  <c r="CS232" i="5"/>
  <c r="CN232" i="5"/>
  <c r="CI232" i="5"/>
  <c r="GF232" i="5" s="1"/>
  <c r="CG232" i="5"/>
  <c r="CE232" i="5"/>
  <c r="CF232" i="5" s="1"/>
  <c r="BB232" i="5"/>
  <c r="AE232" i="5"/>
  <c r="AC232" i="5"/>
  <c r="W232" i="5"/>
  <c r="V232" i="5"/>
  <c r="U232" i="5"/>
  <c r="M232" i="5"/>
  <c r="BE225" i="5"/>
  <c r="DD225" i="5"/>
  <c r="DC225" i="5"/>
  <c r="GJ225" i="5" s="1"/>
  <c r="CI225" i="5"/>
  <c r="CG225" i="5"/>
  <c r="CE225" i="5"/>
  <c r="CF225" i="5" s="1"/>
  <c r="BB225" i="5"/>
  <c r="BD225" i="5" s="1"/>
  <c r="AE225" i="5"/>
  <c r="AC225" i="5"/>
  <c r="W225" i="5"/>
  <c r="V225" i="5"/>
  <c r="U225" i="5"/>
  <c r="M225" i="5"/>
  <c r="BE224" i="5"/>
  <c r="DD224" i="5"/>
  <c r="DC224" i="5"/>
  <c r="GJ224" i="5" s="1"/>
  <c r="CI224" i="5"/>
  <c r="GF224" i="5" s="1"/>
  <c r="CG224" i="5"/>
  <c r="CE224" i="5"/>
  <c r="CF224" i="5" s="1"/>
  <c r="BB224" i="5"/>
  <c r="AE224" i="5"/>
  <c r="AC224" i="5"/>
  <c r="W224" i="5"/>
  <c r="V224" i="5"/>
  <c r="U224" i="5"/>
  <c r="M224" i="5"/>
  <c r="BE223" i="5"/>
  <c r="DD223" i="5"/>
  <c r="DC223" i="5"/>
  <c r="GJ223" i="5" s="1"/>
  <c r="CI223" i="5"/>
  <c r="GF223" i="5" s="1"/>
  <c r="CG223" i="5"/>
  <c r="CE223" i="5"/>
  <c r="CF223" i="5" s="1"/>
  <c r="BB223" i="5"/>
  <c r="AE223" i="5"/>
  <c r="AC223" i="5"/>
  <c r="W223" i="5"/>
  <c r="V223" i="5"/>
  <c r="U223" i="5"/>
  <c r="M223" i="5"/>
  <c r="BE222" i="5"/>
  <c r="DD222" i="5"/>
  <c r="DC222" i="5"/>
  <c r="GJ222" i="5" s="1"/>
  <c r="CI222" i="5"/>
  <c r="CG222" i="5"/>
  <c r="CE222" i="5"/>
  <c r="CF222" i="5" s="1"/>
  <c r="BB222" i="5"/>
  <c r="AE222" i="5"/>
  <c r="AC222" i="5"/>
  <c r="W222" i="5"/>
  <c r="V222" i="5"/>
  <c r="U222" i="5"/>
  <c r="M222" i="5"/>
  <c r="BE221" i="5"/>
  <c r="DD221" i="5"/>
  <c r="DC221" i="5"/>
  <c r="GJ221" i="5" s="1"/>
  <c r="CI221" i="5"/>
  <c r="CG221" i="5"/>
  <c r="CE221" i="5"/>
  <c r="CF221" i="5" s="1"/>
  <c r="BB221" i="5"/>
  <c r="BD221" i="5" s="1"/>
  <c r="AE221" i="5"/>
  <c r="AC221" i="5"/>
  <c r="W221" i="5"/>
  <c r="V221" i="5"/>
  <c r="U221" i="5"/>
  <c r="M221" i="5"/>
  <c r="BE220" i="5"/>
  <c r="DD220" i="5"/>
  <c r="DC220" i="5"/>
  <c r="GJ220" i="5" s="1"/>
  <c r="CI220" i="5"/>
  <c r="GF220" i="5" s="1"/>
  <c r="CG220" i="5"/>
  <c r="CE220" i="5"/>
  <c r="CF220" i="5" s="1"/>
  <c r="BB220" i="5"/>
  <c r="AE220" i="5"/>
  <c r="AC220" i="5"/>
  <c r="W220" i="5"/>
  <c r="V220" i="5"/>
  <c r="U220" i="5"/>
  <c r="M220" i="5"/>
  <c r="BE218" i="5"/>
  <c r="DD218" i="5"/>
  <c r="DC218" i="5"/>
  <c r="GJ218" i="5" s="1"/>
  <c r="CI218" i="5"/>
  <c r="CG218" i="5"/>
  <c r="CE218" i="5"/>
  <c r="CF218" i="5" s="1"/>
  <c r="BB218" i="5"/>
  <c r="BD218" i="5" s="1"/>
  <c r="AE218" i="5"/>
  <c r="AC218" i="5"/>
  <c r="W218" i="5"/>
  <c r="V218" i="5"/>
  <c r="U218" i="5"/>
  <c r="M218" i="5"/>
  <c r="BE217" i="5"/>
  <c r="DD217" i="5"/>
  <c r="DC217" i="5"/>
  <c r="CI217" i="5"/>
  <c r="CG217" i="5"/>
  <c r="CE217" i="5"/>
  <c r="CF217" i="5" s="1"/>
  <c r="BB217" i="5"/>
  <c r="AQ217" i="5" s="1"/>
  <c r="BM217" i="5" s="1"/>
  <c r="CN217" i="5" s="1"/>
  <c r="GG217" i="5" s="1"/>
  <c r="AE217" i="5"/>
  <c r="AC217" i="5"/>
  <c r="W217" i="5"/>
  <c r="V217" i="5"/>
  <c r="U217" i="5"/>
  <c r="M217" i="5"/>
  <c r="BE216" i="5"/>
  <c r="DD216" i="5"/>
  <c r="DC216" i="5"/>
  <c r="GJ216" i="5" s="1"/>
  <c r="CI216" i="5"/>
  <c r="CG216" i="5"/>
  <c r="CE216" i="5"/>
  <c r="CF216" i="5" s="1"/>
  <c r="BB216" i="5"/>
  <c r="AQ216" i="5" s="1"/>
  <c r="BM216" i="5" s="1"/>
  <c r="AE216" i="5"/>
  <c r="AC216" i="5"/>
  <c r="W216" i="5"/>
  <c r="V216" i="5"/>
  <c r="U216" i="5"/>
  <c r="M216" i="5"/>
  <c r="BE215" i="5"/>
  <c r="DD215" i="5"/>
  <c r="DC215" i="5"/>
  <c r="GJ215" i="5" s="1"/>
  <c r="CI215" i="5"/>
  <c r="CG215" i="5"/>
  <c r="CE215" i="5"/>
  <c r="CF215" i="5" s="1"/>
  <c r="BB215" i="5"/>
  <c r="AE215" i="5"/>
  <c r="AC215" i="5"/>
  <c r="W215" i="5"/>
  <c r="V215" i="5"/>
  <c r="U215" i="5"/>
  <c r="M215" i="5"/>
  <c r="BE214" i="5"/>
  <c r="DD214" i="5"/>
  <c r="DC214" i="5"/>
  <c r="GJ214" i="5" s="1"/>
  <c r="CI214" i="5"/>
  <c r="CG214" i="5"/>
  <c r="CE214" i="5"/>
  <c r="CF214" i="5" s="1"/>
  <c r="BB214" i="5"/>
  <c r="AQ214" i="5" s="1"/>
  <c r="BM214" i="5" s="1"/>
  <c r="AE214" i="5"/>
  <c r="AC214" i="5"/>
  <c r="W214" i="5"/>
  <c r="V214" i="5"/>
  <c r="U214" i="5"/>
  <c r="M214" i="5"/>
  <c r="BE213" i="5"/>
  <c r="DD213" i="5"/>
  <c r="DC213" i="5"/>
  <c r="GJ213" i="5" s="1"/>
  <c r="CI213" i="5"/>
  <c r="GF213" i="5" s="1"/>
  <c r="CG213" i="5"/>
  <c r="CE213" i="5"/>
  <c r="CF213" i="5" s="1"/>
  <c r="BB213" i="5"/>
  <c r="AQ213" i="5" s="1"/>
  <c r="BM213" i="5" s="1"/>
  <c r="AE213" i="5"/>
  <c r="AC213" i="5"/>
  <c r="W213" i="5"/>
  <c r="V213" i="5"/>
  <c r="U213" i="5"/>
  <c r="M213" i="5"/>
  <c r="BE212" i="5"/>
  <c r="DD212" i="5"/>
  <c r="DC212" i="5"/>
  <c r="CI212" i="5"/>
  <c r="CG212" i="5"/>
  <c r="CE212" i="5"/>
  <c r="CF212" i="5" s="1"/>
  <c r="BB212" i="5"/>
  <c r="BD212" i="5" s="1"/>
  <c r="AE212" i="5"/>
  <c r="AC212" i="5"/>
  <c r="W212" i="5"/>
  <c r="V212" i="5"/>
  <c r="U212" i="5"/>
  <c r="M212" i="5"/>
  <c r="BE211" i="5"/>
  <c r="DD211" i="5"/>
  <c r="DC211" i="5"/>
  <c r="CI211" i="5"/>
  <c r="CG211" i="5"/>
  <c r="CE211" i="5"/>
  <c r="CF211" i="5" s="1"/>
  <c r="BB211" i="5"/>
  <c r="AE211" i="5"/>
  <c r="AC211" i="5"/>
  <c r="W211" i="5"/>
  <c r="V211" i="5"/>
  <c r="U211" i="5"/>
  <c r="M211" i="5"/>
  <c r="BE210" i="5"/>
  <c r="DD210" i="5"/>
  <c r="DC210" i="5"/>
  <c r="CI210" i="5"/>
  <c r="CG210" i="5"/>
  <c r="CE210" i="5"/>
  <c r="CF210" i="5" s="1"/>
  <c r="BB210" i="5"/>
  <c r="AQ210" i="5" s="1"/>
  <c r="BM210" i="5" s="1"/>
  <c r="CX210" i="5" s="1"/>
  <c r="AE210" i="5"/>
  <c r="AC210" i="5"/>
  <c r="W210" i="5"/>
  <c r="V210" i="5"/>
  <c r="U210" i="5"/>
  <c r="M210" i="5"/>
  <c r="BE209" i="5"/>
  <c r="DD209" i="5"/>
  <c r="DC209" i="5"/>
  <c r="CI209" i="5"/>
  <c r="GF209" i="5" s="1"/>
  <c r="CG209" i="5"/>
  <c r="CE209" i="5"/>
  <c r="CF209" i="5" s="1"/>
  <c r="BB209" i="5"/>
  <c r="AQ209" i="5" s="1"/>
  <c r="BM209" i="5" s="1"/>
  <c r="AE209" i="5"/>
  <c r="AC209" i="5"/>
  <c r="W209" i="5"/>
  <c r="V209" i="5"/>
  <c r="U209" i="5"/>
  <c r="M209" i="5"/>
  <c r="BE208" i="5"/>
  <c r="DD208" i="5"/>
  <c r="DC208" i="5"/>
  <c r="GJ208" i="5" s="1"/>
  <c r="CI208" i="5"/>
  <c r="GF208" i="5" s="1"/>
  <c r="CG208" i="5"/>
  <c r="CE208" i="5"/>
  <c r="CF208" i="5" s="1"/>
  <c r="BB208" i="5"/>
  <c r="AE208" i="5"/>
  <c r="AC208" i="5"/>
  <c r="W208" i="5"/>
  <c r="V208" i="5"/>
  <c r="U208" i="5"/>
  <c r="M208" i="5"/>
  <c r="BE207" i="5"/>
  <c r="DD207" i="5"/>
  <c r="DC207" i="5"/>
  <c r="CI207" i="5"/>
  <c r="CG207" i="5"/>
  <c r="CE207" i="5"/>
  <c r="CF207" i="5" s="1"/>
  <c r="BB207" i="5"/>
  <c r="AE207" i="5"/>
  <c r="AC207" i="5"/>
  <c r="W207" i="5"/>
  <c r="V207" i="5"/>
  <c r="U207" i="5"/>
  <c r="M207" i="5"/>
  <c r="BE206" i="5"/>
  <c r="DD206" i="5"/>
  <c r="DC206" i="5"/>
  <c r="CI206" i="5"/>
  <c r="CG206" i="5"/>
  <c r="CE206" i="5"/>
  <c r="CF206" i="5" s="1"/>
  <c r="BB206" i="5"/>
  <c r="AE206" i="5"/>
  <c r="AC206" i="5"/>
  <c r="W206" i="5"/>
  <c r="V206" i="5"/>
  <c r="U206" i="5"/>
  <c r="M206" i="5"/>
  <c r="BE205" i="5"/>
  <c r="DD205" i="5"/>
  <c r="DC205" i="5"/>
  <c r="CI205" i="5"/>
  <c r="GF205" i="5" s="1"/>
  <c r="CG205" i="5"/>
  <c r="CE205" i="5"/>
  <c r="CF205" i="5" s="1"/>
  <c r="BB205" i="5"/>
  <c r="AE205" i="5"/>
  <c r="AC205" i="5"/>
  <c r="W205" i="5"/>
  <c r="V205" i="5"/>
  <c r="U205" i="5"/>
  <c r="M205" i="5"/>
  <c r="BE204" i="5"/>
  <c r="DD204" i="5"/>
  <c r="DC204" i="5"/>
  <c r="CI204" i="5"/>
  <c r="GF204" i="5" s="1"/>
  <c r="CG204" i="5"/>
  <c r="CE204" i="5"/>
  <c r="CF204" i="5" s="1"/>
  <c r="BB204" i="5"/>
  <c r="AQ204" i="5" s="1"/>
  <c r="BM204" i="5" s="1"/>
  <c r="AE204" i="5"/>
  <c r="AC204" i="5"/>
  <c r="W204" i="5"/>
  <c r="V204" i="5"/>
  <c r="U204" i="5"/>
  <c r="M204" i="5"/>
  <c r="BE203" i="5"/>
  <c r="DD203" i="5"/>
  <c r="DC203" i="5"/>
  <c r="CI203" i="5"/>
  <c r="GF203" i="5" s="1"/>
  <c r="CG203" i="5"/>
  <c r="CE203" i="5"/>
  <c r="CF203" i="5" s="1"/>
  <c r="BB203" i="5"/>
  <c r="AQ203" i="5" s="1"/>
  <c r="BM203" i="5" s="1"/>
  <c r="AE203" i="5"/>
  <c r="AC203" i="5"/>
  <c r="W203" i="5"/>
  <c r="V203" i="5"/>
  <c r="U203" i="5"/>
  <c r="M203" i="5"/>
  <c r="BE201" i="5"/>
  <c r="DD201" i="5"/>
  <c r="DC201" i="5"/>
  <c r="CI201" i="5"/>
  <c r="CG201" i="5"/>
  <c r="CE201" i="5"/>
  <c r="CF201" i="5" s="1"/>
  <c r="BB201" i="5"/>
  <c r="AE201" i="5"/>
  <c r="AC201" i="5"/>
  <c r="W201" i="5"/>
  <c r="V201" i="5"/>
  <c r="U201" i="5"/>
  <c r="M201" i="5"/>
  <c r="BE200" i="5"/>
  <c r="DD200" i="5"/>
  <c r="DC200" i="5"/>
  <c r="CI200" i="5"/>
  <c r="CG200" i="5"/>
  <c r="CE200" i="5"/>
  <c r="CF200" i="5" s="1"/>
  <c r="BB200" i="5"/>
  <c r="AQ200" i="5" s="1"/>
  <c r="BM200" i="5" s="1"/>
  <c r="AE200" i="5"/>
  <c r="AC200" i="5"/>
  <c r="W200" i="5"/>
  <c r="V200" i="5"/>
  <c r="U200" i="5"/>
  <c r="M200" i="5"/>
  <c r="BE199" i="5"/>
  <c r="DD199" i="5"/>
  <c r="DC199" i="5"/>
  <c r="GJ199" i="5" s="1"/>
  <c r="CI199" i="5"/>
  <c r="GF199" i="5" s="1"/>
  <c r="CG199" i="5"/>
  <c r="CE199" i="5"/>
  <c r="CF199" i="5" s="1"/>
  <c r="BB199" i="5"/>
  <c r="AQ199" i="5" s="1"/>
  <c r="BM199" i="5" s="1"/>
  <c r="AE199" i="5"/>
  <c r="AC199" i="5"/>
  <c r="W199" i="5"/>
  <c r="V199" i="5"/>
  <c r="U199" i="5"/>
  <c r="M199" i="5"/>
  <c r="BE198" i="5"/>
  <c r="DD198" i="5"/>
  <c r="DC198" i="5"/>
  <c r="CI198" i="5"/>
  <c r="CG198" i="5"/>
  <c r="CE198" i="5"/>
  <c r="CF198" i="5" s="1"/>
  <c r="BB198" i="5"/>
  <c r="AQ198" i="5" s="1"/>
  <c r="BM198" i="5" s="1"/>
  <c r="AE198" i="5"/>
  <c r="AC198" i="5"/>
  <c r="W198" i="5"/>
  <c r="V198" i="5"/>
  <c r="U198" i="5"/>
  <c r="M198" i="5"/>
  <c r="BE197" i="5"/>
  <c r="DD197" i="5"/>
  <c r="DC197" i="5"/>
  <c r="CI197" i="5"/>
  <c r="GF197" i="5" s="1"/>
  <c r="CG197" i="5"/>
  <c r="CE197" i="5"/>
  <c r="CF197" i="5" s="1"/>
  <c r="BB197" i="5"/>
  <c r="AQ197" i="5" s="1"/>
  <c r="BM197" i="5" s="1"/>
  <c r="AE197" i="5"/>
  <c r="AC197" i="5"/>
  <c r="W197" i="5"/>
  <c r="V197" i="5"/>
  <c r="U197" i="5"/>
  <c r="M197" i="5"/>
  <c r="BE196" i="5"/>
  <c r="DD196" i="5"/>
  <c r="DC196" i="5"/>
  <c r="CI196" i="5"/>
  <c r="GF196" i="5" s="1"/>
  <c r="CG196" i="5"/>
  <c r="CE196" i="5"/>
  <c r="CF196" i="5" s="1"/>
  <c r="BB196" i="5"/>
  <c r="AQ196" i="5" s="1"/>
  <c r="BM196" i="5" s="1"/>
  <c r="AE196" i="5"/>
  <c r="AC196" i="5"/>
  <c r="W196" i="5"/>
  <c r="V196" i="5"/>
  <c r="U196" i="5"/>
  <c r="M196" i="5"/>
  <c r="BE195" i="5"/>
  <c r="DD195" i="5"/>
  <c r="DC195" i="5"/>
  <c r="CI195" i="5"/>
  <c r="GF195" i="5" s="1"/>
  <c r="CG195" i="5"/>
  <c r="CE195" i="5"/>
  <c r="CF195" i="5" s="1"/>
  <c r="BB195" i="5"/>
  <c r="AQ195" i="5" s="1"/>
  <c r="BM195" i="5" s="1"/>
  <c r="AE195" i="5"/>
  <c r="AC195" i="5"/>
  <c r="W195" i="5"/>
  <c r="V195" i="5"/>
  <c r="U195" i="5"/>
  <c r="M195" i="5"/>
  <c r="BE194" i="5"/>
  <c r="DD194" i="5"/>
  <c r="DC194" i="5"/>
  <c r="CI194" i="5"/>
  <c r="GF194" i="5" s="1"/>
  <c r="CG194" i="5"/>
  <c r="CE194" i="5"/>
  <c r="CF194" i="5" s="1"/>
  <c r="BB194" i="5"/>
  <c r="AQ194" i="5" s="1"/>
  <c r="BM194" i="5" s="1"/>
  <c r="AE194" i="5"/>
  <c r="AC194" i="5"/>
  <c r="W194" i="5"/>
  <c r="V194" i="5"/>
  <c r="U194" i="5"/>
  <c r="M194" i="5"/>
  <c r="BE193" i="5"/>
  <c r="DD193" i="5"/>
  <c r="DC193" i="5"/>
  <c r="CI193" i="5"/>
  <c r="CG193" i="5"/>
  <c r="CE193" i="5"/>
  <c r="CF193" i="5" s="1"/>
  <c r="BB193" i="5"/>
  <c r="AE193" i="5"/>
  <c r="AC193" i="5"/>
  <c r="W193" i="5"/>
  <c r="V193" i="5"/>
  <c r="U193" i="5"/>
  <c r="M193" i="5"/>
  <c r="BE192" i="5"/>
  <c r="DD192" i="5"/>
  <c r="DC192" i="5"/>
  <c r="CI192" i="5"/>
  <c r="GF192" i="5" s="1"/>
  <c r="CG192" i="5"/>
  <c r="CE192" i="5"/>
  <c r="CF192" i="5" s="1"/>
  <c r="BB192" i="5"/>
  <c r="AQ192" i="5" s="1"/>
  <c r="BM192" i="5" s="1"/>
  <c r="AE192" i="5"/>
  <c r="AC192" i="5"/>
  <c r="W192" i="5"/>
  <c r="V192" i="5"/>
  <c r="U192" i="5"/>
  <c r="M192" i="5"/>
  <c r="BE191" i="5"/>
  <c r="DD191" i="5"/>
  <c r="DC191" i="5"/>
  <c r="GJ191" i="5" s="1"/>
  <c r="CI191" i="5"/>
  <c r="GF191" i="5" s="1"/>
  <c r="CG191" i="5"/>
  <c r="CE191" i="5"/>
  <c r="CF191" i="5" s="1"/>
  <c r="BB191" i="5"/>
  <c r="AQ191" i="5" s="1"/>
  <c r="BM191" i="5" s="1"/>
  <c r="AE191" i="5"/>
  <c r="AC191" i="5"/>
  <c r="W191" i="5"/>
  <c r="V191" i="5"/>
  <c r="U191" i="5"/>
  <c r="M191" i="5"/>
  <c r="BE190" i="5"/>
  <c r="DD190" i="5"/>
  <c r="DC190" i="5"/>
  <c r="GJ190" i="5" s="1"/>
  <c r="CI190" i="5"/>
  <c r="CG190" i="5"/>
  <c r="CE190" i="5"/>
  <c r="CF190" i="5" s="1"/>
  <c r="BB190" i="5"/>
  <c r="AQ190" i="5" s="1"/>
  <c r="BM190" i="5" s="1"/>
  <c r="AE190" i="5"/>
  <c r="AC190" i="5"/>
  <c r="W190" i="5"/>
  <c r="V190" i="5"/>
  <c r="U190" i="5"/>
  <c r="M190" i="5"/>
  <c r="BE189" i="5"/>
  <c r="DD189" i="5"/>
  <c r="DC189" i="5"/>
  <c r="CI189" i="5"/>
  <c r="CG189" i="5"/>
  <c r="CE189" i="5"/>
  <c r="CF189" i="5" s="1"/>
  <c r="BB189" i="5"/>
  <c r="AE189" i="5"/>
  <c r="AC189" i="5"/>
  <c r="W189" i="5"/>
  <c r="V189" i="5"/>
  <c r="U189" i="5"/>
  <c r="M189" i="5"/>
  <c r="BE188" i="5"/>
  <c r="DD188" i="5"/>
  <c r="DC188" i="5"/>
  <c r="CI188" i="5"/>
  <c r="CG188" i="5"/>
  <c r="CE188" i="5"/>
  <c r="CF188" i="5" s="1"/>
  <c r="BB188" i="5"/>
  <c r="AQ188" i="5" s="1"/>
  <c r="BM188" i="5" s="1"/>
  <c r="AE188" i="5"/>
  <c r="AC188" i="5"/>
  <c r="W188" i="5"/>
  <c r="V188" i="5"/>
  <c r="U188" i="5"/>
  <c r="M188" i="5"/>
  <c r="BE187" i="5"/>
  <c r="DD187" i="5"/>
  <c r="DC187" i="5"/>
  <c r="CI187" i="5"/>
  <c r="GF187" i="5" s="1"/>
  <c r="CG187" i="5"/>
  <c r="CE187" i="5"/>
  <c r="CF187" i="5" s="1"/>
  <c r="BB187" i="5"/>
  <c r="AQ187" i="5" s="1"/>
  <c r="BM187" i="5" s="1"/>
  <c r="AE187" i="5"/>
  <c r="AC187" i="5"/>
  <c r="W187" i="5"/>
  <c r="V187" i="5"/>
  <c r="U187" i="5"/>
  <c r="M187" i="5"/>
  <c r="BE186" i="5"/>
  <c r="DD186" i="5"/>
  <c r="DC186" i="5"/>
  <c r="CI186" i="5"/>
  <c r="CG186" i="5"/>
  <c r="CE186" i="5"/>
  <c r="CF186" i="5" s="1"/>
  <c r="BB186" i="5"/>
  <c r="AQ186" i="5" s="1"/>
  <c r="BM186" i="5" s="1"/>
  <c r="AE186" i="5"/>
  <c r="AC186" i="5"/>
  <c r="W186" i="5"/>
  <c r="V186" i="5"/>
  <c r="U186" i="5"/>
  <c r="M186" i="5"/>
  <c r="BE185" i="5"/>
  <c r="DD185" i="5"/>
  <c r="DC185" i="5"/>
  <c r="CI185" i="5"/>
  <c r="CG185" i="5"/>
  <c r="CE185" i="5"/>
  <c r="CF185" i="5" s="1"/>
  <c r="BB185" i="5"/>
  <c r="AE185" i="5"/>
  <c r="AC185" i="5"/>
  <c r="W185" i="5"/>
  <c r="V185" i="5"/>
  <c r="U185" i="5"/>
  <c r="M185" i="5"/>
  <c r="BE184" i="5"/>
  <c r="DD184" i="5"/>
  <c r="DC184" i="5"/>
  <c r="CI184" i="5"/>
  <c r="CG184" i="5"/>
  <c r="CE184" i="5"/>
  <c r="CF184" i="5" s="1"/>
  <c r="BB184" i="5"/>
  <c r="AQ184" i="5" s="1"/>
  <c r="BM184" i="5" s="1"/>
  <c r="AE184" i="5"/>
  <c r="AC184" i="5"/>
  <c r="W184" i="5"/>
  <c r="V184" i="5"/>
  <c r="U184" i="5"/>
  <c r="M184" i="5"/>
  <c r="BE183" i="5"/>
  <c r="DD183" i="5"/>
  <c r="DC183" i="5"/>
  <c r="CI183" i="5"/>
  <c r="GF183" i="5" s="1"/>
  <c r="CG183" i="5"/>
  <c r="CE183" i="5"/>
  <c r="CF183" i="5" s="1"/>
  <c r="BB183" i="5"/>
  <c r="BD183" i="5" s="1"/>
  <c r="AE183" i="5"/>
  <c r="AC183" i="5"/>
  <c r="W183" i="5"/>
  <c r="V183" i="5"/>
  <c r="U183" i="5"/>
  <c r="M183" i="5"/>
  <c r="BE182" i="5"/>
  <c r="DD182" i="5"/>
  <c r="DC182" i="5"/>
  <c r="GJ182" i="5" s="1"/>
  <c r="CI182" i="5"/>
  <c r="GF182" i="5" s="1"/>
  <c r="CG182" i="5"/>
  <c r="CE182" i="5"/>
  <c r="CF182" i="5" s="1"/>
  <c r="BB182" i="5"/>
  <c r="BD182" i="5" s="1"/>
  <c r="AE182" i="5"/>
  <c r="AC182" i="5"/>
  <c r="W182" i="5"/>
  <c r="V182" i="5"/>
  <c r="U182" i="5"/>
  <c r="M182" i="5"/>
  <c r="BE181" i="5"/>
  <c r="DD181" i="5"/>
  <c r="DC181" i="5"/>
  <c r="GJ181" i="5" s="1"/>
  <c r="CI181" i="5"/>
  <c r="GF181" i="5" s="1"/>
  <c r="CG181" i="5"/>
  <c r="CE181" i="5"/>
  <c r="CF181" i="5" s="1"/>
  <c r="BB181" i="5"/>
  <c r="BD181" i="5" s="1"/>
  <c r="AE181" i="5"/>
  <c r="AC181" i="5"/>
  <c r="W181" i="5"/>
  <c r="V181" i="5"/>
  <c r="U181" i="5"/>
  <c r="M181" i="5"/>
  <c r="BE180" i="5"/>
  <c r="DD180" i="5"/>
  <c r="DC180" i="5"/>
  <c r="GJ180" i="5" s="1"/>
  <c r="CI180" i="5"/>
  <c r="GF180" i="5" s="1"/>
  <c r="CG180" i="5"/>
  <c r="CE180" i="5"/>
  <c r="CF180" i="5" s="1"/>
  <c r="BB180" i="5"/>
  <c r="BD180" i="5" s="1"/>
  <c r="AE180" i="5"/>
  <c r="AC180" i="5"/>
  <c r="W180" i="5"/>
  <c r="V180" i="5"/>
  <c r="U180" i="5"/>
  <c r="M180" i="5"/>
  <c r="BE179" i="5"/>
  <c r="DD179" i="5"/>
  <c r="DC179" i="5"/>
  <c r="CI179" i="5"/>
  <c r="CG179" i="5"/>
  <c r="CE179" i="5"/>
  <c r="CF179" i="5" s="1"/>
  <c r="BB179" i="5"/>
  <c r="BD179" i="5" s="1"/>
  <c r="AE179" i="5"/>
  <c r="AC179" i="5"/>
  <c r="W179" i="5"/>
  <c r="V179" i="5"/>
  <c r="U179" i="5"/>
  <c r="M179" i="5"/>
  <c r="BE178" i="5"/>
  <c r="DD178" i="5"/>
  <c r="DC178" i="5"/>
  <c r="GJ178" i="5" s="1"/>
  <c r="CI178" i="5"/>
  <c r="GF178" i="5" s="1"/>
  <c r="CG178" i="5"/>
  <c r="CE178" i="5"/>
  <c r="CF178" i="5" s="1"/>
  <c r="BB178" i="5"/>
  <c r="BD178" i="5" s="1"/>
  <c r="AE178" i="5"/>
  <c r="AC178" i="5"/>
  <c r="W178" i="5"/>
  <c r="V178" i="5"/>
  <c r="U178" i="5"/>
  <c r="M178" i="5"/>
  <c r="BE177" i="5"/>
  <c r="DD177" i="5"/>
  <c r="DC177" i="5"/>
  <c r="CI177" i="5"/>
  <c r="CG177" i="5"/>
  <c r="CE177" i="5"/>
  <c r="CF177" i="5" s="1"/>
  <c r="BB177" i="5"/>
  <c r="BD177" i="5" s="1"/>
  <c r="AE177" i="5"/>
  <c r="AC177" i="5"/>
  <c r="W177" i="5"/>
  <c r="V177" i="5"/>
  <c r="U177" i="5"/>
  <c r="M177" i="5"/>
  <c r="BE176" i="5"/>
  <c r="DD176" i="5"/>
  <c r="DC176" i="5"/>
  <c r="GJ176" i="5" s="1"/>
  <c r="CI176" i="5"/>
  <c r="CG176" i="5"/>
  <c r="CE176" i="5"/>
  <c r="CF176" i="5" s="1"/>
  <c r="BB176" i="5"/>
  <c r="BD176" i="5" s="1"/>
  <c r="AE176" i="5"/>
  <c r="AC176" i="5"/>
  <c r="W176" i="5"/>
  <c r="V176" i="5"/>
  <c r="U176" i="5"/>
  <c r="M176" i="5"/>
  <c r="BE175" i="5"/>
  <c r="DD175" i="5"/>
  <c r="DC175" i="5"/>
  <c r="CI175" i="5"/>
  <c r="GF175" i="5" s="1"/>
  <c r="CG175" i="5"/>
  <c r="CE175" i="5"/>
  <c r="CF175" i="5" s="1"/>
  <c r="BB175" i="5"/>
  <c r="AQ175" i="5" s="1"/>
  <c r="BM175" i="5" s="1"/>
  <c r="AE175" i="5"/>
  <c r="AC175" i="5"/>
  <c r="W175" i="5"/>
  <c r="V175" i="5"/>
  <c r="U175" i="5"/>
  <c r="M175" i="5"/>
  <c r="BE174" i="5"/>
  <c r="DD174" i="5"/>
  <c r="DC174" i="5"/>
  <c r="CI174" i="5"/>
  <c r="GF174" i="5" s="1"/>
  <c r="CG174" i="5"/>
  <c r="CE174" i="5"/>
  <c r="CF174" i="5" s="1"/>
  <c r="BB174" i="5"/>
  <c r="AQ174" i="5" s="1"/>
  <c r="BM174" i="5" s="1"/>
  <c r="AE174" i="5"/>
  <c r="AC174" i="5"/>
  <c r="W174" i="5"/>
  <c r="V174" i="5"/>
  <c r="U174" i="5"/>
  <c r="M174" i="5"/>
  <c r="BE173" i="5"/>
  <c r="DD173" i="5"/>
  <c r="DC173" i="5"/>
  <c r="GJ173" i="5" s="1"/>
  <c r="CI173" i="5"/>
  <c r="CG173" i="5"/>
  <c r="CE173" i="5"/>
  <c r="CF173" i="5" s="1"/>
  <c r="BB173" i="5"/>
  <c r="AQ173" i="5" s="1"/>
  <c r="BM173" i="5" s="1"/>
  <c r="CN173" i="5" s="1"/>
  <c r="GG173" i="5" s="1"/>
  <c r="AE173" i="5"/>
  <c r="AC173" i="5"/>
  <c r="W173" i="5"/>
  <c r="V173" i="5"/>
  <c r="U173" i="5"/>
  <c r="M173" i="5"/>
  <c r="BE172" i="5"/>
  <c r="DD172" i="5"/>
  <c r="DC172" i="5"/>
  <c r="GJ172" i="5" s="1"/>
  <c r="CI172" i="5"/>
  <c r="CG172" i="5"/>
  <c r="CE172" i="5"/>
  <c r="CF172" i="5" s="1"/>
  <c r="BB172" i="5"/>
  <c r="AE172" i="5"/>
  <c r="AC172" i="5"/>
  <c r="W172" i="5"/>
  <c r="V172" i="5"/>
  <c r="U172" i="5"/>
  <c r="M172" i="5"/>
  <c r="BE171" i="5"/>
  <c r="DD171" i="5"/>
  <c r="DC171" i="5"/>
  <c r="CI171" i="5"/>
  <c r="GF171" i="5" s="1"/>
  <c r="CG171" i="5"/>
  <c r="CE171" i="5"/>
  <c r="CF171" i="5" s="1"/>
  <c r="BB171" i="5"/>
  <c r="AQ171" i="5" s="1"/>
  <c r="BM171" i="5" s="1"/>
  <c r="AE171" i="5"/>
  <c r="AC171" i="5"/>
  <c r="W171" i="5"/>
  <c r="V171" i="5"/>
  <c r="U171" i="5"/>
  <c r="M171" i="5"/>
  <c r="BE170" i="5"/>
  <c r="DD170" i="5"/>
  <c r="DC170" i="5"/>
  <c r="GJ170" i="5" s="1"/>
  <c r="CI170" i="5"/>
  <c r="GF170" i="5" s="1"/>
  <c r="CG170" i="5"/>
  <c r="CE170" i="5"/>
  <c r="CF170" i="5" s="1"/>
  <c r="BB170" i="5"/>
  <c r="AQ170" i="5" s="1"/>
  <c r="BM170" i="5" s="1"/>
  <c r="AE170" i="5"/>
  <c r="AC170" i="5"/>
  <c r="W170" i="5"/>
  <c r="V170" i="5"/>
  <c r="U170" i="5"/>
  <c r="M170" i="5"/>
  <c r="BE168" i="5"/>
  <c r="DD168" i="5"/>
  <c r="DC168" i="5"/>
  <c r="GJ168" i="5" s="1"/>
  <c r="CI168" i="5"/>
  <c r="CG168" i="5"/>
  <c r="CE168" i="5"/>
  <c r="CF168" i="5" s="1"/>
  <c r="BB168" i="5"/>
  <c r="BD168" i="5" s="1"/>
  <c r="AE168" i="5"/>
  <c r="AC168" i="5"/>
  <c r="W168" i="5"/>
  <c r="V168" i="5"/>
  <c r="U168" i="5"/>
  <c r="M168" i="5"/>
  <c r="BE167" i="5"/>
  <c r="DD167" i="5"/>
  <c r="DC167" i="5"/>
  <c r="GJ167" i="5" s="1"/>
  <c r="CI167" i="5"/>
  <c r="CG167" i="5"/>
  <c r="CE167" i="5"/>
  <c r="CF167" i="5" s="1"/>
  <c r="BB167" i="5"/>
  <c r="AE167" i="5"/>
  <c r="AC167" i="5"/>
  <c r="W167" i="5"/>
  <c r="V167" i="5"/>
  <c r="U167" i="5"/>
  <c r="M167" i="5"/>
  <c r="BE166" i="5"/>
  <c r="DD166" i="5"/>
  <c r="DC166" i="5"/>
  <c r="CI166" i="5"/>
  <c r="GF166" i="5" s="1"/>
  <c r="CG166" i="5"/>
  <c r="CE166" i="5"/>
  <c r="CF166" i="5" s="1"/>
  <c r="BB166" i="5"/>
  <c r="AQ166" i="5" s="1"/>
  <c r="BM166" i="5" s="1"/>
  <c r="AE166" i="5"/>
  <c r="AC166" i="5"/>
  <c r="W166" i="5"/>
  <c r="V166" i="5"/>
  <c r="U166" i="5"/>
  <c r="M166" i="5"/>
  <c r="BE165" i="5"/>
  <c r="DD165" i="5"/>
  <c r="DC165" i="5"/>
  <c r="CI165" i="5"/>
  <c r="GF165" i="5" s="1"/>
  <c r="CG165" i="5"/>
  <c r="CE165" i="5"/>
  <c r="CF165" i="5" s="1"/>
  <c r="BB165" i="5"/>
  <c r="BD165" i="5" s="1"/>
  <c r="AE165" i="5"/>
  <c r="AC165" i="5"/>
  <c r="W165" i="5"/>
  <c r="V165" i="5"/>
  <c r="U165" i="5"/>
  <c r="M165" i="5"/>
  <c r="BE164" i="5"/>
  <c r="DD164" i="5"/>
  <c r="DC164" i="5"/>
  <c r="GJ164" i="5" s="1"/>
  <c r="CI164" i="5"/>
  <c r="CG164" i="5"/>
  <c r="CE164" i="5"/>
  <c r="CF164" i="5" s="1"/>
  <c r="BB164" i="5"/>
  <c r="AQ164" i="5" s="1"/>
  <c r="BM164" i="5" s="1"/>
  <c r="AE164" i="5"/>
  <c r="AC164" i="5"/>
  <c r="W164" i="5"/>
  <c r="V164" i="5"/>
  <c r="U164" i="5"/>
  <c r="M164" i="5"/>
  <c r="BE163" i="5"/>
  <c r="DD163" i="5"/>
  <c r="DC163" i="5"/>
  <c r="GJ163" i="5" s="1"/>
  <c r="CI163" i="5"/>
  <c r="GF163" i="5" s="1"/>
  <c r="CG163" i="5"/>
  <c r="CE163" i="5"/>
  <c r="CF163" i="5" s="1"/>
  <c r="BB163" i="5"/>
  <c r="AQ163" i="5" s="1"/>
  <c r="BM163" i="5" s="1"/>
  <c r="AE163" i="5"/>
  <c r="AC163" i="5"/>
  <c r="W163" i="5"/>
  <c r="V163" i="5"/>
  <c r="U163" i="5"/>
  <c r="M163" i="5"/>
  <c r="BE162" i="5"/>
  <c r="DD162" i="5"/>
  <c r="DC162" i="5"/>
  <c r="GJ162" i="5" s="1"/>
  <c r="CI162" i="5"/>
  <c r="GF162" i="5" s="1"/>
  <c r="CG162" i="5"/>
  <c r="CE162" i="5"/>
  <c r="CF162" i="5" s="1"/>
  <c r="BB162" i="5"/>
  <c r="AE162" i="5"/>
  <c r="AC162" i="5"/>
  <c r="W162" i="5"/>
  <c r="V162" i="5"/>
  <c r="U162" i="5"/>
  <c r="M162" i="5"/>
  <c r="BE161" i="5"/>
  <c r="DD161" i="5"/>
  <c r="DC161" i="5"/>
  <c r="CI161" i="5"/>
  <c r="GF161" i="5" s="1"/>
  <c r="CG161" i="5"/>
  <c r="CE161" i="5"/>
  <c r="CF161" i="5" s="1"/>
  <c r="BB161" i="5"/>
  <c r="BD161" i="5" s="1"/>
  <c r="AE161" i="5"/>
  <c r="AC161" i="5"/>
  <c r="W161" i="5"/>
  <c r="V161" i="5"/>
  <c r="U161" i="5"/>
  <c r="M161" i="5"/>
  <c r="BE160" i="5"/>
  <c r="DD160" i="5"/>
  <c r="DC160" i="5"/>
  <c r="GJ160" i="5" s="1"/>
  <c r="CI160" i="5"/>
  <c r="GF160" i="5" s="1"/>
  <c r="CG160" i="5"/>
  <c r="CE160" i="5"/>
  <c r="CF160" i="5" s="1"/>
  <c r="BB160" i="5"/>
  <c r="AE160" i="5"/>
  <c r="AC160" i="5"/>
  <c r="W160" i="5"/>
  <c r="V160" i="5"/>
  <c r="U160" i="5"/>
  <c r="M160" i="5"/>
  <c r="BE159" i="5"/>
  <c r="DD159" i="5"/>
  <c r="DC159" i="5"/>
  <c r="GJ159" i="5" s="1"/>
  <c r="CI159" i="5"/>
  <c r="CG159" i="5"/>
  <c r="CE159" i="5"/>
  <c r="CF159" i="5" s="1"/>
  <c r="BB159" i="5"/>
  <c r="AE159" i="5"/>
  <c r="AC159" i="5"/>
  <c r="W159" i="5"/>
  <c r="V159" i="5"/>
  <c r="U159" i="5"/>
  <c r="M159" i="5"/>
  <c r="BE158" i="5"/>
  <c r="DD158" i="5"/>
  <c r="DC158" i="5"/>
  <c r="CI158" i="5"/>
  <c r="GF158" i="5" s="1"/>
  <c r="CG158" i="5"/>
  <c r="CE158" i="5"/>
  <c r="CF158" i="5" s="1"/>
  <c r="BB158" i="5"/>
  <c r="AQ158" i="5" s="1"/>
  <c r="BM158" i="5" s="1"/>
  <c r="AE158" i="5"/>
  <c r="AC158" i="5"/>
  <c r="W158" i="5"/>
  <c r="V158" i="5"/>
  <c r="U158" i="5"/>
  <c r="M158" i="5"/>
  <c r="BE157" i="5"/>
  <c r="DD157" i="5"/>
  <c r="DC157" i="5"/>
  <c r="GJ157" i="5" s="1"/>
  <c r="CI157" i="5"/>
  <c r="GF157" i="5" s="1"/>
  <c r="CG157" i="5"/>
  <c r="CE157" i="5"/>
  <c r="CF157" i="5" s="1"/>
  <c r="BB157" i="5"/>
  <c r="BD157" i="5" s="1"/>
  <c r="AE157" i="5"/>
  <c r="AC157" i="5"/>
  <c r="W157" i="5"/>
  <c r="V157" i="5"/>
  <c r="U157" i="5"/>
  <c r="M157" i="5"/>
  <c r="BE156" i="5"/>
  <c r="DD156" i="5"/>
  <c r="DC156" i="5"/>
  <c r="GJ156" i="5" s="1"/>
  <c r="CI156" i="5"/>
  <c r="CG156" i="5"/>
  <c r="CE156" i="5"/>
  <c r="CF156" i="5" s="1"/>
  <c r="BB156" i="5"/>
  <c r="BD156" i="5" s="1"/>
  <c r="AE156" i="5"/>
  <c r="AC156" i="5"/>
  <c r="W156" i="5"/>
  <c r="V156" i="5"/>
  <c r="U156" i="5"/>
  <c r="M156" i="5"/>
  <c r="BE155" i="5"/>
  <c r="DD155" i="5"/>
  <c r="DC155" i="5"/>
  <c r="GJ155" i="5" s="1"/>
  <c r="CI155" i="5"/>
  <c r="GF155" i="5" s="1"/>
  <c r="CG155" i="5"/>
  <c r="CE155" i="5"/>
  <c r="CF155" i="5" s="1"/>
  <c r="BB155" i="5"/>
  <c r="AE155" i="5"/>
  <c r="AC155" i="5"/>
  <c r="W155" i="5"/>
  <c r="V155" i="5"/>
  <c r="U155" i="5"/>
  <c r="M155" i="5"/>
  <c r="BE154" i="5"/>
  <c r="DD154" i="5"/>
  <c r="DC154" i="5"/>
  <c r="GJ154" i="5" s="1"/>
  <c r="CI154" i="5"/>
  <c r="CG154" i="5"/>
  <c r="CE154" i="5"/>
  <c r="CF154" i="5" s="1"/>
  <c r="BB154" i="5"/>
  <c r="AE154" i="5"/>
  <c r="AC154" i="5"/>
  <c r="W154" i="5"/>
  <c r="V154" i="5"/>
  <c r="U154" i="5"/>
  <c r="M154" i="5"/>
  <c r="BE153" i="5"/>
  <c r="DD153" i="5"/>
  <c r="DC153" i="5"/>
  <c r="GJ153" i="5" s="1"/>
  <c r="CI153" i="5"/>
  <c r="CG153" i="5"/>
  <c r="CE153" i="5"/>
  <c r="CF153" i="5" s="1"/>
  <c r="BB153" i="5"/>
  <c r="BD153" i="5" s="1"/>
  <c r="AE153" i="5"/>
  <c r="AC153" i="5"/>
  <c r="W153" i="5"/>
  <c r="V153" i="5"/>
  <c r="U153" i="5"/>
  <c r="M153" i="5"/>
  <c r="BE152" i="5"/>
  <c r="DD152" i="5"/>
  <c r="DC152" i="5"/>
  <c r="GJ152" i="5" s="1"/>
  <c r="CI152" i="5"/>
  <c r="CG152" i="5"/>
  <c r="CE152" i="5"/>
  <c r="CF152" i="5" s="1"/>
  <c r="BB152" i="5"/>
  <c r="BD152" i="5" s="1"/>
  <c r="AE152" i="5"/>
  <c r="AC152" i="5"/>
  <c r="W152" i="5"/>
  <c r="V152" i="5"/>
  <c r="U152" i="5"/>
  <c r="M152" i="5"/>
  <c r="BE151" i="5"/>
  <c r="DD151" i="5"/>
  <c r="DC151" i="5"/>
  <c r="GJ151" i="5" s="1"/>
  <c r="CI151" i="5"/>
  <c r="GF151" i="5" s="1"/>
  <c r="CG151" i="5"/>
  <c r="CE151" i="5"/>
  <c r="CF151" i="5" s="1"/>
  <c r="BB151" i="5"/>
  <c r="BD151" i="5" s="1"/>
  <c r="AE151" i="5"/>
  <c r="AC151" i="5"/>
  <c r="W151" i="5"/>
  <c r="V151" i="5"/>
  <c r="U151" i="5"/>
  <c r="M151" i="5"/>
  <c r="BE149" i="5"/>
  <c r="DD149" i="5"/>
  <c r="DC149" i="5"/>
  <c r="GJ149" i="5" s="1"/>
  <c r="CI149" i="5"/>
  <c r="GF149" i="5" s="1"/>
  <c r="CG149" i="5"/>
  <c r="CE149" i="5"/>
  <c r="CF149" i="5" s="1"/>
  <c r="BB149" i="5"/>
  <c r="AE149" i="5"/>
  <c r="AC149" i="5"/>
  <c r="W149" i="5"/>
  <c r="V149" i="5"/>
  <c r="U149" i="5"/>
  <c r="M149" i="5"/>
  <c r="BE148" i="5"/>
  <c r="DD148" i="5"/>
  <c r="DC148" i="5"/>
  <c r="CI148" i="5"/>
  <c r="GF148" i="5" s="1"/>
  <c r="CG148" i="5"/>
  <c r="CE148" i="5"/>
  <c r="CF148" i="5" s="1"/>
  <c r="BB148" i="5"/>
  <c r="AQ148" i="5" s="1"/>
  <c r="BM148" i="5" s="1"/>
  <c r="CX148" i="5" s="1"/>
  <c r="AE148" i="5"/>
  <c r="AC148" i="5"/>
  <c r="W148" i="5"/>
  <c r="V148" i="5"/>
  <c r="U148" i="5"/>
  <c r="M148" i="5"/>
  <c r="BE147" i="5"/>
  <c r="DD147" i="5"/>
  <c r="DC147" i="5"/>
  <c r="CI147" i="5"/>
  <c r="CG147" i="5"/>
  <c r="CE147" i="5"/>
  <c r="CF147" i="5" s="1"/>
  <c r="BB147" i="5"/>
  <c r="BD147" i="5" s="1"/>
  <c r="AE147" i="5"/>
  <c r="AC147" i="5"/>
  <c r="W147" i="5"/>
  <c r="V147" i="5"/>
  <c r="U147" i="5"/>
  <c r="M147" i="5"/>
  <c r="BE146" i="5"/>
  <c r="DD146" i="5"/>
  <c r="DC146" i="5"/>
  <c r="GJ146" i="5" s="1"/>
  <c r="CI146" i="5"/>
  <c r="GF146" i="5" s="1"/>
  <c r="CG146" i="5"/>
  <c r="CE146" i="5"/>
  <c r="CF146" i="5" s="1"/>
  <c r="BB146" i="5"/>
  <c r="BD146" i="5" s="1"/>
  <c r="AE146" i="5"/>
  <c r="AC146" i="5"/>
  <c r="W146" i="5"/>
  <c r="V146" i="5"/>
  <c r="U146" i="5"/>
  <c r="M146" i="5"/>
  <c r="BE145" i="5"/>
  <c r="DD145" i="5"/>
  <c r="DC145" i="5"/>
  <c r="GJ145" i="5" s="1"/>
  <c r="CI145" i="5"/>
  <c r="CG145" i="5"/>
  <c r="CE145" i="5"/>
  <c r="CF145" i="5" s="1"/>
  <c r="BB145" i="5"/>
  <c r="AE145" i="5"/>
  <c r="AC145" i="5"/>
  <c r="W145" i="5"/>
  <c r="V145" i="5"/>
  <c r="U145" i="5"/>
  <c r="M145" i="5"/>
  <c r="BE144" i="5"/>
  <c r="DD144" i="5"/>
  <c r="DC144" i="5"/>
  <c r="CI144" i="5"/>
  <c r="GF144" i="5" s="1"/>
  <c r="CG144" i="5"/>
  <c r="CE144" i="5"/>
  <c r="CF144" i="5" s="1"/>
  <c r="BB144" i="5"/>
  <c r="AQ144" i="5" s="1"/>
  <c r="BM144" i="5" s="1"/>
  <c r="AE144" i="5"/>
  <c r="AC144" i="5"/>
  <c r="W144" i="5"/>
  <c r="V144" i="5"/>
  <c r="U144" i="5"/>
  <c r="M144" i="5"/>
  <c r="BE143" i="5"/>
  <c r="DD143" i="5"/>
  <c r="DC143" i="5"/>
  <c r="CI143" i="5"/>
  <c r="GF143" i="5" s="1"/>
  <c r="CG143" i="5"/>
  <c r="CE143" i="5"/>
  <c r="CF143" i="5" s="1"/>
  <c r="BB143" i="5"/>
  <c r="BD143" i="5" s="1"/>
  <c r="AE143" i="5"/>
  <c r="AC143" i="5"/>
  <c r="W143" i="5"/>
  <c r="V143" i="5"/>
  <c r="U143" i="5"/>
  <c r="M143" i="5"/>
  <c r="BE142" i="5"/>
  <c r="DD142" i="5"/>
  <c r="DC142" i="5"/>
  <c r="CI142" i="5"/>
  <c r="CG142" i="5"/>
  <c r="CE142" i="5"/>
  <c r="CF142" i="5" s="1"/>
  <c r="BB142" i="5"/>
  <c r="BD142" i="5" s="1"/>
  <c r="AE142" i="5"/>
  <c r="AC142" i="5"/>
  <c r="W142" i="5"/>
  <c r="V142" i="5"/>
  <c r="U142" i="5"/>
  <c r="M142" i="5"/>
  <c r="BE141" i="5"/>
  <c r="DD141" i="5"/>
  <c r="DC141" i="5"/>
  <c r="GJ141" i="5" s="1"/>
  <c r="CI141" i="5"/>
  <c r="CG141" i="5"/>
  <c r="CE141" i="5"/>
  <c r="CF141" i="5" s="1"/>
  <c r="BB141" i="5"/>
  <c r="AQ141" i="5" s="1"/>
  <c r="BM141" i="5" s="1"/>
  <c r="CX141" i="5" s="1"/>
  <c r="AE141" i="5"/>
  <c r="AC141" i="5"/>
  <c r="W141" i="5"/>
  <c r="V141" i="5"/>
  <c r="U141" i="5"/>
  <c r="M141" i="5"/>
  <c r="BE140" i="5"/>
  <c r="DD140" i="5"/>
  <c r="DC140" i="5"/>
  <c r="GJ140" i="5" s="1"/>
  <c r="CI140" i="5"/>
  <c r="GF140" i="5" s="1"/>
  <c r="CG140" i="5"/>
  <c r="CE140" i="5"/>
  <c r="CF140" i="5" s="1"/>
  <c r="BB140" i="5"/>
  <c r="AE140" i="5"/>
  <c r="AC140" i="5"/>
  <c r="W140" i="5"/>
  <c r="V140" i="5"/>
  <c r="U140" i="5"/>
  <c r="M140" i="5"/>
  <c r="BE139" i="5"/>
  <c r="DD139" i="5"/>
  <c r="DC139" i="5"/>
  <c r="CI139" i="5"/>
  <c r="GF139" i="5" s="1"/>
  <c r="CG139" i="5"/>
  <c r="CE139" i="5"/>
  <c r="CF139" i="5" s="1"/>
  <c r="BB139" i="5"/>
  <c r="AQ139" i="5" s="1"/>
  <c r="BM139" i="5" s="1"/>
  <c r="AE139" i="5"/>
  <c r="AC139" i="5"/>
  <c r="W139" i="5"/>
  <c r="V139" i="5"/>
  <c r="U139" i="5"/>
  <c r="M139" i="5"/>
  <c r="BE138" i="5"/>
  <c r="DD138" i="5"/>
  <c r="DC138" i="5"/>
  <c r="CI138" i="5"/>
  <c r="CG138" i="5"/>
  <c r="CE138" i="5"/>
  <c r="CF138" i="5" s="1"/>
  <c r="BB138" i="5"/>
  <c r="AE138" i="5"/>
  <c r="AC138" i="5"/>
  <c r="W138" i="5"/>
  <c r="V138" i="5"/>
  <c r="U138" i="5"/>
  <c r="M138" i="5"/>
  <c r="BE137" i="5"/>
  <c r="DD137" i="5"/>
  <c r="DC137" i="5"/>
  <c r="CI137" i="5"/>
  <c r="CG137" i="5"/>
  <c r="CE137" i="5"/>
  <c r="CF137" i="5" s="1"/>
  <c r="BB137" i="5"/>
  <c r="AQ137" i="5" s="1"/>
  <c r="BM137" i="5" s="1"/>
  <c r="AE137" i="5"/>
  <c r="AC137" i="5"/>
  <c r="W137" i="5"/>
  <c r="V137" i="5"/>
  <c r="U137" i="5"/>
  <c r="M137" i="5"/>
  <c r="BE136" i="5"/>
  <c r="DD136" i="5"/>
  <c r="DC136" i="5"/>
  <c r="GJ136" i="5" s="1"/>
  <c r="CI136" i="5"/>
  <c r="CG136" i="5"/>
  <c r="CE136" i="5"/>
  <c r="CF136" i="5" s="1"/>
  <c r="BB136" i="5"/>
  <c r="AE136" i="5"/>
  <c r="AC136" i="5"/>
  <c r="W136" i="5"/>
  <c r="V136" i="5"/>
  <c r="U136" i="5"/>
  <c r="M136" i="5"/>
  <c r="BE135" i="5"/>
  <c r="DD135" i="5"/>
  <c r="DC135" i="5"/>
  <c r="CI135" i="5"/>
  <c r="CG135" i="5"/>
  <c r="CE135" i="5"/>
  <c r="CF135" i="5" s="1"/>
  <c r="BB135" i="5"/>
  <c r="AQ135" i="5" s="1"/>
  <c r="BM135" i="5" s="1"/>
  <c r="AE135" i="5"/>
  <c r="AC135" i="5"/>
  <c r="W135" i="5"/>
  <c r="V135" i="5"/>
  <c r="U135" i="5"/>
  <c r="M135" i="5"/>
  <c r="BE134" i="5"/>
  <c r="DD134" i="5"/>
  <c r="DC134" i="5"/>
  <c r="CI134" i="5"/>
  <c r="CG134" i="5"/>
  <c r="CE134" i="5"/>
  <c r="CF134" i="5" s="1"/>
  <c r="BB134" i="5"/>
  <c r="AE134" i="5"/>
  <c r="AC134" i="5"/>
  <c r="W134" i="5"/>
  <c r="V134" i="5"/>
  <c r="U134" i="5"/>
  <c r="M134" i="5"/>
  <c r="BE133" i="5"/>
  <c r="DD133" i="5"/>
  <c r="DC133" i="5"/>
  <c r="CI133" i="5"/>
  <c r="CG133" i="5"/>
  <c r="CE133" i="5"/>
  <c r="CF133" i="5" s="1"/>
  <c r="BB133" i="5"/>
  <c r="AQ133" i="5" s="1"/>
  <c r="BM133" i="5" s="1"/>
  <c r="AE133" i="5"/>
  <c r="AC133" i="5"/>
  <c r="W133" i="5"/>
  <c r="V133" i="5"/>
  <c r="U133" i="5"/>
  <c r="M133" i="5"/>
  <c r="BE132" i="5"/>
  <c r="DD132" i="5"/>
  <c r="DC132" i="5"/>
  <c r="CI132" i="5"/>
  <c r="CG132" i="5"/>
  <c r="CE132" i="5"/>
  <c r="CF132" i="5" s="1"/>
  <c r="BB132" i="5"/>
  <c r="AE132" i="5"/>
  <c r="AC132" i="5"/>
  <c r="W132" i="5"/>
  <c r="V132" i="5"/>
  <c r="U132" i="5"/>
  <c r="M132" i="5"/>
  <c r="BE131" i="5"/>
  <c r="DD131" i="5"/>
  <c r="DC131" i="5"/>
  <c r="CI131" i="5"/>
  <c r="CG131" i="5"/>
  <c r="CE131" i="5"/>
  <c r="CF131" i="5" s="1"/>
  <c r="BB131" i="5"/>
  <c r="AE131" i="5"/>
  <c r="AC131" i="5"/>
  <c r="W131" i="5"/>
  <c r="V131" i="5"/>
  <c r="U131" i="5"/>
  <c r="M131" i="5"/>
  <c r="BE130" i="5"/>
  <c r="DD130" i="5"/>
  <c r="DC130" i="5"/>
  <c r="CI130" i="5"/>
  <c r="GF130" i="5" s="1"/>
  <c r="CG130" i="5"/>
  <c r="CE130" i="5"/>
  <c r="CF130" i="5" s="1"/>
  <c r="BB130" i="5"/>
  <c r="AE130" i="5"/>
  <c r="AC130" i="5"/>
  <c r="W130" i="5"/>
  <c r="V130" i="5"/>
  <c r="U130" i="5"/>
  <c r="M130" i="5"/>
  <c r="BE129" i="5"/>
  <c r="DD129" i="5"/>
  <c r="DC129" i="5"/>
  <c r="GJ129" i="5" s="1"/>
  <c r="CI129" i="5"/>
  <c r="CG129" i="5"/>
  <c r="CE129" i="5"/>
  <c r="CF129" i="5" s="1"/>
  <c r="BB129" i="5"/>
  <c r="AQ129" i="5" s="1"/>
  <c r="BM129" i="5" s="1"/>
  <c r="AE129" i="5"/>
  <c r="AC129" i="5"/>
  <c r="W129" i="5"/>
  <c r="V129" i="5"/>
  <c r="U129" i="5"/>
  <c r="M129" i="5"/>
  <c r="BE128" i="5"/>
  <c r="DD128" i="5"/>
  <c r="DC128" i="5"/>
  <c r="CI128" i="5"/>
  <c r="CG128" i="5"/>
  <c r="CE128" i="5"/>
  <c r="CF128" i="5" s="1"/>
  <c r="BB128" i="5"/>
  <c r="AE128" i="5"/>
  <c r="AC128" i="5"/>
  <c r="W128" i="5"/>
  <c r="V128" i="5"/>
  <c r="U128" i="5"/>
  <c r="M128" i="5"/>
  <c r="BE127" i="5"/>
  <c r="DD127" i="5"/>
  <c r="DC127" i="5"/>
  <c r="CI127" i="5"/>
  <c r="CG127" i="5"/>
  <c r="CE127" i="5"/>
  <c r="CF127" i="5" s="1"/>
  <c r="BB127" i="5"/>
  <c r="AQ127" i="5" s="1"/>
  <c r="BM127" i="5" s="1"/>
  <c r="AE127" i="5"/>
  <c r="AC127" i="5"/>
  <c r="W127" i="5"/>
  <c r="V127" i="5"/>
  <c r="U127" i="5"/>
  <c r="M127" i="5"/>
  <c r="BE126" i="5"/>
  <c r="DD126" i="5"/>
  <c r="DC126" i="5"/>
  <c r="CI126" i="5"/>
  <c r="CG126" i="5"/>
  <c r="CE126" i="5"/>
  <c r="CF126" i="5" s="1"/>
  <c r="BB126" i="5"/>
  <c r="AE126" i="5"/>
  <c r="AC126" i="5"/>
  <c r="W126" i="5"/>
  <c r="V126" i="5"/>
  <c r="U126" i="5"/>
  <c r="M126" i="5"/>
  <c r="BE125" i="5"/>
  <c r="DD125" i="5"/>
  <c r="DC125" i="5"/>
  <c r="CI125" i="5"/>
  <c r="CG125" i="5"/>
  <c r="CE125" i="5"/>
  <c r="CF125" i="5" s="1"/>
  <c r="BB125" i="5"/>
  <c r="AQ125" i="5" s="1"/>
  <c r="BM125" i="5" s="1"/>
  <c r="AE125" i="5"/>
  <c r="AC125" i="5"/>
  <c r="W125" i="5"/>
  <c r="V125" i="5"/>
  <c r="U125" i="5"/>
  <c r="M125" i="5"/>
  <c r="BE124" i="5"/>
  <c r="DD124" i="5"/>
  <c r="DC124" i="5"/>
  <c r="CI124" i="5"/>
  <c r="CG124" i="5"/>
  <c r="CE124" i="5"/>
  <c r="CF124" i="5" s="1"/>
  <c r="BB124" i="5"/>
  <c r="AE124" i="5"/>
  <c r="AC124" i="5"/>
  <c r="W124" i="5"/>
  <c r="V124" i="5"/>
  <c r="U124" i="5"/>
  <c r="M124" i="5"/>
  <c r="BE123" i="5"/>
  <c r="DD123" i="5"/>
  <c r="DC123" i="5"/>
  <c r="CI123" i="5"/>
  <c r="CG123" i="5"/>
  <c r="CE123" i="5"/>
  <c r="CF123" i="5" s="1"/>
  <c r="BB123" i="5"/>
  <c r="AQ123" i="5" s="1"/>
  <c r="BM123" i="5" s="1"/>
  <c r="AE123" i="5"/>
  <c r="AC123" i="5"/>
  <c r="W123" i="5"/>
  <c r="V123" i="5"/>
  <c r="U123" i="5"/>
  <c r="M123" i="5"/>
  <c r="BE122" i="5"/>
  <c r="DD122" i="5"/>
  <c r="DC122" i="5"/>
  <c r="CI122" i="5"/>
  <c r="CG122" i="5"/>
  <c r="CE122" i="5"/>
  <c r="CF122" i="5" s="1"/>
  <c r="BB122" i="5"/>
  <c r="AQ122" i="5" s="1"/>
  <c r="BM122" i="5" s="1"/>
  <c r="AE122" i="5"/>
  <c r="AC122" i="5"/>
  <c r="W122" i="5"/>
  <c r="V122" i="5"/>
  <c r="U122" i="5"/>
  <c r="M122" i="5"/>
  <c r="BE121" i="5"/>
  <c r="DD121" i="5"/>
  <c r="DC121" i="5"/>
  <c r="GJ121" i="5" s="1"/>
  <c r="CI121" i="5"/>
  <c r="CG121" i="5"/>
  <c r="CE121" i="5"/>
  <c r="CF121" i="5" s="1"/>
  <c r="BB121" i="5"/>
  <c r="AE121" i="5"/>
  <c r="AC121" i="5"/>
  <c r="W121" i="5"/>
  <c r="V121" i="5"/>
  <c r="U121" i="5"/>
  <c r="M121" i="5"/>
  <c r="BE120" i="5"/>
  <c r="DD120" i="5"/>
  <c r="DC120" i="5"/>
  <c r="CI120" i="5"/>
  <c r="GF120" i="5" s="1"/>
  <c r="CG120" i="5"/>
  <c r="CE120" i="5"/>
  <c r="CF120" i="5" s="1"/>
  <c r="BB120" i="5"/>
  <c r="AE120" i="5"/>
  <c r="AC120" i="5"/>
  <c r="W120" i="5"/>
  <c r="V120" i="5"/>
  <c r="U120" i="5"/>
  <c r="M120" i="5"/>
  <c r="BE119" i="5"/>
  <c r="DD119" i="5"/>
  <c r="DC119" i="5"/>
  <c r="GJ119" i="5" s="1"/>
  <c r="CI119" i="5"/>
  <c r="CG119" i="5"/>
  <c r="CE119" i="5"/>
  <c r="CF119" i="5" s="1"/>
  <c r="BB119" i="5"/>
  <c r="AQ119" i="5" s="1"/>
  <c r="BM119" i="5" s="1"/>
  <c r="AE119" i="5"/>
  <c r="AC119" i="5"/>
  <c r="W119" i="5"/>
  <c r="V119" i="5"/>
  <c r="U119" i="5"/>
  <c r="M119" i="5"/>
  <c r="BE118" i="5"/>
  <c r="DD118" i="5"/>
  <c r="DC118" i="5"/>
  <c r="CI118" i="5"/>
  <c r="CG118" i="5"/>
  <c r="CE118" i="5"/>
  <c r="CF118" i="5" s="1"/>
  <c r="BB118" i="5"/>
  <c r="AE118" i="5"/>
  <c r="AC118" i="5"/>
  <c r="W118" i="5"/>
  <c r="V118" i="5"/>
  <c r="U118" i="5"/>
  <c r="M118" i="5"/>
  <c r="BE117" i="5"/>
  <c r="DD117" i="5"/>
  <c r="DC117" i="5"/>
  <c r="CI117" i="5"/>
  <c r="CG117" i="5"/>
  <c r="CE117" i="5"/>
  <c r="CF117" i="5" s="1"/>
  <c r="BB117" i="5"/>
  <c r="AQ117" i="5" s="1"/>
  <c r="BM117" i="5" s="1"/>
  <c r="AE117" i="5"/>
  <c r="AC117" i="5"/>
  <c r="W117" i="5"/>
  <c r="V117" i="5"/>
  <c r="U117" i="5"/>
  <c r="M117" i="5"/>
  <c r="BE116" i="5"/>
  <c r="DD116" i="5"/>
  <c r="DC116" i="5"/>
  <c r="CI116" i="5"/>
  <c r="CG116" i="5"/>
  <c r="CE116" i="5"/>
  <c r="CF116" i="5" s="1"/>
  <c r="BB116" i="5"/>
  <c r="AE116" i="5"/>
  <c r="AC116" i="5"/>
  <c r="W116" i="5"/>
  <c r="V116" i="5"/>
  <c r="U116" i="5"/>
  <c r="M116" i="5"/>
  <c r="BE115" i="5"/>
  <c r="DD115" i="5"/>
  <c r="DC115" i="5"/>
  <c r="CI115" i="5"/>
  <c r="CG115" i="5"/>
  <c r="CE115" i="5"/>
  <c r="CF115" i="5" s="1"/>
  <c r="BB115" i="5"/>
  <c r="AQ115" i="5" s="1"/>
  <c r="BM115" i="5" s="1"/>
  <c r="AE115" i="5"/>
  <c r="AC115" i="5"/>
  <c r="W115" i="5"/>
  <c r="V115" i="5"/>
  <c r="U115" i="5"/>
  <c r="M115" i="5"/>
  <c r="BE114" i="5"/>
  <c r="DD114" i="5"/>
  <c r="DC114" i="5"/>
  <c r="CI114" i="5"/>
  <c r="CG114" i="5"/>
  <c r="CE114" i="5"/>
  <c r="CF114" i="5" s="1"/>
  <c r="BB114" i="5"/>
  <c r="AE114" i="5"/>
  <c r="AC114" i="5"/>
  <c r="W114" i="5"/>
  <c r="V114" i="5"/>
  <c r="U114" i="5"/>
  <c r="M114" i="5"/>
  <c r="BE113" i="5"/>
  <c r="DD113" i="5"/>
  <c r="DC113" i="5"/>
  <c r="CI113" i="5"/>
  <c r="GF113" i="5" s="1"/>
  <c r="CG113" i="5"/>
  <c r="CE113" i="5"/>
  <c r="CF113" i="5" s="1"/>
  <c r="BB113" i="5"/>
  <c r="AQ113" i="5" s="1"/>
  <c r="BM113" i="5" s="1"/>
  <c r="AE113" i="5"/>
  <c r="AC113" i="5"/>
  <c r="W113" i="5"/>
  <c r="V113" i="5"/>
  <c r="U113" i="5"/>
  <c r="M113" i="5"/>
  <c r="BE112" i="5"/>
  <c r="DD112" i="5"/>
  <c r="DC112" i="5"/>
  <c r="CI112" i="5"/>
  <c r="CG112" i="5"/>
  <c r="CE112" i="5"/>
  <c r="CF112" i="5" s="1"/>
  <c r="BB112" i="5"/>
  <c r="AE112" i="5"/>
  <c r="AC112" i="5"/>
  <c r="W112" i="5"/>
  <c r="V112" i="5"/>
  <c r="U112" i="5"/>
  <c r="M112" i="5"/>
  <c r="BE111" i="5"/>
  <c r="DD111" i="5"/>
  <c r="DC111" i="5"/>
  <c r="CI111" i="5"/>
  <c r="CG111" i="5"/>
  <c r="CE111" i="5"/>
  <c r="CF111" i="5" s="1"/>
  <c r="BB111" i="5"/>
  <c r="AQ111" i="5" s="1"/>
  <c r="BM111" i="5" s="1"/>
  <c r="AE111" i="5"/>
  <c r="AC111" i="5"/>
  <c r="W111" i="5"/>
  <c r="V111" i="5"/>
  <c r="U111" i="5"/>
  <c r="M111" i="5"/>
  <c r="BE110" i="5"/>
  <c r="DD110" i="5"/>
  <c r="DC110" i="5"/>
  <c r="GJ110" i="5" s="1"/>
  <c r="CI110" i="5"/>
  <c r="CG110" i="5"/>
  <c r="CE110" i="5"/>
  <c r="CF110" i="5" s="1"/>
  <c r="BB110" i="5"/>
  <c r="AE110" i="5"/>
  <c r="AC110" i="5"/>
  <c r="W110" i="5"/>
  <c r="V110" i="5"/>
  <c r="U110" i="5"/>
  <c r="M110" i="5"/>
  <c r="BE109" i="5"/>
  <c r="DD109" i="5"/>
  <c r="DC109" i="5"/>
  <c r="CI109" i="5"/>
  <c r="CG109" i="5"/>
  <c r="CE109" i="5"/>
  <c r="CF109" i="5" s="1"/>
  <c r="BB109" i="5"/>
  <c r="AQ109" i="5" s="1"/>
  <c r="BM109" i="5" s="1"/>
  <c r="AE109" i="5"/>
  <c r="AC109" i="5"/>
  <c r="W109" i="5"/>
  <c r="V109" i="5"/>
  <c r="U109" i="5"/>
  <c r="M109" i="5"/>
  <c r="BE108" i="5"/>
  <c r="DD108" i="5"/>
  <c r="DC108" i="5"/>
  <c r="CI108" i="5"/>
  <c r="CG108" i="5"/>
  <c r="CE108" i="5"/>
  <c r="CF108" i="5" s="1"/>
  <c r="BB108" i="5"/>
  <c r="AE108" i="5"/>
  <c r="AC108" i="5"/>
  <c r="W108" i="5"/>
  <c r="V108" i="5"/>
  <c r="U108" i="5"/>
  <c r="M108" i="5"/>
  <c r="BE107" i="5"/>
  <c r="DD107" i="5"/>
  <c r="DC107" i="5"/>
  <c r="CI107" i="5"/>
  <c r="CG107" i="5"/>
  <c r="CE107" i="5"/>
  <c r="CF107" i="5" s="1"/>
  <c r="BB107" i="5"/>
  <c r="AQ107" i="5" s="1"/>
  <c r="BM107" i="5" s="1"/>
  <c r="AE107" i="5"/>
  <c r="AC107" i="5"/>
  <c r="W107" i="5"/>
  <c r="V107" i="5"/>
  <c r="U107" i="5"/>
  <c r="M107" i="5"/>
  <c r="BE106" i="5"/>
  <c r="DD106" i="5"/>
  <c r="DC106" i="5"/>
  <c r="CI106" i="5"/>
  <c r="CG106" i="5"/>
  <c r="CE106" i="5"/>
  <c r="CF106" i="5" s="1"/>
  <c r="BB106" i="5"/>
  <c r="AE106" i="5"/>
  <c r="AC106" i="5"/>
  <c r="W106" i="5"/>
  <c r="V106" i="5"/>
  <c r="U106" i="5"/>
  <c r="M106" i="5"/>
  <c r="BE105" i="5"/>
  <c r="DD105" i="5"/>
  <c r="DC105" i="5"/>
  <c r="DB105" i="5"/>
  <c r="CZ105" i="5"/>
  <c r="CW105" i="5"/>
  <c r="CU105" i="5"/>
  <c r="CR105" i="5"/>
  <c r="CP105" i="5"/>
  <c r="CI105" i="5"/>
  <c r="GF105" i="5" s="1"/>
  <c r="CG105" i="5"/>
  <c r="CF105" i="5"/>
  <c r="BB105" i="5"/>
  <c r="AQ105" i="5" s="1"/>
  <c r="BM105" i="5" s="1"/>
  <c r="AE105" i="5"/>
  <c r="AC105" i="5"/>
  <c r="W105" i="5"/>
  <c r="V105" i="5"/>
  <c r="U105" i="5"/>
  <c r="M105" i="5"/>
  <c r="BE104" i="5"/>
  <c r="DD104" i="5"/>
  <c r="DC104" i="5"/>
  <c r="DB104" i="5"/>
  <c r="CZ104" i="5"/>
  <c r="CW104" i="5"/>
  <c r="CU104" i="5"/>
  <c r="CR104" i="5"/>
  <c r="CP104" i="5"/>
  <c r="CI104" i="5"/>
  <c r="GF104" i="5" s="1"/>
  <c r="CG104" i="5"/>
  <c r="CF104" i="5"/>
  <c r="BB104" i="5"/>
  <c r="AE104" i="5"/>
  <c r="AC104" i="5"/>
  <c r="W104" i="5"/>
  <c r="V104" i="5"/>
  <c r="U104" i="5"/>
  <c r="M104" i="5"/>
  <c r="BE103" i="5"/>
  <c r="DD103" i="5"/>
  <c r="DC103" i="5"/>
  <c r="GJ103" i="5" s="1"/>
  <c r="DB103" i="5"/>
  <c r="CZ103" i="5"/>
  <c r="CW103" i="5"/>
  <c r="CU103" i="5"/>
  <c r="CR103" i="5"/>
  <c r="CP103" i="5"/>
  <c r="CI103" i="5"/>
  <c r="GF103" i="5" s="1"/>
  <c r="CG103" i="5"/>
  <c r="CF103" i="5"/>
  <c r="BB103" i="5"/>
  <c r="AQ103" i="5" s="1"/>
  <c r="BM103" i="5" s="1"/>
  <c r="AE103" i="5"/>
  <c r="AC103" i="5"/>
  <c r="W103" i="5"/>
  <c r="V103" i="5"/>
  <c r="U103" i="5"/>
  <c r="M103" i="5"/>
  <c r="BE102" i="5"/>
  <c r="DD102" i="5"/>
  <c r="DC102" i="5"/>
  <c r="DB102" i="5"/>
  <c r="CZ102" i="5"/>
  <c r="CW102" i="5"/>
  <c r="CU102" i="5"/>
  <c r="CR102" i="5"/>
  <c r="CP102" i="5"/>
  <c r="CI102" i="5"/>
  <c r="CG102" i="5"/>
  <c r="CF102" i="5"/>
  <c r="BB102" i="5"/>
  <c r="AE102" i="5"/>
  <c r="AC102" i="5"/>
  <c r="W102" i="5"/>
  <c r="V102" i="5"/>
  <c r="U102" i="5"/>
  <c r="M102" i="5"/>
  <c r="BE101" i="5"/>
  <c r="DD101" i="5"/>
  <c r="DC101" i="5"/>
  <c r="DB101" i="5"/>
  <c r="CZ101" i="5"/>
  <c r="CW101" i="5"/>
  <c r="CU101" i="5"/>
  <c r="CR101" i="5"/>
  <c r="CP101" i="5"/>
  <c r="CI101" i="5"/>
  <c r="GF101" i="5" s="1"/>
  <c r="CG101" i="5"/>
  <c r="CF101" i="5"/>
  <c r="BB101" i="5"/>
  <c r="AQ101" i="5" s="1"/>
  <c r="BM101" i="5" s="1"/>
  <c r="AE101" i="5"/>
  <c r="AC101" i="5"/>
  <c r="W101" i="5"/>
  <c r="V101" i="5"/>
  <c r="U101" i="5"/>
  <c r="M101" i="5"/>
  <c r="BE100" i="5"/>
  <c r="DD100" i="5"/>
  <c r="DC100" i="5"/>
  <c r="DB100" i="5"/>
  <c r="CZ100" i="5"/>
  <c r="CW100" i="5"/>
  <c r="CU100" i="5"/>
  <c r="CR100" i="5"/>
  <c r="CP100" i="5"/>
  <c r="CI100" i="5"/>
  <c r="CG100" i="5"/>
  <c r="CF100" i="5"/>
  <c r="BB100" i="5"/>
  <c r="AE100" i="5"/>
  <c r="AC100" i="5"/>
  <c r="W100" i="5"/>
  <c r="V100" i="5"/>
  <c r="U100" i="5"/>
  <c r="M100" i="5"/>
  <c r="BE99" i="5"/>
  <c r="DD99" i="5"/>
  <c r="DC99" i="5"/>
  <c r="DB99" i="5"/>
  <c r="CZ99" i="5"/>
  <c r="CW99" i="5"/>
  <c r="CU99" i="5"/>
  <c r="CR99" i="5"/>
  <c r="CP99" i="5"/>
  <c r="CI99" i="5"/>
  <c r="GF99" i="5" s="1"/>
  <c r="CG99" i="5"/>
  <c r="CF99" i="5"/>
  <c r="BB99" i="5"/>
  <c r="BD99" i="5" s="1"/>
  <c r="AE99" i="5"/>
  <c r="AC99" i="5"/>
  <c r="W99" i="5"/>
  <c r="V99" i="5"/>
  <c r="U99" i="5"/>
  <c r="M99" i="5"/>
  <c r="BE98" i="5"/>
  <c r="DD98" i="5"/>
  <c r="DC98" i="5"/>
  <c r="DB98" i="5"/>
  <c r="CZ98" i="5"/>
  <c r="CW98" i="5"/>
  <c r="CU98" i="5"/>
  <c r="CR98" i="5"/>
  <c r="CP98" i="5"/>
  <c r="CI98" i="5"/>
  <c r="GF98" i="5" s="1"/>
  <c r="CG98" i="5"/>
  <c r="CF98" i="5"/>
  <c r="BB98" i="5"/>
  <c r="AQ98" i="5" s="1"/>
  <c r="BM98" i="5" s="1"/>
  <c r="AE98" i="5"/>
  <c r="AC98" i="5"/>
  <c r="W98" i="5"/>
  <c r="V98" i="5"/>
  <c r="U98" i="5"/>
  <c r="M98" i="5"/>
  <c r="BE97" i="5"/>
  <c r="DD97" i="5"/>
  <c r="DC97" i="5"/>
  <c r="DB97" i="5"/>
  <c r="CZ97" i="5"/>
  <c r="CW97" i="5"/>
  <c r="CU97" i="5"/>
  <c r="CR97" i="5"/>
  <c r="CP97" i="5"/>
  <c r="CI97" i="5"/>
  <c r="GF97" i="5" s="1"/>
  <c r="CG97" i="5"/>
  <c r="CF97" i="5"/>
  <c r="BB97" i="5"/>
  <c r="AQ97" i="5" s="1"/>
  <c r="BM97" i="5" s="1"/>
  <c r="AE97" i="5"/>
  <c r="AC97" i="5"/>
  <c r="W97" i="5"/>
  <c r="V97" i="5"/>
  <c r="U97" i="5"/>
  <c r="M97" i="5"/>
  <c r="BE96" i="5"/>
  <c r="DD96" i="5"/>
  <c r="DC96" i="5"/>
  <c r="GJ96" i="5" s="1"/>
  <c r="DB96" i="5"/>
  <c r="CZ96" i="5"/>
  <c r="CW96" i="5"/>
  <c r="CU96" i="5"/>
  <c r="CR96" i="5"/>
  <c r="CP96" i="5"/>
  <c r="CI96" i="5"/>
  <c r="GF96" i="5" s="1"/>
  <c r="CG96" i="5"/>
  <c r="CF96" i="5"/>
  <c r="BB96" i="5"/>
  <c r="AE96" i="5"/>
  <c r="AC96" i="5"/>
  <c r="W96" i="5"/>
  <c r="V96" i="5"/>
  <c r="U96" i="5"/>
  <c r="M96" i="5"/>
  <c r="BE95" i="5"/>
  <c r="DD95" i="5"/>
  <c r="DC95" i="5"/>
  <c r="GJ95" i="5" s="1"/>
  <c r="DB95" i="5"/>
  <c r="CZ95" i="5"/>
  <c r="CW95" i="5"/>
  <c r="CU95" i="5"/>
  <c r="CR95" i="5"/>
  <c r="CP95" i="5"/>
  <c r="CI95" i="5"/>
  <c r="GF95" i="5" s="1"/>
  <c r="CG95" i="5"/>
  <c r="CF95" i="5"/>
  <c r="BB95" i="5"/>
  <c r="BD95" i="5" s="1"/>
  <c r="AE95" i="5"/>
  <c r="AC95" i="5"/>
  <c r="W95" i="5"/>
  <c r="V95" i="5"/>
  <c r="U95" i="5"/>
  <c r="M95" i="5"/>
  <c r="BE94" i="5"/>
  <c r="DD94" i="5"/>
  <c r="DC94" i="5"/>
  <c r="DB94" i="5"/>
  <c r="CZ94" i="5"/>
  <c r="CW94" i="5"/>
  <c r="CU94" i="5"/>
  <c r="CR94" i="5"/>
  <c r="CP94" i="5"/>
  <c r="CI94" i="5"/>
  <c r="GF94" i="5" s="1"/>
  <c r="CG94" i="5"/>
  <c r="CF94" i="5"/>
  <c r="BB94" i="5"/>
  <c r="AQ94" i="5" s="1"/>
  <c r="BM94" i="5" s="1"/>
  <c r="AE94" i="5"/>
  <c r="AC94" i="5"/>
  <c r="W94" i="5"/>
  <c r="V94" i="5"/>
  <c r="U94" i="5"/>
  <c r="M94" i="5"/>
  <c r="BE93" i="5"/>
  <c r="DD93" i="5"/>
  <c r="DC93" i="5"/>
  <c r="DB93" i="5"/>
  <c r="CZ93" i="5"/>
  <c r="CW93" i="5"/>
  <c r="CU93" i="5"/>
  <c r="CR93" i="5"/>
  <c r="CP93" i="5"/>
  <c r="CI93" i="5"/>
  <c r="GF93" i="5" s="1"/>
  <c r="CG93" i="5"/>
  <c r="CF93" i="5"/>
  <c r="BB93" i="5"/>
  <c r="AQ93" i="5" s="1"/>
  <c r="BM93" i="5" s="1"/>
  <c r="AE93" i="5"/>
  <c r="AC93" i="5"/>
  <c r="W93" i="5"/>
  <c r="V93" i="5"/>
  <c r="U93" i="5"/>
  <c r="M93" i="5"/>
  <c r="BE92" i="5"/>
  <c r="DD92" i="5"/>
  <c r="DC92" i="5"/>
  <c r="DB92" i="5"/>
  <c r="CZ92" i="5"/>
  <c r="CW92" i="5"/>
  <c r="CU92" i="5"/>
  <c r="CR92" i="5"/>
  <c r="CP92" i="5"/>
  <c r="CI92" i="5"/>
  <c r="CG92" i="5"/>
  <c r="CF92" i="5"/>
  <c r="BB92" i="5"/>
  <c r="AE92" i="5"/>
  <c r="AC92" i="5"/>
  <c r="W92" i="5"/>
  <c r="V92" i="5"/>
  <c r="U92" i="5"/>
  <c r="M92" i="5"/>
  <c r="BE91" i="5"/>
  <c r="DD91" i="5"/>
  <c r="DC91" i="5"/>
  <c r="DB91" i="5"/>
  <c r="CZ91" i="5"/>
  <c r="CW91" i="5"/>
  <c r="CU91" i="5"/>
  <c r="CR91" i="5"/>
  <c r="CP91" i="5"/>
  <c r="CI91" i="5"/>
  <c r="CG91" i="5"/>
  <c r="CF91" i="5"/>
  <c r="BB91" i="5"/>
  <c r="BD91" i="5" s="1"/>
  <c r="AE91" i="5"/>
  <c r="AC91" i="5"/>
  <c r="W91" i="5"/>
  <c r="V91" i="5"/>
  <c r="U91" i="5"/>
  <c r="M91" i="5"/>
  <c r="BE90" i="5"/>
  <c r="DD90" i="5"/>
  <c r="DC90" i="5"/>
  <c r="DB90" i="5"/>
  <c r="CZ90" i="5"/>
  <c r="CW90" i="5"/>
  <c r="CU90" i="5"/>
  <c r="CR90" i="5"/>
  <c r="CP90" i="5"/>
  <c r="CI90" i="5"/>
  <c r="GF90" i="5" s="1"/>
  <c r="CG90" i="5"/>
  <c r="CF90" i="5"/>
  <c r="BB90" i="5"/>
  <c r="AQ90" i="5" s="1"/>
  <c r="BM90" i="5" s="1"/>
  <c r="AE90" i="5"/>
  <c r="AC90" i="5"/>
  <c r="W90" i="5"/>
  <c r="V90" i="5"/>
  <c r="U90" i="5"/>
  <c r="M90" i="5"/>
  <c r="BE89" i="5"/>
  <c r="DD89" i="5"/>
  <c r="DC89" i="5"/>
  <c r="DB89" i="5"/>
  <c r="CZ89" i="5"/>
  <c r="CW89" i="5"/>
  <c r="CU89" i="5"/>
  <c r="CR89" i="5"/>
  <c r="CP89" i="5"/>
  <c r="CI89" i="5"/>
  <c r="CG89" i="5"/>
  <c r="CF89" i="5"/>
  <c r="BB89" i="5"/>
  <c r="AQ89" i="5" s="1"/>
  <c r="BM89" i="5" s="1"/>
  <c r="AE89" i="5"/>
  <c r="AC89" i="5"/>
  <c r="W89" i="5"/>
  <c r="V89" i="5"/>
  <c r="U89" i="5"/>
  <c r="M89" i="5"/>
  <c r="BE88" i="5"/>
  <c r="DD88" i="5"/>
  <c r="DC88" i="5"/>
  <c r="DB88" i="5"/>
  <c r="CZ88" i="5"/>
  <c r="CW88" i="5"/>
  <c r="CU88" i="5"/>
  <c r="CR88" i="5"/>
  <c r="CP88" i="5"/>
  <c r="CI88" i="5"/>
  <c r="CG88" i="5"/>
  <c r="CF88" i="5"/>
  <c r="BB88" i="5"/>
  <c r="AE88" i="5"/>
  <c r="AC88" i="5"/>
  <c r="W88" i="5"/>
  <c r="V88" i="5"/>
  <c r="U88" i="5"/>
  <c r="M88" i="5"/>
  <c r="BE87" i="5"/>
  <c r="DD87" i="5"/>
  <c r="DC87" i="5"/>
  <c r="DB87" i="5"/>
  <c r="CZ87" i="5"/>
  <c r="CW87" i="5"/>
  <c r="CU87" i="5"/>
  <c r="CR87" i="5"/>
  <c r="CP87" i="5"/>
  <c r="CI87" i="5"/>
  <c r="GF87" i="5" s="1"/>
  <c r="CG87" i="5"/>
  <c r="CF87" i="5"/>
  <c r="BB87" i="5"/>
  <c r="BD87" i="5" s="1"/>
  <c r="AE87" i="5"/>
  <c r="AC87" i="5"/>
  <c r="W87" i="5"/>
  <c r="V87" i="5"/>
  <c r="U87" i="5"/>
  <c r="M87" i="5"/>
  <c r="BE86" i="5"/>
  <c r="DD86" i="5"/>
  <c r="DC86" i="5"/>
  <c r="DB86" i="5"/>
  <c r="CZ86" i="5"/>
  <c r="CW86" i="5"/>
  <c r="CU86" i="5"/>
  <c r="CR86" i="5"/>
  <c r="CP86" i="5"/>
  <c r="CI86" i="5"/>
  <c r="CG86" i="5"/>
  <c r="CF86" i="5"/>
  <c r="BB86" i="5"/>
  <c r="AQ86" i="5" s="1"/>
  <c r="BM86" i="5" s="1"/>
  <c r="AE86" i="5"/>
  <c r="AC86" i="5"/>
  <c r="W86" i="5"/>
  <c r="V86" i="5"/>
  <c r="U86" i="5"/>
  <c r="M86" i="5"/>
  <c r="BE85" i="5"/>
  <c r="DD85" i="5"/>
  <c r="DC85" i="5"/>
  <c r="DB85" i="5"/>
  <c r="CZ85" i="5"/>
  <c r="CW85" i="5"/>
  <c r="CU85" i="5"/>
  <c r="CR85" i="5"/>
  <c r="CP85" i="5"/>
  <c r="CI85" i="5"/>
  <c r="CG85" i="5"/>
  <c r="CF85" i="5"/>
  <c r="BB85" i="5"/>
  <c r="AQ85" i="5" s="1"/>
  <c r="BM85" i="5" s="1"/>
  <c r="AE85" i="5"/>
  <c r="AC85" i="5"/>
  <c r="W85" i="5"/>
  <c r="V85" i="5"/>
  <c r="U85" i="5"/>
  <c r="M85" i="5"/>
  <c r="BE84" i="5"/>
  <c r="DD84" i="5"/>
  <c r="DC84" i="5"/>
  <c r="DB84" i="5"/>
  <c r="CZ84" i="5"/>
  <c r="CW84" i="5"/>
  <c r="CU84" i="5"/>
  <c r="CR84" i="5"/>
  <c r="CP84" i="5"/>
  <c r="CI84" i="5"/>
  <c r="GF84" i="5" s="1"/>
  <c r="CG84" i="5"/>
  <c r="CF84" i="5"/>
  <c r="BB84" i="5"/>
  <c r="AE84" i="5"/>
  <c r="AC84" i="5"/>
  <c r="W84" i="5"/>
  <c r="V84" i="5"/>
  <c r="U84" i="5"/>
  <c r="M84" i="5"/>
  <c r="BE83" i="5"/>
  <c r="DD83" i="5"/>
  <c r="DC83" i="5"/>
  <c r="DB83" i="5"/>
  <c r="CZ83" i="5"/>
  <c r="CW83" i="5"/>
  <c r="CU83" i="5"/>
  <c r="CR83" i="5"/>
  <c r="CP83" i="5"/>
  <c r="CI83" i="5"/>
  <c r="CG83" i="5"/>
  <c r="CF83" i="5"/>
  <c r="BB83" i="5"/>
  <c r="BD83" i="5" s="1"/>
  <c r="AE83" i="5"/>
  <c r="AC83" i="5"/>
  <c r="W83" i="5"/>
  <c r="V83" i="5"/>
  <c r="U83" i="5"/>
  <c r="M83" i="5"/>
  <c r="BE82" i="5"/>
  <c r="DD82" i="5"/>
  <c r="DC82" i="5"/>
  <c r="DB82" i="5"/>
  <c r="CZ82" i="5"/>
  <c r="CW82" i="5"/>
  <c r="CU82" i="5"/>
  <c r="CR82" i="5"/>
  <c r="CP82" i="5"/>
  <c r="CI82" i="5"/>
  <c r="CG82" i="5"/>
  <c r="CF82" i="5"/>
  <c r="BB82" i="5"/>
  <c r="AQ82" i="5" s="1"/>
  <c r="BM82" i="5" s="1"/>
  <c r="AE82" i="5"/>
  <c r="AC82" i="5"/>
  <c r="W82" i="5"/>
  <c r="V82" i="5"/>
  <c r="U82" i="5"/>
  <c r="M82" i="5"/>
  <c r="BE81" i="5"/>
  <c r="DD81" i="5"/>
  <c r="DC81" i="5"/>
  <c r="GJ81" i="5" s="1"/>
  <c r="DB81" i="5"/>
  <c r="CZ81" i="5"/>
  <c r="CW81" i="5"/>
  <c r="CU81" i="5"/>
  <c r="CR81" i="5"/>
  <c r="CP81" i="5"/>
  <c r="CI81" i="5"/>
  <c r="GF81" i="5" s="1"/>
  <c r="CG81" i="5"/>
  <c r="CF81" i="5"/>
  <c r="BB81" i="5"/>
  <c r="BD81" i="5" s="1"/>
  <c r="AE81" i="5"/>
  <c r="AC81" i="5"/>
  <c r="W81" i="5"/>
  <c r="V81" i="5"/>
  <c r="U81" i="5"/>
  <c r="M81" i="5"/>
  <c r="BE80" i="5"/>
  <c r="DD80" i="5"/>
  <c r="DC80" i="5"/>
  <c r="DB80" i="5"/>
  <c r="CZ80" i="5"/>
  <c r="CW80" i="5"/>
  <c r="CU80" i="5"/>
  <c r="CR80" i="5"/>
  <c r="CP80" i="5"/>
  <c r="CI80" i="5"/>
  <c r="CG80" i="5"/>
  <c r="CF80" i="5"/>
  <c r="BB80" i="5"/>
  <c r="AQ80" i="5" s="1"/>
  <c r="BM80" i="5" s="1"/>
  <c r="AE80" i="5"/>
  <c r="AC80" i="5"/>
  <c r="W80" i="5"/>
  <c r="V80" i="5"/>
  <c r="U80" i="5"/>
  <c r="M80" i="5"/>
  <c r="BE79" i="5"/>
  <c r="DD79" i="5"/>
  <c r="DC79" i="5"/>
  <c r="DB79" i="5"/>
  <c r="CZ79" i="5"/>
  <c r="CW79" i="5"/>
  <c r="CU79" i="5"/>
  <c r="CR79" i="5"/>
  <c r="CP79" i="5"/>
  <c r="CI79" i="5"/>
  <c r="CG79" i="5"/>
  <c r="CF79" i="5"/>
  <c r="BB79" i="5"/>
  <c r="AQ79" i="5" s="1"/>
  <c r="BM79" i="5" s="1"/>
  <c r="AE79" i="5"/>
  <c r="AC79" i="5"/>
  <c r="W79" i="5"/>
  <c r="V79" i="5"/>
  <c r="U79" i="5"/>
  <c r="M79" i="5"/>
  <c r="BE78" i="5"/>
  <c r="DD78" i="5"/>
  <c r="DC78" i="5"/>
  <c r="DB78" i="5"/>
  <c r="CZ78" i="5"/>
  <c r="CW78" i="5"/>
  <c r="CU78" i="5"/>
  <c r="CR78" i="5"/>
  <c r="CP78" i="5"/>
  <c r="CI78" i="5"/>
  <c r="CG78" i="5"/>
  <c r="CF78" i="5"/>
  <c r="BB78" i="5"/>
  <c r="AQ78" i="5" s="1"/>
  <c r="BM78" i="5" s="1"/>
  <c r="AE78" i="5"/>
  <c r="AC78" i="5"/>
  <c r="W78" i="5"/>
  <c r="V78" i="5"/>
  <c r="U78" i="5"/>
  <c r="M78" i="5"/>
  <c r="BE77" i="5"/>
  <c r="DD77" i="5"/>
  <c r="DC77" i="5"/>
  <c r="GJ77" i="5" s="1"/>
  <c r="DB77" i="5"/>
  <c r="CZ77" i="5"/>
  <c r="CW77" i="5"/>
  <c r="CU77" i="5"/>
  <c r="CR77" i="5"/>
  <c r="CP77" i="5"/>
  <c r="CI77" i="5"/>
  <c r="GF77" i="5" s="1"/>
  <c r="CG77" i="5"/>
  <c r="CF77" i="5"/>
  <c r="BB77" i="5"/>
  <c r="AQ77" i="5" s="1"/>
  <c r="BM77" i="5" s="1"/>
  <c r="AE77" i="5"/>
  <c r="AC77" i="5"/>
  <c r="W77" i="5"/>
  <c r="V77" i="5"/>
  <c r="U77" i="5"/>
  <c r="M77" i="5"/>
  <c r="BE76" i="5"/>
  <c r="DD76" i="5"/>
  <c r="DC76" i="5"/>
  <c r="DB76" i="5"/>
  <c r="CZ76" i="5"/>
  <c r="CW76" i="5"/>
  <c r="CU76" i="5"/>
  <c r="CR76" i="5"/>
  <c r="CP76" i="5"/>
  <c r="CI76" i="5"/>
  <c r="CG76" i="5"/>
  <c r="CF76" i="5"/>
  <c r="BB76" i="5"/>
  <c r="BD76" i="5" s="1"/>
  <c r="AE76" i="5"/>
  <c r="AC76" i="5"/>
  <c r="W76" i="5"/>
  <c r="V76" i="5"/>
  <c r="U76" i="5"/>
  <c r="M76" i="5"/>
  <c r="BE75" i="5"/>
  <c r="DD75" i="5"/>
  <c r="DC75" i="5"/>
  <c r="DB75" i="5"/>
  <c r="CZ75" i="5"/>
  <c r="CW75" i="5"/>
  <c r="CU75" i="5"/>
  <c r="CR75" i="5"/>
  <c r="CP75" i="5"/>
  <c r="CI75" i="5"/>
  <c r="CG75" i="5"/>
  <c r="CF75" i="5"/>
  <c r="BB75" i="5"/>
  <c r="BD75" i="5" s="1"/>
  <c r="AE75" i="5"/>
  <c r="AC75" i="5"/>
  <c r="W75" i="5"/>
  <c r="V75" i="5"/>
  <c r="U75" i="5"/>
  <c r="M75" i="5"/>
  <c r="DD74" i="5"/>
  <c r="DC74" i="5"/>
  <c r="GJ74" i="5" s="1"/>
  <c r="CX74" i="5"/>
  <c r="CS74" i="5"/>
  <c r="GH74" i="5" s="1"/>
  <c r="CN74" i="5"/>
  <c r="GG74" i="5" s="1"/>
  <c r="CI74" i="5"/>
  <c r="GF74" i="5" s="1"/>
  <c r="CG74" i="5"/>
  <c r="CE74" i="5"/>
  <c r="CF74" i="5" s="1"/>
  <c r="M74" i="5"/>
  <c r="DD73" i="5"/>
  <c r="DC73" i="5"/>
  <c r="CX73" i="5"/>
  <c r="CS73" i="5"/>
  <c r="GH73" i="5" s="1"/>
  <c r="CN73" i="5"/>
  <c r="GG73" i="5" s="1"/>
  <c r="CI73" i="5"/>
  <c r="CG73" i="5"/>
  <c r="CE73" i="5"/>
  <c r="CF73" i="5" s="1"/>
  <c r="M73" i="5"/>
  <c r="BE72" i="5"/>
  <c r="DD72" i="5"/>
  <c r="DC72" i="5"/>
  <c r="DB72" i="5"/>
  <c r="CZ72" i="5"/>
  <c r="CW72" i="5"/>
  <c r="CU72" i="5"/>
  <c r="CR72" i="5"/>
  <c r="CP72" i="5"/>
  <c r="CI72" i="5"/>
  <c r="CG72" i="5"/>
  <c r="CF72" i="5"/>
  <c r="BB72" i="5"/>
  <c r="AQ72" i="5" s="1"/>
  <c r="BM72" i="5" s="1"/>
  <c r="AE72" i="5"/>
  <c r="AC72" i="5"/>
  <c r="W72" i="5"/>
  <c r="V72" i="5"/>
  <c r="U72" i="5"/>
  <c r="M72" i="5"/>
  <c r="DD71" i="5"/>
  <c r="DC71" i="5"/>
  <c r="GJ71" i="5" s="1"/>
  <c r="CX71" i="5"/>
  <c r="CS71" i="5"/>
  <c r="GH71" i="5" s="1"/>
  <c r="CN71" i="5"/>
  <c r="GG71" i="5" s="1"/>
  <c r="CI71" i="5"/>
  <c r="GF71" i="5" s="1"/>
  <c r="CG71" i="5"/>
  <c r="CE71" i="5"/>
  <c r="CF71" i="5" s="1"/>
  <c r="M71" i="5"/>
  <c r="BE70" i="5"/>
  <c r="DD70" i="5"/>
  <c r="DC70" i="5"/>
  <c r="DB70" i="5"/>
  <c r="CZ70" i="5"/>
  <c r="CW70" i="5"/>
  <c r="CU70" i="5"/>
  <c r="CR70" i="5"/>
  <c r="CP70" i="5"/>
  <c r="CI70" i="5"/>
  <c r="GF70" i="5" s="1"/>
  <c r="CG70" i="5"/>
  <c r="CF70" i="5"/>
  <c r="BB70" i="5"/>
  <c r="AQ70" i="5" s="1"/>
  <c r="BM70" i="5" s="1"/>
  <c r="AE70" i="5"/>
  <c r="AC70" i="5"/>
  <c r="W70" i="5"/>
  <c r="V70" i="5"/>
  <c r="U70" i="5"/>
  <c r="M70" i="5"/>
  <c r="BE69" i="5"/>
  <c r="DD69" i="5"/>
  <c r="DC69" i="5"/>
  <c r="DB69" i="5"/>
  <c r="CZ69" i="5"/>
  <c r="CW69" i="5"/>
  <c r="CU69" i="5"/>
  <c r="CR69" i="5"/>
  <c r="CP69" i="5"/>
  <c r="CI69" i="5"/>
  <c r="GF69" i="5" s="1"/>
  <c r="CG69" i="5"/>
  <c r="CF69" i="5"/>
  <c r="BB69" i="5"/>
  <c r="AE69" i="5"/>
  <c r="AC69" i="5"/>
  <c r="W69" i="5"/>
  <c r="V69" i="5"/>
  <c r="U69" i="5"/>
  <c r="M69" i="5"/>
  <c r="BE68" i="5"/>
  <c r="DD68" i="5"/>
  <c r="DC68" i="5"/>
  <c r="DB68" i="5"/>
  <c r="CZ68" i="5"/>
  <c r="CW68" i="5"/>
  <c r="CU68" i="5"/>
  <c r="CR68" i="5"/>
  <c r="CP68" i="5"/>
  <c r="CI68" i="5"/>
  <c r="GF68" i="5" s="1"/>
  <c r="CG68" i="5"/>
  <c r="CF68" i="5"/>
  <c r="BB68" i="5"/>
  <c r="AQ68" i="5" s="1"/>
  <c r="BM68" i="5" s="1"/>
  <c r="AE68" i="5"/>
  <c r="AC68" i="5"/>
  <c r="W68" i="5"/>
  <c r="V68" i="5"/>
  <c r="U68" i="5"/>
  <c r="M68" i="5"/>
  <c r="BE67" i="5"/>
  <c r="DD67" i="5"/>
  <c r="DC67" i="5"/>
  <c r="DB67" i="5"/>
  <c r="CZ67" i="5"/>
  <c r="CW67" i="5"/>
  <c r="CU67" i="5"/>
  <c r="CR67" i="5"/>
  <c r="CP67" i="5"/>
  <c r="CI67" i="5"/>
  <c r="CG67" i="5"/>
  <c r="CF67" i="5"/>
  <c r="BB67" i="5"/>
  <c r="AQ67" i="5" s="1"/>
  <c r="BM67" i="5" s="1"/>
  <c r="AE67" i="5"/>
  <c r="AC67" i="5"/>
  <c r="W67" i="5"/>
  <c r="V67" i="5"/>
  <c r="U67" i="5"/>
  <c r="M67" i="5"/>
  <c r="BE66" i="5"/>
  <c r="DD66" i="5"/>
  <c r="DC66" i="5"/>
  <c r="DB66" i="5"/>
  <c r="CZ66" i="5"/>
  <c r="CW66" i="5"/>
  <c r="CU66" i="5"/>
  <c r="CR66" i="5"/>
  <c r="CP66" i="5"/>
  <c r="CI66" i="5"/>
  <c r="CG66" i="5"/>
  <c r="CF66" i="5"/>
  <c r="BB66" i="5"/>
  <c r="AQ66" i="5" s="1"/>
  <c r="BM66" i="5" s="1"/>
  <c r="AE66" i="5"/>
  <c r="AC66" i="5"/>
  <c r="W66" i="5"/>
  <c r="V66" i="5"/>
  <c r="U66" i="5"/>
  <c r="M66" i="5"/>
  <c r="BE65" i="5"/>
  <c r="DD65" i="5"/>
  <c r="DC65" i="5"/>
  <c r="DB65" i="5"/>
  <c r="CZ65" i="5"/>
  <c r="CW65" i="5"/>
  <c r="CU65" i="5"/>
  <c r="CR65" i="5"/>
  <c r="CP65" i="5"/>
  <c r="CI65" i="5"/>
  <c r="GF65" i="5" s="1"/>
  <c r="CG65" i="5"/>
  <c r="CF65" i="5"/>
  <c r="BB65" i="5"/>
  <c r="AE65" i="5"/>
  <c r="AC65" i="5"/>
  <c r="W65" i="5"/>
  <c r="V65" i="5"/>
  <c r="U65" i="5"/>
  <c r="M65" i="5"/>
  <c r="BE64" i="5"/>
  <c r="DD64" i="5"/>
  <c r="DC64" i="5"/>
  <c r="CI64" i="5"/>
  <c r="CG64" i="5"/>
  <c r="CE64" i="5"/>
  <c r="CF64" i="5" s="1"/>
  <c r="BB64" i="5"/>
  <c r="AQ64" i="5" s="1"/>
  <c r="BM64" i="5" s="1"/>
  <c r="AE64" i="5"/>
  <c r="AC64" i="5"/>
  <c r="W64" i="5"/>
  <c r="V64" i="5"/>
  <c r="U64" i="5"/>
  <c r="M64" i="5"/>
  <c r="BE63" i="5"/>
  <c r="DD63" i="5"/>
  <c r="DC63" i="5"/>
  <c r="DB63" i="5"/>
  <c r="CZ63" i="5"/>
  <c r="CW63" i="5"/>
  <c r="CU63" i="5"/>
  <c r="CR63" i="5"/>
  <c r="CP63" i="5"/>
  <c r="CI63" i="5"/>
  <c r="GF63" i="5" s="1"/>
  <c r="CG63" i="5"/>
  <c r="CF63" i="5"/>
  <c r="BB63" i="5"/>
  <c r="AQ63" i="5" s="1"/>
  <c r="BM63" i="5" s="1"/>
  <c r="AE63" i="5"/>
  <c r="AC63" i="5"/>
  <c r="W63" i="5"/>
  <c r="V63" i="5"/>
  <c r="U63" i="5"/>
  <c r="M63" i="5"/>
  <c r="BE62" i="5"/>
  <c r="DD62" i="5"/>
  <c r="DC62" i="5"/>
  <c r="DB62" i="5"/>
  <c r="CZ62" i="5"/>
  <c r="CW62" i="5"/>
  <c r="CU62" i="5"/>
  <c r="CR62" i="5"/>
  <c r="CP62" i="5"/>
  <c r="CI62" i="5"/>
  <c r="GF62" i="5" s="1"/>
  <c r="CG62" i="5"/>
  <c r="CF62" i="5"/>
  <c r="BB62" i="5"/>
  <c r="AE62" i="5"/>
  <c r="AC62" i="5"/>
  <c r="W62" i="5"/>
  <c r="V62" i="5"/>
  <c r="U62" i="5"/>
  <c r="M62" i="5"/>
  <c r="BE61" i="5"/>
  <c r="DD61" i="5"/>
  <c r="DC61" i="5"/>
  <c r="DB61" i="5"/>
  <c r="CZ61" i="5"/>
  <c r="CW61" i="5"/>
  <c r="CU61" i="5"/>
  <c r="CR61" i="5"/>
  <c r="CP61" i="5"/>
  <c r="CI61" i="5"/>
  <c r="CG61" i="5"/>
  <c r="CF61" i="5"/>
  <c r="BB61" i="5"/>
  <c r="AQ61" i="5" s="1"/>
  <c r="BM61" i="5" s="1"/>
  <c r="AE61" i="5"/>
  <c r="AC61" i="5"/>
  <c r="W61" i="5"/>
  <c r="V61" i="5"/>
  <c r="U61" i="5"/>
  <c r="M61" i="5"/>
  <c r="BE60" i="5"/>
  <c r="DD60" i="5"/>
  <c r="DC60" i="5"/>
  <c r="DB60" i="5"/>
  <c r="CZ60" i="5"/>
  <c r="CW60" i="5"/>
  <c r="CU60" i="5"/>
  <c r="CR60" i="5"/>
  <c r="CP60" i="5"/>
  <c r="CI60" i="5"/>
  <c r="CG60" i="5"/>
  <c r="CF60" i="5"/>
  <c r="BB60" i="5"/>
  <c r="AQ60" i="5" s="1"/>
  <c r="BM60" i="5" s="1"/>
  <c r="AE60" i="5"/>
  <c r="AC60" i="5"/>
  <c r="W60" i="5"/>
  <c r="V60" i="5"/>
  <c r="U60" i="5"/>
  <c r="M60" i="5"/>
  <c r="BE59" i="5"/>
  <c r="DD59" i="5"/>
  <c r="DC59" i="5"/>
  <c r="CI59" i="5"/>
  <c r="CG59" i="5"/>
  <c r="CE59" i="5"/>
  <c r="CF59" i="5" s="1"/>
  <c r="BB59" i="5"/>
  <c r="AQ59" i="5" s="1"/>
  <c r="BM59" i="5" s="1"/>
  <c r="CS59" i="5" s="1"/>
  <c r="GH59" i="5" s="1"/>
  <c r="AE59" i="5"/>
  <c r="AC59" i="5"/>
  <c r="W59" i="5"/>
  <c r="V59" i="5"/>
  <c r="U59" i="5"/>
  <c r="M59" i="5"/>
  <c r="BE58" i="5"/>
  <c r="DD58" i="5"/>
  <c r="DC58" i="5"/>
  <c r="CI58" i="5"/>
  <c r="CG58" i="5"/>
  <c r="CE58" i="5"/>
  <c r="CF58" i="5" s="1"/>
  <c r="BB58" i="5"/>
  <c r="AE58" i="5"/>
  <c r="AC58" i="5"/>
  <c r="W58" i="5"/>
  <c r="V58" i="5"/>
  <c r="U58" i="5"/>
  <c r="M58" i="5"/>
  <c r="BE57" i="5"/>
  <c r="DD57" i="5"/>
  <c r="DC57" i="5"/>
  <c r="CI57" i="5"/>
  <c r="CG57" i="5"/>
  <c r="CE57" i="5"/>
  <c r="CF57" i="5" s="1"/>
  <c r="BB57" i="5"/>
  <c r="AQ57" i="5" s="1"/>
  <c r="BM57" i="5" s="1"/>
  <c r="CX57" i="5" s="1"/>
  <c r="AE57" i="5"/>
  <c r="AC57" i="5"/>
  <c r="W57" i="5"/>
  <c r="V57" i="5"/>
  <c r="U57" i="5"/>
  <c r="M57" i="5"/>
  <c r="BE56" i="5"/>
  <c r="DD56" i="5"/>
  <c r="DC56" i="5"/>
  <c r="DB56" i="5"/>
  <c r="CZ56" i="5"/>
  <c r="CW56" i="5"/>
  <c r="CU56" i="5"/>
  <c r="CR56" i="5"/>
  <c r="CP56" i="5"/>
  <c r="CI56" i="5"/>
  <c r="CG56" i="5"/>
  <c r="CF56" i="5"/>
  <c r="BB56" i="5"/>
  <c r="AQ56" i="5" s="1"/>
  <c r="BM56" i="5" s="1"/>
  <c r="AE56" i="5"/>
  <c r="AC56" i="5"/>
  <c r="W56" i="5"/>
  <c r="V56" i="5"/>
  <c r="U56" i="5"/>
  <c r="M56" i="5"/>
  <c r="BE55" i="5"/>
  <c r="DD55" i="5"/>
  <c r="DC55" i="5"/>
  <c r="DB55" i="5"/>
  <c r="CZ55" i="5"/>
  <c r="CW55" i="5"/>
  <c r="CU55" i="5"/>
  <c r="CR55" i="5"/>
  <c r="CP55" i="5"/>
  <c r="CI55" i="5"/>
  <c r="GF55" i="5" s="1"/>
  <c r="CG55" i="5"/>
  <c r="CF55" i="5"/>
  <c r="BB55" i="5"/>
  <c r="AQ55" i="5" s="1"/>
  <c r="BM55" i="5" s="1"/>
  <c r="AE55" i="5"/>
  <c r="AC55" i="5"/>
  <c r="W55" i="5"/>
  <c r="V55" i="5"/>
  <c r="U55" i="5"/>
  <c r="M55" i="5"/>
  <c r="BE54" i="5"/>
  <c r="DD54" i="5"/>
  <c r="DC54" i="5"/>
  <c r="DB54" i="5"/>
  <c r="CZ54" i="5"/>
  <c r="CW54" i="5"/>
  <c r="CU54" i="5"/>
  <c r="CR54" i="5"/>
  <c r="CP54" i="5"/>
  <c r="CI54" i="5"/>
  <c r="GF54" i="5" s="1"/>
  <c r="CG54" i="5"/>
  <c r="CF54" i="5"/>
  <c r="BB54" i="5"/>
  <c r="AE54" i="5"/>
  <c r="AC54" i="5"/>
  <c r="W54" i="5"/>
  <c r="V54" i="5"/>
  <c r="U54" i="5"/>
  <c r="M54" i="5"/>
  <c r="BE53" i="5"/>
  <c r="DD53" i="5"/>
  <c r="DC53" i="5"/>
  <c r="DB53" i="5"/>
  <c r="CZ53" i="5"/>
  <c r="CW53" i="5"/>
  <c r="CU53" i="5"/>
  <c r="CR53" i="5"/>
  <c r="CP53" i="5"/>
  <c r="CI53" i="5"/>
  <c r="CG53" i="5"/>
  <c r="CF53" i="5"/>
  <c r="BB53" i="5"/>
  <c r="AQ53" i="5" s="1"/>
  <c r="BM53" i="5" s="1"/>
  <c r="AE53" i="5"/>
  <c r="AC53" i="5"/>
  <c r="W53" i="5"/>
  <c r="V53" i="5"/>
  <c r="U53" i="5"/>
  <c r="M53" i="5"/>
  <c r="BE52" i="5"/>
  <c r="DD52" i="5"/>
  <c r="DC52" i="5"/>
  <c r="DB52" i="5"/>
  <c r="CZ52" i="5"/>
  <c r="CW52" i="5"/>
  <c r="CU52" i="5"/>
  <c r="CR52" i="5"/>
  <c r="CP52" i="5"/>
  <c r="CI52" i="5"/>
  <c r="GF52" i="5" s="1"/>
  <c r="CG52" i="5"/>
  <c r="CF52" i="5"/>
  <c r="BB52" i="5"/>
  <c r="AE52" i="5"/>
  <c r="AC52" i="5"/>
  <c r="W52" i="5"/>
  <c r="V52" i="5"/>
  <c r="U52" i="5"/>
  <c r="M52" i="5"/>
  <c r="BE51" i="5"/>
  <c r="DD51" i="5"/>
  <c r="DC51" i="5"/>
  <c r="DB51" i="5"/>
  <c r="CZ51" i="5"/>
  <c r="CW51" i="5"/>
  <c r="CU51" i="5"/>
  <c r="CR51" i="5"/>
  <c r="CP51" i="5"/>
  <c r="CI51" i="5"/>
  <c r="CG51" i="5"/>
  <c r="CF51" i="5"/>
  <c r="BB51" i="5"/>
  <c r="AQ51" i="5" s="1"/>
  <c r="BM51" i="5" s="1"/>
  <c r="AE51" i="5"/>
  <c r="AC51" i="5"/>
  <c r="W51" i="5"/>
  <c r="V51" i="5"/>
  <c r="U51" i="5"/>
  <c r="M51" i="5"/>
  <c r="BE50" i="5"/>
  <c r="DD50" i="5"/>
  <c r="DC50" i="5"/>
  <c r="DB50" i="5"/>
  <c r="CZ50" i="5"/>
  <c r="CW50" i="5"/>
  <c r="CU50" i="5"/>
  <c r="CR50" i="5"/>
  <c r="CP50" i="5"/>
  <c r="CI50" i="5"/>
  <c r="GF50" i="5" s="1"/>
  <c r="CG50" i="5"/>
  <c r="CF50" i="5"/>
  <c r="BB50" i="5"/>
  <c r="AE50" i="5"/>
  <c r="AC50" i="5"/>
  <c r="W50" i="5"/>
  <c r="V50" i="5"/>
  <c r="U50" i="5"/>
  <c r="M50" i="5"/>
  <c r="BE49" i="5"/>
  <c r="DD49" i="5"/>
  <c r="DC49" i="5"/>
  <c r="DB49" i="5"/>
  <c r="CZ49" i="5"/>
  <c r="CW49" i="5"/>
  <c r="CU49" i="5"/>
  <c r="CR49" i="5"/>
  <c r="CP49" i="5"/>
  <c r="CI49" i="5"/>
  <c r="GF49" i="5" s="1"/>
  <c r="CG49" i="5"/>
  <c r="CF49" i="5"/>
  <c r="BB49" i="5"/>
  <c r="AQ49" i="5" s="1"/>
  <c r="BM49" i="5" s="1"/>
  <c r="AE49" i="5"/>
  <c r="AC49" i="5"/>
  <c r="W49" i="5"/>
  <c r="V49" i="5"/>
  <c r="U49" i="5"/>
  <c r="M49" i="5"/>
  <c r="BE48" i="5"/>
  <c r="DD48" i="5"/>
  <c r="DC48" i="5"/>
  <c r="DB48" i="5"/>
  <c r="CZ48" i="5"/>
  <c r="CW48" i="5"/>
  <c r="CU48" i="5"/>
  <c r="CR48" i="5"/>
  <c r="CP48" i="5"/>
  <c r="CI48" i="5"/>
  <c r="CG48" i="5"/>
  <c r="CF48" i="5"/>
  <c r="BB48" i="5"/>
  <c r="AE48" i="5"/>
  <c r="AC48" i="5"/>
  <c r="W48" i="5"/>
  <c r="V48" i="5"/>
  <c r="U48" i="5"/>
  <c r="M48" i="5"/>
  <c r="BE47" i="5"/>
  <c r="DD47" i="5"/>
  <c r="DC47" i="5"/>
  <c r="DB47" i="5"/>
  <c r="CZ47" i="5"/>
  <c r="CW47" i="5"/>
  <c r="CU47" i="5"/>
  <c r="CR47" i="5"/>
  <c r="CP47" i="5"/>
  <c r="CI47" i="5"/>
  <c r="CG47" i="5"/>
  <c r="CF47" i="5"/>
  <c r="BB47" i="5"/>
  <c r="AQ47" i="5" s="1"/>
  <c r="BM47" i="5" s="1"/>
  <c r="AE47" i="5"/>
  <c r="AC47" i="5"/>
  <c r="W47" i="5"/>
  <c r="V47" i="5"/>
  <c r="U47" i="5"/>
  <c r="M47" i="5"/>
  <c r="BE46" i="5"/>
  <c r="DD46" i="5"/>
  <c r="DC46" i="5"/>
  <c r="DB46" i="5"/>
  <c r="CZ46" i="5"/>
  <c r="CW46" i="5"/>
  <c r="CU46" i="5"/>
  <c r="CR46" i="5"/>
  <c r="CP46" i="5"/>
  <c r="CI46" i="5"/>
  <c r="CG46" i="5"/>
  <c r="CF46" i="5"/>
  <c r="BB46" i="5"/>
  <c r="AE46" i="5"/>
  <c r="AC46" i="5"/>
  <c r="W46" i="5"/>
  <c r="V46" i="5"/>
  <c r="U46" i="5"/>
  <c r="M46" i="5"/>
  <c r="BE45" i="5"/>
  <c r="DD45" i="5"/>
  <c r="DC45" i="5"/>
  <c r="DB45" i="5"/>
  <c r="CZ45" i="5"/>
  <c r="CW45" i="5"/>
  <c r="CU45" i="5"/>
  <c r="CR45" i="5"/>
  <c r="CP45" i="5"/>
  <c r="CI45" i="5"/>
  <c r="CG45" i="5"/>
  <c r="CF45" i="5"/>
  <c r="BB45" i="5"/>
  <c r="AQ45" i="5" s="1"/>
  <c r="BM45" i="5" s="1"/>
  <c r="AE45" i="5"/>
  <c r="AC45" i="5"/>
  <c r="W45" i="5"/>
  <c r="V45" i="5"/>
  <c r="U45" i="5"/>
  <c r="M45" i="5"/>
  <c r="BE44" i="5"/>
  <c r="DD44" i="5"/>
  <c r="DC44" i="5"/>
  <c r="DB44" i="5"/>
  <c r="CZ44" i="5"/>
  <c r="CW44" i="5"/>
  <c r="CU44" i="5"/>
  <c r="CR44" i="5"/>
  <c r="CP44" i="5"/>
  <c r="CI44" i="5"/>
  <c r="CG44" i="5"/>
  <c r="CF44" i="5"/>
  <c r="BB44" i="5"/>
  <c r="AE44" i="5"/>
  <c r="AC44" i="5"/>
  <c r="W44" i="5"/>
  <c r="V44" i="5"/>
  <c r="U44" i="5"/>
  <c r="M44" i="5"/>
  <c r="BE43" i="5"/>
  <c r="DD43" i="5"/>
  <c r="DC43" i="5"/>
  <c r="DB43" i="5"/>
  <c r="CZ43" i="5"/>
  <c r="CW43" i="5"/>
  <c r="CU43" i="5"/>
  <c r="CR43" i="5"/>
  <c r="CP43" i="5"/>
  <c r="CI43" i="5"/>
  <c r="GF43" i="5" s="1"/>
  <c r="CG43" i="5"/>
  <c r="CF43" i="5"/>
  <c r="BB43" i="5"/>
  <c r="AQ43" i="5" s="1"/>
  <c r="BM43" i="5" s="1"/>
  <c r="AE43" i="5"/>
  <c r="AC43" i="5"/>
  <c r="W43" i="5"/>
  <c r="V43" i="5"/>
  <c r="U43" i="5"/>
  <c r="M43" i="5"/>
  <c r="BE42" i="5"/>
  <c r="DD42" i="5"/>
  <c r="DC42" i="5"/>
  <c r="DB42" i="5"/>
  <c r="CZ42" i="5"/>
  <c r="CW42" i="5"/>
  <c r="CU42" i="5"/>
  <c r="CR42" i="5"/>
  <c r="CP42" i="5"/>
  <c r="CI42" i="5"/>
  <c r="CG42" i="5"/>
  <c r="CF42" i="5"/>
  <c r="BB42" i="5"/>
  <c r="AQ42" i="5" s="1"/>
  <c r="BM42" i="5" s="1"/>
  <c r="AE42" i="5"/>
  <c r="AC42" i="5"/>
  <c r="W42" i="5"/>
  <c r="V42" i="5"/>
  <c r="U42" i="5"/>
  <c r="M42" i="5"/>
  <c r="BE41" i="5"/>
  <c r="DD41" i="5"/>
  <c r="DC41" i="5"/>
  <c r="DB41" i="5"/>
  <c r="CZ41" i="5"/>
  <c r="CW41" i="5"/>
  <c r="CU41" i="5"/>
  <c r="CR41" i="5"/>
  <c r="CP41" i="5"/>
  <c r="CI41" i="5"/>
  <c r="CG41" i="5"/>
  <c r="CF41" i="5"/>
  <c r="BB41" i="5"/>
  <c r="AQ41" i="5" s="1"/>
  <c r="BM41" i="5" s="1"/>
  <c r="AE41" i="5"/>
  <c r="AC41" i="5"/>
  <c r="W41" i="5"/>
  <c r="V41" i="5"/>
  <c r="U41" i="5"/>
  <c r="M41" i="5"/>
  <c r="BE40" i="5"/>
  <c r="DD40" i="5"/>
  <c r="DC40" i="5"/>
  <c r="DB40" i="5"/>
  <c r="CZ40" i="5"/>
  <c r="CW40" i="5"/>
  <c r="CU40" i="5"/>
  <c r="CR40" i="5"/>
  <c r="CP40" i="5"/>
  <c r="CI40" i="5"/>
  <c r="CG40" i="5"/>
  <c r="CF40" i="5"/>
  <c r="BB40" i="5"/>
  <c r="AE40" i="5"/>
  <c r="AC40" i="5"/>
  <c r="W40" i="5"/>
  <c r="V40" i="5"/>
  <c r="U40" i="5"/>
  <c r="M40" i="5"/>
  <c r="BE39" i="5"/>
  <c r="DD39" i="5"/>
  <c r="DC39" i="5"/>
  <c r="DB39" i="5"/>
  <c r="CZ39" i="5"/>
  <c r="CW39" i="5"/>
  <c r="CU39" i="5"/>
  <c r="CR39" i="5"/>
  <c r="CP39" i="5"/>
  <c r="CI39" i="5"/>
  <c r="CG39" i="5"/>
  <c r="CF39" i="5"/>
  <c r="BB39" i="5"/>
  <c r="AQ39" i="5" s="1"/>
  <c r="BM39" i="5" s="1"/>
  <c r="AE39" i="5"/>
  <c r="AC39" i="5"/>
  <c r="W39" i="5"/>
  <c r="V39" i="5"/>
  <c r="U39" i="5"/>
  <c r="M39" i="5"/>
  <c r="BE38" i="5"/>
  <c r="DD38" i="5"/>
  <c r="DC38" i="5"/>
  <c r="DB38" i="5"/>
  <c r="CZ38" i="5"/>
  <c r="CW38" i="5"/>
  <c r="CU38" i="5"/>
  <c r="CR38" i="5"/>
  <c r="CP38" i="5"/>
  <c r="CI38" i="5"/>
  <c r="GF38" i="5" s="1"/>
  <c r="CG38" i="5"/>
  <c r="CF38" i="5"/>
  <c r="BB38" i="5"/>
  <c r="AQ38" i="5" s="1"/>
  <c r="BM38" i="5" s="1"/>
  <c r="AE38" i="5"/>
  <c r="AC38" i="5"/>
  <c r="W38" i="5"/>
  <c r="V38" i="5"/>
  <c r="U38" i="5"/>
  <c r="M38" i="5"/>
  <c r="BE37" i="5"/>
  <c r="DD37" i="5"/>
  <c r="DC37" i="5"/>
  <c r="DB37" i="5"/>
  <c r="CZ37" i="5"/>
  <c r="CW37" i="5"/>
  <c r="CU37" i="5"/>
  <c r="CR37" i="5"/>
  <c r="CP37" i="5"/>
  <c r="CI37" i="5"/>
  <c r="GF37" i="5" s="1"/>
  <c r="CG37" i="5"/>
  <c r="CF37" i="5"/>
  <c r="BB37" i="5"/>
  <c r="AQ37" i="5" s="1"/>
  <c r="BM37" i="5" s="1"/>
  <c r="AE37" i="5"/>
  <c r="AC37" i="5"/>
  <c r="W37" i="5"/>
  <c r="V37" i="5"/>
  <c r="U37" i="5"/>
  <c r="M37" i="5"/>
  <c r="BE36" i="5"/>
  <c r="DD36" i="5"/>
  <c r="DC36" i="5"/>
  <c r="DB36" i="5"/>
  <c r="CZ36" i="5"/>
  <c r="CW36" i="5"/>
  <c r="CU36" i="5"/>
  <c r="CR36" i="5"/>
  <c r="CP36" i="5"/>
  <c r="CI36" i="5"/>
  <c r="CG36" i="5"/>
  <c r="CF36" i="5"/>
  <c r="BB36" i="5"/>
  <c r="AE36" i="5"/>
  <c r="AC36" i="5"/>
  <c r="W36" i="5"/>
  <c r="V36" i="5"/>
  <c r="U36" i="5"/>
  <c r="M36" i="5"/>
  <c r="BE35" i="5"/>
  <c r="DD35" i="5"/>
  <c r="DC35" i="5"/>
  <c r="DB35" i="5"/>
  <c r="CZ35" i="5"/>
  <c r="CW35" i="5"/>
  <c r="CU35" i="5"/>
  <c r="CR35" i="5"/>
  <c r="CP35" i="5"/>
  <c r="CI35" i="5"/>
  <c r="CG35" i="5"/>
  <c r="CF35" i="5"/>
  <c r="BB35" i="5"/>
  <c r="AQ35" i="5" s="1"/>
  <c r="BM35" i="5" s="1"/>
  <c r="AE35" i="5"/>
  <c r="AC35" i="5"/>
  <c r="W35" i="5"/>
  <c r="V35" i="5"/>
  <c r="U35" i="5"/>
  <c r="M35" i="5"/>
  <c r="BE34" i="5"/>
  <c r="DD34" i="5"/>
  <c r="DC34" i="5"/>
  <c r="DB34" i="5"/>
  <c r="CZ34" i="5"/>
  <c r="CW34" i="5"/>
  <c r="CU34" i="5"/>
  <c r="CR34" i="5"/>
  <c r="CP34" i="5"/>
  <c r="CI34" i="5"/>
  <c r="CG34" i="5"/>
  <c r="CF34" i="5"/>
  <c r="BB34" i="5"/>
  <c r="AQ34" i="5" s="1"/>
  <c r="BM34" i="5" s="1"/>
  <c r="AE34" i="5"/>
  <c r="AC34" i="5"/>
  <c r="W34" i="5"/>
  <c r="V34" i="5"/>
  <c r="U34" i="5"/>
  <c r="M34" i="5"/>
  <c r="BE33" i="5"/>
  <c r="DD33" i="5"/>
  <c r="DC33" i="5"/>
  <c r="DB33" i="5"/>
  <c r="CZ33" i="5"/>
  <c r="CW33" i="5"/>
  <c r="CU33" i="5"/>
  <c r="CR33" i="5"/>
  <c r="CP33" i="5"/>
  <c r="CI33" i="5"/>
  <c r="GF33" i="5" s="1"/>
  <c r="CG33" i="5"/>
  <c r="CF33" i="5"/>
  <c r="BB33" i="5"/>
  <c r="AQ33" i="5" s="1"/>
  <c r="BM33" i="5" s="1"/>
  <c r="AE33" i="5"/>
  <c r="AC33" i="5"/>
  <c r="W33" i="5"/>
  <c r="V33" i="5"/>
  <c r="U33" i="5"/>
  <c r="M33" i="5"/>
  <c r="BE32" i="5"/>
  <c r="DD32" i="5"/>
  <c r="DC32" i="5"/>
  <c r="DB32" i="5"/>
  <c r="CZ32" i="5"/>
  <c r="CW32" i="5"/>
  <c r="CU32" i="5"/>
  <c r="CR32" i="5"/>
  <c r="CP32" i="5"/>
  <c r="CI32" i="5"/>
  <c r="CG32" i="5"/>
  <c r="CF32" i="5"/>
  <c r="BB32" i="5"/>
  <c r="AQ32" i="5" s="1"/>
  <c r="BM32" i="5" s="1"/>
  <c r="AE32" i="5"/>
  <c r="AC32" i="5"/>
  <c r="W32" i="5"/>
  <c r="V32" i="5"/>
  <c r="U32" i="5"/>
  <c r="M32" i="5"/>
  <c r="BE31" i="5"/>
  <c r="DD31" i="5"/>
  <c r="DC31" i="5"/>
  <c r="DB31" i="5"/>
  <c r="CZ31" i="5"/>
  <c r="CW31" i="5"/>
  <c r="CU31" i="5"/>
  <c r="CR31" i="5"/>
  <c r="CP31" i="5"/>
  <c r="CI31" i="5"/>
  <c r="GF31" i="5" s="1"/>
  <c r="CG31" i="5"/>
  <c r="CF31" i="5"/>
  <c r="BB31" i="5"/>
  <c r="AQ31" i="5" s="1"/>
  <c r="BM31" i="5" s="1"/>
  <c r="AE31" i="5"/>
  <c r="AC31" i="5"/>
  <c r="W31" i="5"/>
  <c r="V31" i="5"/>
  <c r="U31" i="5"/>
  <c r="M31" i="5"/>
  <c r="BE30" i="5"/>
  <c r="DD30" i="5"/>
  <c r="DC30" i="5"/>
  <c r="DB30" i="5"/>
  <c r="CZ30" i="5"/>
  <c r="CW30" i="5"/>
  <c r="CU30" i="5"/>
  <c r="CR30" i="5"/>
  <c r="CP30" i="5"/>
  <c r="CI30" i="5"/>
  <c r="GF30" i="5" s="1"/>
  <c r="CG30" i="5"/>
  <c r="CF30" i="5"/>
  <c r="BB30" i="5"/>
  <c r="AQ30" i="5" s="1"/>
  <c r="BM30" i="5" s="1"/>
  <c r="AE30" i="5"/>
  <c r="AC30" i="5"/>
  <c r="W30" i="5"/>
  <c r="V30" i="5"/>
  <c r="U30" i="5"/>
  <c r="M30" i="5"/>
  <c r="BE29" i="5"/>
  <c r="DD29" i="5"/>
  <c r="DC29" i="5"/>
  <c r="DB29" i="5"/>
  <c r="CZ29" i="5"/>
  <c r="CW29" i="5"/>
  <c r="CU29" i="5"/>
  <c r="CR29" i="5"/>
  <c r="CP29" i="5"/>
  <c r="CI29" i="5"/>
  <c r="GF29" i="5" s="1"/>
  <c r="CG29" i="5"/>
  <c r="CF29" i="5"/>
  <c r="BB29" i="5"/>
  <c r="AQ29" i="5" s="1"/>
  <c r="BM29" i="5" s="1"/>
  <c r="AE29" i="5"/>
  <c r="AC29" i="5"/>
  <c r="W29" i="5"/>
  <c r="V29" i="5"/>
  <c r="U29" i="5"/>
  <c r="M29" i="5"/>
  <c r="BE28" i="5"/>
  <c r="DD28" i="5"/>
  <c r="DC28" i="5"/>
  <c r="DB28" i="5"/>
  <c r="CZ28" i="5"/>
  <c r="CW28" i="5"/>
  <c r="CU28" i="5"/>
  <c r="CR28" i="5"/>
  <c r="CP28" i="5"/>
  <c r="CI28" i="5"/>
  <c r="CG28" i="5"/>
  <c r="CF28" i="5"/>
  <c r="BB28" i="5"/>
  <c r="AQ28" i="5" s="1"/>
  <c r="BM28" i="5" s="1"/>
  <c r="AE28" i="5"/>
  <c r="AC28" i="5"/>
  <c r="W28" i="5"/>
  <c r="V28" i="5"/>
  <c r="U28" i="5"/>
  <c r="M28" i="5"/>
  <c r="BE27" i="5"/>
  <c r="DD27" i="5"/>
  <c r="DC27" i="5"/>
  <c r="DB27" i="5"/>
  <c r="CZ27" i="5"/>
  <c r="CW27" i="5"/>
  <c r="CU27" i="5"/>
  <c r="CR27" i="5"/>
  <c r="CP27" i="5"/>
  <c r="CI27" i="5"/>
  <c r="GF27" i="5" s="1"/>
  <c r="CG27" i="5"/>
  <c r="CF27" i="5"/>
  <c r="BB27" i="5"/>
  <c r="AQ27" i="5" s="1"/>
  <c r="BM27" i="5" s="1"/>
  <c r="AE27" i="5"/>
  <c r="AC27" i="5"/>
  <c r="W27" i="5"/>
  <c r="V27" i="5"/>
  <c r="U27" i="5"/>
  <c r="M27" i="5"/>
  <c r="BE26" i="5"/>
  <c r="DD26" i="5"/>
  <c r="DC26" i="5"/>
  <c r="DB26" i="5"/>
  <c r="CZ26" i="5"/>
  <c r="CW26" i="5"/>
  <c r="CU26" i="5"/>
  <c r="CR26" i="5"/>
  <c r="CP26" i="5"/>
  <c r="CI26" i="5"/>
  <c r="GF26" i="5" s="1"/>
  <c r="CG26" i="5"/>
  <c r="CF26" i="5"/>
  <c r="BB26" i="5"/>
  <c r="AQ26" i="5" s="1"/>
  <c r="BM26" i="5" s="1"/>
  <c r="AE26" i="5"/>
  <c r="AC26" i="5"/>
  <c r="W26" i="5"/>
  <c r="V26" i="5"/>
  <c r="U26" i="5"/>
  <c r="M26" i="5"/>
  <c r="BE25" i="5"/>
  <c r="DD25" i="5"/>
  <c r="DC25" i="5"/>
  <c r="DB25" i="5"/>
  <c r="CZ25" i="5"/>
  <c r="CW25" i="5"/>
  <c r="CU25" i="5"/>
  <c r="CR25" i="5"/>
  <c r="CP25" i="5"/>
  <c r="CI25" i="5"/>
  <c r="GF25" i="5" s="1"/>
  <c r="CG25" i="5"/>
  <c r="CF25" i="5"/>
  <c r="BB25" i="5"/>
  <c r="AQ25" i="5" s="1"/>
  <c r="BM25" i="5" s="1"/>
  <c r="AE25" i="5"/>
  <c r="AC25" i="5"/>
  <c r="W25" i="5"/>
  <c r="V25" i="5"/>
  <c r="U25" i="5"/>
  <c r="M25" i="5"/>
  <c r="BE24" i="5"/>
  <c r="DD24" i="5"/>
  <c r="DC24" i="5"/>
  <c r="DB24" i="5"/>
  <c r="CZ24" i="5"/>
  <c r="CW24" i="5"/>
  <c r="CU24" i="5"/>
  <c r="CR24" i="5"/>
  <c r="CP24" i="5"/>
  <c r="CI24" i="5"/>
  <c r="CG24" i="5"/>
  <c r="CF24" i="5"/>
  <c r="BB24" i="5"/>
  <c r="AQ24" i="5" s="1"/>
  <c r="BM24" i="5" s="1"/>
  <c r="AE24" i="5"/>
  <c r="AC24" i="5"/>
  <c r="W24" i="5"/>
  <c r="V24" i="5"/>
  <c r="U24" i="5"/>
  <c r="M24" i="5"/>
  <c r="BE23" i="5"/>
  <c r="DD23" i="5"/>
  <c r="DC23" i="5"/>
  <c r="DB23" i="5"/>
  <c r="CZ23" i="5"/>
  <c r="CW23" i="5"/>
  <c r="CU23" i="5"/>
  <c r="CR23" i="5"/>
  <c r="CP23" i="5"/>
  <c r="CI23" i="5"/>
  <c r="GF23" i="5" s="1"/>
  <c r="CG23" i="5"/>
  <c r="CF23" i="5"/>
  <c r="BB23" i="5"/>
  <c r="AQ23" i="5" s="1"/>
  <c r="BM23" i="5" s="1"/>
  <c r="AE23" i="5"/>
  <c r="AC23" i="5"/>
  <c r="W23" i="5"/>
  <c r="V23" i="5"/>
  <c r="U23" i="5"/>
  <c r="M23" i="5"/>
  <c r="BE22" i="5"/>
  <c r="DD22" i="5"/>
  <c r="DC22" i="5"/>
  <c r="DB22" i="5"/>
  <c r="CZ22" i="5"/>
  <c r="CW22" i="5"/>
  <c r="CU22" i="5"/>
  <c r="CR22" i="5"/>
  <c r="CP22" i="5"/>
  <c r="CI22" i="5"/>
  <c r="GF22" i="5" s="1"/>
  <c r="CG22" i="5"/>
  <c r="CF22" i="5"/>
  <c r="BB22" i="5"/>
  <c r="AQ22" i="5" s="1"/>
  <c r="BM22" i="5" s="1"/>
  <c r="AE22" i="5"/>
  <c r="AC22" i="5"/>
  <c r="W22" i="5"/>
  <c r="V22" i="5"/>
  <c r="U22" i="5"/>
  <c r="M22" i="5"/>
  <c r="BE21" i="5"/>
  <c r="DD21" i="5"/>
  <c r="DC21" i="5"/>
  <c r="DB21" i="5"/>
  <c r="CZ21" i="5"/>
  <c r="CW21" i="5"/>
  <c r="CU21" i="5"/>
  <c r="CR21" i="5"/>
  <c r="CP21" i="5"/>
  <c r="CI21" i="5"/>
  <c r="CG21" i="5"/>
  <c r="CF21" i="5"/>
  <c r="BB21" i="5"/>
  <c r="AQ21" i="5" s="1"/>
  <c r="BM21" i="5" s="1"/>
  <c r="AE21" i="5"/>
  <c r="AC21" i="5"/>
  <c r="W21" i="5"/>
  <c r="V21" i="5"/>
  <c r="U21" i="5"/>
  <c r="M21" i="5"/>
  <c r="BE20" i="5"/>
  <c r="DD20" i="5"/>
  <c r="DC20" i="5"/>
  <c r="DB20" i="5"/>
  <c r="CZ20" i="5"/>
  <c r="CW20" i="5"/>
  <c r="CU20" i="5"/>
  <c r="CR20" i="5"/>
  <c r="CP20" i="5"/>
  <c r="CI20" i="5"/>
  <c r="CG20" i="5"/>
  <c r="CF20" i="5"/>
  <c r="BB20" i="5"/>
  <c r="AQ20" i="5" s="1"/>
  <c r="BM20" i="5" s="1"/>
  <c r="AE20" i="5"/>
  <c r="AC20" i="5"/>
  <c r="W20" i="5"/>
  <c r="V20" i="5"/>
  <c r="U20" i="5"/>
  <c r="M20" i="5"/>
  <c r="BE19" i="5"/>
  <c r="DD19" i="5"/>
  <c r="DC19" i="5"/>
  <c r="DB19" i="5"/>
  <c r="CZ19" i="5"/>
  <c r="CW19" i="5"/>
  <c r="CU19" i="5"/>
  <c r="CR19" i="5"/>
  <c r="CP19" i="5"/>
  <c r="CI19" i="5"/>
  <c r="GF19" i="5" s="1"/>
  <c r="CG19" i="5"/>
  <c r="CF19" i="5"/>
  <c r="BB19" i="5"/>
  <c r="AQ19" i="5" s="1"/>
  <c r="BM19" i="5" s="1"/>
  <c r="AE19" i="5"/>
  <c r="AC19" i="5"/>
  <c r="W19" i="5"/>
  <c r="V19" i="5"/>
  <c r="U19" i="5"/>
  <c r="M19" i="5"/>
  <c r="BE18" i="5"/>
  <c r="DD18" i="5"/>
  <c r="DC18" i="5"/>
  <c r="DB18" i="5"/>
  <c r="CZ18" i="5"/>
  <c r="CW18" i="5"/>
  <c r="CU18" i="5"/>
  <c r="CR18" i="5"/>
  <c r="CP18" i="5"/>
  <c r="CI18" i="5"/>
  <c r="CG18" i="5"/>
  <c r="CF18" i="5"/>
  <c r="BB18" i="5"/>
  <c r="AQ18" i="5" s="1"/>
  <c r="BM18" i="5" s="1"/>
  <c r="AE18" i="5"/>
  <c r="AC18" i="5"/>
  <c r="W18" i="5"/>
  <c r="V18" i="5"/>
  <c r="U18" i="5"/>
  <c r="M18" i="5"/>
  <c r="BE17" i="5"/>
  <c r="DD17" i="5"/>
  <c r="DC17" i="5"/>
  <c r="DB17" i="5"/>
  <c r="CZ17" i="5"/>
  <c r="CW17" i="5"/>
  <c r="CU17" i="5"/>
  <c r="CR17" i="5"/>
  <c r="CP17" i="5"/>
  <c r="CI17" i="5"/>
  <c r="GF17" i="5" s="1"/>
  <c r="CG17" i="5"/>
  <c r="CF17" i="5"/>
  <c r="BB17" i="5"/>
  <c r="AQ17" i="5" s="1"/>
  <c r="BM17" i="5" s="1"/>
  <c r="AE17" i="5"/>
  <c r="AC17" i="5"/>
  <c r="W17" i="5"/>
  <c r="V17" i="5"/>
  <c r="U17" i="5"/>
  <c r="M17" i="5"/>
  <c r="BE16" i="5"/>
  <c r="DD16" i="5"/>
  <c r="DC16" i="5"/>
  <c r="DB16" i="5"/>
  <c r="CZ16" i="5"/>
  <c r="CW16" i="5"/>
  <c r="CU16" i="5"/>
  <c r="CR16" i="5"/>
  <c r="CP16" i="5"/>
  <c r="CI16" i="5"/>
  <c r="CG16" i="5"/>
  <c r="CF16" i="5"/>
  <c r="BB16" i="5"/>
  <c r="AQ16" i="5" s="1"/>
  <c r="BM16" i="5" s="1"/>
  <c r="AE16" i="5"/>
  <c r="AC16" i="5"/>
  <c r="W16" i="5"/>
  <c r="V16" i="5"/>
  <c r="U16" i="5"/>
  <c r="M16" i="5"/>
  <c r="BE15" i="5"/>
  <c r="DD15" i="5"/>
  <c r="DC15" i="5"/>
  <c r="DB15" i="5"/>
  <c r="CZ15" i="5"/>
  <c r="CW15" i="5"/>
  <c r="CU15" i="5"/>
  <c r="CR15" i="5"/>
  <c r="CP15" i="5"/>
  <c r="CI15" i="5"/>
  <c r="CG15" i="5"/>
  <c r="CF15" i="5"/>
  <c r="BB15" i="5"/>
  <c r="AQ15" i="5" s="1"/>
  <c r="BM15" i="5" s="1"/>
  <c r="AE15" i="5"/>
  <c r="AC15" i="5"/>
  <c r="W15" i="5"/>
  <c r="V15" i="5"/>
  <c r="U15" i="5"/>
  <c r="M15" i="5"/>
  <c r="BE14" i="5"/>
  <c r="DD14" i="5"/>
  <c r="DC14" i="5"/>
  <c r="DB14" i="5"/>
  <c r="CZ14" i="5"/>
  <c r="CW14" i="5"/>
  <c r="CU14" i="5"/>
  <c r="CR14" i="5"/>
  <c r="CP14" i="5"/>
  <c r="CI14" i="5"/>
  <c r="CG14" i="5"/>
  <c r="CF14" i="5"/>
  <c r="BB14" i="5"/>
  <c r="AQ14" i="5" s="1"/>
  <c r="BM14" i="5" s="1"/>
  <c r="AE14" i="5"/>
  <c r="AC14" i="5"/>
  <c r="W14" i="5"/>
  <c r="V14" i="5"/>
  <c r="U14" i="5"/>
  <c r="M14" i="5"/>
  <c r="BE13" i="5"/>
  <c r="DD13" i="5"/>
  <c r="DC13" i="5"/>
  <c r="DB13" i="5"/>
  <c r="CZ13" i="5"/>
  <c r="CW13" i="5"/>
  <c r="CU13" i="5"/>
  <c r="CR13" i="5"/>
  <c r="CP13" i="5"/>
  <c r="CI13" i="5"/>
  <c r="GF13" i="5" s="1"/>
  <c r="CG13" i="5"/>
  <c r="CF13" i="5"/>
  <c r="BB13" i="5"/>
  <c r="AQ13" i="5" s="1"/>
  <c r="BM13" i="5" s="1"/>
  <c r="AE13" i="5"/>
  <c r="AC13" i="5"/>
  <c r="W13" i="5"/>
  <c r="V13" i="5"/>
  <c r="U13" i="5"/>
  <c r="M13" i="5"/>
  <c r="BE12" i="5"/>
  <c r="DD12" i="5"/>
  <c r="DC12" i="5"/>
  <c r="DB12" i="5"/>
  <c r="CZ12" i="5"/>
  <c r="CW12" i="5"/>
  <c r="CU12" i="5"/>
  <c r="CR12" i="5"/>
  <c r="CP12" i="5"/>
  <c r="CI12" i="5"/>
  <c r="CG12" i="5"/>
  <c r="CF12" i="5"/>
  <c r="BB12" i="5"/>
  <c r="AQ12" i="5" s="1"/>
  <c r="BM12" i="5" s="1"/>
  <c r="AE12" i="5"/>
  <c r="AC12" i="5"/>
  <c r="W12" i="5"/>
  <c r="V12" i="5"/>
  <c r="U12" i="5"/>
  <c r="M12" i="5"/>
  <c r="BE11" i="5"/>
  <c r="DD11" i="5"/>
  <c r="DC11" i="5"/>
  <c r="DB11" i="5"/>
  <c r="CZ11" i="5"/>
  <c r="CW11" i="5"/>
  <c r="CU11" i="5"/>
  <c r="CR11" i="5"/>
  <c r="CP11" i="5"/>
  <c r="CI11" i="5"/>
  <c r="GF11" i="5" s="1"/>
  <c r="CG11" i="5"/>
  <c r="CF11" i="5"/>
  <c r="BB11" i="5"/>
  <c r="AQ11" i="5" s="1"/>
  <c r="BM11" i="5" s="1"/>
  <c r="AE11" i="5"/>
  <c r="AC11" i="5"/>
  <c r="W11" i="5"/>
  <c r="V11" i="5"/>
  <c r="U11" i="5"/>
  <c r="M11" i="5"/>
  <c r="BE10" i="5"/>
  <c r="DD10" i="5"/>
  <c r="DC10" i="5"/>
  <c r="DB10" i="5"/>
  <c r="CZ10" i="5"/>
  <c r="CW10" i="5"/>
  <c r="CU10" i="5"/>
  <c r="CR10" i="5"/>
  <c r="CP10" i="5"/>
  <c r="CI10" i="5"/>
  <c r="GF10" i="5" s="1"/>
  <c r="CG10" i="5"/>
  <c r="CF10" i="5"/>
  <c r="BB10" i="5"/>
  <c r="AQ10" i="5" s="1"/>
  <c r="BM10" i="5" s="1"/>
  <c r="AE10" i="5"/>
  <c r="AC10" i="5"/>
  <c r="W10" i="5"/>
  <c r="V10" i="5"/>
  <c r="U10" i="5"/>
  <c r="M10" i="5"/>
  <c r="BE9" i="5"/>
  <c r="DD9" i="5"/>
  <c r="DC9" i="5"/>
  <c r="DB9" i="5"/>
  <c r="CZ9" i="5"/>
  <c r="CW9" i="5"/>
  <c r="CU9" i="5"/>
  <c r="CR9" i="5"/>
  <c r="CP9" i="5"/>
  <c r="CI9" i="5"/>
  <c r="CG9" i="5"/>
  <c r="CF9" i="5"/>
  <c r="BB9" i="5"/>
  <c r="BD9" i="5" s="1"/>
  <c r="AE9" i="5"/>
  <c r="AC9" i="5"/>
  <c r="W9" i="5"/>
  <c r="V9" i="5"/>
  <c r="U9" i="5"/>
  <c r="M9" i="5"/>
  <c r="BE8" i="5"/>
  <c r="DC8" i="5"/>
  <c r="DB8" i="5"/>
  <c r="CZ8" i="5"/>
  <c r="CW8" i="5"/>
  <c r="CU8" i="5"/>
  <c r="CR8" i="5"/>
  <c r="CP8" i="5"/>
  <c r="CI8" i="5"/>
  <c r="GF8" i="5" s="1"/>
  <c r="CG8" i="5"/>
  <c r="CF8" i="5"/>
  <c r="BB8" i="5"/>
  <c r="BD8" i="5" s="1"/>
  <c r="AE8" i="5"/>
  <c r="AC8" i="5"/>
  <c r="W8" i="5"/>
  <c r="V8" i="5"/>
  <c r="U8" i="5"/>
  <c r="M8" i="5"/>
  <c r="DZ6" i="5"/>
  <c r="DZ5" i="5"/>
  <c r="EA5" i="5" s="1"/>
  <c r="EB5" i="5" s="1"/>
  <c r="EC5" i="5" s="1"/>
  <c r="ED5" i="5" s="1"/>
  <c r="EE5" i="5" s="1"/>
  <c r="EF5" i="5" s="1"/>
  <c r="EG5" i="5" s="1"/>
  <c r="EH5" i="5" s="1"/>
  <c r="EI5" i="5" s="1"/>
  <c r="EJ5" i="5" s="1"/>
  <c r="EK5" i="5" s="1"/>
  <c r="EL5" i="5" s="1"/>
  <c r="EM5" i="5" s="1"/>
  <c r="EN5" i="5" s="1"/>
  <c r="EO5" i="5" s="1"/>
  <c r="EP5" i="5" s="1"/>
  <c r="EQ5" i="5" s="1"/>
  <c r="ER5" i="5" s="1"/>
  <c r="ES5" i="5" s="1"/>
  <c r="ET5" i="5" s="1"/>
  <c r="EU5" i="5" s="1"/>
  <c r="EV5" i="5" s="1"/>
  <c r="EW5" i="5" s="1"/>
  <c r="EX5" i="5" s="1"/>
  <c r="EY5" i="5" s="1"/>
  <c r="EZ5" i="5" s="1"/>
  <c r="FA5" i="5" s="1"/>
  <c r="FB5" i="5" s="1"/>
  <c r="FC5" i="5" s="1"/>
  <c r="FD5" i="5" s="1"/>
  <c r="FE5" i="5" s="1"/>
  <c r="FF5" i="5" s="1"/>
  <c r="FG5" i="5" s="1"/>
  <c r="FH5" i="5" s="1"/>
  <c r="FI5" i="5" s="1"/>
  <c r="FJ5" i="5" s="1"/>
  <c r="FK5" i="5" s="1"/>
  <c r="FL5" i="5" s="1"/>
  <c r="FM5" i="5" s="1"/>
  <c r="FN5" i="5" s="1"/>
  <c r="DY2" i="5"/>
  <c r="DX2" i="5"/>
  <c r="DU2" i="5"/>
  <c r="DT2" i="5"/>
  <c r="DS2" i="5"/>
  <c r="DP2" i="5"/>
  <c r="DN2" i="5"/>
  <c r="DK2" i="5"/>
  <c r="DI2" i="5"/>
  <c r="DC2" i="5"/>
  <c r="DB2" i="5"/>
  <c r="DA2" i="5"/>
  <c r="CX2" i="5"/>
  <c r="CW2" i="5"/>
  <c r="CV2" i="5"/>
  <c r="CS2" i="5"/>
  <c r="CQ2" i="5"/>
  <c r="CN2" i="5"/>
  <c r="CL2" i="5"/>
  <c r="CK2" i="5"/>
  <c r="CI2" i="5"/>
  <c r="BM2" i="5"/>
  <c r="AQ2" i="5"/>
  <c r="DZ241" i="5"/>
  <c r="DJ245" i="5"/>
  <c r="DJ244" i="5"/>
  <c r="DZ243" i="5"/>
  <c r="DJ243" i="5"/>
  <c r="DZ242" i="5"/>
  <c r="DZ244" i="5"/>
  <c r="FR241" i="5" l="1"/>
  <c r="FR244" i="5"/>
  <c r="FR243" i="5"/>
  <c r="FR242" i="5"/>
  <c r="DP13" i="5"/>
  <c r="GL13" i="5" s="1"/>
  <c r="GJ13" i="5"/>
  <c r="CM18" i="5"/>
  <c r="GF18" i="5"/>
  <c r="DP25" i="5"/>
  <c r="GL25" i="5" s="1"/>
  <c r="GJ25" i="5"/>
  <c r="DP29" i="5"/>
  <c r="GL29" i="5" s="1"/>
  <c r="GJ29" i="5"/>
  <c r="CK42" i="5"/>
  <c r="GF42" i="5"/>
  <c r="DP20" i="5"/>
  <c r="GL20" i="5" s="1"/>
  <c r="GJ20" i="5"/>
  <c r="CK21" i="5"/>
  <c r="GF21" i="5"/>
  <c r="DP24" i="5"/>
  <c r="GL24" i="5" s="1"/>
  <c r="GJ24" i="5"/>
  <c r="DP28" i="5"/>
  <c r="GL28" i="5" s="1"/>
  <c r="GJ28" i="5"/>
  <c r="DP32" i="5"/>
  <c r="GL32" i="5" s="1"/>
  <c r="GJ32" i="5"/>
  <c r="DP36" i="5"/>
  <c r="GL36" i="5" s="1"/>
  <c r="GJ36" i="5"/>
  <c r="DP40" i="5"/>
  <c r="GL40" i="5" s="1"/>
  <c r="GJ40" i="5"/>
  <c r="CM41" i="5"/>
  <c r="GF41" i="5"/>
  <c r="DP44" i="5"/>
  <c r="GL44" i="5" s="1"/>
  <c r="GJ44" i="5"/>
  <c r="CM45" i="5"/>
  <c r="GF45" i="5"/>
  <c r="DP48" i="5"/>
  <c r="GL48" i="5" s="1"/>
  <c r="GJ48" i="5"/>
  <c r="DP52" i="5"/>
  <c r="GL52" i="5" s="1"/>
  <c r="GJ52" i="5"/>
  <c r="CM53" i="5"/>
  <c r="GF53" i="5"/>
  <c r="DP56" i="5"/>
  <c r="GL56" i="5" s="1"/>
  <c r="GJ56" i="5"/>
  <c r="CM57" i="5"/>
  <c r="GF57" i="5"/>
  <c r="DP62" i="5"/>
  <c r="GL62" i="5" s="1"/>
  <c r="GJ62" i="5"/>
  <c r="DG64" i="5"/>
  <c r="GJ64" i="5"/>
  <c r="DP68" i="5"/>
  <c r="GL68" i="5" s="1"/>
  <c r="GJ68" i="5"/>
  <c r="CM73" i="5"/>
  <c r="GF73" i="5"/>
  <c r="DG73" i="5"/>
  <c r="GJ73" i="5"/>
  <c r="DB74" i="5"/>
  <c r="GI74" i="5"/>
  <c r="CK75" i="5"/>
  <c r="GF75" i="5"/>
  <c r="DU78" i="5"/>
  <c r="GM78" i="5" s="1"/>
  <c r="GJ78" i="5"/>
  <c r="CK79" i="5"/>
  <c r="GF79" i="5"/>
  <c r="DU82" i="5"/>
  <c r="GM82" i="5" s="1"/>
  <c r="GJ82" i="5"/>
  <c r="CK83" i="5"/>
  <c r="GF83" i="5"/>
  <c r="DK86" i="5"/>
  <c r="GK86" i="5" s="1"/>
  <c r="GJ86" i="5"/>
  <c r="DK90" i="5"/>
  <c r="GK90" i="5" s="1"/>
  <c r="GJ90" i="5"/>
  <c r="CM91" i="5"/>
  <c r="GF91" i="5"/>
  <c r="DK94" i="5"/>
  <c r="GK94" i="5" s="1"/>
  <c r="GJ94" i="5"/>
  <c r="DK98" i="5"/>
  <c r="GK98" i="5" s="1"/>
  <c r="GJ98" i="5"/>
  <c r="DP102" i="5"/>
  <c r="GL102" i="5" s="1"/>
  <c r="GJ102" i="5"/>
  <c r="DG108" i="5"/>
  <c r="GJ108" i="5"/>
  <c r="CM109" i="5"/>
  <c r="GF109" i="5"/>
  <c r="DG112" i="5"/>
  <c r="GJ112" i="5"/>
  <c r="DG116" i="5"/>
  <c r="GJ116" i="5"/>
  <c r="CM117" i="5"/>
  <c r="GF117" i="5"/>
  <c r="DG120" i="5"/>
  <c r="GJ120" i="5"/>
  <c r="CM121" i="5"/>
  <c r="GF121" i="5"/>
  <c r="DG124" i="5"/>
  <c r="GJ124" i="5"/>
  <c r="CM125" i="5"/>
  <c r="GF125" i="5"/>
  <c r="DG128" i="5"/>
  <c r="GJ128" i="5"/>
  <c r="CM129" i="5"/>
  <c r="GF129" i="5"/>
  <c r="DG132" i="5"/>
  <c r="GJ132" i="5"/>
  <c r="CM133" i="5"/>
  <c r="GF133" i="5"/>
  <c r="CM137" i="5"/>
  <c r="GF137" i="5"/>
  <c r="CM141" i="5"/>
  <c r="GF141" i="5"/>
  <c r="DU144" i="5"/>
  <c r="GM144" i="5" s="1"/>
  <c r="GJ144" i="5"/>
  <c r="CM145" i="5"/>
  <c r="GF145" i="5"/>
  <c r="DB148" i="5"/>
  <c r="GI148" i="5"/>
  <c r="DP148" i="5"/>
  <c r="GL148" i="5" s="1"/>
  <c r="GJ148" i="5"/>
  <c r="CJ154" i="5"/>
  <c r="GF154" i="5"/>
  <c r="DK161" i="5"/>
  <c r="GK161" i="5" s="1"/>
  <c r="GJ161" i="5"/>
  <c r="DK165" i="5"/>
  <c r="GK165" i="5" s="1"/>
  <c r="GJ165" i="5"/>
  <c r="DP174" i="5"/>
  <c r="GL174" i="5" s="1"/>
  <c r="GJ174" i="5"/>
  <c r="CM179" i="5"/>
  <c r="GF179" i="5"/>
  <c r="DK186" i="5"/>
  <c r="GK186" i="5" s="1"/>
  <c r="GJ186" i="5"/>
  <c r="DU194" i="5"/>
  <c r="GM194" i="5" s="1"/>
  <c r="GJ194" i="5"/>
  <c r="DU198" i="5"/>
  <c r="GM198" i="5" s="1"/>
  <c r="GJ198" i="5"/>
  <c r="DU203" i="5"/>
  <c r="GM203" i="5" s="1"/>
  <c r="GJ203" i="5"/>
  <c r="DG207" i="5"/>
  <c r="GJ207" i="5"/>
  <c r="DG211" i="5"/>
  <c r="GJ211" i="5"/>
  <c r="CJ212" i="5"/>
  <c r="GF212" i="5"/>
  <c r="CJ216" i="5"/>
  <c r="GF216" i="5"/>
  <c r="CJ221" i="5"/>
  <c r="GF221" i="5"/>
  <c r="CJ225" i="5"/>
  <c r="GF225" i="5"/>
  <c r="DP21" i="5"/>
  <c r="GL21" i="5" s="1"/>
  <c r="GJ21" i="5"/>
  <c r="DP41" i="5"/>
  <c r="GL41" i="5" s="1"/>
  <c r="GJ41" i="5"/>
  <c r="DP45" i="5"/>
  <c r="GJ45" i="5"/>
  <c r="CM46" i="5"/>
  <c r="GF46" i="5"/>
  <c r="DG59" i="5"/>
  <c r="GJ59" i="5"/>
  <c r="CM60" i="5"/>
  <c r="GF60" i="5"/>
  <c r="EA6" i="5"/>
  <c r="EB6" i="5" s="1"/>
  <c r="EC6" i="5" s="1"/>
  <c r="ED6" i="5" s="1"/>
  <c r="EE6" i="5" s="1"/>
  <c r="EF6" i="5" s="1"/>
  <c r="EG6" i="5" s="1"/>
  <c r="EH6" i="5" s="1"/>
  <c r="EI6" i="5" s="1"/>
  <c r="EJ6" i="5" s="1"/>
  <c r="EK6" i="5" s="1"/>
  <c r="EL6" i="5" s="1"/>
  <c r="EM6" i="5" s="1"/>
  <c r="EN6" i="5" s="1"/>
  <c r="EO6" i="5" s="1"/>
  <c r="EP6" i="5" s="1"/>
  <c r="EQ6" i="5" s="1"/>
  <c r="ER6" i="5" s="1"/>
  <c r="ES6" i="5" s="1"/>
  <c r="ET6" i="5" s="1"/>
  <c r="EU6" i="5" s="1"/>
  <c r="EV6" i="5" s="1"/>
  <c r="EW6" i="5" s="1"/>
  <c r="EX6" i="5" s="1"/>
  <c r="EY6" i="5" s="1"/>
  <c r="EZ6" i="5" s="1"/>
  <c r="FA6" i="5" s="1"/>
  <c r="FB6" i="5" s="1"/>
  <c r="FC6" i="5" s="1"/>
  <c r="FD6" i="5" s="1"/>
  <c r="FE6" i="5" s="1"/>
  <c r="FF6" i="5" s="1"/>
  <c r="FG6" i="5" s="1"/>
  <c r="FH6" i="5" s="1"/>
  <c r="FI6" i="5" s="1"/>
  <c r="FJ6" i="5" s="1"/>
  <c r="FK6" i="5" s="1"/>
  <c r="FL6" i="5" s="1"/>
  <c r="FM6" i="5" s="1"/>
  <c r="FN6" i="5" s="1"/>
  <c r="GH6" i="5"/>
  <c r="CM9" i="5"/>
  <c r="GF9" i="5"/>
  <c r="DP12" i="5"/>
  <c r="GL12" i="5" s="1"/>
  <c r="GJ12" i="5"/>
  <c r="DP16" i="5"/>
  <c r="GL16" i="5" s="1"/>
  <c r="GJ16" i="5"/>
  <c r="DU8" i="5"/>
  <c r="GJ8" i="5"/>
  <c r="DP11" i="5"/>
  <c r="GL11" i="5" s="1"/>
  <c r="GJ11" i="5"/>
  <c r="CK16" i="5"/>
  <c r="GF16" i="5"/>
  <c r="DP19" i="5"/>
  <c r="GL19" i="5" s="1"/>
  <c r="GJ19" i="5"/>
  <c r="CM20" i="5"/>
  <c r="GF20" i="5"/>
  <c r="DP23" i="5"/>
  <c r="GL23" i="5" s="1"/>
  <c r="GJ23" i="5"/>
  <c r="CM24" i="5"/>
  <c r="GF24" i="5"/>
  <c r="DP27" i="5"/>
  <c r="GL27" i="5" s="1"/>
  <c r="GJ27" i="5"/>
  <c r="CM28" i="5"/>
  <c r="GF28" i="5"/>
  <c r="DP31" i="5"/>
  <c r="GL31" i="5" s="1"/>
  <c r="GJ31" i="5"/>
  <c r="CM32" i="5"/>
  <c r="GF32" i="5"/>
  <c r="DP35" i="5"/>
  <c r="GL35" i="5" s="1"/>
  <c r="GJ35" i="5"/>
  <c r="CM36" i="5"/>
  <c r="GF36" i="5"/>
  <c r="DP39" i="5"/>
  <c r="GL39" i="5" s="1"/>
  <c r="GJ39" i="5"/>
  <c r="CK40" i="5"/>
  <c r="GF40" i="5"/>
  <c r="CM44" i="5"/>
  <c r="GF44" i="5"/>
  <c r="DP47" i="5"/>
  <c r="GJ47" i="5"/>
  <c r="CK48" i="5"/>
  <c r="GF48" i="5"/>
  <c r="DP51" i="5"/>
  <c r="GL51" i="5" s="1"/>
  <c r="GJ51" i="5"/>
  <c r="DP55" i="5"/>
  <c r="GL55" i="5" s="1"/>
  <c r="GJ55" i="5"/>
  <c r="CM56" i="5"/>
  <c r="GF56" i="5"/>
  <c r="DB57" i="5"/>
  <c r="GI57" i="5"/>
  <c r="DG57" i="5"/>
  <c r="GJ57" i="5"/>
  <c r="CM58" i="5"/>
  <c r="GF58" i="5"/>
  <c r="DP61" i="5"/>
  <c r="GL61" i="5" s="1"/>
  <c r="GJ61" i="5"/>
  <c r="DP67" i="5"/>
  <c r="GL67" i="5" s="1"/>
  <c r="GJ67" i="5"/>
  <c r="CK78" i="5"/>
  <c r="GF78" i="5"/>
  <c r="CK82" i="5"/>
  <c r="GF82" i="5"/>
  <c r="DK85" i="5"/>
  <c r="GK85" i="5" s="1"/>
  <c r="GJ85" i="5"/>
  <c r="CM86" i="5"/>
  <c r="GF86" i="5"/>
  <c r="DK89" i="5"/>
  <c r="GK89" i="5" s="1"/>
  <c r="GJ89" i="5"/>
  <c r="DK93" i="5"/>
  <c r="GK93" i="5" s="1"/>
  <c r="GJ93" i="5"/>
  <c r="DK97" i="5"/>
  <c r="GK97" i="5" s="1"/>
  <c r="GJ97" i="5"/>
  <c r="DK101" i="5"/>
  <c r="GK101" i="5" s="1"/>
  <c r="GJ101" i="5"/>
  <c r="CK102" i="5"/>
  <c r="GF102" i="5"/>
  <c r="DP105" i="5"/>
  <c r="GL105" i="5" s="1"/>
  <c r="GJ105" i="5"/>
  <c r="CM106" i="5"/>
  <c r="GF106" i="5"/>
  <c r="DG109" i="5"/>
  <c r="GJ109" i="5"/>
  <c r="CM110" i="5"/>
  <c r="GF110" i="5"/>
  <c r="DG113" i="5"/>
  <c r="GJ113" i="5"/>
  <c r="CM114" i="5"/>
  <c r="GF114" i="5"/>
  <c r="DG117" i="5"/>
  <c r="GJ117" i="5"/>
  <c r="CM118" i="5"/>
  <c r="GF118" i="5"/>
  <c r="CM122" i="5"/>
  <c r="GF122" i="5"/>
  <c r="DG125" i="5"/>
  <c r="GJ125" i="5"/>
  <c r="CM126" i="5"/>
  <c r="GF126" i="5"/>
  <c r="DG133" i="5"/>
  <c r="GJ133" i="5"/>
  <c r="CM134" i="5"/>
  <c r="GF134" i="5"/>
  <c r="DG137" i="5"/>
  <c r="GJ137" i="5"/>
  <c r="CM138" i="5"/>
  <c r="GF138" i="5"/>
  <c r="CY141" i="5"/>
  <c r="GI141" i="5"/>
  <c r="CM142" i="5"/>
  <c r="GF142" i="5"/>
  <c r="DG158" i="5"/>
  <c r="GJ158" i="5"/>
  <c r="CJ159" i="5"/>
  <c r="GF159" i="5"/>
  <c r="DP166" i="5"/>
  <c r="GL166" i="5" s="1"/>
  <c r="GJ166" i="5"/>
  <c r="CJ167" i="5"/>
  <c r="GF167" i="5"/>
  <c r="DU171" i="5"/>
  <c r="GM171" i="5" s="1"/>
  <c r="GJ171" i="5"/>
  <c r="CJ172" i="5"/>
  <c r="GF172" i="5"/>
  <c r="DU175" i="5"/>
  <c r="GJ175" i="5"/>
  <c r="CM176" i="5"/>
  <c r="GF176" i="5"/>
  <c r="DG179" i="5"/>
  <c r="GJ179" i="5"/>
  <c r="DU183" i="5"/>
  <c r="GM183" i="5" s="1"/>
  <c r="GJ183" i="5"/>
  <c r="CM184" i="5"/>
  <c r="GF184" i="5"/>
  <c r="DU187" i="5"/>
  <c r="GM187" i="5" s="1"/>
  <c r="GJ187" i="5"/>
  <c r="CM188" i="5"/>
  <c r="GF188" i="5"/>
  <c r="DU195" i="5"/>
  <c r="GM195" i="5" s="1"/>
  <c r="GJ195" i="5"/>
  <c r="CK200" i="5"/>
  <c r="GF200" i="5"/>
  <c r="DU204" i="5"/>
  <c r="GM204" i="5" s="1"/>
  <c r="GJ204" i="5"/>
  <c r="DK212" i="5"/>
  <c r="GK212" i="5" s="1"/>
  <c r="GJ212" i="5"/>
  <c r="CK217" i="5"/>
  <c r="GF217" i="5"/>
  <c r="CJ222" i="5"/>
  <c r="GF222" i="5"/>
  <c r="CJ233" i="5"/>
  <c r="GF233" i="5"/>
  <c r="CJ234" i="5"/>
  <c r="GF234" i="5"/>
  <c r="DU9" i="5"/>
  <c r="GJ9" i="5"/>
  <c r="DP17" i="5"/>
  <c r="GL17" i="5" s="1"/>
  <c r="GJ17" i="5"/>
  <c r="DP33" i="5"/>
  <c r="GL33" i="5" s="1"/>
  <c r="GJ33" i="5"/>
  <c r="CM34" i="5"/>
  <c r="GF34" i="5"/>
  <c r="DP37" i="5"/>
  <c r="GL37" i="5" s="1"/>
  <c r="GJ37" i="5"/>
  <c r="DP49" i="5"/>
  <c r="GJ49" i="5"/>
  <c r="DP53" i="5"/>
  <c r="GL53" i="5" s="1"/>
  <c r="GJ53" i="5"/>
  <c r="CM12" i="5"/>
  <c r="GF12" i="5"/>
  <c r="DP15" i="5"/>
  <c r="GL15" i="5" s="1"/>
  <c r="GJ15" i="5"/>
  <c r="DP43" i="5"/>
  <c r="GL43" i="5" s="1"/>
  <c r="GJ43" i="5"/>
  <c r="DF10" i="5"/>
  <c r="DH10" i="5" s="1"/>
  <c r="DJ10" i="5" s="1"/>
  <c r="GJ10" i="5"/>
  <c r="DP14" i="5"/>
  <c r="GL14" i="5" s="1"/>
  <c r="GJ14" i="5"/>
  <c r="CM15" i="5"/>
  <c r="GF15" i="5"/>
  <c r="DP18" i="5"/>
  <c r="GL18" i="5" s="1"/>
  <c r="GJ18" i="5"/>
  <c r="DP22" i="5"/>
  <c r="GL22" i="5" s="1"/>
  <c r="GJ22" i="5"/>
  <c r="DP26" i="5"/>
  <c r="GL26" i="5" s="1"/>
  <c r="GJ26" i="5"/>
  <c r="DP30" i="5"/>
  <c r="GL30" i="5" s="1"/>
  <c r="GJ30" i="5"/>
  <c r="DP34" i="5"/>
  <c r="GL34" i="5" s="1"/>
  <c r="GJ34" i="5"/>
  <c r="CM35" i="5"/>
  <c r="GF35" i="5"/>
  <c r="DP38" i="5"/>
  <c r="GL38" i="5" s="1"/>
  <c r="GJ38" i="5"/>
  <c r="CK39" i="5"/>
  <c r="GF39" i="5"/>
  <c r="DP42" i="5"/>
  <c r="GL42" i="5" s="1"/>
  <c r="GJ42" i="5"/>
  <c r="DP46" i="5"/>
  <c r="GL46" i="5" s="1"/>
  <c r="GJ46" i="5"/>
  <c r="CM47" i="5"/>
  <c r="GF47" i="5"/>
  <c r="DP50" i="5"/>
  <c r="GL50" i="5" s="1"/>
  <c r="GJ50" i="5"/>
  <c r="CM51" i="5"/>
  <c r="GF51" i="5"/>
  <c r="DP54" i="5"/>
  <c r="GL54" i="5" s="1"/>
  <c r="GJ54" i="5"/>
  <c r="DG58" i="5"/>
  <c r="GJ58" i="5"/>
  <c r="CM59" i="5"/>
  <c r="GF59" i="5"/>
  <c r="DP60" i="5"/>
  <c r="GL60" i="5" s="1"/>
  <c r="GJ60" i="5"/>
  <c r="CK61" i="5"/>
  <c r="GF61" i="5"/>
  <c r="DP66" i="5"/>
  <c r="GL66" i="5" s="1"/>
  <c r="GJ66" i="5"/>
  <c r="CK67" i="5"/>
  <c r="GF67" i="5"/>
  <c r="DP70" i="5"/>
  <c r="GL70" i="5" s="1"/>
  <c r="GJ70" i="5"/>
  <c r="DP72" i="5"/>
  <c r="GL72" i="5" s="1"/>
  <c r="GJ72" i="5"/>
  <c r="DP76" i="5"/>
  <c r="GL76" i="5" s="1"/>
  <c r="GJ76" i="5"/>
  <c r="DU80" i="5"/>
  <c r="GM80" i="5" s="1"/>
  <c r="GJ80" i="5"/>
  <c r="DU84" i="5"/>
  <c r="GJ84" i="5"/>
  <c r="CM85" i="5"/>
  <c r="GF85" i="5"/>
  <c r="DU88" i="5"/>
  <c r="GM88" i="5" s="1"/>
  <c r="GJ88" i="5"/>
  <c r="CM89" i="5"/>
  <c r="GF89" i="5"/>
  <c r="DU92" i="5"/>
  <c r="GJ92" i="5"/>
  <c r="DU100" i="5"/>
  <c r="GM100" i="5" s="1"/>
  <c r="GJ100" i="5"/>
  <c r="DP104" i="5"/>
  <c r="GL104" i="5" s="1"/>
  <c r="GJ104" i="5"/>
  <c r="DG106" i="5"/>
  <c r="GJ106" i="5"/>
  <c r="CM107" i="5"/>
  <c r="GF107" i="5"/>
  <c r="CM111" i="5"/>
  <c r="GF111" i="5"/>
  <c r="DG114" i="5"/>
  <c r="GJ114" i="5"/>
  <c r="CM115" i="5"/>
  <c r="GF115" i="5"/>
  <c r="DG118" i="5"/>
  <c r="GJ118" i="5"/>
  <c r="CM119" i="5"/>
  <c r="GF119" i="5"/>
  <c r="DG122" i="5"/>
  <c r="GJ122" i="5"/>
  <c r="CM123" i="5"/>
  <c r="GF123" i="5"/>
  <c r="DG126" i="5"/>
  <c r="GJ126" i="5"/>
  <c r="CM127" i="5"/>
  <c r="GF127" i="5"/>
  <c r="DG130" i="5"/>
  <c r="GJ130" i="5"/>
  <c r="CM131" i="5"/>
  <c r="GF131" i="5"/>
  <c r="DG134" i="5"/>
  <c r="GJ134" i="5"/>
  <c r="CM135" i="5"/>
  <c r="GF135" i="5"/>
  <c r="DG138" i="5"/>
  <c r="GJ138" i="5"/>
  <c r="DG142" i="5"/>
  <c r="GJ142" i="5"/>
  <c r="CJ147" i="5"/>
  <c r="GF147" i="5"/>
  <c r="CJ152" i="5"/>
  <c r="GF152" i="5"/>
  <c r="CJ156" i="5"/>
  <c r="GF156" i="5"/>
  <c r="CJ164" i="5"/>
  <c r="GF164" i="5"/>
  <c r="CK168" i="5"/>
  <c r="GF168" i="5"/>
  <c r="CJ173" i="5"/>
  <c r="GF173" i="5"/>
  <c r="CM177" i="5"/>
  <c r="GF177" i="5"/>
  <c r="DU184" i="5"/>
  <c r="GM184" i="5" s="1"/>
  <c r="GJ184" i="5"/>
  <c r="CJ185" i="5"/>
  <c r="GF185" i="5"/>
  <c r="DK188" i="5"/>
  <c r="GK188" i="5" s="1"/>
  <c r="GJ188" i="5"/>
  <c r="CM189" i="5"/>
  <c r="GF189" i="5"/>
  <c r="DG192" i="5"/>
  <c r="GJ192" i="5"/>
  <c r="CM193" i="5"/>
  <c r="GF193" i="5"/>
  <c r="DU196" i="5"/>
  <c r="GM196" i="5" s="1"/>
  <c r="GJ196" i="5"/>
  <c r="DU200" i="5"/>
  <c r="GM200" i="5" s="1"/>
  <c r="GJ200" i="5"/>
  <c r="CM201" i="5"/>
  <c r="GF201" i="5"/>
  <c r="DU205" i="5"/>
  <c r="GM205" i="5" s="1"/>
  <c r="GJ205" i="5"/>
  <c r="CM206" i="5"/>
  <c r="GF206" i="5"/>
  <c r="DP209" i="5"/>
  <c r="GL209" i="5" s="1"/>
  <c r="GJ209" i="5"/>
  <c r="CM210" i="5"/>
  <c r="GF210" i="5"/>
  <c r="CJ214" i="5"/>
  <c r="GF214" i="5"/>
  <c r="DU217" i="5"/>
  <c r="GM217" i="5" s="1"/>
  <c r="GJ217" i="5"/>
  <c r="CM218" i="5"/>
  <c r="GF218" i="5"/>
  <c r="CP232" i="5"/>
  <c r="GG232" i="5"/>
  <c r="CP233" i="5"/>
  <c r="GG233" i="5"/>
  <c r="CP234" i="5"/>
  <c r="GG234" i="5"/>
  <c r="CP236" i="5"/>
  <c r="GG236" i="5"/>
  <c r="CR237" i="5"/>
  <c r="GG237" i="5"/>
  <c r="CK14" i="5"/>
  <c r="GF14" i="5"/>
  <c r="DP63" i="5"/>
  <c r="GL63" i="5" s="1"/>
  <c r="GJ63" i="5"/>
  <c r="CM64" i="5"/>
  <c r="GF64" i="5"/>
  <c r="DP65" i="5"/>
  <c r="GL65" i="5" s="1"/>
  <c r="GJ65" i="5"/>
  <c r="CM66" i="5"/>
  <c r="GF66" i="5"/>
  <c r="DP69" i="5"/>
  <c r="GL69" i="5" s="1"/>
  <c r="GJ69" i="5"/>
  <c r="DB71" i="5"/>
  <c r="GI71" i="5"/>
  <c r="CK72" i="5"/>
  <c r="GF72" i="5"/>
  <c r="DB73" i="5"/>
  <c r="GI73" i="5"/>
  <c r="DP75" i="5"/>
  <c r="GL75" i="5" s="1"/>
  <c r="GJ75" i="5"/>
  <c r="CK76" i="5"/>
  <c r="GF76" i="5"/>
  <c r="DP79" i="5"/>
  <c r="GL79" i="5" s="1"/>
  <c r="GJ79" i="5"/>
  <c r="CK80" i="5"/>
  <c r="GF80" i="5"/>
  <c r="DP83" i="5"/>
  <c r="GL83" i="5" s="1"/>
  <c r="GJ83" i="5"/>
  <c r="DU87" i="5"/>
  <c r="GJ87" i="5"/>
  <c r="CM88" i="5"/>
  <c r="GF88" i="5"/>
  <c r="DU91" i="5"/>
  <c r="GM91" i="5" s="1"/>
  <c r="GJ91" i="5"/>
  <c r="CM92" i="5"/>
  <c r="GF92" i="5"/>
  <c r="DF99" i="5"/>
  <c r="GJ99" i="5"/>
  <c r="CK100" i="5"/>
  <c r="GF100" i="5"/>
  <c r="DG107" i="5"/>
  <c r="GJ107" i="5"/>
  <c r="CM108" i="5"/>
  <c r="GF108" i="5"/>
  <c r="DG111" i="5"/>
  <c r="GJ111" i="5"/>
  <c r="CM112" i="5"/>
  <c r="GF112" i="5"/>
  <c r="DG115" i="5"/>
  <c r="GJ115" i="5"/>
  <c r="CM116" i="5"/>
  <c r="GF116" i="5"/>
  <c r="DG123" i="5"/>
  <c r="GJ123" i="5"/>
  <c r="CM124" i="5"/>
  <c r="GF124" i="5"/>
  <c r="DG127" i="5"/>
  <c r="GJ127" i="5"/>
  <c r="CM128" i="5"/>
  <c r="GF128" i="5"/>
  <c r="DG131" i="5"/>
  <c r="GJ131" i="5"/>
  <c r="CM132" i="5"/>
  <c r="GF132" i="5"/>
  <c r="DG135" i="5"/>
  <c r="GJ135" i="5"/>
  <c r="CM136" i="5"/>
  <c r="GF136" i="5"/>
  <c r="DG139" i="5"/>
  <c r="GJ139" i="5"/>
  <c r="DK143" i="5"/>
  <c r="GK143" i="5" s="1"/>
  <c r="GJ143" i="5"/>
  <c r="DP147" i="5"/>
  <c r="GL147" i="5" s="1"/>
  <c r="GJ147" i="5"/>
  <c r="CJ153" i="5"/>
  <c r="GF153" i="5"/>
  <c r="DG177" i="5"/>
  <c r="GJ177" i="5"/>
  <c r="DF185" i="5"/>
  <c r="DH185" i="5" s="1"/>
  <c r="DJ185" i="5" s="1"/>
  <c r="GJ185" i="5"/>
  <c r="CJ186" i="5"/>
  <c r="GF186" i="5"/>
  <c r="DU189" i="5"/>
  <c r="GJ189" i="5"/>
  <c r="CM190" i="5"/>
  <c r="GF190" i="5"/>
  <c r="DP193" i="5"/>
  <c r="GL193" i="5" s="1"/>
  <c r="GJ193" i="5"/>
  <c r="DP197" i="5"/>
  <c r="GL197" i="5" s="1"/>
  <c r="GJ197" i="5"/>
  <c r="CJ198" i="5"/>
  <c r="GF198" i="5"/>
  <c r="DP201" i="5"/>
  <c r="GL201" i="5" s="1"/>
  <c r="GJ201" i="5"/>
  <c r="DG206" i="5"/>
  <c r="GJ206" i="5"/>
  <c r="CM207" i="5"/>
  <c r="GF207" i="5"/>
  <c r="CY210" i="5"/>
  <c r="GI210" i="5"/>
  <c r="DG210" i="5"/>
  <c r="GJ210" i="5"/>
  <c r="CM211" i="5"/>
  <c r="GF211" i="5"/>
  <c r="CK215" i="5"/>
  <c r="GF215" i="5"/>
  <c r="CU232" i="5"/>
  <c r="GH232" i="5"/>
  <c r="CU233" i="5"/>
  <c r="GH233" i="5"/>
  <c r="CU234" i="5"/>
  <c r="GH234" i="5"/>
  <c r="CU235" i="5"/>
  <c r="GH235" i="5"/>
  <c r="CU236" i="5"/>
  <c r="GH236" i="5"/>
  <c r="DK51" i="5"/>
  <c r="GK51" i="5" s="1"/>
  <c r="BD158" i="5"/>
  <c r="DG237" i="5"/>
  <c r="CK134" i="5"/>
  <c r="CK93" i="5"/>
  <c r="CM99" i="5"/>
  <c r="CJ132" i="5"/>
  <c r="DF130" i="5"/>
  <c r="DH130" i="5" s="1"/>
  <c r="DJ130" i="5" s="1"/>
  <c r="CK28" i="5"/>
  <c r="CM67" i="5"/>
  <c r="CK85" i="5"/>
  <c r="DK67" i="5"/>
  <c r="GK67" i="5" s="1"/>
  <c r="DU76" i="5"/>
  <c r="GM76" i="5" s="1"/>
  <c r="CK122" i="5"/>
  <c r="DU132" i="5"/>
  <c r="DF142" i="5"/>
  <c r="DH142" i="5" s="1"/>
  <c r="DJ142" i="5" s="1"/>
  <c r="DK195" i="5"/>
  <c r="GK195" i="5" s="1"/>
  <c r="CM93" i="5"/>
  <c r="DF132" i="5"/>
  <c r="DH132" i="5" s="1"/>
  <c r="DJ132" i="5" s="1"/>
  <c r="DG171" i="5"/>
  <c r="DU201" i="5"/>
  <c r="GM201" i="5" s="1"/>
  <c r="DF12" i="5"/>
  <c r="DH12" i="5" s="1"/>
  <c r="DJ12" i="5" s="1"/>
  <c r="CK45" i="5"/>
  <c r="CN59" i="5"/>
  <c r="GG59" i="5" s="1"/>
  <c r="CJ107" i="5"/>
  <c r="DK45" i="5"/>
  <c r="GK45" i="5" s="1"/>
  <c r="DP109" i="5"/>
  <c r="DF112" i="5"/>
  <c r="DH112" i="5" s="1"/>
  <c r="DJ112" i="5" s="1"/>
  <c r="CK126" i="5"/>
  <c r="CJ127" i="5"/>
  <c r="DF194" i="5"/>
  <c r="DH194" i="5" s="1"/>
  <c r="DJ194" i="5" s="1"/>
  <c r="DK28" i="5"/>
  <c r="GK28" i="5" s="1"/>
  <c r="DU112" i="5"/>
  <c r="BD166" i="5"/>
  <c r="CK33" i="5"/>
  <c r="CM103" i="5"/>
  <c r="DP125" i="5"/>
  <c r="GL125" i="5" s="1"/>
  <c r="BD163" i="5"/>
  <c r="CK170" i="5"/>
  <c r="DG194" i="5"/>
  <c r="DK33" i="5"/>
  <c r="DF120" i="5"/>
  <c r="DH120" i="5" s="1"/>
  <c r="DJ120" i="5" s="1"/>
  <c r="DK173" i="5"/>
  <c r="DP194" i="5"/>
  <c r="CO232" i="5"/>
  <c r="DK13" i="5"/>
  <c r="GK13" i="5" s="1"/>
  <c r="CK66" i="5"/>
  <c r="DP80" i="5"/>
  <c r="CK10" i="5"/>
  <c r="BD78" i="5"/>
  <c r="CM16" i="5"/>
  <c r="DK44" i="5"/>
  <c r="CJ122" i="5"/>
  <c r="CJ124" i="5"/>
  <c r="DK134" i="5"/>
  <c r="DG163" i="5"/>
  <c r="CK184" i="5"/>
  <c r="CJ203" i="5"/>
  <c r="DU59" i="5"/>
  <c r="CK62" i="5"/>
  <c r="CM84" i="5"/>
  <c r="CK90" i="5"/>
  <c r="CK95" i="5"/>
  <c r="DY100" i="5"/>
  <c r="DF131" i="5"/>
  <c r="DH131" i="5" s="1"/>
  <c r="DJ131" i="5" s="1"/>
  <c r="BD133" i="5"/>
  <c r="DK142" i="5"/>
  <c r="CJ194" i="5"/>
  <c r="CT237" i="5"/>
  <c r="DK32" i="5"/>
  <c r="GK32" i="5" s="1"/>
  <c r="CM62" i="5"/>
  <c r="DU135" i="5"/>
  <c r="DF138" i="5"/>
  <c r="DH138" i="5" s="1"/>
  <c r="DJ138" i="5" s="1"/>
  <c r="BD170" i="5"/>
  <c r="DK192" i="5"/>
  <c r="CM194" i="5"/>
  <c r="DF196" i="5"/>
  <c r="DH196" i="5" s="1"/>
  <c r="DJ196" i="5" s="1"/>
  <c r="CK211" i="5"/>
  <c r="DF220" i="5"/>
  <c r="DH220" i="5" s="1"/>
  <c r="DJ220" i="5" s="1"/>
  <c r="CJ58" i="5"/>
  <c r="DK138" i="5"/>
  <c r="GK138" i="5" s="1"/>
  <c r="BD175" i="5"/>
  <c r="DG185" i="5"/>
  <c r="DP196" i="5"/>
  <c r="DP205" i="5"/>
  <c r="GL205" i="5" s="1"/>
  <c r="CM43" i="5"/>
  <c r="CK58" i="5"/>
  <c r="BD94" i="5"/>
  <c r="DP138" i="5"/>
  <c r="GL138" i="5" s="1"/>
  <c r="CK27" i="5"/>
  <c r="DF102" i="5"/>
  <c r="DF107" i="5"/>
  <c r="DH107" i="5" s="1"/>
  <c r="DJ107" i="5" s="1"/>
  <c r="DF108" i="5"/>
  <c r="DH108" i="5" s="1"/>
  <c r="DJ108" i="5" s="1"/>
  <c r="DU138" i="5"/>
  <c r="CK103" i="5"/>
  <c r="CM21" i="5"/>
  <c r="DK37" i="5"/>
  <c r="CM48" i="5"/>
  <c r="CK97" i="5"/>
  <c r="CK135" i="5"/>
  <c r="CJ196" i="5"/>
  <c r="CJ218" i="5"/>
  <c r="CR236" i="5"/>
  <c r="CK22" i="5"/>
  <c r="DK43" i="5"/>
  <c r="GK43" i="5" s="1"/>
  <c r="CK49" i="5"/>
  <c r="CX59" i="5"/>
  <c r="DP91" i="5"/>
  <c r="CK94" i="5"/>
  <c r="CM97" i="5"/>
  <c r="DK104" i="5"/>
  <c r="CK116" i="5"/>
  <c r="CJ117" i="5"/>
  <c r="CK142" i="5"/>
  <c r="DU148" i="5"/>
  <c r="CK164" i="5"/>
  <c r="CK196" i="5"/>
  <c r="DP198" i="5"/>
  <c r="DK200" i="5"/>
  <c r="CK201" i="5"/>
  <c r="BD203" i="5"/>
  <c r="CK218" i="5"/>
  <c r="CM14" i="5"/>
  <c r="DF17" i="5"/>
  <c r="DH17" i="5" s="1"/>
  <c r="DJ17" i="5" s="1"/>
  <c r="CM39" i="5"/>
  <c r="DK46" i="5"/>
  <c r="GK46" i="5" s="1"/>
  <c r="DF63" i="5"/>
  <c r="DH63" i="5" s="1"/>
  <c r="DJ63" i="5" s="1"/>
  <c r="DP73" i="5"/>
  <c r="GL73" i="5" s="1"/>
  <c r="CK92" i="5"/>
  <c r="CM94" i="5"/>
  <c r="CK105" i="5"/>
  <c r="CK109" i="5"/>
  <c r="DF115" i="5"/>
  <c r="DH115" i="5" s="1"/>
  <c r="DJ115" i="5" s="1"/>
  <c r="DF133" i="5"/>
  <c r="DH133" i="5" s="1"/>
  <c r="DJ133" i="5" s="1"/>
  <c r="CJ137" i="5"/>
  <c r="DU158" i="5"/>
  <c r="DK160" i="5"/>
  <c r="DO160" i="5" s="1"/>
  <c r="CM164" i="5"/>
  <c r="DG175" i="5"/>
  <c r="CM181" i="5"/>
  <c r="CM196" i="5"/>
  <c r="DP200" i="5"/>
  <c r="CK41" i="5"/>
  <c r="CK47" i="5"/>
  <c r="CK50" i="5"/>
  <c r="DK133" i="5"/>
  <c r="GK133" i="5" s="1"/>
  <c r="CK15" i="5"/>
  <c r="DK41" i="5"/>
  <c r="GK41" i="5" s="1"/>
  <c r="DF44" i="5"/>
  <c r="DH44" i="5" s="1"/>
  <c r="DJ44" i="5" s="1"/>
  <c r="CN57" i="5"/>
  <c r="GG57" i="5" s="1"/>
  <c r="DF59" i="5"/>
  <c r="DH59" i="5" s="1"/>
  <c r="DJ59" i="5" s="1"/>
  <c r="DF60" i="5"/>
  <c r="DH60" i="5" s="1"/>
  <c r="DJ60" i="5" s="1"/>
  <c r="CK70" i="5"/>
  <c r="CK99" i="5"/>
  <c r="CK106" i="5"/>
  <c r="DP133" i="5"/>
  <c r="CN148" i="5"/>
  <c r="AQ8" i="5"/>
  <c r="BM8" i="5" s="1"/>
  <c r="DU133" i="5"/>
  <c r="GM133" i="5" s="1"/>
  <c r="CS148" i="5"/>
  <c r="CW232" i="5"/>
  <c r="CO237" i="5"/>
  <c r="CK37" i="5"/>
  <c r="CM42" i="5"/>
  <c r="CK114" i="5"/>
  <c r="CJ126" i="5"/>
  <c r="AQ165" i="5"/>
  <c r="BM165" i="5" s="1"/>
  <c r="CN165" i="5" s="1"/>
  <c r="GG165" i="5" s="1"/>
  <c r="AQ168" i="5"/>
  <c r="BM168" i="5" s="1"/>
  <c r="CN168" i="5" s="1"/>
  <c r="GG168" i="5" s="1"/>
  <c r="CK174" i="5"/>
  <c r="DG196" i="5"/>
  <c r="CK197" i="5"/>
  <c r="CM200" i="5"/>
  <c r="CK13" i="5"/>
  <c r="DK31" i="5"/>
  <c r="GK31" i="5" s="1"/>
  <c r="DF40" i="5"/>
  <c r="DH40" i="5" s="1"/>
  <c r="DJ40" i="5" s="1"/>
  <c r="DF56" i="5"/>
  <c r="DH56" i="5" s="1"/>
  <c r="DJ56" i="5" s="1"/>
  <c r="CM61" i="5"/>
  <c r="DF87" i="5"/>
  <c r="DH87" i="5" s="1"/>
  <c r="DJ87" i="5" s="1"/>
  <c r="CM96" i="5"/>
  <c r="CK108" i="5"/>
  <c r="CK111" i="5"/>
  <c r="CK118" i="5"/>
  <c r="DP124" i="5"/>
  <c r="CK125" i="5"/>
  <c r="DU131" i="5"/>
  <c r="CK133" i="5"/>
  <c r="CM167" i="5"/>
  <c r="DU172" i="5"/>
  <c r="GM172" i="5" s="1"/>
  <c r="CM173" i="5"/>
  <c r="CK185" i="5"/>
  <c r="DF186" i="5"/>
  <c r="DH186" i="5" s="1"/>
  <c r="DJ186" i="5" s="1"/>
  <c r="DF189" i="5"/>
  <c r="DH189" i="5" s="1"/>
  <c r="DJ189" i="5" s="1"/>
  <c r="CK198" i="5"/>
  <c r="DF203" i="5"/>
  <c r="DH203" i="5" s="1"/>
  <c r="DJ203" i="5" s="1"/>
  <c r="DF207" i="5"/>
  <c r="DH207" i="5" s="1"/>
  <c r="DJ207" i="5" s="1"/>
  <c r="CM13" i="5"/>
  <c r="CK34" i="5"/>
  <c r="DT40" i="5"/>
  <c r="CK46" i="5"/>
  <c r="DT56" i="5"/>
  <c r="CK91" i="5"/>
  <c r="CM105" i="5"/>
  <c r="DF106" i="5"/>
  <c r="DH106" i="5" s="1"/>
  <c r="DJ106" i="5" s="1"/>
  <c r="CK107" i="5"/>
  <c r="DK114" i="5"/>
  <c r="CJ115" i="5"/>
  <c r="CJ123" i="5"/>
  <c r="CK132" i="5"/>
  <c r="DK137" i="5"/>
  <c r="GK137" i="5" s="1"/>
  <c r="DK140" i="5"/>
  <c r="CM185" i="5"/>
  <c r="DP186" i="5"/>
  <c r="CJ188" i="5"/>
  <c r="CJ192" i="5"/>
  <c r="DK194" i="5"/>
  <c r="CM198" i="5"/>
  <c r="BD200" i="5"/>
  <c r="DF200" i="5"/>
  <c r="DF201" i="5"/>
  <c r="DH201" i="5" s="1"/>
  <c r="DJ201" i="5" s="1"/>
  <c r="DG203" i="5"/>
  <c r="DU209" i="5"/>
  <c r="GM209" i="5" s="1"/>
  <c r="CJ210" i="5"/>
  <c r="BD213" i="5"/>
  <c r="DK215" i="5"/>
  <c r="GK215" i="5" s="1"/>
  <c r="CW235" i="5"/>
  <c r="CU237" i="5"/>
  <c r="BD72" i="5"/>
  <c r="DF105" i="5"/>
  <c r="DH105" i="5" s="1"/>
  <c r="DJ105" i="5" s="1"/>
  <c r="DP122" i="5"/>
  <c r="GL122" i="5" s="1"/>
  <c r="CK123" i="5"/>
  <c r="DK128" i="5"/>
  <c r="GK128" i="5" s="1"/>
  <c r="AQ156" i="5"/>
  <c r="BM156" i="5" s="1"/>
  <c r="CS156" i="5" s="1"/>
  <c r="GH156" i="5" s="1"/>
  <c r="CK188" i="5"/>
  <c r="CK192" i="5"/>
  <c r="DU193" i="5"/>
  <c r="DG200" i="5"/>
  <c r="DK201" i="5"/>
  <c r="DP203" i="5"/>
  <c r="CW237" i="5"/>
  <c r="DK237" i="5"/>
  <c r="CM192" i="5"/>
  <c r="CO234" i="5"/>
  <c r="CO233" i="5"/>
  <c r="CR234" i="5"/>
  <c r="CM237" i="5"/>
  <c r="CY237" i="5"/>
  <c r="CK19" i="5"/>
  <c r="CK25" i="5"/>
  <c r="CK36" i="5"/>
  <c r="DF39" i="5"/>
  <c r="DH39" i="5" s="1"/>
  <c r="DJ39" i="5" s="1"/>
  <c r="DF43" i="5"/>
  <c r="DH43" i="5" s="1"/>
  <c r="DJ43" i="5" s="1"/>
  <c r="CS57" i="5"/>
  <c r="DK62" i="5"/>
  <c r="GK62" i="5" s="1"/>
  <c r="BD63" i="5"/>
  <c r="BD79" i="5"/>
  <c r="DP82" i="5"/>
  <c r="GL82" i="5" s="1"/>
  <c r="CM95" i="5"/>
  <c r="CM100" i="5"/>
  <c r="CM102" i="5"/>
  <c r="CJ106" i="5"/>
  <c r="DP107" i="5"/>
  <c r="GL107" i="5" s="1"/>
  <c r="DK112" i="5"/>
  <c r="CJ114" i="5"/>
  <c r="CK117" i="5"/>
  <c r="DP123" i="5"/>
  <c r="GL123" i="5" s="1"/>
  <c r="CK124" i="5"/>
  <c r="CK127" i="5"/>
  <c r="DK132" i="5"/>
  <c r="CK165" i="5"/>
  <c r="DP171" i="5"/>
  <c r="CM172" i="5"/>
  <c r="CK186" i="5"/>
  <c r="CK189" i="5"/>
  <c r="BD192" i="5"/>
  <c r="CJ197" i="5"/>
  <c r="CJ200" i="5"/>
  <c r="CM203" i="5"/>
  <c r="BD210" i="5"/>
  <c r="BD216" i="5"/>
  <c r="CR233" i="5"/>
  <c r="CO236" i="5"/>
  <c r="CK20" i="5"/>
  <c r="CM22" i="5"/>
  <c r="BD23" i="5"/>
  <c r="CK26" i="5"/>
  <c r="CM40" i="5"/>
  <c r="DK70" i="5"/>
  <c r="GK70" i="5" s="1"/>
  <c r="DU73" i="5"/>
  <c r="GM73" i="5" s="1"/>
  <c r="CM90" i="5"/>
  <c r="CK96" i="5"/>
  <c r="BD101" i="5"/>
  <c r="BD103" i="5"/>
  <c r="CJ108" i="5"/>
  <c r="DU109" i="5"/>
  <c r="CJ111" i="5"/>
  <c r="CJ118" i="5"/>
  <c r="CJ125" i="5"/>
  <c r="CK128" i="5"/>
  <c r="DK131" i="5"/>
  <c r="GK131" i="5" s="1"/>
  <c r="CJ133" i="5"/>
  <c r="CK167" i="5"/>
  <c r="CK173" i="5"/>
  <c r="DK184" i="5"/>
  <c r="GK184" i="5" s="1"/>
  <c r="CK193" i="5"/>
  <c r="BD194" i="5"/>
  <c r="BD195" i="5"/>
  <c r="BD204" i="5"/>
  <c r="CW233" i="5"/>
  <c r="DF237" i="5"/>
  <c r="DH237" i="5" s="1"/>
  <c r="DJ237" i="5" s="1"/>
  <c r="CU73" i="5"/>
  <c r="CZ148" i="5"/>
  <c r="CR173" i="5"/>
  <c r="DF9" i="5"/>
  <c r="DH9" i="5" s="1"/>
  <c r="DJ9" i="5" s="1"/>
  <c r="DK27" i="5"/>
  <c r="GK27" i="5" s="1"/>
  <c r="DK39" i="5"/>
  <c r="GK39" i="5" s="1"/>
  <c r="BD59" i="5"/>
  <c r="CU59" i="5"/>
  <c r="DK60" i="5"/>
  <c r="GK60" i="5" s="1"/>
  <c r="BD68" i="5"/>
  <c r="BD86" i="5"/>
  <c r="DF88" i="5"/>
  <c r="BD98" i="5"/>
  <c r="DK105" i="5"/>
  <c r="DK108" i="5"/>
  <c r="BD115" i="5"/>
  <c r="DK117" i="5"/>
  <c r="GK117" i="5" s="1"/>
  <c r="BD119" i="5"/>
  <c r="DP120" i="5"/>
  <c r="GL120" i="5" s="1"/>
  <c r="BD129" i="5"/>
  <c r="DP130" i="5"/>
  <c r="DP140" i="5"/>
  <c r="GL140" i="5" s="1"/>
  <c r="DP144" i="5"/>
  <c r="GL144" i="5" s="1"/>
  <c r="AQ147" i="5"/>
  <c r="BM147" i="5" s="1"/>
  <c r="CN147" i="5" s="1"/>
  <c r="GG147" i="5" s="1"/>
  <c r="DF168" i="5"/>
  <c r="DH168" i="5" s="1"/>
  <c r="DJ168" i="5" s="1"/>
  <c r="DF172" i="5"/>
  <c r="DH172" i="5" s="1"/>
  <c r="DJ172" i="5" s="1"/>
  <c r="BD173" i="5"/>
  <c r="BD174" i="5"/>
  <c r="DP192" i="5"/>
  <c r="BD196" i="5"/>
  <c r="DF197" i="5"/>
  <c r="DH197" i="5" s="1"/>
  <c r="DJ197" i="5" s="1"/>
  <c r="DK207" i="5"/>
  <c r="DK14" i="5"/>
  <c r="GK14" i="5" s="1"/>
  <c r="DK42" i="5"/>
  <c r="GK42" i="5" s="1"/>
  <c r="DF55" i="5"/>
  <c r="DH55" i="5" s="1"/>
  <c r="DJ55" i="5" s="1"/>
  <c r="DP57" i="5"/>
  <c r="DF58" i="5"/>
  <c r="DH58" i="5" s="1"/>
  <c r="DJ58" i="5" s="1"/>
  <c r="DT60" i="5"/>
  <c r="DF65" i="5"/>
  <c r="DH65" i="5" s="1"/>
  <c r="DJ65" i="5" s="1"/>
  <c r="BD77" i="5"/>
  <c r="DP78" i="5"/>
  <c r="GL78" i="5" s="1"/>
  <c r="DY88" i="5"/>
  <c r="DU106" i="5"/>
  <c r="DU107" i="5"/>
  <c r="GM107" i="5" s="1"/>
  <c r="DF113" i="5"/>
  <c r="DH113" i="5" s="1"/>
  <c r="DJ113" i="5" s="1"/>
  <c r="DP114" i="5"/>
  <c r="DK116" i="5"/>
  <c r="DU117" i="5"/>
  <c r="DP127" i="5"/>
  <c r="GL127" i="5" s="1"/>
  <c r="DU130" i="5"/>
  <c r="DF139" i="5"/>
  <c r="DH139" i="5" s="1"/>
  <c r="DJ139" i="5" s="1"/>
  <c r="DU140" i="5"/>
  <c r="AQ161" i="5"/>
  <c r="BM161" i="5" s="1"/>
  <c r="DG172" i="5"/>
  <c r="AQ178" i="5"/>
  <c r="BM178" i="5" s="1"/>
  <c r="CN178" i="5" s="1"/>
  <c r="GG178" i="5" s="1"/>
  <c r="DG188" i="5"/>
  <c r="DU192" i="5"/>
  <c r="DU197" i="5"/>
  <c r="DF31" i="5"/>
  <c r="DH31" i="5" s="1"/>
  <c r="DJ31" i="5" s="1"/>
  <c r="DF38" i="5"/>
  <c r="BD39" i="5"/>
  <c r="DT44" i="5"/>
  <c r="DK55" i="5"/>
  <c r="DU57" i="5"/>
  <c r="DP58" i="5"/>
  <c r="GL58" i="5" s="1"/>
  <c r="BD89" i="5"/>
  <c r="DP92" i="5"/>
  <c r="DF100" i="5"/>
  <c r="DH100" i="5" s="1"/>
  <c r="DJ100" i="5" s="1"/>
  <c r="DK111" i="5"/>
  <c r="DP113" i="5"/>
  <c r="DU114" i="5"/>
  <c r="DP116" i="5"/>
  <c r="GL116" i="5" s="1"/>
  <c r="DP139" i="5"/>
  <c r="CY148" i="5"/>
  <c r="DF163" i="5"/>
  <c r="DH163" i="5" s="1"/>
  <c r="DJ163" i="5" s="1"/>
  <c r="DK172" i="5"/>
  <c r="GK172" i="5" s="1"/>
  <c r="DF173" i="5"/>
  <c r="DH173" i="5" s="1"/>
  <c r="DJ173" i="5" s="1"/>
  <c r="DP188" i="5"/>
  <c r="DK204" i="5"/>
  <c r="GK204" i="5" s="1"/>
  <c r="DK208" i="5"/>
  <c r="GK208" i="5" s="1"/>
  <c r="AQ225" i="5"/>
  <c r="BM225" i="5" s="1"/>
  <c r="CS225" i="5" s="1"/>
  <c r="GH225" i="5" s="1"/>
  <c r="AQ9" i="5"/>
  <c r="BM9" i="5" s="1"/>
  <c r="AQ76" i="5"/>
  <c r="BM76" i="5" s="1"/>
  <c r="DU113" i="5"/>
  <c r="GM113" i="5" s="1"/>
  <c r="DU139" i="5"/>
  <c r="GM139" i="5" s="1"/>
  <c r="AQ152" i="5"/>
  <c r="BM152" i="5" s="1"/>
  <c r="CX152" i="5" s="1"/>
  <c r="DU188" i="5"/>
  <c r="GM188" i="5" s="1"/>
  <c r="AQ212" i="5"/>
  <c r="BM212" i="5" s="1"/>
  <c r="CS212" i="5" s="1"/>
  <c r="GH212" i="5" s="1"/>
  <c r="DK8" i="5"/>
  <c r="GK8" i="5" s="1"/>
  <c r="BD107" i="5"/>
  <c r="BD109" i="5"/>
  <c r="BD171" i="5"/>
  <c r="DF192" i="5"/>
  <c r="DH192" i="5" s="1"/>
  <c r="DJ192" i="5" s="1"/>
  <c r="DF193" i="5"/>
  <c r="BD198" i="5"/>
  <c r="DK203" i="5"/>
  <c r="DK206" i="5"/>
  <c r="AQ218" i="5"/>
  <c r="BM218" i="5" s="1"/>
  <c r="CS218" i="5" s="1"/>
  <c r="GH218" i="5" s="1"/>
  <c r="DF11" i="5"/>
  <c r="DH11" i="5" s="1"/>
  <c r="DJ11" i="5" s="1"/>
  <c r="DF18" i="5"/>
  <c r="DH18" i="5" s="1"/>
  <c r="DJ18" i="5" s="1"/>
  <c r="DT29" i="5"/>
  <c r="BD31" i="5"/>
  <c r="DF32" i="5"/>
  <c r="DH32" i="5" s="1"/>
  <c r="DJ32" i="5" s="1"/>
  <c r="DK34" i="5"/>
  <c r="GK34" i="5" s="1"/>
  <c r="BD38" i="5"/>
  <c r="DK40" i="5"/>
  <c r="GK40" i="5" s="1"/>
  <c r="DK53" i="5"/>
  <c r="GK53" i="5" s="1"/>
  <c r="DK56" i="5"/>
  <c r="GK56" i="5" s="1"/>
  <c r="CZ57" i="5"/>
  <c r="CP59" i="5"/>
  <c r="DP59" i="5"/>
  <c r="DK61" i="5"/>
  <c r="GK61" i="5" s="1"/>
  <c r="CZ73" i="5"/>
  <c r="DU75" i="5"/>
  <c r="GM75" i="5" s="1"/>
  <c r="DK107" i="5"/>
  <c r="GK107" i="5" s="1"/>
  <c r="DP112" i="5"/>
  <c r="GL112" i="5" s="1"/>
  <c r="DF114" i="5"/>
  <c r="DH114" i="5" s="1"/>
  <c r="DJ114" i="5" s="1"/>
  <c r="DF117" i="5"/>
  <c r="DH117" i="5" s="1"/>
  <c r="DJ117" i="5" s="1"/>
  <c r="DP126" i="5"/>
  <c r="DP131" i="5"/>
  <c r="DQ131" i="5" s="1"/>
  <c r="DF140" i="5"/>
  <c r="DH140" i="5" s="1"/>
  <c r="DJ140" i="5" s="1"/>
  <c r="DP158" i="5"/>
  <c r="GL158" i="5" s="1"/>
  <c r="BD164" i="5"/>
  <c r="BD184" i="5"/>
  <c r="DF184" i="5"/>
  <c r="DH184" i="5" s="1"/>
  <c r="DJ184" i="5" s="1"/>
  <c r="DP185" i="5"/>
  <c r="DK193" i="5"/>
  <c r="GK193" i="5" s="1"/>
  <c r="DG198" i="5"/>
  <c r="DF215" i="5"/>
  <c r="DH215" i="5" s="1"/>
  <c r="DJ215" i="5" s="1"/>
  <c r="DG141" i="5"/>
  <c r="DU141" i="5"/>
  <c r="GM141" i="5" s="1"/>
  <c r="DK141" i="5"/>
  <c r="DF141" i="5"/>
  <c r="DG145" i="5"/>
  <c r="DU145" i="5"/>
  <c r="GM145" i="5" s="1"/>
  <c r="DK145" i="5"/>
  <c r="DF145" i="5"/>
  <c r="DG180" i="5"/>
  <c r="CP235" i="5"/>
  <c r="CR235" i="5"/>
  <c r="CO235" i="5"/>
  <c r="DP9" i="5"/>
  <c r="CM10" i="5"/>
  <c r="DK11" i="5"/>
  <c r="GK11" i="5" s="1"/>
  <c r="DK12" i="5"/>
  <c r="GK12" i="5" s="1"/>
  <c r="DT13" i="5"/>
  <c r="DF15" i="5"/>
  <c r="DH15" i="5" s="1"/>
  <c r="DJ15" i="5" s="1"/>
  <c r="DF16" i="5"/>
  <c r="DH16" i="5" s="1"/>
  <c r="DJ16" i="5" s="1"/>
  <c r="DK17" i="5"/>
  <c r="GK17" i="5" s="1"/>
  <c r="DK18" i="5"/>
  <c r="GK18" i="5" s="1"/>
  <c r="CM19" i="5"/>
  <c r="DF21" i="5"/>
  <c r="DH21" i="5" s="1"/>
  <c r="DJ21" i="5" s="1"/>
  <c r="DF22" i="5"/>
  <c r="DH22" i="5" s="1"/>
  <c r="DJ22" i="5" s="1"/>
  <c r="CK23" i="5"/>
  <c r="CK24" i="5"/>
  <c r="CM25" i="5"/>
  <c r="CM26" i="5"/>
  <c r="CK29" i="5"/>
  <c r="CK30" i="5"/>
  <c r="CK35" i="5"/>
  <c r="BD41" i="5"/>
  <c r="DT41" i="5"/>
  <c r="BD45" i="5"/>
  <c r="DF47" i="5"/>
  <c r="DH47" i="5" s="1"/>
  <c r="DJ47" i="5" s="1"/>
  <c r="DF48" i="5"/>
  <c r="DH48" i="5" s="1"/>
  <c r="DJ48" i="5" s="1"/>
  <c r="CM49" i="5"/>
  <c r="CM50" i="5"/>
  <c r="CK52" i="5"/>
  <c r="CK54" i="5"/>
  <c r="BD57" i="5"/>
  <c r="CO57" i="5"/>
  <c r="CJ59" i="5"/>
  <c r="BD61" i="5"/>
  <c r="DK63" i="5"/>
  <c r="GK63" i="5" s="1"/>
  <c r="DK65" i="5"/>
  <c r="DF66" i="5"/>
  <c r="DH66" i="5" s="1"/>
  <c r="DJ66" i="5" s="1"/>
  <c r="DF67" i="5"/>
  <c r="CK68" i="5"/>
  <c r="CK69" i="5"/>
  <c r="CO73" i="5"/>
  <c r="AQ75" i="5"/>
  <c r="BM75" i="5" s="1"/>
  <c r="BD80" i="5"/>
  <c r="BD82" i="5"/>
  <c r="BD90" i="5"/>
  <c r="BD93" i="5"/>
  <c r="BD97" i="5"/>
  <c r="DG119" i="5"/>
  <c r="DU119" i="5"/>
  <c r="GM119" i="5" s="1"/>
  <c r="DP119" i="5"/>
  <c r="DK119" i="5"/>
  <c r="GK119" i="5" s="1"/>
  <c r="DF119" i="5"/>
  <c r="DH119" i="5" s="1"/>
  <c r="DJ119" i="5" s="1"/>
  <c r="CM120" i="5"/>
  <c r="CK120" i="5"/>
  <c r="CJ120" i="5"/>
  <c r="DG129" i="5"/>
  <c r="DU129" i="5"/>
  <c r="GM129" i="5" s="1"/>
  <c r="DP129" i="5"/>
  <c r="DK129" i="5"/>
  <c r="DF129" i="5"/>
  <c r="DH129" i="5" s="1"/>
  <c r="DJ129" i="5" s="1"/>
  <c r="CM130" i="5"/>
  <c r="CK130" i="5"/>
  <c r="CJ130" i="5"/>
  <c r="BD11" i="5"/>
  <c r="DT14" i="5"/>
  <c r="DK15" i="5"/>
  <c r="GK15" i="5" s="1"/>
  <c r="DK16" i="5"/>
  <c r="DT17" i="5"/>
  <c r="DR18" i="5"/>
  <c r="DF19" i="5"/>
  <c r="DH19" i="5" s="1"/>
  <c r="DJ19" i="5" s="1"/>
  <c r="DF20" i="5"/>
  <c r="DH20" i="5" s="1"/>
  <c r="DJ20" i="5" s="1"/>
  <c r="DK21" i="5"/>
  <c r="DK22" i="5"/>
  <c r="CM23" i="5"/>
  <c r="DF25" i="5"/>
  <c r="DH25" i="5" s="1"/>
  <c r="DJ25" i="5" s="1"/>
  <c r="DF26" i="5"/>
  <c r="CM29" i="5"/>
  <c r="CM30" i="5"/>
  <c r="DF36" i="5"/>
  <c r="DH36" i="5" s="1"/>
  <c r="DJ36" i="5" s="1"/>
  <c r="DT46" i="5"/>
  <c r="DK47" i="5"/>
  <c r="DK48" i="5"/>
  <c r="DF49" i="5"/>
  <c r="DH49" i="5" s="1"/>
  <c r="DJ49" i="5" s="1"/>
  <c r="DF50" i="5"/>
  <c r="DH50" i="5" s="1"/>
  <c r="DJ50" i="5" s="1"/>
  <c r="CK51" i="5"/>
  <c r="CM52" i="5"/>
  <c r="CK53" i="5"/>
  <c r="CM54" i="5"/>
  <c r="CK59" i="5"/>
  <c r="DT63" i="5"/>
  <c r="DF64" i="5"/>
  <c r="DH64" i="5" s="1"/>
  <c r="DJ64" i="5" s="1"/>
  <c r="DK66" i="5"/>
  <c r="GK66" i="5" s="1"/>
  <c r="CM68" i="5"/>
  <c r="CM69" i="5"/>
  <c r="DU72" i="5"/>
  <c r="GM72" i="5" s="1"/>
  <c r="CP73" i="5"/>
  <c r="DU79" i="5"/>
  <c r="GM79" i="5" s="1"/>
  <c r="CM104" i="5"/>
  <c r="CK104" i="5"/>
  <c r="DG121" i="5"/>
  <c r="DU121" i="5"/>
  <c r="GM121" i="5" s="1"/>
  <c r="DP121" i="5"/>
  <c r="GL121" i="5" s="1"/>
  <c r="DK121" i="5"/>
  <c r="GK121" i="5" s="1"/>
  <c r="DF121" i="5"/>
  <c r="AQ159" i="5"/>
  <c r="BM159" i="5" s="1"/>
  <c r="CX159" i="5" s="1"/>
  <c r="GI159" i="5" s="1"/>
  <c r="BD159" i="5"/>
  <c r="BD15" i="5"/>
  <c r="DT18" i="5"/>
  <c r="DK19" i="5"/>
  <c r="GK19" i="5" s="1"/>
  <c r="DK20" i="5"/>
  <c r="DT21" i="5"/>
  <c r="DF23" i="5"/>
  <c r="DF24" i="5"/>
  <c r="DH24" i="5" s="1"/>
  <c r="DJ24" i="5" s="1"/>
  <c r="DK25" i="5"/>
  <c r="DK26" i="5"/>
  <c r="CM27" i="5"/>
  <c r="DF29" i="5"/>
  <c r="DH29" i="5" s="1"/>
  <c r="DJ29" i="5" s="1"/>
  <c r="DF30" i="5"/>
  <c r="CK31" i="5"/>
  <c r="CK32" i="5"/>
  <c r="CM33" i="5"/>
  <c r="DF35" i="5"/>
  <c r="DH35" i="5" s="1"/>
  <c r="DJ35" i="5" s="1"/>
  <c r="DK36" i="5"/>
  <c r="CM37" i="5"/>
  <c r="CK38" i="5"/>
  <c r="CK44" i="5"/>
  <c r="BD47" i="5"/>
  <c r="DK49" i="5"/>
  <c r="GK49" i="5" s="1"/>
  <c r="DK50" i="5"/>
  <c r="GK50" i="5" s="1"/>
  <c r="DF52" i="5"/>
  <c r="DF54" i="5"/>
  <c r="CK55" i="5"/>
  <c r="CK56" i="5"/>
  <c r="DF57" i="5"/>
  <c r="DH57" i="5" s="1"/>
  <c r="DJ57" i="5" s="1"/>
  <c r="DU58" i="5"/>
  <c r="GM58" i="5" s="1"/>
  <c r="CK60" i="5"/>
  <c r="DK64" i="5"/>
  <c r="BD66" i="5"/>
  <c r="DT66" i="5"/>
  <c r="DF68" i="5"/>
  <c r="DH68" i="5" s="1"/>
  <c r="DJ68" i="5" s="1"/>
  <c r="DF69" i="5"/>
  <c r="CM70" i="5"/>
  <c r="DF73" i="5"/>
  <c r="DH73" i="5" s="1"/>
  <c r="DJ73" i="5" s="1"/>
  <c r="BD85" i="5"/>
  <c r="CK87" i="5"/>
  <c r="CK88" i="5"/>
  <c r="CM98" i="5"/>
  <c r="CK98" i="5"/>
  <c r="AQ131" i="5"/>
  <c r="BM131" i="5" s="1"/>
  <c r="CS131" i="5" s="1"/>
  <c r="GH131" i="5" s="1"/>
  <c r="BD131" i="5"/>
  <c r="CS216" i="5"/>
  <c r="CN216" i="5"/>
  <c r="GG216" i="5" s="1"/>
  <c r="BD19" i="5"/>
  <c r="DT22" i="5"/>
  <c r="DK23" i="5"/>
  <c r="GK23" i="5" s="1"/>
  <c r="DK24" i="5"/>
  <c r="GK24" i="5" s="1"/>
  <c r="DT25" i="5"/>
  <c r="DF27" i="5"/>
  <c r="DH27" i="5" s="1"/>
  <c r="DJ27" i="5" s="1"/>
  <c r="DF28" i="5"/>
  <c r="DH28" i="5" s="1"/>
  <c r="DJ28" i="5" s="1"/>
  <c r="DK29" i="5"/>
  <c r="GK29" i="5" s="1"/>
  <c r="DK30" i="5"/>
  <c r="GK30" i="5" s="1"/>
  <c r="CM31" i="5"/>
  <c r="DF33" i="5"/>
  <c r="DF34" i="5"/>
  <c r="DH34" i="5" s="1"/>
  <c r="DJ34" i="5" s="1"/>
  <c r="DK35" i="5"/>
  <c r="GK35" i="5" s="1"/>
  <c r="DF37" i="5"/>
  <c r="DH37" i="5" s="1"/>
  <c r="DJ37" i="5" s="1"/>
  <c r="CM38" i="5"/>
  <c r="CK43" i="5"/>
  <c r="BD49" i="5"/>
  <c r="DF51" i="5"/>
  <c r="DH51" i="5" s="1"/>
  <c r="DJ51" i="5" s="1"/>
  <c r="DK52" i="5"/>
  <c r="GK52" i="5" s="1"/>
  <c r="DF53" i="5"/>
  <c r="DH53" i="5" s="1"/>
  <c r="DJ53" i="5" s="1"/>
  <c r="DK54" i="5"/>
  <c r="GK54" i="5" s="1"/>
  <c r="CM55" i="5"/>
  <c r="DK57" i="5"/>
  <c r="GK57" i="5" s="1"/>
  <c r="DP64" i="5"/>
  <c r="DT67" i="5"/>
  <c r="DK68" i="5"/>
  <c r="GK68" i="5" s="1"/>
  <c r="DK69" i="5"/>
  <c r="GK69" i="5" s="1"/>
  <c r="DF70" i="5"/>
  <c r="DR70" i="5" s="1"/>
  <c r="CT73" i="5"/>
  <c r="DK73" i="5"/>
  <c r="AQ81" i="5"/>
  <c r="BM81" i="5" s="1"/>
  <c r="AQ83" i="5"/>
  <c r="BM83" i="5" s="1"/>
  <c r="CK84" i="5"/>
  <c r="CM87" i="5"/>
  <c r="DF91" i="5"/>
  <c r="DH91" i="5" s="1"/>
  <c r="DJ91" i="5" s="1"/>
  <c r="DF92" i="5"/>
  <c r="DH92" i="5" s="1"/>
  <c r="DJ92" i="5" s="1"/>
  <c r="CM101" i="5"/>
  <c r="CK101" i="5"/>
  <c r="CM195" i="5"/>
  <c r="CK195" i="5"/>
  <c r="CJ195" i="5"/>
  <c r="AQ205" i="5"/>
  <c r="BM205" i="5" s="1"/>
  <c r="CN205" i="5" s="1"/>
  <c r="GG205" i="5" s="1"/>
  <c r="BD205" i="5"/>
  <c r="DT26" i="5"/>
  <c r="DT36" i="5"/>
  <c r="DT50" i="5"/>
  <c r="DU64" i="5"/>
  <c r="GM64" i="5" s="1"/>
  <c r="DU96" i="5"/>
  <c r="GM96" i="5" s="1"/>
  <c r="DP96" i="5"/>
  <c r="DF96" i="5"/>
  <c r="DW96" i="5" s="1"/>
  <c r="DG136" i="5"/>
  <c r="DU136" i="5"/>
  <c r="GM136" i="5" s="1"/>
  <c r="DP136" i="5"/>
  <c r="DK136" i="5"/>
  <c r="DF136" i="5"/>
  <c r="DH136" i="5" s="1"/>
  <c r="DJ136" i="5" s="1"/>
  <c r="CM139" i="5"/>
  <c r="CK139" i="5"/>
  <c r="CJ139" i="5"/>
  <c r="DG146" i="5"/>
  <c r="DK146" i="5"/>
  <c r="DF146" i="5"/>
  <c r="DH146" i="5" s="1"/>
  <c r="DJ146" i="5" s="1"/>
  <c r="CK9" i="5"/>
  <c r="CK11" i="5"/>
  <c r="CK12" i="5"/>
  <c r="CK17" i="5"/>
  <c r="CK18" i="5"/>
  <c r="BD27" i="5"/>
  <c r="DT30" i="5"/>
  <c r="DT33" i="5"/>
  <c r="BD37" i="5"/>
  <c r="DK38" i="5"/>
  <c r="BD51" i="5"/>
  <c r="BD53" i="5"/>
  <c r="DT54" i="5"/>
  <c r="CJ57" i="5"/>
  <c r="CK63" i="5"/>
  <c r="CJ64" i="5"/>
  <c r="CK65" i="5"/>
  <c r="BD70" i="5"/>
  <c r="DT70" i="5"/>
  <c r="CJ73" i="5"/>
  <c r="DF84" i="5"/>
  <c r="DH84" i="5" s="1"/>
  <c r="DJ84" i="5" s="1"/>
  <c r="CK86" i="5"/>
  <c r="DP87" i="5"/>
  <c r="DP88" i="5"/>
  <c r="GL88" i="5" s="1"/>
  <c r="CK89" i="5"/>
  <c r="DY91" i="5"/>
  <c r="DP103" i="5"/>
  <c r="GL103" i="5" s="1"/>
  <c r="DK103" i="5"/>
  <c r="DF103" i="5"/>
  <c r="DH103" i="5" s="1"/>
  <c r="DJ103" i="5" s="1"/>
  <c r="BD155" i="5"/>
  <c r="AQ155" i="5"/>
  <c r="BM155" i="5" s="1"/>
  <c r="CX155" i="5" s="1"/>
  <c r="GI155" i="5" s="1"/>
  <c r="CN156" i="5"/>
  <c r="GG156" i="5" s="1"/>
  <c r="DU159" i="5"/>
  <c r="GM159" i="5" s="1"/>
  <c r="DK159" i="5"/>
  <c r="GK159" i="5" s="1"/>
  <c r="DG159" i="5"/>
  <c r="DF159" i="5"/>
  <c r="DH159" i="5" s="1"/>
  <c r="DJ159" i="5" s="1"/>
  <c r="CM113" i="5"/>
  <c r="CK113" i="5"/>
  <c r="CJ113" i="5"/>
  <c r="AQ121" i="5"/>
  <c r="BM121" i="5" s="1"/>
  <c r="BD121" i="5"/>
  <c r="CM11" i="5"/>
  <c r="DF13" i="5"/>
  <c r="DH13" i="5" s="1"/>
  <c r="DJ13" i="5" s="1"/>
  <c r="DF14" i="5"/>
  <c r="DH14" i="5" s="1"/>
  <c r="DJ14" i="5" s="1"/>
  <c r="CM17" i="5"/>
  <c r="DF41" i="5"/>
  <c r="DH41" i="5" s="1"/>
  <c r="DJ41" i="5" s="1"/>
  <c r="DF42" i="5"/>
  <c r="DH42" i="5" s="1"/>
  <c r="DJ42" i="5" s="1"/>
  <c r="DF45" i="5"/>
  <c r="DH45" i="5" s="1"/>
  <c r="DJ45" i="5" s="1"/>
  <c r="DF46" i="5"/>
  <c r="DH46" i="5" s="1"/>
  <c r="DJ46" i="5" s="1"/>
  <c r="BD55" i="5"/>
  <c r="DT55" i="5"/>
  <c r="CK57" i="5"/>
  <c r="CY57" i="5"/>
  <c r="DK58" i="5"/>
  <c r="CT59" i="5"/>
  <c r="DK59" i="5"/>
  <c r="GK59" i="5" s="1"/>
  <c r="DF61" i="5"/>
  <c r="DH61" i="5" s="1"/>
  <c r="DJ61" i="5" s="1"/>
  <c r="DF62" i="5"/>
  <c r="DH62" i="5" s="1"/>
  <c r="DJ62" i="5" s="1"/>
  <c r="CM63" i="5"/>
  <c r="CK64" i="5"/>
  <c r="CM65" i="5"/>
  <c r="CK73" i="5"/>
  <c r="CY73" i="5"/>
  <c r="DP84" i="5"/>
  <c r="DU95" i="5"/>
  <c r="GM95" i="5" s="1"/>
  <c r="DP95" i="5"/>
  <c r="GL95" i="5" s="1"/>
  <c r="DF95" i="5"/>
  <c r="DH95" i="5" s="1"/>
  <c r="DJ95" i="5" s="1"/>
  <c r="DU99" i="5"/>
  <c r="GM99" i="5" s="1"/>
  <c r="DP99" i="5"/>
  <c r="GL99" i="5" s="1"/>
  <c r="AQ104" i="5"/>
  <c r="BM104" i="5" s="1"/>
  <c r="BD104" i="5"/>
  <c r="DG110" i="5"/>
  <c r="DU110" i="5"/>
  <c r="GM110" i="5" s="1"/>
  <c r="DP110" i="5"/>
  <c r="DK110" i="5"/>
  <c r="DF110" i="5"/>
  <c r="DH110" i="5" s="1"/>
  <c r="DJ110" i="5" s="1"/>
  <c r="CM146" i="5"/>
  <c r="CK146" i="5"/>
  <c r="CJ146" i="5"/>
  <c r="DO188" i="5"/>
  <c r="DL188" i="5"/>
  <c r="DK109" i="5"/>
  <c r="GK109" i="5" s="1"/>
  <c r="DP111" i="5"/>
  <c r="GL111" i="5" s="1"/>
  <c r="CK115" i="5"/>
  <c r="DU115" i="5"/>
  <c r="DP118" i="5"/>
  <c r="GL118" i="5" s="1"/>
  <c r="DU120" i="5"/>
  <c r="DU122" i="5"/>
  <c r="GM122" i="5" s="1"/>
  <c r="DU123" i="5"/>
  <c r="GM123" i="5" s="1"/>
  <c r="DU124" i="5"/>
  <c r="DU125" i="5"/>
  <c r="GM125" i="5" s="1"/>
  <c r="DU126" i="5"/>
  <c r="GM126" i="5" s="1"/>
  <c r="DU127" i="5"/>
  <c r="DK135" i="5"/>
  <c r="GK135" i="5" s="1"/>
  <c r="DP137" i="5"/>
  <c r="AQ143" i="5"/>
  <c r="BM143" i="5" s="1"/>
  <c r="CN143" i="5" s="1"/>
  <c r="GG143" i="5" s="1"/>
  <c r="BD160" i="5"/>
  <c r="AQ160" i="5"/>
  <c r="BM160" i="5" s="1"/>
  <c r="CX160" i="5" s="1"/>
  <c r="GI160" i="5" s="1"/>
  <c r="CJ163" i="5"/>
  <c r="CK163" i="5"/>
  <c r="DK164" i="5"/>
  <c r="DG182" i="5"/>
  <c r="DK199" i="5"/>
  <c r="DG199" i="5"/>
  <c r="DF199" i="5"/>
  <c r="DH199" i="5" s="1"/>
  <c r="DJ199" i="5" s="1"/>
  <c r="DU199" i="5"/>
  <c r="GM199" i="5" s="1"/>
  <c r="DP199" i="5"/>
  <c r="DU118" i="5"/>
  <c r="GM118" i="5" s="1"/>
  <c r="DP128" i="5"/>
  <c r="GL128" i="5" s="1"/>
  <c r="DP135" i="5"/>
  <c r="BD162" i="5"/>
  <c r="AQ162" i="5"/>
  <c r="BM162" i="5" s="1"/>
  <c r="CN162" i="5" s="1"/>
  <c r="GG162" i="5" s="1"/>
  <c r="CM163" i="5"/>
  <c r="CM204" i="5"/>
  <c r="CK204" i="5"/>
  <c r="CJ204" i="5"/>
  <c r="DG218" i="5"/>
  <c r="DK218" i="5"/>
  <c r="DF218" i="5"/>
  <c r="DH218" i="5" s="1"/>
  <c r="DJ218" i="5" s="1"/>
  <c r="DU218" i="5"/>
  <c r="BD105" i="5"/>
  <c r="CJ109" i="5"/>
  <c r="DU111" i="5"/>
  <c r="GM111" i="5" s="1"/>
  <c r="CJ116" i="5"/>
  <c r="DU116" i="5"/>
  <c r="BD117" i="5"/>
  <c r="CJ128" i="5"/>
  <c r="DU128" i="5"/>
  <c r="DF134" i="5"/>
  <c r="DH134" i="5" s="1"/>
  <c r="DJ134" i="5" s="1"/>
  <c r="CJ135" i="5"/>
  <c r="CK137" i="5"/>
  <c r="DU137" i="5"/>
  <c r="GM137" i="5" s="1"/>
  <c r="AQ146" i="5"/>
  <c r="BM146" i="5" s="1"/>
  <c r="DF160" i="5"/>
  <c r="DH160" i="5" s="1"/>
  <c r="DJ160" i="5" s="1"/>
  <c r="DF164" i="5"/>
  <c r="DH164" i="5" s="1"/>
  <c r="DJ164" i="5" s="1"/>
  <c r="BD172" i="5"/>
  <c r="AQ172" i="5"/>
  <c r="BM172" i="5" s="1"/>
  <c r="CM187" i="5"/>
  <c r="CK187" i="5"/>
  <c r="CJ187" i="5"/>
  <c r="DG190" i="5"/>
  <c r="DF190" i="5"/>
  <c r="DH190" i="5" s="1"/>
  <c r="DJ190" i="5" s="1"/>
  <c r="DU190" i="5"/>
  <c r="GM190" i="5" s="1"/>
  <c r="DP190" i="5"/>
  <c r="GL190" i="5" s="1"/>
  <c r="DK190" i="5"/>
  <c r="GK190" i="5" s="1"/>
  <c r="DV204" i="5"/>
  <c r="DY204" i="5"/>
  <c r="AQ193" i="5"/>
  <c r="BM193" i="5" s="1"/>
  <c r="CS193" i="5" s="1"/>
  <c r="GH193" i="5" s="1"/>
  <c r="BD193" i="5"/>
  <c r="BD207" i="5"/>
  <c r="AQ207" i="5"/>
  <c r="BM207" i="5" s="1"/>
  <c r="CN207" i="5" s="1"/>
  <c r="GG207" i="5" s="1"/>
  <c r="DK106" i="5"/>
  <c r="CJ112" i="5"/>
  <c r="BD113" i="5"/>
  <c r="CJ121" i="5"/>
  <c r="CJ131" i="5"/>
  <c r="CJ138" i="5"/>
  <c r="BD139" i="5"/>
  <c r="CJ140" i="5"/>
  <c r="CJ141" i="5"/>
  <c r="BD144" i="5"/>
  <c r="BD148" i="5"/>
  <c r="CT148" i="5"/>
  <c r="BD167" i="5"/>
  <c r="AQ167" i="5"/>
  <c r="BM167" i="5" s="1"/>
  <c r="CS167" i="5" s="1"/>
  <c r="GH167" i="5" s="1"/>
  <c r="DU167" i="5"/>
  <c r="DK167" i="5"/>
  <c r="GK167" i="5" s="1"/>
  <c r="DF167" i="5"/>
  <c r="DK191" i="5"/>
  <c r="DG191" i="5"/>
  <c r="DF191" i="5"/>
  <c r="DH191" i="5" s="1"/>
  <c r="DJ191" i="5" s="1"/>
  <c r="DU191" i="5"/>
  <c r="GM191" i="5" s="1"/>
  <c r="DP191" i="5"/>
  <c r="DP100" i="5"/>
  <c r="GL100" i="5" s="1"/>
  <c r="DK102" i="5"/>
  <c r="GK102" i="5" s="1"/>
  <c r="DP108" i="5"/>
  <c r="GL108" i="5" s="1"/>
  <c r="CJ110" i="5"/>
  <c r="BD111" i="5"/>
  <c r="DF111" i="5"/>
  <c r="DH111" i="5" s="1"/>
  <c r="DJ111" i="5" s="1"/>
  <c r="CK112" i="5"/>
  <c r="DK115" i="5"/>
  <c r="GK115" i="5" s="1"/>
  <c r="DP117" i="5"/>
  <c r="DF118" i="5"/>
  <c r="DH118" i="5" s="1"/>
  <c r="DJ118" i="5" s="1"/>
  <c r="CJ119" i="5"/>
  <c r="DK120" i="5"/>
  <c r="CK121" i="5"/>
  <c r="BD122" i="5"/>
  <c r="DF122" i="5"/>
  <c r="DH122" i="5" s="1"/>
  <c r="DJ122" i="5" s="1"/>
  <c r="DF123" i="5"/>
  <c r="DH123" i="5" s="1"/>
  <c r="DJ123" i="5" s="1"/>
  <c r="DF124" i="5"/>
  <c r="DH124" i="5" s="1"/>
  <c r="DJ124" i="5" s="1"/>
  <c r="DF125" i="5"/>
  <c r="DH125" i="5" s="1"/>
  <c r="DJ125" i="5" s="1"/>
  <c r="DF126" i="5"/>
  <c r="DH126" i="5" s="1"/>
  <c r="DJ126" i="5" s="1"/>
  <c r="DF127" i="5"/>
  <c r="DH127" i="5" s="1"/>
  <c r="DJ127" i="5" s="1"/>
  <c r="CJ129" i="5"/>
  <c r="DK130" i="5"/>
  <c r="CK131" i="5"/>
  <c r="DP134" i="5"/>
  <c r="CJ136" i="5"/>
  <c r="BD137" i="5"/>
  <c r="DF137" i="5"/>
  <c r="DH137" i="5" s="1"/>
  <c r="DJ137" i="5" s="1"/>
  <c r="CK138" i="5"/>
  <c r="CK140" i="5"/>
  <c r="CK141" i="5"/>
  <c r="CJ145" i="5"/>
  <c r="CU148" i="5"/>
  <c r="CK159" i="5"/>
  <c r="CJ160" i="5"/>
  <c r="CK160" i="5"/>
  <c r="BD211" i="5"/>
  <c r="AQ211" i="5"/>
  <c r="BM211" i="5" s="1"/>
  <c r="CS211" i="5" s="1"/>
  <c r="GH211" i="5" s="1"/>
  <c r="DT102" i="5"/>
  <c r="DF104" i="5"/>
  <c r="DH104" i="5" s="1"/>
  <c r="DJ104" i="5" s="1"/>
  <c r="DP106" i="5"/>
  <c r="GL106" i="5" s="1"/>
  <c r="DU108" i="5"/>
  <c r="GM108" i="5" s="1"/>
  <c r="DF109" i="5"/>
  <c r="DH109" i="5" s="1"/>
  <c r="DJ109" i="5" s="1"/>
  <c r="CK110" i="5"/>
  <c r="DK113" i="5"/>
  <c r="DP115" i="5"/>
  <c r="DF116" i="5"/>
  <c r="DH116" i="5" s="1"/>
  <c r="DJ116" i="5" s="1"/>
  <c r="DK118" i="5"/>
  <c r="GK118" i="5" s="1"/>
  <c r="CK119" i="5"/>
  <c r="DK122" i="5"/>
  <c r="GK122" i="5" s="1"/>
  <c r="DK123" i="5"/>
  <c r="GK123" i="5" s="1"/>
  <c r="DK124" i="5"/>
  <c r="DK125" i="5"/>
  <c r="GK125" i="5" s="1"/>
  <c r="DK126" i="5"/>
  <c r="DK127" i="5"/>
  <c r="GK127" i="5" s="1"/>
  <c r="DF128" i="5"/>
  <c r="DH128" i="5" s="1"/>
  <c r="DJ128" i="5" s="1"/>
  <c r="CK129" i="5"/>
  <c r="DP132" i="5"/>
  <c r="CJ134" i="5"/>
  <c r="DU134" i="5"/>
  <c r="BD135" i="5"/>
  <c r="DF135" i="5"/>
  <c r="DH135" i="5" s="1"/>
  <c r="DJ135" i="5" s="1"/>
  <c r="CK136" i="5"/>
  <c r="DK139" i="5"/>
  <c r="GK139" i="5" s="1"/>
  <c r="CJ142" i="5"/>
  <c r="CK145" i="5"/>
  <c r="CM159" i="5"/>
  <c r="CM160" i="5"/>
  <c r="DG167" i="5"/>
  <c r="CJ168" i="5"/>
  <c r="CM168" i="5"/>
  <c r="AQ201" i="5"/>
  <c r="BM201" i="5" s="1"/>
  <c r="CS201" i="5" s="1"/>
  <c r="GH201" i="5" s="1"/>
  <c r="BD201" i="5"/>
  <c r="BD208" i="5"/>
  <c r="AQ208" i="5"/>
  <c r="BM208" i="5" s="1"/>
  <c r="CS208" i="5" s="1"/>
  <c r="GH208" i="5" s="1"/>
  <c r="BD232" i="5"/>
  <c r="AQ232" i="5"/>
  <c r="BM232" i="5" s="1"/>
  <c r="BD234" i="5"/>
  <c r="AQ234" i="5"/>
  <c r="BM234" i="5" s="1"/>
  <c r="BF237" i="5"/>
  <c r="DK163" i="5"/>
  <c r="GK163" i="5" s="1"/>
  <c r="AQ176" i="5"/>
  <c r="BM176" i="5" s="1"/>
  <c r="CS176" i="5" s="1"/>
  <c r="AQ181" i="5"/>
  <c r="BM181" i="5" s="1"/>
  <c r="AQ183" i="5"/>
  <c r="BM183" i="5" s="1"/>
  <c r="CS183" i="5" s="1"/>
  <c r="GH183" i="5" s="1"/>
  <c r="DG184" i="5"/>
  <c r="DK185" i="5"/>
  <c r="CM186" i="5"/>
  <c r="DU186" i="5"/>
  <c r="GM186" i="5" s="1"/>
  <c r="DF188" i="5"/>
  <c r="DH188" i="5" s="1"/>
  <c r="DJ188" i="5" s="1"/>
  <c r="DG189" i="5"/>
  <c r="CJ190" i="5"/>
  <c r="CJ191" i="5"/>
  <c r="DG193" i="5"/>
  <c r="CK194" i="5"/>
  <c r="DK196" i="5"/>
  <c r="BD197" i="5"/>
  <c r="CM197" i="5"/>
  <c r="DF198" i="5"/>
  <c r="DH198" i="5" s="1"/>
  <c r="DJ198" i="5" s="1"/>
  <c r="CJ199" i="5"/>
  <c r="DG201" i="5"/>
  <c r="CK203" i="5"/>
  <c r="CJ207" i="5"/>
  <c r="BD209" i="5"/>
  <c r="DF210" i="5"/>
  <c r="DH210" i="5" s="1"/>
  <c r="DJ210" i="5" s="1"/>
  <c r="CJ211" i="5"/>
  <c r="CK214" i="5"/>
  <c r="BD217" i="5"/>
  <c r="DF217" i="5"/>
  <c r="DH217" i="5" s="1"/>
  <c r="DJ217" i="5" s="1"/>
  <c r="DP220" i="5"/>
  <c r="DG181" i="5"/>
  <c r="DG183" i="5"/>
  <c r="DF187" i="5"/>
  <c r="DH187" i="5" s="1"/>
  <c r="DJ187" i="5" s="1"/>
  <c r="DK189" i="5"/>
  <c r="CK190" i="5"/>
  <c r="CK191" i="5"/>
  <c r="DF195" i="5"/>
  <c r="DH195" i="5" s="1"/>
  <c r="DJ195" i="5" s="1"/>
  <c r="CK199" i="5"/>
  <c r="DF204" i="5"/>
  <c r="DH204" i="5" s="1"/>
  <c r="DJ204" i="5" s="1"/>
  <c r="DF206" i="5"/>
  <c r="CK207" i="5"/>
  <c r="CW236" i="5"/>
  <c r="AQ237" i="5"/>
  <c r="BM237" i="5" s="1"/>
  <c r="DU163" i="5"/>
  <c r="GM163" i="5" s="1"/>
  <c r="CK172" i="5"/>
  <c r="CM182" i="5"/>
  <c r="CJ184" i="5"/>
  <c r="DG187" i="5"/>
  <c r="CJ189" i="5"/>
  <c r="DP189" i="5"/>
  <c r="GL189" i="5" s="1"/>
  <c r="BD191" i="5"/>
  <c r="CM191" i="5"/>
  <c r="CJ193" i="5"/>
  <c r="DG195" i="5"/>
  <c r="DK198" i="5"/>
  <c r="GK198" i="5" s="1"/>
  <c r="BD199" i="5"/>
  <c r="CM199" i="5"/>
  <c r="CJ201" i="5"/>
  <c r="DG204" i="5"/>
  <c r="DK210" i="5"/>
  <c r="GK210" i="5" s="1"/>
  <c r="DK168" i="5"/>
  <c r="GK168" i="5" s="1"/>
  <c r="DP175" i="5"/>
  <c r="AQ179" i="5"/>
  <c r="BM179" i="5" s="1"/>
  <c r="AQ180" i="5"/>
  <c r="BM180" i="5" s="1"/>
  <c r="CX180" i="5" s="1"/>
  <c r="GI180" i="5" s="1"/>
  <c r="AQ182" i="5"/>
  <c r="BM182" i="5" s="1"/>
  <c r="CN182" i="5" s="1"/>
  <c r="GG182" i="5" s="1"/>
  <c r="DP184" i="5"/>
  <c r="DU185" i="5"/>
  <c r="DG186" i="5"/>
  <c r="DK187" i="5"/>
  <c r="DP195" i="5"/>
  <c r="GL195" i="5" s="1"/>
  <c r="DG197" i="5"/>
  <c r="DP204" i="5"/>
  <c r="GL204" i="5" s="1"/>
  <c r="CK210" i="5"/>
  <c r="DF211" i="5"/>
  <c r="DH211" i="5" s="1"/>
  <c r="DJ211" i="5" s="1"/>
  <c r="AQ221" i="5"/>
  <c r="BM221" i="5" s="1"/>
  <c r="CX221" i="5" s="1"/>
  <c r="CR232" i="5"/>
  <c r="AQ235" i="5"/>
  <c r="BM235" i="5" s="1"/>
  <c r="CP237" i="5"/>
  <c r="CZ237" i="5"/>
  <c r="AQ177" i="5"/>
  <c r="BM177" i="5" s="1"/>
  <c r="CN177" i="5" s="1"/>
  <c r="DK197" i="5"/>
  <c r="CJ206" i="5"/>
  <c r="DU206" i="5"/>
  <c r="CS210" i="5"/>
  <c r="DU210" i="5"/>
  <c r="GM210" i="5" s="1"/>
  <c r="DK211" i="5"/>
  <c r="GK211" i="5" s="1"/>
  <c r="CW234" i="5"/>
  <c r="DB237" i="5"/>
  <c r="DP237" i="5"/>
  <c r="GL237" i="5" s="1"/>
  <c r="CM183" i="5"/>
  <c r="DP187" i="5"/>
  <c r="BD188" i="5"/>
  <c r="CK206" i="5"/>
  <c r="AQ233" i="5"/>
  <c r="BM233" i="5" s="1"/>
  <c r="AQ236" i="5"/>
  <c r="BM236" i="5" s="1"/>
  <c r="DU237" i="5"/>
  <c r="DZ247" i="5"/>
  <c r="FR247" i="5" s="1"/>
  <c r="FR246" i="5" s="1"/>
  <c r="DO65" i="5"/>
  <c r="CU71" i="5"/>
  <c r="CT71" i="5"/>
  <c r="CW71" i="5"/>
  <c r="DY72" i="5"/>
  <c r="DT75" i="5"/>
  <c r="DF77" i="5"/>
  <c r="DH77" i="5" s="1"/>
  <c r="DJ77" i="5" s="1"/>
  <c r="DK77" i="5"/>
  <c r="GK77" i="5" s="1"/>
  <c r="DU77" i="5"/>
  <c r="GM77" i="5" s="1"/>
  <c r="DP77" i="5"/>
  <c r="GL77" i="5" s="1"/>
  <c r="CM81" i="5"/>
  <c r="CK81" i="5"/>
  <c r="CK8" i="5"/>
  <c r="BD12" i="5"/>
  <c r="BD16" i="5"/>
  <c r="BD24" i="5"/>
  <c r="AQ65" i="5"/>
  <c r="BM65" i="5" s="1"/>
  <c r="BD65" i="5"/>
  <c r="CK74" i="5"/>
  <c r="CJ74" i="5"/>
  <c r="CM74" i="5"/>
  <c r="CM77" i="5"/>
  <c r="CK77" i="5"/>
  <c r="AQ88" i="5"/>
  <c r="BM88" i="5" s="1"/>
  <c r="BD88" i="5"/>
  <c r="DW91" i="5"/>
  <c r="DO97" i="5"/>
  <c r="AQ102" i="5"/>
  <c r="BM102" i="5" s="1"/>
  <c r="BD102" i="5"/>
  <c r="DP10" i="5"/>
  <c r="GL10" i="5" s="1"/>
  <c r="DU10" i="5"/>
  <c r="GM10" i="5" s="1"/>
  <c r="DK10" i="5"/>
  <c r="GK10" i="5" s="1"/>
  <c r="DT11" i="5"/>
  <c r="BD13" i="5"/>
  <c r="DO14" i="5"/>
  <c r="DT15" i="5"/>
  <c r="BD17" i="5"/>
  <c r="DT19" i="5"/>
  <c r="BD21" i="5"/>
  <c r="DT23" i="5"/>
  <c r="BD25" i="5"/>
  <c r="DT27" i="5"/>
  <c r="BD29" i="5"/>
  <c r="DO30" i="5"/>
  <c r="DT31" i="5"/>
  <c r="BD33" i="5"/>
  <c r="BD34" i="5"/>
  <c r="DT34" i="5"/>
  <c r="BD35" i="5"/>
  <c r="DT37" i="5"/>
  <c r="AQ40" i="5"/>
  <c r="BM40" i="5" s="1"/>
  <c r="BD40" i="5"/>
  <c r="DR40" i="5"/>
  <c r="BD42" i="5"/>
  <c r="DT42" i="5"/>
  <c r="BD43" i="5"/>
  <c r="AQ48" i="5"/>
  <c r="BM48" i="5" s="1"/>
  <c r="BD48" i="5"/>
  <c r="AQ50" i="5"/>
  <c r="BM50" i="5" s="1"/>
  <c r="BD50" i="5"/>
  <c r="DO52" i="5"/>
  <c r="DT61" i="5"/>
  <c r="AQ62" i="5"/>
  <c r="BM62" i="5" s="1"/>
  <c r="BD62" i="5"/>
  <c r="DT68" i="5"/>
  <c r="AQ69" i="5"/>
  <c r="BM69" i="5" s="1"/>
  <c r="BD69" i="5"/>
  <c r="CK71" i="5"/>
  <c r="CJ71" i="5"/>
  <c r="CM71" i="5"/>
  <c r="DU71" i="5"/>
  <c r="GM71" i="5" s="1"/>
  <c r="DP71" i="5"/>
  <c r="GL71" i="5" s="1"/>
  <c r="DK71" i="5"/>
  <c r="GK71" i="5" s="1"/>
  <c r="DF71" i="5"/>
  <c r="DH71" i="5" s="1"/>
  <c r="DJ71" i="5" s="1"/>
  <c r="DG71" i="5"/>
  <c r="DT83" i="5"/>
  <c r="DT105" i="5"/>
  <c r="DZ252" i="5"/>
  <c r="DO8" i="5"/>
  <c r="AQ36" i="5"/>
  <c r="BM36" i="5" s="1"/>
  <c r="BD36" i="5"/>
  <c r="DT38" i="5"/>
  <c r="DR39" i="5"/>
  <c r="AQ44" i="5"/>
  <c r="BM44" i="5" s="1"/>
  <c r="BD44" i="5"/>
  <c r="AQ58" i="5"/>
  <c r="BM58" i="5" s="1"/>
  <c r="BD58" i="5"/>
  <c r="DT59" i="5"/>
  <c r="DR73" i="5"/>
  <c r="DT73" i="5"/>
  <c r="DY78" i="5"/>
  <c r="BD10" i="5"/>
  <c r="DO13" i="5"/>
  <c r="BD20" i="5"/>
  <c r="BD28" i="5"/>
  <c r="DO29" i="5"/>
  <c r="BD32" i="5"/>
  <c r="DT39" i="5"/>
  <c r="AQ46" i="5"/>
  <c r="BM46" i="5" s="1"/>
  <c r="BD46" i="5"/>
  <c r="DT72" i="5"/>
  <c r="DU74" i="5"/>
  <c r="GM74" i="5" s="1"/>
  <c r="DP74" i="5"/>
  <c r="GL74" i="5" s="1"/>
  <c r="DK74" i="5"/>
  <c r="GK74" i="5" s="1"/>
  <c r="DF74" i="5"/>
  <c r="DH74" i="5" s="1"/>
  <c r="DJ74" i="5" s="1"/>
  <c r="DG74" i="5"/>
  <c r="DT76" i="5"/>
  <c r="DO89" i="5"/>
  <c r="AQ96" i="5"/>
  <c r="BM96" i="5" s="1"/>
  <c r="BD96" i="5"/>
  <c r="DH99" i="5"/>
  <c r="DJ99" i="5" s="1"/>
  <c r="DW99" i="5"/>
  <c r="CM8" i="5"/>
  <c r="DF8" i="5"/>
  <c r="DH8" i="5" s="1"/>
  <c r="DJ8" i="5" s="1"/>
  <c r="DP8" i="5"/>
  <c r="GL8" i="5" s="1"/>
  <c r="DK9" i="5"/>
  <c r="GK9" i="5" s="1"/>
  <c r="DZ259" i="5"/>
  <c r="DT12" i="5"/>
  <c r="DR13" i="5"/>
  <c r="BD14" i="5"/>
  <c r="DO15" i="5"/>
  <c r="DT16" i="5"/>
  <c r="BD18" i="5"/>
  <c r="DO19" i="5"/>
  <c r="DT20" i="5"/>
  <c r="BD22" i="5"/>
  <c r="DT24" i="5"/>
  <c r="BD26" i="5"/>
  <c r="DO27" i="5"/>
  <c r="DT28" i="5"/>
  <c r="BD30" i="5"/>
  <c r="DT32" i="5"/>
  <c r="DT35" i="5"/>
  <c r="DT43" i="5"/>
  <c r="DT51" i="5"/>
  <c r="AQ52" i="5"/>
  <c r="BM52" i="5" s="1"/>
  <c r="BD52" i="5"/>
  <c r="DT53" i="5"/>
  <c r="AQ54" i="5"/>
  <c r="BM54" i="5" s="1"/>
  <c r="BD54" i="5"/>
  <c r="CU74" i="5"/>
  <c r="CT74" i="5"/>
  <c r="CW74" i="5"/>
  <c r="DT79" i="5"/>
  <c r="DF81" i="5"/>
  <c r="DH81" i="5" s="1"/>
  <c r="DJ81" i="5" s="1"/>
  <c r="DK81" i="5"/>
  <c r="GK81" i="5" s="1"/>
  <c r="DU81" i="5"/>
  <c r="GM81" i="5" s="1"/>
  <c r="DP81" i="5"/>
  <c r="GL81" i="5" s="1"/>
  <c r="DY82" i="5"/>
  <c r="AQ84" i="5"/>
  <c r="BM84" i="5" s="1"/>
  <c r="BD84" i="5"/>
  <c r="DO85" i="5"/>
  <c r="DW87" i="5"/>
  <c r="AQ92" i="5"/>
  <c r="BM92" i="5" s="1"/>
  <c r="BD92" i="5"/>
  <c r="DO93" i="5"/>
  <c r="AQ100" i="5"/>
  <c r="BM100" i="5" s="1"/>
  <c r="BD100" i="5"/>
  <c r="DO101" i="5"/>
  <c r="DL109" i="5"/>
  <c r="DO109" i="5"/>
  <c r="DO45" i="5"/>
  <c r="DO53" i="5"/>
  <c r="BD56" i="5"/>
  <c r="BD60" i="5"/>
  <c r="DT62" i="5"/>
  <c r="DR63" i="5"/>
  <c r="BD64" i="5"/>
  <c r="DT65" i="5"/>
  <c r="BD67" i="5"/>
  <c r="DT69" i="5"/>
  <c r="CR71" i="5"/>
  <c r="CR74" i="5"/>
  <c r="CM76" i="5"/>
  <c r="DF76" i="5"/>
  <c r="DK76" i="5"/>
  <c r="GK76" i="5" s="1"/>
  <c r="CM80" i="5"/>
  <c r="DF80" i="5"/>
  <c r="DK80" i="5"/>
  <c r="GK80" i="5" s="1"/>
  <c r="DU86" i="5"/>
  <c r="GM86" i="5" s="1"/>
  <c r="DP86" i="5"/>
  <c r="GL86" i="5" s="1"/>
  <c r="DF86" i="5"/>
  <c r="DU90" i="5"/>
  <c r="GM90" i="5" s="1"/>
  <c r="DP90" i="5"/>
  <c r="GL90" i="5" s="1"/>
  <c r="DF90" i="5"/>
  <c r="DU94" i="5"/>
  <c r="GM94" i="5" s="1"/>
  <c r="DP94" i="5"/>
  <c r="GL94" i="5" s="1"/>
  <c r="DF94" i="5"/>
  <c r="DU98" i="5"/>
  <c r="GM98" i="5" s="1"/>
  <c r="DP98" i="5"/>
  <c r="GL98" i="5" s="1"/>
  <c r="DF98" i="5"/>
  <c r="DO102" i="5"/>
  <c r="AQ108" i="5"/>
  <c r="BM108" i="5" s="1"/>
  <c r="BD108" i="5"/>
  <c r="AQ112" i="5"/>
  <c r="BM112" i="5" s="1"/>
  <c r="BD112" i="5"/>
  <c r="AQ116" i="5"/>
  <c r="BM116" i="5" s="1"/>
  <c r="BD116" i="5"/>
  <c r="AQ120" i="5"/>
  <c r="BM120" i="5" s="1"/>
  <c r="BD120" i="5"/>
  <c r="DT130" i="5"/>
  <c r="AQ132" i="5"/>
  <c r="BM132" i="5" s="1"/>
  <c r="BD132" i="5"/>
  <c r="AQ136" i="5"/>
  <c r="BM136" i="5" s="1"/>
  <c r="BD136" i="5"/>
  <c r="AQ140" i="5"/>
  <c r="BM140" i="5" s="1"/>
  <c r="BD140" i="5"/>
  <c r="AQ145" i="5"/>
  <c r="BM145" i="5" s="1"/>
  <c r="BD145" i="5"/>
  <c r="CS165" i="5"/>
  <c r="GH165" i="5" s="1"/>
  <c r="CX165" i="5"/>
  <c r="GI165" i="5" s="1"/>
  <c r="CS175" i="5"/>
  <c r="GH175" i="5" s="1"/>
  <c r="CX175" i="5"/>
  <c r="GI175" i="5" s="1"/>
  <c r="CN175" i="5"/>
  <c r="GG175" i="5" s="1"/>
  <c r="CX122" i="5"/>
  <c r="GI122" i="5" s="1"/>
  <c r="CS122" i="5"/>
  <c r="GH122" i="5" s="1"/>
  <c r="CN122" i="5"/>
  <c r="GG122" i="5" s="1"/>
  <c r="AQ128" i="5"/>
  <c r="BM128" i="5" s="1"/>
  <c r="BD128" i="5"/>
  <c r="DQ147" i="5"/>
  <c r="DT147" i="5"/>
  <c r="DQ148" i="5"/>
  <c r="DT148" i="5"/>
  <c r="CM157" i="5"/>
  <c r="CK157" i="5"/>
  <c r="CJ157" i="5"/>
  <c r="CJ161" i="5"/>
  <c r="CM161" i="5"/>
  <c r="CK161" i="5"/>
  <c r="CN164" i="5"/>
  <c r="GG164" i="5" s="1"/>
  <c r="CX164" i="5"/>
  <c r="GI164" i="5" s="1"/>
  <c r="CS164" i="5"/>
  <c r="GH164" i="5" s="1"/>
  <c r="DU170" i="5"/>
  <c r="GM170" i="5" s="1"/>
  <c r="DG170" i="5"/>
  <c r="DF170" i="5"/>
  <c r="DH170" i="5" s="1"/>
  <c r="DJ170" i="5" s="1"/>
  <c r="DP170" i="5"/>
  <c r="GL170" i="5" s="1"/>
  <c r="DK170" i="5"/>
  <c r="GK170" i="5" s="1"/>
  <c r="CS171" i="5"/>
  <c r="GH171" i="5" s="1"/>
  <c r="CX171" i="5"/>
  <c r="GI171" i="5" s="1"/>
  <c r="CN171" i="5"/>
  <c r="GG171" i="5" s="1"/>
  <c r="CJ171" i="5"/>
  <c r="CM171" i="5"/>
  <c r="CK171" i="5"/>
  <c r="DT174" i="5"/>
  <c r="DQ174" i="5"/>
  <c r="DT48" i="5"/>
  <c r="DT52" i="5"/>
  <c r="DO63" i="5"/>
  <c r="CM78" i="5"/>
  <c r="DF78" i="5"/>
  <c r="DH78" i="5" s="1"/>
  <c r="DJ78" i="5" s="1"/>
  <c r="DK78" i="5"/>
  <c r="GK78" i="5" s="1"/>
  <c r="DY80" i="5"/>
  <c r="CM82" i="5"/>
  <c r="DF82" i="5"/>
  <c r="DH82" i="5" s="1"/>
  <c r="DJ82" i="5" s="1"/>
  <c r="DK82" i="5"/>
  <c r="GK82" i="5" s="1"/>
  <c r="DO86" i="5"/>
  <c r="AQ87" i="5"/>
  <c r="BM87" i="5" s="1"/>
  <c r="DO90" i="5"/>
  <c r="AQ91" i="5"/>
  <c r="BM91" i="5" s="1"/>
  <c r="DO94" i="5"/>
  <c r="AQ95" i="5"/>
  <c r="BM95" i="5" s="1"/>
  <c r="DO98" i="5"/>
  <c r="AQ99" i="5"/>
  <c r="BM99" i="5" s="1"/>
  <c r="DT104" i="5"/>
  <c r="AQ106" i="5"/>
  <c r="BM106" i="5" s="1"/>
  <c r="BD106" i="5"/>
  <c r="AQ110" i="5"/>
  <c r="BM110" i="5" s="1"/>
  <c r="BD110" i="5"/>
  <c r="AQ114" i="5"/>
  <c r="BM114" i="5" s="1"/>
  <c r="BD114" i="5"/>
  <c r="AQ118" i="5"/>
  <c r="BM118" i="5" s="1"/>
  <c r="BD118" i="5"/>
  <c r="AQ126" i="5"/>
  <c r="BM126" i="5" s="1"/>
  <c r="BD126" i="5"/>
  <c r="DQ126" i="5"/>
  <c r="DL129" i="5"/>
  <c r="AQ130" i="5"/>
  <c r="BM130" i="5" s="1"/>
  <c r="BD130" i="5"/>
  <c r="AQ134" i="5"/>
  <c r="BM134" i="5" s="1"/>
  <c r="BD134" i="5"/>
  <c r="AQ138" i="5"/>
  <c r="BM138" i="5" s="1"/>
  <c r="BD138" i="5"/>
  <c r="CM149" i="5"/>
  <c r="CK149" i="5"/>
  <c r="CJ149" i="5"/>
  <c r="DU157" i="5"/>
  <c r="GM157" i="5" s="1"/>
  <c r="DG157" i="5"/>
  <c r="DF157" i="5"/>
  <c r="DH157" i="5" s="1"/>
  <c r="DJ157" i="5" s="1"/>
  <c r="DK157" i="5"/>
  <c r="GK157" i="5" s="1"/>
  <c r="DP157" i="5"/>
  <c r="GL157" i="5" s="1"/>
  <c r="CS158" i="5"/>
  <c r="GH158" i="5" s="1"/>
  <c r="CX158" i="5"/>
  <c r="GI158" i="5" s="1"/>
  <c r="CN158" i="5"/>
  <c r="GG158" i="5" s="1"/>
  <c r="DT166" i="5"/>
  <c r="DQ166" i="5"/>
  <c r="CX64" i="5"/>
  <c r="GI64" i="5" s="1"/>
  <c r="CS64" i="5"/>
  <c r="GH64" i="5" s="1"/>
  <c r="CN64" i="5"/>
  <c r="GG64" i="5" s="1"/>
  <c r="DO67" i="5"/>
  <c r="CP71" i="5"/>
  <c r="CO71" i="5"/>
  <c r="CZ71" i="5"/>
  <c r="CY71" i="5"/>
  <c r="CM72" i="5"/>
  <c r="DF72" i="5"/>
  <c r="DH72" i="5" s="1"/>
  <c r="DJ72" i="5" s="1"/>
  <c r="DK72" i="5"/>
  <c r="GK72" i="5" s="1"/>
  <c r="CP74" i="5"/>
  <c r="CO74" i="5"/>
  <c r="CZ74" i="5"/>
  <c r="CY74" i="5"/>
  <c r="CM75" i="5"/>
  <c r="DF75" i="5"/>
  <c r="DH75" i="5" s="1"/>
  <c r="DJ75" i="5" s="1"/>
  <c r="DK75" i="5"/>
  <c r="GK75" i="5" s="1"/>
  <c r="DT78" i="5"/>
  <c r="CM79" i="5"/>
  <c r="DF79" i="5"/>
  <c r="DH79" i="5" s="1"/>
  <c r="DJ79" i="5" s="1"/>
  <c r="DK79" i="5"/>
  <c r="GK79" i="5" s="1"/>
  <c r="DT82" i="5"/>
  <c r="CM83" i="5"/>
  <c r="DU83" i="5"/>
  <c r="GM83" i="5" s="1"/>
  <c r="DF83" i="5"/>
  <c r="DH83" i="5" s="1"/>
  <c r="DJ83" i="5" s="1"/>
  <c r="DK83" i="5"/>
  <c r="GK83" i="5" s="1"/>
  <c r="DU85" i="5"/>
  <c r="GM85" i="5" s="1"/>
  <c r="DP85" i="5"/>
  <c r="GL85" i="5" s="1"/>
  <c r="DF85" i="5"/>
  <c r="DH85" i="5" s="1"/>
  <c r="DJ85" i="5" s="1"/>
  <c r="DU89" i="5"/>
  <c r="GM89" i="5" s="1"/>
  <c r="DP89" i="5"/>
  <c r="GL89" i="5" s="1"/>
  <c r="DF89" i="5"/>
  <c r="DH89" i="5" s="1"/>
  <c r="DJ89" i="5" s="1"/>
  <c r="DR91" i="5"/>
  <c r="DU93" i="5"/>
  <c r="GM93" i="5" s="1"/>
  <c r="DP93" i="5"/>
  <c r="GL93" i="5" s="1"/>
  <c r="DF93" i="5"/>
  <c r="DH93" i="5" s="1"/>
  <c r="DJ93" i="5" s="1"/>
  <c r="DU97" i="5"/>
  <c r="GM97" i="5" s="1"/>
  <c r="DP97" i="5"/>
  <c r="GL97" i="5" s="1"/>
  <c r="DF97" i="5"/>
  <c r="DH97" i="5" s="1"/>
  <c r="DJ97" i="5" s="1"/>
  <c r="DU101" i="5"/>
  <c r="GM101" i="5" s="1"/>
  <c r="DP101" i="5"/>
  <c r="GL101" i="5" s="1"/>
  <c r="DF101" i="5"/>
  <c r="DH101" i="5" s="1"/>
  <c r="DJ101" i="5" s="1"/>
  <c r="DO107" i="5"/>
  <c r="DL111" i="5"/>
  <c r="DL115" i="5"/>
  <c r="DO115" i="5"/>
  <c r="AQ124" i="5"/>
  <c r="BM124" i="5" s="1"/>
  <c r="BD124" i="5"/>
  <c r="DQ124" i="5"/>
  <c r="DW135" i="5"/>
  <c r="DY135" i="5"/>
  <c r="DL143" i="5"/>
  <c r="DO143" i="5"/>
  <c r="DT144" i="5"/>
  <c r="DG147" i="5"/>
  <c r="DU147" i="5"/>
  <c r="GM147" i="5" s="1"/>
  <c r="DF147" i="5"/>
  <c r="DH147" i="5" s="1"/>
  <c r="DJ147" i="5" s="1"/>
  <c r="DK147" i="5"/>
  <c r="GK147" i="5" s="1"/>
  <c r="BD149" i="5"/>
  <c r="AQ149" i="5"/>
  <c r="BM149" i="5" s="1"/>
  <c r="DG149" i="5"/>
  <c r="DU149" i="5"/>
  <c r="GM149" i="5" s="1"/>
  <c r="DP149" i="5"/>
  <c r="GL149" i="5" s="1"/>
  <c r="DK149" i="5"/>
  <c r="GK149" i="5" s="1"/>
  <c r="DF149" i="5"/>
  <c r="DH149" i="5" s="1"/>
  <c r="DJ149" i="5" s="1"/>
  <c r="DY158" i="5"/>
  <c r="DY183" i="5"/>
  <c r="DV183" i="5"/>
  <c r="DY203" i="5"/>
  <c r="DV203" i="5"/>
  <c r="DB141" i="5"/>
  <c r="CN141" i="5"/>
  <c r="GG141" i="5" s="1"/>
  <c r="CZ141" i="5"/>
  <c r="CM143" i="5"/>
  <c r="CK143" i="5"/>
  <c r="CS144" i="5"/>
  <c r="GH144" i="5" s="1"/>
  <c r="CX144" i="5"/>
  <c r="GI144" i="5" s="1"/>
  <c r="CM144" i="5"/>
  <c r="CK144" i="5"/>
  <c r="CJ144" i="5"/>
  <c r="DV144" i="5"/>
  <c r="DY144" i="5"/>
  <c r="DV145" i="5"/>
  <c r="DY145" i="5"/>
  <c r="DV148" i="5"/>
  <c r="CM155" i="5"/>
  <c r="CK155" i="5"/>
  <c r="CJ155" i="5"/>
  <c r="DG155" i="5"/>
  <c r="DU155" i="5"/>
  <c r="GM155" i="5" s="1"/>
  <c r="DP155" i="5"/>
  <c r="GL155" i="5" s="1"/>
  <c r="DK155" i="5"/>
  <c r="GK155" i="5" s="1"/>
  <c r="DF155" i="5"/>
  <c r="DH155" i="5" s="1"/>
  <c r="DJ155" i="5" s="1"/>
  <c r="DF162" i="5"/>
  <c r="DH162" i="5" s="1"/>
  <c r="DJ162" i="5" s="1"/>
  <c r="DK162" i="5"/>
  <c r="GK162" i="5" s="1"/>
  <c r="DU162" i="5"/>
  <c r="GM162" i="5" s="1"/>
  <c r="DG162" i="5"/>
  <c r="DP162" i="5"/>
  <c r="GL162" i="5" s="1"/>
  <c r="CX163" i="5"/>
  <c r="GI163" i="5" s="1"/>
  <c r="CS163" i="5"/>
  <c r="GH163" i="5" s="1"/>
  <c r="CN163" i="5"/>
  <c r="GG163" i="5" s="1"/>
  <c r="DF166" i="5"/>
  <c r="DH166" i="5" s="1"/>
  <c r="DJ166" i="5" s="1"/>
  <c r="DK166" i="5"/>
  <c r="GK166" i="5" s="1"/>
  <c r="DU166" i="5"/>
  <c r="GM166" i="5" s="1"/>
  <c r="DG166" i="5"/>
  <c r="CN170" i="5"/>
  <c r="GG170" i="5" s="1"/>
  <c r="CS170" i="5"/>
  <c r="GH170" i="5" s="1"/>
  <c r="CK178" i="5"/>
  <c r="CJ178" i="5"/>
  <c r="CK180" i="5"/>
  <c r="CJ180" i="5"/>
  <c r="CM180" i="5"/>
  <c r="DT186" i="5"/>
  <c r="DY196" i="5"/>
  <c r="DV196" i="5"/>
  <c r="CX199" i="5"/>
  <c r="GI199" i="5" s="1"/>
  <c r="CS199" i="5"/>
  <c r="GH199" i="5" s="1"/>
  <c r="CN199" i="5"/>
  <c r="GG199" i="5" s="1"/>
  <c r="DU11" i="5"/>
  <c r="GM11" i="5" s="1"/>
  <c r="DU12" i="5"/>
  <c r="GM12" i="5" s="1"/>
  <c r="DU13" i="5"/>
  <c r="GM13" i="5" s="1"/>
  <c r="DU14" i="5"/>
  <c r="GM14" i="5" s="1"/>
  <c r="DU15" i="5"/>
  <c r="GM15" i="5" s="1"/>
  <c r="DU16" i="5"/>
  <c r="GM16" i="5" s="1"/>
  <c r="DU17" i="5"/>
  <c r="GM17" i="5" s="1"/>
  <c r="DU18" i="5"/>
  <c r="GM18" i="5" s="1"/>
  <c r="DU19" i="5"/>
  <c r="GM19" i="5" s="1"/>
  <c r="DU20" i="5"/>
  <c r="GM20" i="5" s="1"/>
  <c r="DU21" i="5"/>
  <c r="GM21" i="5" s="1"/>
  <c r="DU22" i="5"/>
  <c r="GM22" i="5" s="1"/>
  <c r="DU23" i="5"/>
  <c r="GM23" i="5" s="1"/>
  <c r="DU24" i="5"/>
  <c r="GM24" i="5" s="1"/>
  <c r="DU25" i="5"/>
  <c r="GM25" i="5" s="1"/>
  <c r="DU26" i="5"/>
  <c r="GM26" i="5" s="1"/>
  <c r="DU27" i="5"/>
  <c r="GM27" i="5" s="1"/>
  <c r="DU28" i="5"/>
  <c r="GM28" i="5" s="1"/>
  <c r="DU29" i="5"/>
  <c r="GM29" i="5" s="1"/>
  <c r="DU30" i="5"/>
  <c r="GM30" i="5" s="1"/>
  <c r="DU31" i="5"/>
  <c r="GM31" i="5" s="1"/>
  <c r="DU32" i="5"/>
  <c r="GM32" i="5" s="1"/>
  <c r="DU33" i="5"/>
  <c r="GM33" i="5" s="1"/>
  <c r="DU34" i="5"/>
  <c r="GM34" i="5" s="1"/>
  <c r="DU35" i="5"/>
  <c r="GM35" i="5" s="1"/>
  <c r="DU36" i="5"/>
  <c r="GM36" i="5" s="1"/>
  <c r="DU37" i="5"/>
  <c r="GM37" i="5" s="1"/>
  <c r="DU38" i="5"/>
  <c r="GM38" i="5" s="1"/>
  <c r="DU39" i="5"/>
  <c r="GM39" i="5" s="1"/>
  <c r="DU40" i="5"/>
  <c r="GM40" i="5" s="1"/>
  <c r="DU41" i="5"/>
  <c r="GM41" i="5" s="1"/>
  <c r="DU42" i="5"/>
  <c r="GM42" i="5" s="1"/>
  <c r="DU43" i="5"/>
  <c r="GM43" i="5" s="1"/>
  <c r="DU44" i="5"/>
  <c r="GM44" i="5" s="1"/>
  <c r="DU45" i="5"/>
  <c r="GM45" i="5" s="1"/>
  <c r="DU46" i="5"/>
  <c r="GM46" i="5" s="1"/>
  <c r="DU47" i="5"/>
  <c r="GM47" i="5" s="1"/>
  <c r="DU48" i="5"/>
  <c r="GM48" i="5" s="1"/>
  <c r="DU49" i="5"/>
  <c r="GM49" i="5" s="1"/>
  <c r="DU50" i="5"/>
  <c r="GM50" i="5" s="1"/>
  <c r="DU51" i="5"/>
  <c r="GM51" i="5" s="1"/>
  <c r="DU52" i="5"/>
  <c r="GM52" i="5" s="1"/>
  <c r="DU53" i="5"/>
  <c r="GM53" i="5" s="1"/>
  <c r="DU54" i="5"/>
  <c r="GM54" i="5" s="1"/>
  <c r="DU55" i="5"/>
  <c r="GM55" i="5" s="1"/>
  <c r="DU56" i="5"/>
  <c r="GM56" i="5" s="1"/>
  <c r="CR57" i="5"/>
  <c r="CW59" i="5"/>
  <c r="DU60" i="5"/>
  <c r="GM60" i="5" s="1"/>
  <c r="DU61" i="5"/>
  <c r="GM61" i="5" s="1"/>
  <c r="DU62" i="5"/>
  <c r="GM62" i="5" s="1"/>
  <c r="DU63" i="5"/>
  <c r="GM63" i="5" s="1"/>
  <c r="DU65" i="5"/>
  <c r="GM65" i="5" s="1"/>
  <c r="DU66" i="5"/>
  <c r="GM66" i="5" s="1"/>
  <c r="DU67" i="5"/>
  <c r="GM67" i="5" s="1"/>
  <c r="DU68" i="5"/>
  <c r="GM68" i="5" s="1"/>
  <c r="DU69" i="5"/>
  <c r="GM69" i="5" s="1"/>
  <c r="DU70" i="5"/>
  <c r="GM70" i="5" s="1"/>
  <c r="CR73" i="5"/>
  <c r="CW73" i="5"/>
  <c r="DK84" i="5"/>
  <c r="GK84" i="5" s="1"/>
  <c r="DK88" i="5"/>
  <c r="GK88" i="5" s="1"/>
  <c r="DK92" i="5"/>
  <c r="GK92" i="5" s="1"/>
  <c r="DK96" i="5"/>
  <c r="GK96" i="5" s="1"/>
  <c r="DK100" i="5"/>
  <c r="GK100" i="5" s="1"/>
  <c r="DQ121" i="5"/>
  <c r="CX123" i="5"/>
  <c r="GI123" i="5" s="1"/>
  <c r="CS123" i="5"/>
  <c r="GH123" i="5" s="1"/>
  <c r="CN123" i="5"/>
  <c r="GG123" i="5" s="1"/>
  <c r="CX125" i="5"/>
  <c r="GI125" i="5" s="1"/>
  <c r="CS125" i="5"/>
  <c r="GH125" i="5" s="1"/>
  <c r="CN125" i="5"/>
  <c r="GG125" i="5" s="1"/>
  <c r="DQ125" i="5"/>
  <c r="CX127" i="5"/>
  <c r="GI127" i="5" s="1"/>
  <c r="CS127" i="5"/>
  <c r="GH127" i="5" s="1"/>
  <c r="CN127" i="5"/>
  <c r="GG127" i="5" s="1"/>
  <c r="DV128" i="5"/>
  <c r="CX129" i="5"/>
  <c r="GI129" i="5" s="1"/>
  <c r="CS129" i="5"/>
  <c r="GH129" i="5" s="1"/>
  <c r="CN129" i="5"/>
  <c r="GG129" i="5" s="1"/>
  <c r="CX131" i="5"/>
  <c r="GI131" i="5" s="1"/>
  <c r="DW132" i="5"/>
  <c r="CX133" i="5"/>
  <c r="GI133" i="5" s="1"/>
  <c r="CS133" i="5"/>
  <c r="GH133" i="5" s="1"/>
  <c r="CN133" i="5"/>
  <c r="GG133" i="5" s="1"/>
  <c r="CX135" i="5"/>
  <c r="GI135" i="5" s="1"/>
  <c r="CS135" i="5"/>
  <c r="GH135" i="5" s="1"/>
  <c r="CN135" i="5"/>
  <c r="GG135" i="5" s="1"/>
  <c r="DV136" i="5"/>
  <c r="CX137" i="5"/>
  <c r="GI137" i="5" s="1"/>
  <c r="CS137" i="5"/>
  <c r="GH137" i="5" s="1"/>
  <c r="CN137" i="5"/>
  <c r="GG137" i="5" s="1"/>
  <c r="CX139" i="5"/>
  <c r="GI139" i="5" s="1"/>
  <c r="CS139" i="5"/>
  <c r="GH139" i="5" s="1"/>
  <c r="CN139" i="5"/>
  <c r="GG139" i="5" s="1"/>
  <c r="BD141" i="5"/>
  <c r="CS141" i="5"/>
  <c r="GH141" i="5" s="1"/>
  <c r="DY141" i="5"/>
  <c r="AQ142" i="5"/>
  <c r="BM142" i="5" s="1"/>
  <c r="CJ143" i="5"/>
  <c r="CN144" i="5"/>
  <c r="GG144" i="5" s="1"/>
  <c r="CM147" i="5"/>
  <c r="CK147" i="5"/>
  <c r="CM148" i="5"/>
  <c r="CK148" i="5"/>
  <c r="CJ148" i="5"/>
  <c r="AQ151" i="5"/>
  <c r="BM151" i="5" s="1"/>
  <c r="CM151" i="5"/>
  <c r="CK151" i="5"/>
  <c r="CJ151" i="5"/>
  <c r="DG151" i="5"/>
  <c r="DU151" i="5"/>
  <c r="GM151" i="5" s="1"/>
  <c r="DP151" i="5"/>
  <c r="GL151" i="5" s="1"/>
  <c r="DK151" i="5"/>
  <c r="GK151" i="5" s="1"/>
  <c r="DF151" i="5"/>
  <c r="DH151" i="5" s="1"/>
  <c r="DJ151" i="5" s="1"/>
  <c r="DO165" i="5"/>
  <c r="DL165" i="5"/>
  <c r="DQ171" i="5"/>
  <c r="DU174" i="5"/>
  <c r="GM174" i="5" s="1"/>
  <c r="DG174" i="5"/>
  <c r="DF174" i="5"/>
  <c r="DH174" i="5" s="1"/>
  <c r="DJ174" i="5" s="1"/>
  <c r="DK174" i="5"/>
  <c r="GK174" i="5" s="1"/>
  <c r="CJ175" i="5"/>
  <c r="CM175" i="5"/>
  <c r="CK175" i="5"/>
  <c r="CN176" i="5"/>
  <c r="GG176" i="5" s="1"/>
  <c r="CX178" i="5"/>
  <c r="GI178" i="5" s="1"/>
  <c r="CS178" i="5"/>
  <c r="GH178" i="5" s="1"/>
  <c r="CM178" i="5"/>
  <c r="DY194" i="5"/>
  <c r="DV194" i="5"/>
  <c r="CX197" i="5"/>
  <c r="GI197" i="5" s="1"/>
  <c r="CS197" i="5"/>
  <c r="GH197" i="5" s="1"/>
  <c r="CN197" i="5"/>
  <c r="GG197" i="5" s="1"/>
  <c r="CM208" i="5"/>
  <c r="CK208" i="5"/>
  <c r="CJ208" i="5"/>
  <c r="DK87" i="5"/>
  <c r="GK87" i="5" s="1"/>
  <c r="DK91" i="5"/>
  <c r="GK91" i="5" s="1"/>
  <c r="DK95" i="5"/>
  <c r="GK95" i="5" s="1"/>
  <c r="DK99" i="5"/>
  <c r="GK99" i="5" s="1"/>
  <c r="CX107" i="5"/>
  <c r="GI107" i="5" s="1"/>
  <c r="CS107" i="5"/>
  <c r="GH107" i="5" s="1"/>
  <c r="CN107" i="5"/>
  <c r="GG107" i="5" s="1"/>
  <c r="DV108" i="5"/>
  <c r="CX109" i="5"/>
  <c r="GI109" i="5" s="1"/>
  <c r="CS109" i="5"/>
  <c r="GH109" i="5" s="1"/>
  <c r="CN109" i="5"/>
  <c r="GG109" i="5" s="1"/>
  <c r="DL110" i="5"/>
  <c r="CX111" i="5"/>
  <c r="GI111" i="5" s="1"/>
  <c r="CS111" i="5"/>
  <c r="GH111" i="5" s="1"/>
  <c r="CN111" i="5"/>
  <c r="GG111" i="5" s="1"/>
  <c r="CX113" i="5"/>
  <c r="GI113" i="5" s="1"/>
  <c r="CS113" i="5"/>
  <c r="GH113" i="5" s="1"/>
  <c r="CN113" i="5"/>
  <c r="GG113" i="5" s="1"/>
  <c r="CX115" i="5"/>
  <c r="GI115" i="5" s="1"/>
  <c r="CS115" i="5"/>
  <c r="GH115" i="5" s="1"/>
  <c r="CN115" i="5"/>
  <c r="GG115" i="5" s="1"/>
  <c r="DQ115" i="5"/>
  <c r="DL116" i="5"/>
  <c r="CX117" i="5"/>
  <c r="GI117" i="5" s="1"/>
  <c r="CS117" i="5"/>
  <c r="GH117" i="5" s="1"/>
  <c r="CN117" i="5"/>
  <c r="GG117" i="5" s="1"/>
  <c r="CX119" i="5"/>
  <c r="GI119" i="5" s="1"/>
  <c r="CS119" i="5"/>
  <c r="GH119" i="5" s="1"/>
  <c r="CN119" i="5"/>
  <c r="GG119" i="5" s="1"/>
  <c r="DQ119" i="5"/>
  <c r="DT121" i="5"/>
  <c r="BD123" i="5"/>
  <c r="BD125" i="5"/>
  <c r="BD127" i="5"/>
  <c r="DG143" i="5"/>
  <c r="DU143" i="5"/>
  <c r="GM143" i="5" s="1"/>
  <c r="DF143" i="5"/>
  <c r="DH143" i="5" s="1"/>
  <c r="DJ143" i="5" s="1"/>
  <c r="DP143" i="5"/>
  <c r="GL143" i="5" s="1"/>
  <c r="DG144" i="5"/>
  <c r="DF144" i="5"/>
  <c r="DH144" i="5" s="1"/>
  <c r="DJ144" i="5" s="1"/>
  <c r="DK144" i="5"/>
  <c r="GK144" i="5" s="1"/>
  <c r="CP148" i="5"/>
  <c r="DG148" i="5"/>
  <c r="DF148" i="5"/>
  <c r="DH148" i="5" s="1"/>
  <c r="DJ148" i="5" s="1"/>
  <c r="DK148" i="5"/>
  <c r="GK148" i="5" s="1"/>
  <c r="BD154" i="5"/>
  <c r="AQ154" i="5"/>
  <c r="BM154" i="5" s="1"/>
  <c r="CM154" i="5"/>
  <c r="CK154" i="5"/>
  <c r="DG154" i="5"/>
  <c r="DU154" i="5"/>
  <c r="GM154" i="5" s="1"/>
  <c r="DP154" i="5"/>
  <c r="GL154" i="5" s="1"/>
  <c r="DK154" i="5"/>
  <c r="GK154" i="5" s="1"/>
  <c r="DF154" i="5"/>
  <c r="DH154" i="5" s="1"/>
  <c r="DJ154" i="5" s="1"/>
  <c r="CS155" i="5"/>
  <c r="GH155" i="5" s="1"/>
  <c r="CJ158" i="5"/>
  <c r="CM158" i="5"/>
  <c r="CK158" i="5"/>
  <c r="DO161" i="5"/>
  <c r="DL161" i="5"/>
  <c r="CJ165" i="5"/>
  <c r="CM165" i="5"/>
  <c r="CS166" i="5"/>
  <c r="GH166" i="5" s="1"/>
  <c r="CX166" i="5"/>
  <c r="GI166" i="5" s="1"/>
  <c r="CN166" i="5"/>
  <c r="GG166" i="5" s="1"/>
  <c r="CX170" i="5"/>
  <c r="GI170" i="5" s="1"/>
  <c r="DY171" i="5"/>
  <c r="DV171" i="5"/>
  <c r="CN174" i="5"/>
  <c r="GG174" i="5" s="1"/>
  <c r="CS174" i="5"/>
  <c r="GH174" i="5" s="1"/>
  <c r="CX174" i="5"/>
  <c r="GI174" i="5" s="1"/>
  <c r="DY175" i="5"/>
  <c r="CS177" i="5"/>
  <c r="GH177" i="5" s="1"/>
  <c r="DU178" i="5"/>
  <c r="GM178" i="5" s="1"/>
  <c r="DP178" i="5"/>
  <c r="GL178" i="5" s="1"/>
  <c r="DK178" i="5"/>
  <c r="GK178" i="5" s="1"/>
  <c r="DF178" i="5"/>
  <c r="DH178" i="5" s="1"/>
  <c r="DJ178" i="5" s="1"/>
  <c r="DG178" i="5"/>
  <c r="CX191" i="5"/>
  <c r="GI191" i="5" s="1"/>
  <c r="CS191" i="5"/>
  <c r="GH191" i="5" s="1"/>
  <c r="CN191" i="5"/>
  <c r="GG191" i="5" s="1"/>
  <c r="DO193" i="5"/>
  <c r="DL193" i="5"/>
  <c r="DL204" i="5"/>
  <c r="DU102" i="5"/>
  <c r="GM102" i="5" s="1"/>
  <c r="DU103" i="5"/>
  <c r="GM103" i="5" s="1"/>
  <c r="DU104" i="5"/>
  <c r="GM104" i="5" s="1"/>
  <c r="DU105" i="5"/>
  <c r="GM105" i="5" s="1"/>
  <c r="CM140" i="5"/>
  <c r="DG140" i="5"/>
  <c r="DP141" i="5"/>
  <c r="GL141" i="5" s="1"/>
  <c r="DU142" i="5"/>
  <c r="GM142" i="5" s="1"/>
  <c r="DP145" i="5"/>
  <c r="GL145" i="5" s="1"/>
  <c r="DU146" i="5"/>
  <c r="GM146" i="5" s="1"/>
  <c r="CM152" i="5"/>
  <c r="CK152" i="5"/>
  <c r="DG152" i="5"/>
  <c r="DU152" i="5"/>
  <c r="GM152" i="5" s="1"/>
  <c r="DP152" i="5"/>
  <c r="GL152" i="5" s="1"/>
  <c r="DK152" i="5"/>
  <c r="GK152" i="5" s="1"/>
  <c r="DF152" i="5"/>
  <c r="DH152" i="5" s="1"/>
  <c r="DJ152" i="5" s="1"/>
  <c r="AQ153" i="5"/>
  <c r="BM153" i="5" s="1"/>
  <c r="CM156" i="5"/>
  <c r="CK156" i="5"/>
  <c r="DG156" i="5"/>
  <c r="DU156" i="5"/>
  <c r="GM156" i="5" s="1"/>
  <c r="DP156" i="5"/>
  <c r="GL156" i="5" s="1"/>
  <c r="DK156" i="5"/>
  <c r="GK156" i="5" s="1"/>
  <c r="DF156" i="5"/>
  <c r="DH156" i="5" s="1"/>
  <c r="DJ156" i="5" s="1"/>
  <c r="AQ157" i="5"/>
  <c r="BM157" i="5" s="1"/>
  <c r="DF158" i="5"/>
  <c r="DH158" i="5" s="1"/>
  <c r="DJ158" i="5" s="1"/>
  <c r="DK158" i="5"/>
  <c r="GK158" i="5" s="1"/>
  <c r="DU165" i="5"/>
  <c r="GM165" i="5" s="1"/>
  <c r="DG165" i="5"/>
  <c r="DF165" i="5"/>
  <c r="DH165" i="5" s="1"/>
  <c r="DJ165" i="5" s="1"/>
  <c r="DP165" i="5"/>
  <c r="GL165" i="5" s="1"/>
  <c r="CJ166" i="5"/>
  <c r="CM166" i="5"/>
  <c r="CK166" i="5"/>
  <c r="CS173" i="5"/>
  <c r="GH173" i="5" s="1"/>
  <c r="CJ174" i="5"/>
  <c r="CM174" i="5"/>
  <c r="DF175" i="5"/>
  <c r="DH175" i="5" s="1"/>
  <c r="DJ175" i="5" s="1"/>
  <c r="DK175" i="5"/>
  <c r="GK175" i="5" s="1"/>
  <c r="AQ185" i="5"/>
  <c r="BM185" i="5" s="1"/>
  <c r="BD185" i="5"/>
  <c r="DY187" i="5"/>
  <c r="DV187" i="5"/>
  <c r="AQ189" i="5"/>
  <c r="BM189" i="5" s="1"/>
  <c r="BD189" i="5"/>
  <c r="DY192" i="5"/>
  <c r="CX195" i="5"/>
  <c r="GI195" i="5" s="1"/>
  <c r="CS195" i="5"/>
  <c r="GH195" i="5" s="1"/>
  <c r="CN195" i="5"/>
  <c r="GG195" i="5" s="1"/>
  <c r="DY200" i="5"/>
  <c r="DV200" i="5"/>
  <c r="CX204" i="5"/>
  <c r="GI204" i="5" s="1"/>
  <c r="CS204" i="5"/>
  <c r="GH204" i="5" s="1"/>
  <c r="CN204" i="5"/>
  <c r="GG204" i="5" s="1"/>
  <c r="CS213" i="5"/>
  <c r="GH213" i="5" s="1"/>
  <c r="CX213" i="5"/>
  <c r="GI213" i="5" s="1"/>
  <c r="CN213" i="5"/>
  <c r="GG213" i="5" s="1"/>
  <c r="CM220" i="5"/>
  <c r="CK220" i="5"/>
  <c r="CJ220" i="5"/>
  <c r="DB221" i="5"/>
  <c r="DP142" i="5"/>
  <c r="GL142" i="5" s="1"/>
  <c r="DP146" i="5"/>
  <c r="GL146" i="5" s="1"/>
  <c r="CM153" i="5"/>
  <c r="CK153" i="5"/>
  <c r="DG153" i="5"/>
  <c r="DU153" i="5"/>
  <c r="GM153" i="5" s="1"/>
  <c r="DP153" i="5"/>
  <c r="GL153" i="5" s="1"/>
  <c r="DK153" i="5"/>
  <c r="GK153" i="5" s="1"/>
  <c r="DF153" i="5"/>
  <c r="DH153" i="5" s="1"/>
  <c r="DJ153" i="5" s="1"/>
  <c r="DU161" i="5"/>
  <c r="GM161" i="5" s="1"/>
  <c r="DG161" i="5"/>
  <c r="DF161" i="5"/>
  <c r="DH161" i="5" s="1"/>
  <c r="DJ161" i="5" s="1"/>
  <c r="DP161" i="5"/>
  <c r="GL161" i="5" s="1"/>
  <c r="CJ162" i="5"/>
  <c r="CM162" i="5"/>
  <c r="CK162" i="5"/>
  <c r="DY163" i="5"/>
  <c r="DW163" i="5"/>
  <c r="DV163" i="5"/>
  <c r="CJ170" i="5"/>
  <c r="CM170" i="5"/>
  <c r="DF171" i="5"/>
  <c r="DH171" i="5" s="1"/>
  <c r="DJ171" i="5" s="1"/>
  <c r="DK171" i="5"/>
  <c r="GK171" i="5" s="1"/>
  <c r="CO173" i="5"/>
  <c r="CP173" i="5"/>
  <c r="CX173" i="5"/>
  <c r="GI173" i="5" s="1"/>
  <c r="CK176" i="5"/>
  <c r="CJ176" i="5"/>
  <c r="DU176" i="5"/>
  <c r="GM176" i="5" s="1"/>
  <c r="DP176" i="5"/>
  <c r="GL176" i="5" s="1"/>
  <c r="DK176" i="5"/>
  <c r="GK176" i="5" s="1"/>
  <c r="DF176" i="5"/>
  <c r="DH176" i="5" s="1"/>
  <c r="DJ176" i="5" s="1"/>
  <c r="DG176" i="5"/>
  <c r="CX193" i="5"/>
  <c r="GI193" i="5" s="1"/>
  <c r="DY198" i="5"/>
  <c r="DW198" i="5"/>
  <c r="DV198" i="5"/>
  <c r="CS209" i="5"/>
  <c r="GH209" i="5" s="1"/>
  <c r="CX209" i="5"/>
  <c r="GI209" i="5" s="1"/>
  <c r="CN209" i="5"/>
  <c r="GG209" i="5" s="1"/>
  <c r="CM209" i="5"/>
  <c r="CK209" i="5"/>
  <c r="CJ209" i="5"/>
  <c r="DL212" i="5"/>
  <c r="DO212" i="5"/>
  <c r="DP159" i="5"/>
  <c r="GL159" i="5" s="1"/>
  <c r="DG160" i="5"/>
  <c r="DU160" i="5"/>
  <c r="GM160" i="5" s="1"/>
  <c r="DP163" i="5"/>
  <c r="GL163" i="5" s="1"/>
  <c r="DG164" i="5"/>
  <c r="DU164" i="5"/>
  <c r="GM164" i="5" s="1"/>
  <c r="DP167" i="5"/>
  <c r="GL167" i="5" s="1"/>
  <c r="DG168" i="5"/>
  <c r="DU168" i="5"/>
  <c r="GM168" i="5" s="1"/>
  <c r="DP172" i="5"/>
  <c r="GL172" i="5" s="1"/>
  <c r="DG173" i="5"/>
  <c r="DU173" i="5"/>
  <c r="GM173" i="5" s="1"/>
  <c r="CK177" i="5"/>
  <c r="CJ177" i="5"/>
  <c r="DU177" i="5"/>
  <c r="GM177" i="5" s="1"/>
  <c r="DP177" i="5"/>
  <c r="GL177" i="5" s="1"/>
  <c r="DK177" i="5"/>
  <c r="GK177" i="5" s="1"/>
  <c r="DF177" i="5"/>
  <c r="DH177" i="5" s="1"/>
  <c r="DJ177" i="5" s="1"/>
  <c r="CK179" i="5"/>
  <c r="CJ179" i="5"/>
  <c r="DU179" i="5"/>
  <c r="GM179" i="5" s="1"/>
  <c r="DP179" i="5"/>
  <c r="GL179" i="5" s="1"/>
  <c r="DK179" i="5"/>
  <c r="GK179" i="5" s="1"/>
  <c r="DF179" i="5"/>
  <c r="DH179" i="5" s="1"/>
  <c r="DJ179" i="5" s="1"/>
  <c r="DY195" i="5"/>
  <c r="DV195" i="5"/>
  <c r="DO198" i="5"/>
  <c r="DL198" i="5"/>
  <c r="DP160" i="5"/>
  <c r="GL160" i="5" s="1"/>
  <c r="DP164" i="5"/>
  <c r="GL164" i="5" s="1"/>
  <c r="DP168" i="5"/>
  <c r="GL168" i="5" s="1"/>
  <c r="DP173" i="5"/>
  <c r="GL173" i="5" s="1"/>
  <c r="CX183" i="5"/>
  <c r="GI183" i="5" s="1"/>
  <c r="CX192" i="5"/>
  <c r="GI192" i="5" s="1"/>
  <c r="CS192" i="5"/>
  <c r="GH192" i="5" s="1"/>
  <c r="CN192" i="5"/>
  <c r="GG192" i="5" s="1"/>
  <c r="CX194" i="5"/>
  <c r="GI194" i="5" s="1"/>
  <c r="CS194" i="5"/>
  <c r="GH194" i="5" s="1"/>
  <c r="CN194" i="5"/>
  <c r="GG194" i="5" s="1"/>
  <c r="CX196" i="5"/>
  <c r="GI196" i="5" s="1"/>
  <c r="CS196" i="5"/>
  <c r="GH196" i="5" s="1"/>
  <c r="CN196" i="5"/>
  <c r="GG196" i="5" s="1"/>
  <c r="CX198" i="5"/>
  <c r="GI198" i="5" s="1"/>
  <c r="CS198" i="5"/>
  <c r="GH198" i="5" s="1"/>
  <c r="CN198" i="5"/>
  <c r="GG198" i="5" s="1"/>
  <c r="CX200" i="5"/>
  <c r="GI200" i="5" s="1"/>
  <c r="CS200" i="5"/>
  <c r="GH200" i="5" s="1"/>
  <c r="CN200" i="5"/>
  <c r="GG200" i="5" s="1"/>
  <c r="CX203" i="5"/>
  <c r="GI203" i="5" s="1"/>
  <c r="CS203" i="5"/>
  <c r="GH203" i="5" s="1"/>
  <c r="CN203" i="5"/>
  <c r="GG203" i="5" s="1"/>
  <c r="AQ206" i="5"/>
  <c r="BM206" i="5" s="1"/>
  <c r="BD206" i="5"/>
  <c r="DG216" i="5"/>
  <c r="DF216" i="5"/>
  <c r="DH216" i="5" s="1"/>
  <c r="DJ216" i="5" s="1"/>
  <c r="DU216" i="5"/>
  <c r="GM216" i="5" s="1"/>
  <c r="DP216" i="5"/>
  <c r="GL216" i="5" s="1"/>
  <c r="DK216" i="5"/>
  <c r="GK216" i="5" s="1"/>
  <c r="CX186" i="5"/>
  <c r="GI186" i="5" s="1"/>
  <c r="CS186" i="5"/>
  <c r="GH186" i="5" s="1"/>
  <c r="CN186" i="5"/>
  <c r="GG186" i="5" s="1"/>
  <c r="CX190" i="5"/>
  <c r="GI190" i="5" s="1"/>
  <c r="CS190" i="5"/>
  <c r="GH190" i="5" s="1"/>
  <c r="CN190" i="5"/>
  <c r="GG190" i="5" s="1"/>
  <c r="CM205" i="5"/>
  <c r="CK205" i="5"/>
  <c r="CJ205" i="5"/>
  <c r="DV205" i="5"/>
  <c r="DY205" i="5"/>
  <c r="DG212" i="5"/>
  <c r="DU212" i="5"/>
  <c r="GM212" i="5" s="1"/>
  <c r="DF212" i="5"/>
  <c r="DH212" i="5" s="1"/>
  <c r="DJ212" i="5" s="1"/>
  <c r="DP212" i="5"/>
  <c r="GL212" i="5" s="1"/>
  <c r="DG213" i="5"/>
  <c r="DF213" i="5"/>
  <c r="DH213" i="5" s="1"/>
  <c r="DJ213" i="5" s="1"/>
  <c r="DK213" i="5"/>
  <c r="GK213" i="5" s="1"/>
  <c r="DG214" i="5"/>
  <c r="DF214" i="5"/>
  <c r="DH214" i="5" s="1"/>
  <c r="DJ214" i="5" s="1"/>
  <c r="DP214" i="5"/>
  <c r="GL214" i="5" s="1"/>
  <c r="DU214" i="5"/>
  <c r="GM214" i="5" s="1"/>
  <c r="CR217" i="5"/>
  <c r="CP217" i="5"/>
  <c r="CO217" i="5"/>
  <c r="CJ181" i="5"/>
  <c r="CJ182" i="5"/>
  <c r="CJ183" i="5"/>
  <c r="DV184" i="5"/>
  <c r="BD186" i="5"/>
  <c r="DL186" i="5"/>
  <c r="CX187" i="5"/>
  <c r="GI187" i="5" s="1"/>
  <c r="CS187" i="5"/>
  <c r="GH187" i="5" s="1"/>
  <c r="CN187" i="5"/>
  <c r="GG187" i="5" s="1"/>
  <c r="DQ187" i="5"/>
  <c r="BD190" i="5"/>
  <c r="DT193" i="5"/>
  <c r="DT197" i="5"/>
  <c r="DT201" i="5"/>
  <c r="DT203" i="5"/>
  <c r="DQ204" i="5"/>
  <c r="DT204" i="5"/>
  <c r="DG208" i="5"/>
  <c r="DU208" i="5"/>
  <c r="GM208" i="5" s="1"/>
  <c r="DF208" i="5"/>
  <c r="DH208" i="5" s="1"/>
  <c r="DJ208" i="5" s="1"/>
  <c r="DP208" i="5"/>
  <c r="GL208" i="5" s="1"/>
  <c r="DG209" i="5"/>
  <c r="DF209" i="5"/>
  <c r="DH209" i="5" s="1"/>
  <c r="DJ209" i="5" s="1"/>
  <c r="DK209" i="5"/>
  <c r="GK209" i="5" s="1"/>
  <c r="DP213" i="5"/>
  <c r="GL213" i="5" s="1"/>
  <c r="CS214" i="5"/>
  <c r="GH214" i="5" s="1"/>
  <c r="CX214" i="5"/>
  <c r="GI214" i="5" s="1"/>
  <c r="CN214" i="5"/>
  <c r="GG214" i="5" s="1"/>
  <c r="DV217" i="5"/>
  <c r="DY217" i="5"/>
  <c r="DW217" i="5"/>
  <c r="BD223" i="5"/>
  <c r="AQ223" i="5"/>
  <c r="BM223" i="5" s="1"/>
  <c r="CM223" i="5"/>
  <c r="CK223" i="5"/>
  <c r="BD224" i="5"/>
  <c r="AQ224" i="5"/>
  <c r="BM224" i="5" s="1"/>
  <c r="DF180" i="5"/>
  <c r="DH180" i="5" s="1"/>
  <c r="DJ180" i="5" s="1"/>
  <c r="DK180" i="5"/>
  <c r="GK180" i="5" s="1"/>
  <c r="DP180" i="5"/>
  <c r="GL180" i="5" s="1"/>
  <c r="DU180" i="5"/>
  <c r="GM180" i="5" s="1"/>
  <c r="CK181" i="5"/>
  <c r="DF181" i="5"/>
  <c r="DH181" i="5" s="1"/>
  <c r="DJ181" i="5" s="1"/>
  <c r="DK181" i="5"/>
  <c r="GK181" i="5" s="1"/>
  <c r="DP181" i="5"/>
  <c r="GL181" i="5" s="1"/>
  <c r="DU181" i="5"/>
  <c r="GM181" i="5" s="1"/>
  <c r="CK182" i="5"/>
  <c r="DF182" i="5"/>
  <c r="DH182" i="5" s="1"/>
  <c r="DJ182" i="5" s="1"/>
  <c r="DK182" i="5"/>
  <c r="GK182" i="5" s="1"/>
  <c r="DP182" i="5"/>
  <c r="GL182" i="5" s="1"/>
  <c r="DU182" i="5"/>
  <c r="GM182" i="5" s="1"/>
  <c r="CK183" i="5"/>
  <c r="DF183" i="5"/>
  <c r="DH183" i="5" s="1"/>
  <c r="DJ183" i="5" s="1"/>
  <c r="DK183" i="5"/>
  <c r="GK183" i="5" s="1"/>
  <c r="DP183" i="5"/>
  <c r="GL183" i="5" s="1"/>
  <c r="CX184" i="5"/>
  <c r="GI184" i="5" s="1"/>
  <c r="CS184" i="5"/>
  <c r="GH184" i="5" s="1"/>
  <c r="CN184" i="5"/>
  <c r="GG184" i="5" s="1"/>
  <c r="DQ184" i="5"/>
  <c r="DY184" i="5"/>
  <c r="DO186" i="5"/>
  <c r="BD187" i="5"/>
  <c r="CX188" i="5"/>
  <c r="GI188" i="5" s="1"/>
  <c r="CS188" i="5"/>
  <c r="GH188" i="5" s="1"/>
  <c r="CN188" i="5"/>
  <c r="GG188" i="5" s="1"/>
  <c r="DV189" i="5"/>
  <c r="DQ193" i="5"/>
  <c r="DQ196" i="5"/>
  <c r="DQ197" i="5"/>
  <c r="DQ200" i="5"/>
  <c r="DQ201" i="5"/>
  <c r="DG205" i="5"/>
  <c r="DF205" i="5"/>
  <c r="DH205" i="5" s="1"/>
  <c r="DJ205" i="5" s="1"/>
  <c r="DK205" i="5"/>
  <c r="GK205" i="5" s="1"/>
  <c r="DQ209" i="5"/>
  <c r="DT209" i="5"/>
  <c r="DB210" i="5"/>
  <c r="CN210" i="5"/>
  <c r="GG210" i="5" s="1"/>
  <c r="CZ210" i="5"/>
  <c r="CM212" i="5"/>
  <c r="CK212" i="5"/>
  <c r="CM213" i="5"/>
  <c r="CK213" i="5"/>
  <c r="CJ213" i="5"/>
  <c r="DU213" i="5"/>
  <c r="GM213" i="5" s="1"/>
  <c r="BD214" i="5"/>
  <c r="DK214" i="5"/>
  <c r="GK214" i="5" s="1"/>
  <c r="AQ215" i="5"/>
  <c r="BM215" i="5" s="1"/>
  <c r="BD215" i="5"/>
  <c r="CX216" i="5"/>
  <c r="GI216" i="5" s="1"/>
  <c r="CN218" i="5"/>
  <c r="GG218" i="5" s="1"/>
  <c r="CJ223" i="5"/>
  <c r="DG224" i="5"/>
  <c r="DU224" i="5"/>
  <c r="GM224" i="5" s="1"/>
  <c r="DP224" i="5"/>
  <c r="GL224" i="5" s="1"/>
  <c r="DK224" i="5"/>
  <c r="GK224" i="5" s="1"/>
  <c r="DF224" i="5"/>
  <c r="DH224" i="5" s="1"/>
  <c r="DJ224" i="5" s="1"/>
  <c r="DP206" i="5"/>
  <c r="GL206" i="5" s="1"/>
  <c r="DU207" i="5"/>
  <c r="GM207" i="5" s="1"/>
  <c r="DP210" i="5"/>
  <c r="GL210" i="5" s="1"/>
  <c r="DU211" i="5"/>
  <c r="GM211" i="5" s="1"/>
  <c r="CM214" i="5"/>
  <c r="DG215" i="5"/>
  <c r="DU215" i="5"/>
  <c r="GM215" i="5" s="1"/>
  <c r="CJ232" i="5"/>
  <c r="CK232" i="5"/>
  <c r="DP207" i="5"/>
  <c r="GL207" i="5" s="1"/>
  <c r="DL210" i="5"/>
  <c r="DP211" i="5"/>
  <c r="GL211" i="5" s="1"/>
  <c r="CM215" i="5"/>
  <c r="CJ215" i="5"/>
  <c r="DP215" i="5"/>
  <c r="GL215" i="5" s="1"/>
  <c r="CX217" i="5"/>
  <c r="GI217" i="5" s="1"/>
  <c r="CS217" i="5"/>
  <c r="GH217" i="5" s="1"/>
  <c r="DG217" i="5"/>
  <c r="DK217" i="5"/>
  <c r="GK217" i="5" s="1"/>
  <c r="DP217" i="5"/>
  <c r="GL217" i="5" s="1"/>
  <c r="BD220" i="5"/>
  <c r="AQ220" i="5"/>
  <c r="BM220" i="5" s="1"/>
  <c r="CS221" i="5"/>
  <c r="GH221" i="5" s="1"/>
  <c r="BD222" i="5"/>
  <c r="AQ222" i="5"/>
  <c r="BM222" i="5" s="1"/>
  <c r="CM222" i="5"/>
  <c r="CK222" i="5"/>
  <c r="CN225" i="5"/>
  <c r="GG225" i="5" s="1"/>
  <c r="CM216" i="5"/>
  <c r="CK216" i="5"/>
  <c r="CM217" i="5"/>
  <c r="CJ217" i="5"/>
  <c r="DG220" i="5"/>
  <c r="DU220" i="5"/>
  <c r="GM220" i="5" s="1"/>
  <c r="DK220" i="5"/>
  <c r="GK220" i="5" s="1"/>
  <c r="DG222" i="5"/>
  <c r="DU222" i="5"/>
  <c r="GM222" i="5" s="1"/>
  <c r="DP222" i="5"/>
  <c r="GL222" i="5" s="1"/>
  <c r="DK222" i="5"/>
  <c r="GK222" i="5" s="1"/>
  <c r="DF222" i="5"/>
  <c r="DH222" i="5" s="1"/>
  <c r="DJ222" i="5" s="1"/>
  <c r="DG223" i="5"/>
  <c r="DU223" i="5"/>
  <c r="GM223" i="5" s="1"/>
  <c r="DP223" i="5"/>
  <c r="GL223" i="5" s="1"/>
  <c r="DK223" i="5"/>
  <c r="GK223" i="5" s="1"/>
  <c r="DF223" i="5"/>
  <c r="DH223" i="5" s="1"/>
  <c r="DJ223" i="5" s="1"/>
  <c r="CM224" i="5"/>
  <c r="CK224" i="5"/>
  <c r="CJ224" i="5"/>
  <c r="CK236" i="5"/>
  <c r="CM236" i="5"/>
  <c r="CJ236" i="5"/>
  <c r="DP218" i="5"/>
  <c r="GL218" i="5" s="1"/>
  <c r="CM221" i="5"/>
  <c r="CK221" i="5"/>
  <c r="DG221" i="5"/>
  <c r="DU221" i="5"/>
  <c r="GM221" i="5" s="1"/>
  <c r="DP221" i="5"/>
  <c r="GL221" i="5" s="1"/>
  <c r="DK221" i="5"/>
  <c r="GK221" i="5" s="1"/>
  <c r="DF221" i="5"/>
  <c r="DH221" i="5" s="1"/>
  <c r="DJ221" i="5" s="1"/>
  <c r="CM225" i="5"/>
  <c r="CK225" i="5"/>
  <c r="DG225" i="5"/>
  <c r="DU225" i="5"/>
  <c r="GM225" i="5" s="1"/>
  <c r="DP225" i="5"/>
  <c r="GL225" i="5" s="1"/>
  <c r="DK225" i="5"/>
  <c r="GK225" i="5" s="1"/>
  <c r="DF225" i="5"/>
  <c r="DH225" i="5" s="1"/>
  <c r="DJ225" i="5" s="1"/>
  <c r="DU236" i="5"/>
  <c r="GM236" i="5" s="1"/>
  <c r="DP236" i="5"/>
  <c r="GL236" i="5" s="1"/>
  <c r="DK236" i="5"/>
  <c r="GK236" i="5" s="1"/>
  <c r="DF236" i="5"/>
  <c r="DH236" i="5" s="1"/>
  <c r="DJ236" i="5" s="1"/>
  <c r="DG236" i="5"/>
  <c r="CK235" i="5"/>
  <c r="CM235" i="5"/>
  <c r="CJ235" i="5"/>
  <c r="CZ235" i="5"/>
  <c r="DB235" i="5"/>
  <c r="CY235" i="5"/>
  <c r="DU232" i="5"/>
  <c r="GM232" i="5" s="1"/>
  <c r="DP232" i="5"/>
  <c r="GL232" i="5" s="1"/>
  <c r="DK232" i="5"/>
  <c r="GK232" i="5" s="1"/>
  <c r="DF232" i="5"/>
  <c r="DH232" i="5" s="1"/>
  <c r="DJ232" i="5" s="1"/>
  <c r="DG232" i="5"/>
  <c r="CZ234" i="5"/>
  <c r="DB234" i="5"/>
  <c r="CY234" i="5"/>
  <c r="DU235" i="5"/>
  <c r="GM235" i="5" s="1"/>
  <c r="DP235" i="5"/>
  <c r="GL235" i="5" s="1"/>
  <c r="DK235" i="5"/>
  <c r="GK235" i="5" s="1"/>
  <c r="DF235" i="5"/>
  <c r="DH235" i="5" s="1"/>
  <c r="DJ235" i="5" s="1"/>
  <c r="DG235" i="5"/>
  <c r="CZ233" i="5"/>
  <c r="DB233" i="5"/>
  <c r="CY233" i="5"/>
  <c r="CK234" i="5"/>
  <c r="CM234" i="5"/>
  <c r="DU234" i="5"/>
  <c r="GM234" i="5" s="1"/>
  <c r="DP234" i="5"/>
  <c r="GL234" i="5" s="1"/>
  <c r="DK234" i="5"/>
  <c r="GK234" i="5" s="1"/>
  <c r="DF234" i="5"/>
  <c r="DH234" i="5" s="1"/>
  <c r="DJ234" i="5" s="1"/>
  <c r="DG234" i="5"/>
  <c r="CZ232" i="5"/>
  <c r="DB232" i="5"/>
  <c r="CY232" i="5"/>
  <c r="CK233" i="5"/>
  <c r="CM233" i="5"/>
  <c r="DU233" i="5"/>
  <c r="GM233" i="5" s="1"/>
  <c r="DP233" i="5"/>
  <c r="GL233" i="5" s="1"/>
  <c r="DK233" i="5"/>
  <c r="GK233" i="5" s="1"/>
  <c r="DF233" i="5"/>
  <c r="DH233" i="5" s="1"/>
  <c r="DJ233" i="5" s="1"/>
  <c r="DG233" i="5"/>
  <c r="CZ236" i="5"/>
  <c r="DB236" i="5"/>
  <c r="CY236" i="5"/>
  <c r="CJ237" i="5"/>
  <c r="CT232" i="5"/>
  <c r="CT233" i="5"/>
  <c r="CT234" i="5"/>
  <c r="CT235" i="5"/>
  <c r="CT236" i="5"/>
  <c r="CK237" i="5"/>
  <c r="GF35" i="4"/>
  <c r="GE35" i="4"/>
  <c r="GD35" i="4"/>
  <c r="FZ35" i="4"/>
  <c r="FY35" i="4"/>
  <c r="FX35" i="4"/>
  <c r="FW35" i="4"/>
  <c r="FV35" i="4"/>
  <c r="FU35" i="4"/>
  <c r="FT35" i="4"/>
  <c r="FS35" i="4"/>
  <c r="FR35" i="4"/>
  <c r="FQ35" i="4"/>
  <c r="GA35" i="4" s="1"/>
  <c r="BB35" i="4" s="1"/>
  <c r="FO35" i="4"/>
  <c r="DA35" i="4"/>
  <c r="CZ35" i="4"/>
  <c r="DH35" i="4" s="1"/>
  <c r="CY35" i="4"/>
  <c r="CW35" i="4"/>
  <c r="CT35" i="4"/>
  <c r="CR35" i="4"/>
  <c r="CO35" i="4"/>
  <c r="CM35" i="4"/>
  <c r="CF35" i="4"/>
  <c r="CJ35" i="4" s="1"/>
  <c r="CD35" i="4"/>
  <c r="CC35" i="4"/>
  <c r="AY35" i="4"/>
  <c r="BA35" i="4" s="1"/>
  <c r="AB35" i="4"/>
  <c r="Z35" i="4"/>
  <c r="T35" i="4"/>
  <c r="S35" i="4"/>
  <c r="R35" i="4"/>
  <c r="J35" i="4"/>
  <c r="DY128" i="5" l="1"/>
  <c r="GM128" i="5"/>
  <c r="DV218" i="5"/>
  <c r="GM218" i="5"/>
  <c r="DT84" i="5"/>
  <c r="GL84" i="5"/>
  <c r="DO103" i="5"/>
  <c r="GK103" i="5"/>
  <c r="DT136" i="5"/>
  <c r="GL136" i="5"/>
  <c r="DO145" i="5"/>
  <c r="GK145" i="5"/>
  <c r="DY140" i="5"/>
  <c r="GM140" i="5"/>
  <c r="DT57" i="5"/>
  <c r="GL57" i="5"/>
  <c r="DO207" i="5"/>
  <c r="GK207" i="5"/>
  <c r="DY131" i="5"/>
  <c r="GM131" i="5"/>
  <c r="DO33" i="5"/>
  <c r="GK33" i="5"/>
  <c r="DW186" i="5"/>
  <c r="DV209" i="5"/>
  <c r="DT88" i="5"/>
  <c r="DO51" i="5"/>
  <c r="DV121" i="5"/>
  <c r="DY237" i="5"/>
  <c r="GM237" i="5"/>
  <c r="CU210" i="5"/>
  <c r="GH210" i="5"/>
  <c r="CP177" i="5"/>
  <c r="GG177" i="5"/>
  <c r="DO196" i="5"/>
  <c r="GK196" i="5"/>
  <c r="DO130" i="5"/>
  <c r="GK130" i="5"/>
  <c r="DT199" i="5"/>
  <c r="GL199" i="5"/>
  <c r="DO199" i="5"/>
  <c r="GK199" i="5"/>
  <c r="DQ137" i="5"/>
  <c r="GL137" i="5"/>
  <c r="DV120" i="5"/>
  <c r="GM120" i="5"/>
  <c r="DO110" i="5"/>
  <c r="GK110" i="5"/>
  <c r="DT87" i="5"/>
  <c r="GL87" i="5"/>
  <c r="DO146" i="5"/>
  <c r="GK146" i="5"/>
  <c r="DT64" i="5"/>
  <c r="GL64" i="5"/>
  <c r="DO21" i="5"/>
  <c r="GK21" i="5"/>
  <c r="DM65" i="5"/>
  <c r="GK65" i="5"/>
  <c r="DT126" i="5"/>
  <c r="GL126" i="5"/>
  <c r="DQ59" i="5"/>
  <c r="GL59" i="5"/>
  <c r="DY114" i="5"/>
  <c r="GM114" i="5"/>
  <c r="DT92" i="5"/>
  <c r="GL92" i="5"/>
  <c r="DM55" i="5"/>
  <c r="GK55" i="5"/>
  <c r="DO116" i="5"/>
  <c r="GK116" i="5"/>
  <c r="DY106" i="5"/>
  <c r="GM106" i="5"/>
  <c r="DO108" i="5"/>
  <c r="GK108" i="5"/>
  <c r="DL132" i="5"/>
  <c r="GK132" i="5"/>
  <c r="CT57" i="5"/>
  <c r="GH57" i="5"/>
  <c r="DL237" i="5"/>
  <c r="GK237" i="5"/>
  <c r="DQ186" i="5"/>
  <c r="GL186" i="5"/>
  <c r="CW148" i="5"/>
  <c r="GH148" i="5"/>
  <c r="DT133" i="5"/>
  <c r="GL133" i="5"/>
  <c r="DV158" i="5"/>
  <c r="GM158" i="5"/>
  <c r="DT91" i="5"/>
  <c r="GL91" i="5"/>
  <c r="DT196" i="5"/>
  <c r="GL196" i="5"/>
  <c r="DV135" i="5"/>
  <c r="GM135" i="5"/>
  <c r="DO44" i="5"/>
  <c r="GK44" i="5"/>
  <c r="DT80" i="5"/>
  <c r="GL80" i="5"/>
  <c r="DT194" i="5"/>
  <c r="GL194" i="5"/>
  <c r="DY87" i="5"/>
  <c r="GM87" i="5"/>
  <c r="DY92" i="5"/>
  <c r="GM92" i="5"/>
  <c r="DY84" i="5"/>
  <c r="GM84" i="5"/>
  <c r="DT49" i="5"/>
  <c r="GL49" i="5"/>
  <c r="DV175" i="5"/>
  <c r="GM175" i="5"/>
  <c r="DT47" i="5"/>
  <c r="GL47" i="5"/>
  <c r="DY8" i="5"/>
  <c r="GM8" i="5"/>
  <c r="DT45" i="5"/>
  <c r="GL45" i="5"/>
  <c r="DO47" i="5"/>
  <c r="GK47" i="5"/>
  <c r="DO22" i="5"/>
  <c r="GK22" i="5"/>
  <c r="DO141" i="5"/>
  <c r="GK141" i="5"/>
  <c r="DO201" i="5"/>
  <c r="GK201" i="5"/>
  <c r="DL160" i="5"/>
  <c r="GK160" i="5"/>
  <c r="DO208" i="5"/>
  <c r="DL207" i="5"/>
  <c r="DV140" i="5"/>
  <c r="CN131" i="5"/>
  <c r="GG131" i="5" s="1"/>
  <c r="DY107" i="5"/>
  <c r="CN159" i="5"/>
  <c r="GG159" i="5" s="1"/>
  <c r="DY129" i="5"/>
  <c r="DR187" i="5"/>
  <c r="GL187" i="5"/>
  <c r="DV206" i="5"/>
  <c r="GM206" i="5"/>
  <c r="CY221" i="5"/>
  <c r="GI221" i="5"/>
  <c r="DW185" i="5"/>
  <c r="GM185" i="5"/>
  <c r="DM185" i="5"/>
  <c r="GK185" i="5"/>
  <c r="CU176" i="5"/>
  <c r="GH176" i="5"/>
  <c r="DT132" i="5"/>
  <c r="GL132" i="5"/>
  <c r="DM126" i="5"/>
  <c r="GK126" i="5"/>
  <c r="DT115" i="5"/>
  <c r="GL115" i="5"/>
  <c r="DT117" i="5"/>
  <c r="GL117" i="5"/>
  <c r="DV167" i="5"/>
  <c r="GM167" i="5"/>
  <c r="DO218" i="5"/>
  <c r="GK218" i="5"/>
  <c r="DT135" i="5"/>
  <c r="GL135" i="5"/>
  <c r="DY124" i="5"/>
  <c r="GM124" i="5"/>
  <c r="DT110" i="5"/>
  <c r="GL110" i="5"/>
  <c r="DO58" i="5"/>
  <c r="GK58" i="5"/>
  <c r="DO38" i="5"/>
  <c r="GK38" i="5"/>
  <c r="CU216" i="5"/>
  <c r="GH216" i="5"/>
  <c r="DO36" i="5"/>
  <c r="GK36" i="5"/>
  <c r="DO26" i="5"/>
  <c r="GK26" i="5"/>
  <c r="DM16" i="5"/>
  <c r="GK16" i="5"/>
  <c r="DO129" i="5"/>
  <c r="GK129" i="5"/>
  <c r="DT9" i="5"/>
  <c r="GL9" i="5"/>
  <c r="DR185" i="5"/>
  <c r="GL185" i="5"/>
  <c r="DB152" i="5"/>
  <c r="GI152" i="5"/>
  <c r="DT188" i="5"/>
  <c r="GL188" i="5"/>
  <c r="DT113" i="5"/>
  <c r="GL113" i="5"/>
  <c r="DY197" i="5"/>
  <c r="GM197" i="5"/>
  <c r="DW130" i="5"/>
  <c r="GM130" i="5"/>
  <c r="DQ114" i="5"/>
  <c r="GL114" i="5"/>
  <c r="DO105" i="5"/>
  <c r="GK105" i="5"/>
  <c r="DY193" i="5"/>
  <c r="GM193" i="5"/>
  <c r="DO194" i="5"/>
  <c r="GK194" i="5"/>
  <c r="DT124" i="5"/>
  <c r="GL124" i="5"/>
  <c r="DO200" i="5"/>
  <c r="GK200" i="5"/>
  <c r="DY148" i="5"/>
  <c r="GM148" i="5"/>
  <c r="DO104" i="5"/>
  <c r="GK104" i="5"/>
  <c r="DB59" i="5"/>
  <c r="GI59" i="5"/>
  <c r="DO192" i="5"/>
  <c r="GK192" i="5"/>
  <c r="DM142" i="5"/>
  <c r="GK142" i="5"/>
  <c r="DV59" i="5"/>
  <c r="GM59" i="5"/>
  <c r="DO134" i="5"/>
  <c r="GK134" i="5"/>
  <c r="DL173" i="5"/>
  <c r="GK173" i="5"/>
  <c r="DT109" i="5"/>
  <c r="GL109" i="5"/>
  <c r="DY132" i="5"/>
  <c r="GM132" i="5"/>
  <c r="DO197" i="5"/>
  <c r="GK197" i="5"/>
  <c r="DL187" i="5"/>
  <c r="GK187" i="5"/>
  <c r="DV134" i="5"/>
  <c r="GM134" i="5"/>
  <c r="DL124" i="5"/>
  <c r="GK124" i="5"/>
  <c r="DO106" i="5"/>
  <c r="GK106" i="5"/>
  <c r="DT96" i="5"/>
  <c r="GL96" i="5"/>
  <c r="DO64" i="5"/>
  <c r="GK64" i="5"/>
  <c r="DT131" i="5"/>
  <c r="GL131" i="5"/>
  <c r="DO203" i="5"/>
  <c r="GK203" i="5"/>
  <c r="DV57" i="5"/>
  <c r="GM57" i="5"/>
  <c r="DY117" i="5"/>
  <c r="GM117" i="5"/>
  <c r="DO114" i="5"/>
  <c r="GK114" i="5"/>
  <c r="CO148" i="5"/>
  <c r="GG148" i="5"/>
  <c r="DO37" i="5"/>
  <c r="GK37" i="5"/>
  <c r="DY112" i="5"/>
  <c r="GM112" i="5"/>
  <c r="CN183" i="5"/>
  <c r="GG183" i="5" s="1"/>
  <c r="DV191" i="5"/>
  <c r="DY191" i="5"/>
  <c r="CN193" i="5"/>
  <c r="GG193" i="5" s="1"/>
  <c r="DW187" i="5"/>
  <c r="DW108" i="5"/>
  <c r="DM122" i="5"/>
  <c r="DV107" i="5"/>
  <c r="DV129" i="5"/>
  <c r="DT184" i="5"/>
  <c r="GL184" i="5"/>
  <c r="DT175" i="5"/>
  <c r="GL175" i="5"/>
  <c r="DO189" i="5"/>
  <c r="GK189" i="5"/>
  <c r="DQ220" i="5"/>
  <c r="GL220" i="5"/>
  <c r="DO113" i="5"/>
  <c r="GK113" i="5"/>
  <c r="DT134" i="5"/>
  <c r="GL134" i="5"/>
  <c r="DO120" i="5"/>
  <c r="GK120" i="5"/>
  <c r="DQ191" i="5"/>
  <c r="GL191" i="5"/>
  <c r="DM191" i="5"/>
  <c r="GK191" i="5"/>
  <c r="DV116" i="5"/>
  <c r="GM116" i="5"/>
  <c r="DO164" i="5"/>
  <c r="GK164" i="5"/>
  <c r="DV127" i="5"/>
  <c r="GM127" i="5"/>
  <c r="DV115" i="5"/>
  <c r="GM115" i="5"/>
  <c r="DO136" i="5"/>
  <c r="GK136" i="5"/>
  <c r="DO73" i="5"/>
  <c r="GK73" i="5"/>
  <c r="DO25" i="5"/>
  <c r="GK25" i="5"/>
  <c r="DO20" i="5"/>
  <c r="GK20" i="5"/>
  <c r="DO48" i="5"/>
  <c r="GK48" i="5"/>
  <c r="DT129" i="5"/>
  <c r="GL129" i="5"/>
  <c r="DT119" i="5"/>
  <c r="GL119" i="5"/>
  <c r="DO206" i="5"/>
  <c r="GK206" i="5"/>
  <c r="DT139" i="5"/>
  <c r="GL139" i="5"/>
  <c r="DO111" i="5"/>
  <c r="GK111" i="5"/>
  <c r="DV192" i="5"/>
  <c r="GM192" i="5"/>
  <c r="DT192" i="5"/>
  <c r="GL192" i="5"/>
  <c r="DQ130" i="5"/>
  <c r="GL130" i="5"/>
  <c r="DY109" i="5"/>
  <c r="GM109" i="5"/>
  <c r="DT171" i="5"/>
  <c r="GL171" i="5"/>
  <c r="DO112" i="5"/>
  <c r="GK112" i="5"/>
  <c r="DR203" i="5"/>
  <c r="GL203" i="5"/>
  <c r="DL140" i="5"/>
  <c r="GK140" i="5"/>
  <c r="DT200" i="5"/>
  <c r="GL200" i="5"/>
  <c r="DT198" i="5"/>
  <c r="GL198" i="5"/>
  <c r="DY138" i="5"/>
  <c r="GM138" i="5"/>
  <c r="DY189" i="5"/>
  <c r="GM189" i="5"/>
  <c r="DY9" i="5"/>
  <c r="GM9" i="5"/>
  <c r="DM39" i="5"/>
  <c r="DM102" i="5"/>
  <c r="DM137" i="5"/>
  <c r="DR196" i="5"/>
  <c r="DL208" i="5"/>
  <c r="DV112" i="5"/>
  <c r="DQ139" i="5"/>
  <c r="DR131" i="5"/>
  <c r="DO60" i="5"/>
  <c r="DR184" i="5"/>
  <c r="CT176" i="5"/>
  <c r="DO126" i="5"/>
  <c r="DV130" i="5"/>
  <c r="DW196" i="5"/>
  <c r="CN152" i="5"/>
  <c r="GG152" i="5" s="1"/>
  <c r="DQ144" i="5"/>
  <c r="DM111" i="5"/>
  <c r="DQ136" i="5"/>
  <c r="DL133" i="5"/>
  <c r="DY111" i="5"/>
  <c r="CY152" i="5"/>
  <c r="DV137" i="5"/>
  <c r="DR130" i="5"/>
  <c r="DO61" i="5"/>
  <c r="DR55" i="5"/>
  <c r="DT114" i="5"/>
  <c r="DM34" i="5"/>
  <c r="DR16" i="5"/>
  <c r="DO34" i="5"/>
  <c r="DO237" i="5"/>
  <c r="DM135" i="5"/>
  <c r="DW129" i="5"/>
  <c r="DW145" i="5"/>
  <c r="DM107" i="5"/>
  <c r="CT210" i="5"/>
  <c r="DM130" i="5"/>
  <c r="DO133" i="5"/>
  <c r="DV109" i="5"/>
  <c r="DW218" i="5"/>
  <c r="DQ195" i="5"/>
  <c r="CW216" i="5"/>
  <c r="DT195" i="5"/>
  <c r="CN208" i="5"/>
  <c r="DM198" i="5"/>
  <c r="DL197" i="5"/>
  <c r="DL199" i="5"/>
  <c r="DO191" i="5"/>
  <c r="CN180" i="5"/>
  <c r="DM120" i="5"/>
  <c r="DQ135" i="5"/>
  <c r="DR133" i="5"/>
  <c r="CP156" i="5"/>
  <c r="DM133" i="5"/>
  <c r="DO55" i="5"/>
  <c r="CZ152" i="5"/>
  <c r="DW137" i="5"/>
  <c r="DW84" i="5"/>
  <c r="DR44" i="5"/>
  <c r="DR65" i="5"/>
  <c r="DL206" i="5"/>
  <c r="CX218" i="5"/>
  <c r="CX205" i="5"/>
  <c r="DL189" i="5"/>
  <c r="DL200" i="5"/>
  <c r="DM160" i="5"/>
  <c r="DL191" i="5"/>
  <c r="DO124" i="5"/>
  <c r="DV159" i="5"/>
  <c r="DV141" i="5"/>
  <c r="DV132" i="5"/>
  <c r="DR127" i="5"/>
  <c r="DL126" i="5"/>
  <c r="DL201" i="5"/>
  <c r="DM173" i="5"/>
  <c r="CR156" i="5"/>
  <c r="DL107" i="5"/>
  <c r="DR136" i="5"/>
  <c r="CS159" i="5"/>
  <c r="DO39" i="5"/>
  <c r="DM22" i="5"/>
  <c r="DQ73" i="5"/>
  <c r="DR105" i="5"/>
  <c r="DR32" i="5"/>
  <c r="DR24" i="5"/>
  <c r="DR15" i="5"/>
  <c r="DR108" i="5"/>
  <c r="CP57" i="5"/>
  <c r="DW159" i="5"/>
  <c r="DL146" i="5"/>
  <c r="DO68" i="5"/>
  <c r="DW110" i="5"/>
  <c r="CS205" i="5"/>
  <c r="GH205" i="5" s="1"/>
  <c r="DV125" i="5"/>
  <c r="DO135" i="5"/>
  <c r="CN221" i="5"/>
  <c r="DR198" i="5"/>
  <c r="CZ221" i="5"/>
  <c r="CX156" i="5"/>
  <c r="DT125" i="5"/>
  <c r="DL118" i="5"/>
  <c r="CO156" i="5"/>
  <c r="DQ133" i="5"/>
  <c r="CS152" i="5"/>
  <c r="DR99" i="5"/>
  <c r="DL73" i="5"/>
  <c r="DL135" i="5"/>
  <c r="DH96" i="5"/>
  <c r="DJ96" i="5" s="1"/>
  <c r="DR29" i="5"/>
  <c r="DM172" i="5"/>
  <c r="DR120" i="5"/>
  <c r="DQ120" i="5"/>
  <c r="DM131" i="5"/>
  <c r="DL131" i="5"/>
  <c r="DO131" i="5"/>
  <c r="DT138" i="5"/>
  <c r="DT127" i="5"/>
  <c r="DT120" i="5"/>
  <c r="DV122" i="5"/>
  <c r="DW122" i="5"/>
  <c r="DO59" i="5"/>
  <c r="DL59" i="5"/>
  <c r="DM159" i="5"/>
  <c r="DO69" i="5"/>
  <c r="DM69" i="5"/>
  <c r="DH193" i="5"/>
  <c r="DJ193" i="5" s="1"/>
  <c r="DR193" i="5"/>
  <c r="DV139" i="5"/>
  <c r="DO70" i="5"/>
  <c r="DO54" i="5"/>
  <c r="DT187" i="5"/>
  <c r="DV210" i="5"/>
  <c r="DY210" i="5"/>
  <c r="DW210" i="5"/>
  <c r="CX182" i="5"/>
  <c r="GI182" i="5" s="1"/>
  <c r="CS182" i="5"/>
  <c r="GH182" i="5" s="1"/>
  <c r="DL168" i="5"/>
  <c r="DO168" i="5"/>
  <c r="DM168" i="5"/>
  <c r="CS181" i="5"/>
  <c r="GH181" i="5" s="1"/>
  <c r="CN181" i="5"/>
  <c r="DR132" i="5"/>
  <c r="DQ132" i="5"/>
  <c r="DM125" i="5"/>
  <c r="DL125" i="5"/>
  <c r="DO125" i="5"/>
  <c r="CN211" i="5"/>
  <c r="CX211" i="5"/>
  <c r="GI211" i="5" s="1"/>
  <c r="DT100" i="5"/>
  <c r="DH167" i="5"/>
  <c r="DJ167" i="5" s="1"/>
  <c r="DW167" i="5"/>
  <c r="DT190" i="5"/>
  <c r="DQ190" i="5"/>
  <c r="DV118" i="5"/>
  <c r="DW118" i="5"/>
  <c r="DQ116" i="5"/>
  <c r="DO42" i="5"/>
  <c r="DQ140" i="5"/>
  <c r="DO132" i="5"/>
  <c r="DM132" i="5"/>
  <c r="DT107" i="5"/>
  <c r="DQ107" i="5"/>
  <c r="DH200" i="5"/>
  <c r="DJ200" i="5" s="1"/>
  <c r="DM200" i="5"/>
  <c r="DW200" i="5"/>
  <c r="DY172" i="5"/>
  <c r="DW172" i="5"/>
  <c r="DV172" i="5"/>
  <c r="DO41" i="5"/>
  <c r="DT205" i="5"/>
  <c r="DO138" i="5"/>
  <c r="DL138" i="5"/>
  <c r="DW59" i="5"/>
  <c r="DO173" i="5"/>
  <c r="DY201" i="5"/>
  <c r="DV201" i="5"/>
  <c r="DO195" i="5"/>
  <c r="DL195" i="5"/>
  <c r="DY76" i="5"/>
  <c r="DY126" i="5"/>
  <c r="DT111" i="5"/>
  <c r="DR111" i="5"/>
  <c r="DT95" i="5"/>
  <c r="DW141" i="5"/>
  <c r="DH141" i="5"/>
  <c r="DJ141" i="5" s="1"/>
  <c r="DT158" i="5"/>
  <c r="DQ158" i="5"/>
  <c r="CT156" i="5"/>
  <c r="DQ138" i="5"/>
  <c r="DQ199" i="5"/>
  <c r="DM188" i="5"/>
  <c r="CT216" i="5"/>
  <c r="CX208" i="5"/>
  <c r="GI208" i="5" s="1"/>
  <c r="CW210" i="5"/>
  <c r="DL141" i="5"/>
  <c r="CS180" i="5"/>
  <c r="GH180" i="5" s="1"/>
  <c r="DO204" i="5"/>
  <c r="CR148" i="5"/>
  <c r="DR119" i="5"/>
  <c r="DW116" i="5"/>
  <c r="DV114" i="5"/>
  <c r="DV110" i="5"/>
  <c r="DM110" i="5"/>
  <c r="DM207" i="5"/>
  <c r="DW194" i="5"/>
  <c r="CX176" i="5"/>
  <c r="GI176" i="5" s="1"/>
  <c r="DY159" i="5"/>
  <c r="DR135" i="5"/>
  <c r="DR129" i="5"/>
  <c r="DR186" i="5"/>
  <c r="DT99" i="5"/>
  <c r="DM73" i="5"/>
  <c r="DW107" i="5"/>
  <c r="DY137" i="5"/>
  <c r="DR59" i="5"/>
  <c r="DR103" i="5"/>
  <c r="DM52" i="5"/>
  <c r="DW58" i="5"/>
  <c r="CO59" i="5"/>
  <c r="DQ203" i="5"/>
  <c r="DV185" i="5"/>
  <c r="DW184" i="5"/>
  <c r="DY209" i="5"/>
  <c r="CW176" i="5"/>
  <c r="DL120" i="5"/>
  <c r="DW114" i="5"/>
  <c r="DQ109" i="5"/>
  <c r="DW134" i="5"/>
  <c r="DL130" i="5"/>
  <c r="CR59" i="5"/>
  <c r="DV119" i="5"/>
  <c r="DR114" i="5"/>
  <c r="DY57" i="5"/>
  <c r="DR20" i="5"/>
  <c r="DM211" i="5"/>
  <c r="DM186" i="5"/>
  <c r="DM128" i="5"/>
  <c r="DR200" i="5"/>
  <c r="DM63" i="5"/>
  <c r="DR194" i="5"/>
  <c r="DT128" i="5"/>
  <c r="DQ128" i="5"/>
  <c r="DT137" i="5"/>
  <c r="DR137" i="5"/>
  <c r="DM24" i="5"/>
  <c r="DO24" i="5"/>
  <c r="DO190" i="5"/>
  <c r="DL112" i="5"/>
  <c r="DO127" i="5"/>
  <c r="DL127" i="5"/>
  <c r="DM113" i="5"/>
  <c r="DL113" i="5"/>
  <c r="DH33" i="5"/>
  <c r="DJ33" i="5" s="1"/>
  <c r="DR33" i="5"/>
  <c r="DM36" i="5"/>
  <c r="DH26" i="5"/>
  <c r="DJ26" i="5" s="1"/>
  <c r="DR26" i="5"/>
  <c r="DO18" i="5"/>
  <c r="DM18" i="5"/>
  <c r="DR9" i="5"/>
  <c r="DY75" i="5"/>
  <c r="DT58" i="5"/>
  <c r="DQ58" i="5"/>
  <c r="CX161" i="5"/>
  <c r="CN161" i="5"/>
  <c r="DH88" i="5"/>
  <c r="DJ88" i="5" s="1"/>
  <c r="DW88" i="5"/>
  <c r="DL218" i="5"/>
  <c r="DR199" i="5"/>
  <c r="CX181" i="5"/>
  <c r="DW201" i="5"/>
  <c r="DW191" i="5"/>
  <c r="CN201" i="5"/>
  <c r="DL145" i="5"/>
  <c r="DM199" i="5"/>
  <c r="DM204" i="5"/>
  <c r="DR125" i="5"/>
  <c r="DT140" i="5"/>
  <c r="DY139" i="5"/>
  <c r="DV131" i="5"/>
  <c r="DV73" i="5"/>
  <c r="DY123" i="5"/>
  <c r="CX212" i="5"/>
  <c r="GI212" i="5" s="1"/>
  <c r="DV133" i="5"/>
  <c r="DY73" i="5"/>
  <c r="DY185" i="5"/>
  <c r="DO50" i="5"/>
  <c r="DM50" i="5"/>
  <c r="DM184" i="5"/>
  <c r="DL184" i="5"/>
  <c r="DO128" i="5"/>
  <c r="DO140" i="5"/>
  <c r="DM140" i="5"/>
  <c r="DR201" i="5"/>
  <c r="DL194" i="5"/>
  <c r="DL128" i="5"/>
  <c r="CW57" i="5"/>
  <c r="DY133" i="5"/>
  <c r="DO118" i="5"/>
  <c r="DM118" i="5"/>
  <c r="DH23" i="5"/>
  <c r="DJ23" i="5" s="1"/>
  <c r="DR23" i="5"/>
  <c r="DH121" i="5"/>
  <c r="DJ121" i="5" s="1"/>
  <c r="DR121" i="5"/>
  <c r="DW121" i="5"/>
  <c r="DH67" i="5"/>
  <c r="DJ67" i="5" s="1"/>
  <c r="DR67" i="5"/>
  <c r="DO40" i="5"/>
  <c r="DM40" i="5"/>
  <c r="DH38" i="5"/>
  <c r="DJ38" i="5" s="1"/>
  <c r="DR38" i="5"/>
  <c r="DR204" i="5"/>
  <c r="DL190" i="5"/>
  <c r="DM194" i="5"/>
  <c r="CX201" i="5"/>
  <c r="DM193" i="5"/>
  <c r="DM112" i="5"/>
  <c r="CX162" i="5"/>
  <c r="DQ127" i="5"/>
  <c r="DM201" i="5"/>
  <c r="DM167" i="5"/>
  <c r="DW131" i="5"/>
  <c r="DT116" i="5"/>
  <c r="DW73" i="5"/>
  <c r="DM129" i="5"/>
  <c r="DV123" i="5"/>
  <c r="CN212" i="5"/>
  <c r="GG212" i="5" s="1"/>
  <c r="DW133" i="5"/>
  <c r="DW125" i="5"/>
  <c r="DR58" i="5"/>
  <c r="CS161" i="5"/>
  <c r="GH161" i="5" s="1"/>
  <c r="DR11" i="5"/>
  <c r="DR88" i="5"/>
  <c r="DL57" i="5"/>
  <c r="DO57" i="5"/>
  <c r="DO43" i="5"/>
  <c r="DR106" i="5"/>
  <c r="DM38" i="5"/>
  <c r="DW136" i="5"/>
  <c r="DM121" i="5"/>
  <c r="DM12" i="5"/>
  <c r="DW188" i="5"/>
  <c r="DM31" i="5"/>
  <c r="DY59" i="5"/>
  <c r="DM44" i="5"/>
  <c r="DR42" i="5"/>
  <c r="DR12" i="5"/>
  <c r="DR31" i="5"/>
  <c r="DR56" i="5"/>
  <c r="DM54" i="5"/>
  <c r="DM30" i="5"/>
  <c r="DM119" i="5"/>
  <c r="DM56" i="5"/>
  <c r="CY59" i="5"/>
  <c r="DQ198" i="5"/>
  <c r="DQ194" i="5"/>
  <c r="DL185" i="5"/>
  <c r="DY122" i="5"/>
  <c r="DW112" i="5"/>
  <c r="DQ111" i="5"/>
  <c r="DR107" i="5"/>
  <c r="DQ129" i="5"/>
  <c r="DM59" i="5"/>
  <c r="DR17" i="5"/>
  <c r="DR37" i="5"/>
  <c r="DO12" i="5"/>
  <c r="DR50" i="5"/>
  <c r="CZ59" i="5"/>
  <c r="CW225" i="5"/>
  <c r="CU225" i="5"/>
  <c r="CT225" i="5"/>
  <c r="DY188" i="5"/>
  <c r="CO216" i="5"/>
  <c r="CP207" i="5"/>
  <c r="DQ205" i="5"/>
  <c r="DQ117" i="5"/>
  <c r="DM108" i="5"/>
  <c r="DM138" i="5"/>
  <c r="DW128" i="5"/>
  <c r="DR102" i="5"/>
  <c r="DO137" i="5"/>
  <c r="DW119" i="5"/>
  <c r="DV117" i="5"/>
  <c r="DW100" i="5"/>
  <c r="DM26" i="5"/>
  <c r="DO46" i="5"/>
  <c r="DM70" i="5"/>
  <c r="DR35" i="5"/>
  <c r="DO16" i="5"/>
  <c r="DR60" i="5"/>
  <c r="CO207" i="5"/>
  <c r="DO185" i="5"/>
  <c r="DV199" i="5"/>
  <c r="DW192" i="5"/>
  <c r="DR117" i="5"/>
  <c r="DL134" i="5"/>
  <c r="DV124" i="5"/>
  <c r="DH102" i="5"/>
  <c r="DJ102" i="5" s="1"/>
  <c r="DL137" i="5"/>
  <c r="DW117" i="5"/>
  <c r="DO31" i="5"/>
  <c r="DH70" i="5"/>
  <c r="DJ70" i="5" s="1"/>
  <c r="CX207" i="5"/>
  <c r="DQ192" i="5"/>
  <c r="CS207" i="5"/>
  <c r="DW189" i="5"/>
  <c r="CR207" i="5"/>
  <c r="DW199" i="5"/>
  <c r="DM116" i="5"/>
  <c r="DR140" i="5"/>
  <c r="DL121" i="5"/>
  <c r="DV58" i="5"/>
  <c r="DR138" i="5"/>
  <c r="DR66" i="5"/>
  <c r="DO49" i="5"/>
  <c r="DR25" i="5"/>
  <c r="DM28" i="5"/>
  <c r="DR100" i="5"/>
  <c r="DV188" i="5"/>
  <c r="CP216" i="5"/>
  <c r="DY199" i="5"/>
  <c r="DO142" i="5"/>
  <c r="CX168" i="5"/>
  <c r="DO121" i="5"/>
  <c r="DW115" i="5"/>
  <c r="DR61" i="5"/>
  <c r="DM41" i="5"/>
  <c r="DR192" i="5"/>
  <c r="DQ237" i="5"/>
  <c r="CR216" i="5"/>
  <c r="DW206" i="5"/>
  <c r="DT123" i="5"/>
  <c r="DR115" i="5"/>
  <c r="DQ123" i="5"/>
  <c r="DL142" i="5"/>
  <c r="CS168" i="5"/>
  <c r="DO23" i="5"/>
  <c r="DM43" i="5"/>
  <c r="DO17" i="5"/>
  <c r="DO28" i="5"/>
  <c r="DM117" i="5"/>
  <c r="DR122" i="5"/>
  <c r="DT237" i="5"/>
  <c r="DY206" i="5"/>
  <c r="DW140" i="5"/>
  <c r="DW138" i="5"/>
  <c r="DR123" i="5"/>
  <c r="DR87" i="5"/>
  <c r="DY119" i="5"/>
  <c r="DY79" i="5"/>
  <c r="DR43" i="5"/>
  <c r="CX225" i="5"/>
  <c r="GI225" i="5" s="1"/>
  <c r="DW64" i="5"/>
  <c r="DM60" i="5"/>
  <c r="DR189" i="5"/>
  <c r="DM189" i="5"/>
  <c r="DL108" i="5"/>
  <c r="DM163" i="5"/>
  <c r="DM115" i="5"/>
  <c r="DR41" i="5"/>
  <c r="DM64" i="5"/>
  <c r="DW111" i="5"/>
  <c r="DR191" i="5"/>
  <c r="DR188" i="5"/>
  <c r="DL203" i="5"/>
  <c r="DL196" i="5"/>
  <c r="DL192" i="5"/>
  <c r="DQ175" i="5"/>
  <c r="DY167" i="5"/>
  <c r="CU156" i="5"/>
  <c r="DM114" i="5"/>
  <c r="DR109" i="5"/>
  <c r="DV106" i="5"/>
  <c r="CS162" i="5"/>
  <c r="CR177" i="5"/>
  <c r="DR128" i="5"/>
  <c r="DR124" i="5"/>
  <c r="DW126" i="5"/>
  <c r="CW156" i="5"/>
  <c r="DO122" i="5"/>
  <c r="DQ113" i="5"/>
  <c r="DW106" i="5"/>
  <c r="DR139" i="5"/>
  <c r="DW124" i="5"/>
  <c r="DM195" i="5"/>
  <c r="CX147" i="5"/>
  <c r="GI147" i="5" s="1"/>
  <c r="DO119" i="5"/>
  <c r="DT112" i="5"/>
  <c r="DR95" i="5"/>
  <c r="DQ118" i="5"/>
  <c r="DR45" i="5"/>
  <c r="DR220" i="5"/>
  <c r="DM215" i="5"/>
  <c r="DO211" i="5"/>
  <c r="DT191" i="5"/>
  <c r="DM203" i="5"/>
  <c r="DM196" i="5"/>
  <c r="DM192" i="5"/>
  <c r="DM197" i="5"/>
  <c r="DR113" i="5"/>
  <c r="DL106" i="5"/>
  <c r="CO177" i="5"/>
  <c r="CS147" i="5"/>
  <c r="DQ112" i="5"/>
  <c r="DR118" i="5"/>
  <c r="DT122" i="5"/>
  <c r="DM32" i="5"/>
  <c r="DM139" i="5"/>
  <c r="DO215" i="5"/>
  <c r="DL211" i="5"/>
  <c r="DL136" i="5"/>
  <c r="DW203" i="5"/>
  <c r="DR112" i="5"/>
  <c r="DO117" i="5"/>
  <c r="DQ122" i="5"/>
  <c r="DM62" i="5"/>
  <c r="DO32" i="5"/>
  <c r="DT220" i="5"/>
  <c r="DL215" i="5"/>
  <c r="DR195" i="5"/>
  <c r="DR237" i="5"/>
  <c r="DV197" i="5"/>
  <c r="DV193" i="5"/>
  <c r="DM164" i="5"/>
  <c r="DW120" i="5"/>
  <c r="DM106" i="5"/>
  <c r="DM124" i="5"/>
  <c r="DQ57" i="5"/>
  <c r="DW109" i="5"/>
  <c r="DO62" i="5"/>
  <c r="DW237" i="5"/>
  <c r="DQ188" i="5"/>
  <c r="DW197" i="5"/>
  <c r="DW195" i="5"/>
  <c r="DW193" i="5"/>
  <c r="DM146" i="5"/>
  <c r="DM136" i="5"/>
  <c r="DL122" i="5"/>
  <c r="DW139" i="5"/>
  <c r="DR57" i="5"/>
  <c r="DV113" i="5"/>
  <c r="DM218" i="5"/>
  <c r="DW190" i="5"/>
  <c r="DR197" i="5"/>
  <c r="DR190" i="5"/>
  <c r="CX177" i="5"/>
  <c r="DL114" i="5"/>
  <c r="DV138" i="5"/>
  <c r="DL58" i="5"/>
  <c r="DW113" i="5"/>
  <c r="DL119" i="5"/>
  <c r="DQ64" i="5"/>
  <c r="DO56" i="5"/>
  <c r="DR126" i="5"/>
  <c r="DY115" i="5"/>
  <c r="DV111" i="5"/>
  <c r="DL117" i="5"/>
  <c r="DO139" i="5"/>
  <c r="DR34" i="5"/>
  <c r="DR47" i="5"/>
  <c r="DY64" i="5"/>
  <c r="DM47" i="5"/>
  <c r="DM134" i="5"/>
  <c r="DV126" i="5"/>
  <c r="CN155" i="5"/>
  <c r="DR64" i="5"/>
  <c r="DL139" i="5"/>
  <c r="DW92" i="5"/>
  <c r="DO11" i="5"/>
  <c r="DM66" i="5"/>
  <c r="DO66" i="5"/>
  <c r="DM42" i="5"/>
  <c r="DV64" i="5"/>
  <c r="DM105" i="5"/>
  <c r="DT108" i="5"/>
  <c r="CX143" i="5"/>
  <c r="DT106" i="5"/>
  <c r="DR21" i="5"/>
  <c r="DM35" i="5"/>
  <c r="DM20" i="5"/>
  <c r="DQ108" i="5"/>
  <c r="DY125" i="5"/>
  <c r="CS143" i="5"/>
  <c r="DY113" i="5"/>
  <c r="DQ106" i="5"/>
  <c r="DR68" i="5"/>
  <c r="DO35" i="5"/>
  <c r="DR116" i="5"/>
  <c r="DM14" i="5"/>
  <c r="DM48" i="5"/>
  <c r="DM237" i="5"/>
  <c r="DM33" i="5"/>
  <c r="DR48" i="5"/>
  <c r="DM15" i="5"/>
  <c r="DO184" i="5"/>
  <c r="DM109" i="5"/>
  <c r="DR22" i="5"/>
  <c r="DM21" i="5"/>
  <c r="CX146" i="5"/>
  <c r="GI146" i="5" s="1"/>
  <c r="CS146" i="5"/>
  <c r="GH146" i="5" s="1"/>
  <c r="CN146" i="5"/>
  <c r="GG146" i="5" s="1"/>
  <c r="CX58" i="5"/>
  <c r="GI58" i="5" s="1"/>
  <c r="CS58" i="5"/>
  <c r="GH58" i="5" s="1"/>
  <c r="CN58" i="5"/>
  <c r="GG58" i="5" s="1"/>
  <c r="DM141" i="5"/>
  <c r="CU57" i="5"/>
  <c r="CX121" i="5"/>
  <c r="GI121" i="5" s="1"/>
  <c r="CS121" i="5"/>
  <c r="GH121" i="5" s="1"/>
  <c r="CN121" i="5"/>
  <c r="GG121" i="5" s="1"/>
  <c r="DM103" i="5"/>
  <c r="DM53" i="5"/>
  <c r="DW9" i="5"/>
  <c r="DR19" i="5"/>
  <c r="DR53" i="5"/>
  <c r="DR49" i="5"/>
  <c r="DM127" i="5"/>
  <c r="DM67" i="5"/>
  <c r="DM123" i="5"/>
  <c r="DW123" i="5"/>
  <c r="DR28" i="5"/>
  <c r="DR84" i="5"/>
  <c r="DM68" i="5"/>
  <c r="DM23" i="5"/>
  <c r="DY130" i="5"/>
  <c r="DW148" i="5"/>
  <c r="DO123" i="5"/>
  <c r="DW95" i="5"/>
  <c r="DM29" i="5"/>
  <c r="DO172" i="5"/>
  <c r="DL172" i="5"/>
  <c r="DR78" i="5"/>
  <c r="DL123" i="5"/>
  <c r="DR62" i="5"/>
  <c r="DR36" i="5"/>
  <c r="DM104" i="5"/>
  <c r="DQ185" i="5"/>
  <c r="DT185" i="5"/>
  <c r="DM11" i="5"/>
  <c r="DR166" i="5"/>
  <c r="DT118" i="5"/>
  <c r="DQ134" i="5"/>
  <c r="DW127" i="5"/>
  <c r="DM89" i="5"/>
  <c r="DL64" i="5"/>
  <c r="DR51" i="5"/>
  <c r="DM17" i="5"/>
  <c r="DQ110" i="5"/>
  <c r="DY120" i="5"/>
  <c r="DM13" i="5"/>
  <c r="DM49" i="5"/>
  <c r="DM19" i="5"/>
  <c r="DR104" i="5"/>
  <c r="DR46" i="5"/>
  <c r="DR134" i="5"/>
  <c r="DZ258" i="5"/>
  <c r="DR110" i="5"/>
  <c r="DY134" i="5"/>
  <c r="CX167" i="5"/>
  <c r="GI167" i="5" s="1"/>
  <c r="CN167" i="5"/>
  <c r="GG167" i="5" s="1"/>
  <c r="DM190" i="5"/>
  <c r="DY99" i="5"/>
  <c r="DT103" i="5"/>
  <c r="DY136" i="5"/>
  <c r="DM145" i="5"/>
  <c r="DH145" i="5"/>
  <c r="DJ145" i="5" s="1"/>
  <c r="DM206" i="5"/>
  <c r="DH206" i="5"/>
  <c r="DJ206" i="5" s="1"/>
  <c r="DY186" i="5"/>
  <c r="DV186" i="5"/>
  <c r="DO163" i="5"/>
  <c r="DL163" i="5"/>
  <c r="CN160" i="5"/>
  <c r="GG160" i="5" s="1"/>
  <c r="CS160" i="5"/>
  <c r="GH160" i="5" s="1"/>
  <c r="DR205" i="5"/>
  <c r="DR175" i="5"/>
  <c r="DR171" i="5"/>
  <c r="DM58" i="5"/>
  <c r="DM46" i="5"/>
  <c r="DT189" i="5"/>
  <c r="DQ189" i="5"/>
  <c r="DY190" i="5"/>
  <c r="DV190" i="5"/>
  <c r="CX172" i="5"/>
  <c r="GI172" i="5" s="1"/>
  <c r="CS172" i="5"/>
  <c r="GH172" i="5" s="1"/>
  <c r="CN172" i="5"/>
  <c r="GG172" i="5" s="1"/>
  <c r="DH69" i="5"/>
  <c r="DJ69" i="5" s="1"/>
  <c r="DR69" i="5"/>
  <c r="DM45" i="5"/>
  <c r="DW183" i="5"/>
  <c r="DY108" i="5"/>
  <c r="DY218" i="5"/>
  <c r="DY110" i="5"/>
  <c r="DY95" i="5"/>
  <c r="DY121" i="5"/>
  <c r="DM37" i="5"/>
  <c r="DY127" i="5"/>
  <c r="DW57" i="5"/>
  <c r="DM25" i="5"/>
  <c r="DW72" i="5"/>
  <c r="DY116" i="5"/>
  <c r="DL164" i="5"/>
  <c r="DR96" i="5"/>
  <c r="DH54" i="5"/>
  <c r="DJ54" i="5" s="1"/>
  <c r="DR54" i="5"/>
  <c r="DR14" i="5"/>
  <c r="DM61" i="5"/>
  <c r="DR27" i="5"/>
  <c r="DM57" i="5"/>
  <c r="CS179" i="5"/>
  <c r="GH179" i="5" s="1"/>
  <c r="CX179" i="5"/>
  <c r="GI179" i="5" s="1"/>
  <c r="CN179" i="5"/>
  <c r="GG179" i="5" s="1"/>
  <c r="DO210" i="5"/>
  <c r="DM210" i="5"/>
  <c r="DO167" i="5"/>
  <c r="DL167" i="5"/>
  <c r="DW204" i="5"/>
  <c r="DY96" i="5"/>
  <c r="DH52" i="5"/>
  <c r="DJ52" i="5" s="1"/>
  <c r="DR52" i="5"/>
  <c r="DH30" i="5"/>
  <c r="DJ30" i="5" s="1"/>
  <c r="DR30" i="5"/>
  <c r="DR92" i="5"/>
  <c r="DM51" i="5"/>
  <c r="DM97" i="5"/>
  <c r="DV237" i="5"/>
  <c r="DM187" i="5"/>
  <c r="DO187" i="5"/>
  <c r="DY118" i="5"/>
  <c r="DO159" i="5"/>
  <c r="DL159" i="5"/>
  <c r="DY58" i="5"/>
  <c r="DM27" i="5"/>
  <c r="DO232" i="5"/>
  <c r="DM232" i="5"/>
  <c r="DL232" i="5"/>
  <c r="DQ225" i="5"/>
  <c r="DR225" i="5"/>
  <c r="DT225" i="5"/>
  <c r="DL221" i="5"/>
  <c r="DM221" i="5"/>
  <c r="DO221" i="5"/>
  <c r="DQ222" i="5"/>
  <c r="DT222" i="5"/>
  <c r="DR222" i="5"/>
  <c r="CS222" i="5"/>
  <c r="GH222" i="5" s="1"/>
  <c r="CN222" i="5"/>
  <c r="GG222" i="5" s="1"/>
  <c r="CX222" i="5"/>
  <c r="GI222" i="5" s="1"/>
  <c r="DV215" i="5"/>
  <c r="DY215" i="5"/>
  <c r="DW215" i="5"/>
  <c r="DV211" i="5"/>
  <c r="DW211" i="5"/>
  <c r="DY211" i="5"/>
  <c r="CR218" i="5"/>
  <c r="CO218" i="5"/>
  <c r="CP218" i="5"/>
  <c r="DT183" i="5"/>
  <c r="DR183" i="5"/>
  <c r="DQ183" i="5"/>
  <c r="DY182" i="5"/>
  <c r="DW182" i="5"/>
  <c r="DV182" i="5"/>
  <c r="DO180" i="5"/>
  <c r="DM180" i="5"/>
  <c r="DL180" i="5"/>
  <c r="CW214" i="5"/>
  <c r="CT214" i="5"/>
  <c r="CU214" i="5"/>
  <c r="DV216" i="5"/>
  <c r="DY216" i="5"/>
  <c r="DW216" i="5"/>
  <c r="CY203" i="5"/>
  <c r="DB203" i="5"/>
  <c r="CZ203" i="5"/>
  <c r="CT196" i="5"/>
  <c r="CW196" i="5"/>
  <c r="CU196" i="5"/>
  <c r="CU182" i="5"/>
  <c r="CT182" i="5"/>
  <c r="CW182" i="5"/>
  <c r="DT163" i="5"/>
  <c r="DQ163" i="5"/>
  <c r="DR163" i="5"/>
  <c r="DM212" i="5"/>
  <c r="CO204" i="5"/>
  <c r="CR204" i="5"/>
  <c r="CP204" i="5"/>
  <c r="CT195" i="5"/>
  <c r="CW195" i="5"/>
  <c r="CU195" i="5"/>
  <c r="CT173" i="5"/>
  <c r="CW173" i="5"/>
  <c r="CU173" i="5"/>
  <c r="CS153" i="5"/>
  <c r="GH153" i="5" s="1"/>
  <c r="CN153" i="5"/>
  <c r="GG153" i="5" s="1"/>
  <c r="CX153" i="5"/>
  <c r="GI153" i="5" s="1"/>
  <c r="DW105" i="5"/>
  <c r="DY105" i="5"/>
  <c r="DV154" i="5"/>
  <c r="DW154" i="5"/>
  <c r="DY154" i="5"/>
  <c r="CR109" i="5"/>
  <c r="CO109" i="5"/>
  <c r="CP109" i="5"/>
  <c r="CW107" i="5"/>
  <c r="CU107" i="5"/>
  <c r="CT107" i="5"/>
  <c r="DQ151" i="5"/>
  <c r="DR151" i="5"/>
  <c r="DT151" i="5"/>
  <c r="CR135" i="5"/>
  <c r="CP135" i="5"/>
  <c r="CO135" i="5"/>
  <c r="CW133" i="5"/>
  <c r="CU133" i="5"/>
  <c r="CT133" i="5"/>
  <c r="DB131" i="5"/>
  <c r="CZ131" i="5"/>
  <c r="CY131" i="5"/>
  <c r="DW68" i="5"/>
  <c r="DY68" i="5"/>
  <c r="DW54" i="5"/>
  <c r="DY54" i="5"/>
  <c r="DW46" i="5"/>
  <c r="DY46" i="5"/>
  <c r="DW38" i="5"/>
  <c r="DY38" i="5"/>
  <c r="DW30" i="5"/>
  <c r="DY30" i="5"/>
  <c r="DW18" i="5"/>
  <c r="DY18" i="5"/>
  <c r="CO199" i="5"/>
  <c r="CR199" i="5"/>
  <c r="CP199" i="5"/>
  <c r="CO163" i="5"/>
  <c r="CR163" i="5"/>
  <c r="CP163" i="5"/>
  <c r="CW144" i="5"/>
  <c r="CU144" i="5"/>
  <c r="CT144" i="5"/>
  <c r="CO168" i="5"/>
  <c r="CP168" i="5"/>
  <c r="CR168" i="5"/>
  <c r="CX124" i="5"/>
  <c r="GI124" i="5" s="1"/>
  <c r="CS124" i="5"/>
  <c r="GH124" i="5" s="1"/>
  <c r="CN124" i="5"/>
  <c r="GG124" i="5" s="1"/>
  <c r="DY97" i="5"/>
  <c r="DW97" i="5"/>
  <c r="DY89" i="5"/>
  <c r="DW89" i="5"/>
  <c r="CR64" i="5"/>
  <c r="CO64" i="5"/>
  <c r="CP64" i="5"/>
  <c r="CY158" i="5"/>
  <c r="CZ158" i="5"/>
  <c r="DB158" i="5"/>
  <c r="DO157" i="5"/>
  <c r="DM157" i="5"/>
  <c r="DL157" i="5"/>
  <c r="DR174" i="5"/>
  <c r="CT164" i="5"/>
  <c r="CW164" i="5"/>
  <c r="CU164" i="5"/>
  <c r="CO165" i="5"/>
  <c r="CR165" i="5"/>
  <c r="CP165" i="5"/>
  <c r="DR98" i="5"/>
  <c r="DT98" i="5"/>
  <c r="DY94" i="5"/>
  <c r="DW94" i="5"/>
  <c r="DR90" i="5"/>
  <c r="DT90" i="5"/>
  <c r="DW80" i="5"/>
  <c r="DH80" i="5"/>
  <c r="DJ80" i="5" s="1"/>
  <c r="DY81" i="5"/>
  <c r="DW81" i="5"/>
  <c r="DO9" i="5"/>
  <c r="DM9" i="5"/>
  <c r="CP161" i="5"/>
  <c r="DW79" i="5"/>
  <c r="DT10" i="5"/>
  <c r="DR10" i="5"/>
  <c r="DZ246" i="5"/>
  <c r="DO233" i="5"/>
  <c r="DM233" i="5"/>
  <c r="DL233" i="5"/>
  <c r="DT232" i="5"/>
  <c r="DR232" i="5"/>
  <c r="DQ232" i="5"/>
  <c r="DO236" i="5"/>
  <c r="DM236" i="5"/>
  <c r="DL236" i="5"/>
  <c r="DV225" i="5"/>
  <c r="DW225" i="5"/>
  <c r="DY225" i="5"/>
  <c r="DV220" i="5"/>
  <c r="DW220" i="5"/>
  <c r="DY220" i="5"/>
  <c r="CW217" i="5"/>
  <c r="CU217" i="5"/>
  <c r="CT217" i="5"/>
  <c r="DQ210" i="5"/>
  <c r="DR210" i="5"/>
  <c r="DT210" i="5"/>
  <c r="CR188" i="5"/>
  <c r="CP188" i="5"/>
  <c r="CO188" i="5"/>
  <c r="DO183" i="5"/>
  <c r="DM183" i="5"/>
  <c r="DL183" i="5"/>
  <c r="DQ213" i="5"/>
  <c r="DT213" i="5"/>
  <c r="DR213" i="5"/>
  <c r="DV208" i="5"/>
  <c r="DY208" i="5"/>
  <c r="DW208" i="5"/>
  <c r="DW205" i="5"/>
  <c r="CR208" i="5"/>
  <c r="DB190" i="5"/>
  <c r="CZ190" i="5"/>
  <c r="CY190" i="5"/>
  <c r="CO200" i="5"/>
  <c r="CR200" i="5"/>
  <c r="CP200" i="5"/>
  <c r="CY196" i="5"/>
  <c r="DB196" i="5"/>
  <c r="CZ196" i="5"/>
  <c r="CU183" i="5"/>
  <c r="CT183" i="5"/>
  <c r="CW183" i="5"/>
  <c r="DT164" i="5"/>
  <c r="DR164" i="5"/>
  <c r="DQ164" i="5"/>
  <c r="DW209" i="5"/>
  <c r="DO179" i="5"/>
  <c r="DM179" i="5"/>
  <c r="DL179" i="5"/>
  <c r="DT167" i="5"/>
  <c r="DQ167" i="5"/>
  <c r="DR167" i="5"/>
  <c r="DB211" i="5"/>
  <c r="CZ211" i="5"/>
  <c r="CY211" i="5"/>
  <c r="DV153" i="5"/>
  <c r="DW153" i="5"/>
  <c r="DY153" i="5"/>
  <c r="CR213" i="5"/>
  <c r="CP213" i="5"/>
  <c r="CO213" i="5"/>
  <c r="CR180" i="5"/>
  <c r="DQ156" i="5"/>
  <c r="DT156" i="5"/>
  <c r="DR156" i="5"/>
  <c r="DQ145" i="5"/>
  <c r="DR145" i="5"/>
  <c r="DT145" i="5"/>
  <c r="DO178" i="5"/>
  <c r="DM178" i="5"/>
  <c r="DL178" i="5"/>
  <c r="CY170" i="5"/>
  <c r="DB170" i="5"/>
  <c r="CZ170" i="5"/>
  <c r="DM161" i="5"/>
  <c r="DB115" i="5"/>
  <c r="CY115" i="5"/>
  <c r="CZ115" i="5"/>
  <c r="CR111" i="5"/>
  <c r="CO111" i="5"/>
  <c r="CP111" i="5"/>
  <c r="CZ176" i="5"/>
  <c r="CY176" i="5"/>
  <c r="DB176" i="5"/>
  <c r="DV151" i="5"/>
  <c r="DY151" i="5"/>
  <c r="DW151" i="5"/>
  <c r="CW127" i="5"/>
  <c r="CU127" i="5"/>
  <c r="CT127" i="5"/>
  <c r="DB125" i="5"/>
  <c r="CZ125" i="5"/>
  <c r="CY125" i="5"/>
  <c r="DO96" i="5"/>
  <c r="DM96" i="5"/>
  <c r="DW62" i="5"/>
  <c r="DY62" i="5"/>
  <c r="DW49" i="5"/>
  <c r="DY49" i="5"/>
  <c r="DW41" i="5"/>
  <c r="DY41" i="5"/>
  <c r="DW33" i="5"/>
  <c r="DY33" i="5"/>
  <c r="DW29" i="5"/>
  <c r="DY29" i="5"/>
  <c r="DW21" i="5"/>
  <c r="DY21" i="5"/>
  <c r="DW17" i="5"/>
  <c r="DY17" i="5"/>
  <c r="DW13" i="5"/>
  <c r="DY13" i="5"/>
  <c r="CT170" i="5"/>
  <c r="CU170" i="5"/>
  <c r="CW170" i="5"/>
  <c r="DY166" i="5"/>
  <c r="DW166" i="5"/>
  <c r="DV166" i="5"/>
  <c r="CO155" i="5"/>
  <c r="CR152" i="5"/>
  <c r="CP152" i="5"/>
  <c r="CO152" i="5"/>
  <c r="DQ149" i="5"/>
  <c r="DT149" i="5"/>
  <c r="DR149" i="5"/>
  <c r="DR101" i="5"/>
  <c r="DT101" i="5"/>
  <c r="DR85" i="5"/>
  <c r="DT85" i="5"/>
  <c r="DR82" i="5"/>
  <c r="DM72" i="5"/>
  <c r="DO72" i="5"/>
  <c r="CW64" i="5"/>
  <c r="CU64" i="5"/>
  <c r="CT64" i="5"/>
  <c r="CT158" i="5"/>
  <c r="CU158" i="5"/>
  <c r="CW158" i="5"/>
  <c r="CW212" i="5"/>
  <c r="CT212" i="5"/>
  <c r="CU212" i="5"/>
  <c r="CY159" i="5"/>
  <c r="DB159" i="5"/>
  <c r="CZ159" i="5"/>
  <c r="CX128" i="5"/>
  <c r="GI128" i="5" s="1"/>
  <c r="CS128" i="5"/>
  <c r="GH128" i="5" s="1"/>
  <c r="CN128" i="5"/>
  <c r="GG128" i="5" s="1"/>
  <c r="CR143" i="5"/>
  <c r="CO143" i="5"/>
  <c r="CP143" i="5"/>
  <c r="CX136" i="5"/>
  <c r="GI136" i="5" s="1"/>
  <c r="CS136" i="5"/>
  <c r="GH136" i="5" s="1"/>
  <c r="CN136" i="5"/>
  <c r="GG136" i="5" s="1"/>
  <c r="DH86" i="5"/>
  <c r="DJ86" i="5" s="1"/>
  <c r="DM86" i="5"/>
  <c r="DW76" i="5"/>
  <c r="DH76" i="5"/>
  <c r="DJ76" i="5" s="1"/>
  <c r="DM101" i="5"/>
  <c r="DM81" i="5"/>
  <c r="DO81" i="5"/>
  <c r="DO74" i="5"/>
  <c r="DM74" i="5"/>
  <c r="DL74" i="5"/>
  <c r="DR83" i="5"/>
  <c r="DO71" i="5"/>
  <c r="DM71" i="5"/>
  <c r="DL71" i="5"/>
  <c r="DT77" i="5"/>
  <c r="DR77" i="5"/>
  <c r="DT233" i="5"/>
  <c r="DQ233" i="5"/>
  <c r="DR233" i="5"/>
  <c r="DT234" i="5"/>
  <c r="DR234" i="5"/>
  <c r="DQ234" i="5"/>
  <c r="DO235" i="5"/>
  <c r="DM235" i="5"/>
  <c r="DL235" i="5"/>
  <c r="DV232" i="5"/>
  <c r="DY232" i="5"/>
  <c r="DW232" i="5"/>
  <c r="DT236" i="5"/>
  <c r="DQ236" i="5"/>
  <c r="DR236" i="5"/>
  <c r="DV221" i="5"/>
  <c r="DW221" i="5"/>
  <c r="DY221" i="5"/>
  <c r="DQ223" i="5"/>
  <c r="DR223" i="5"/>
  <c r="DT223" i="5"/>
  <c r="CR221" i="5"/>
  <c r="CO221" i="5"/>
  <c r="DL217" i="5"/>
  <c r="DM217" i="5"/>
  <c r="DO217" i="5"/>
  <c r="DB217" i="5"/>
  <c r="CZ217" i="5"/>
  <c r="CY217" i="5"/>
  <c r="DQ207" i="5"/>
  <c r="DT207" i="5"/>
  <c r="DR207" i="5"/>
  <c r="DV207" i="5"/>
  <c r="DW207" i="5"/>
  <c r="DY207" i="5"/>
  <c r="DQ224" i="5"/>
  <c r="DT224" i="5"/>
  <c r="DR224" i="5"/>
  <c r="DB216" i="5"/>
  <c r="CY216" i="5"/>
  <c r="CZ216" i="5"/>
  <c r="DR209" i="5"/>
  <c r="CW188" i="5"/>
  <c r="CU188" i="5"/>
  <c r="CT188" i="5"/>
  <c r="CW184" i="5"/>
  <c r="CU184" i="5"/>
  <c r="CT184" i="5"/>
  <c r="DO182" i="5"/>
  <c r="DM182" i="5"/>
  <c r="DL182" i="5"/>
  <c r="DT181" i="5"/>
  <c r="DR181" i="5"/>
  <c r="DQ181" i="5"/>
  <c r="DY180" i="5"/>
  <c r="DW180" i="5"/>
  <c r="DV180" i="5"/>
  <c r="CX224" i="5"/>
  <c r="GI224" i="5" s="1"/>
  <c r="CS224" i="5"/>
  <c r="GH224" i="5" s="1"/>
  <c r="CN224" i="5"/>
  <c r="GG224" i="5" s="1"/>
  <c r="CR214" i="5"/>
  <c r="CP214" i="5"/>
  <c r="CO214" i="5"/>
  <c r="CR205" i="5"/>
  <c r="CP205" i="5"/>
  <c r="CO205" i="5"/>
  <c r="CR187" i="5"/>
  <c r="CP187" i="5"/>
  <c r="CO187" i="5"/>
  <c r="CO186" i="5"/>
  <c r="CR186" i="5"/>
  <c r="CP186" i="5"/>
  <c r="DL216" i="5"/>
  <c r="DM216" i="5"/>
  <c r="DO216" i="5"/>
  <c r="CO203" i="5"/>
  <c r="CR203" i="5"/>
  <c r="CP203" i="5"/>
  <c r="CT200" i="5"/>
  <c r="CW200" i="5"/>
  <c r="CU200" i="5"/>
  <c r="CY198" i="5"/>
  <c r="DB198" i="5"/>
  <c r="CZ198" i="5"/>
  <c r="CO194" i="5"/>
  <c r="CR194" i="5"/>
  <c r="CP194" i="5"/>
  <c r="CT192" i="5"/>
  <c r="CW192" i="5"/>
  <c r="CU192" i="5"/>
  <c r="CZ183" i="5"/>
  <c r="CY183" i="5"/>
  <c r="DB183" i="5"/>
  <c r="CP181" i="5"/>
  <c r="DT179" i="5"/>
  <c r="DR179" i="5"/>
  <c r="DQ179" i="5"/>
  <c r="DT177" i="5"/>
  <c r="DQ177" i="5"/>
  <c r="DR177" i="5"/>
  <c r="DT172" i="5"/>
  <c r="DQ172" i="5"/>
  <c r="DR172" i="5"/>
  <c r="DY164" i="5"/>
  <c r="DV164" i="5"/>
  <c r="DW164" i="5"/>
  <c r="CT193" i="5"/>
  <c r="CW193" i="5"/>
  <c r="CU193" i="5"/>
  <c r="DT176" i="5"/>
  <c r="DR176" i="5"/>
  <c r="DQ176" i="5"/>
  <c r="DQ142" i="5"/>
  <c r="DR142" i="5"/>
  <c r="DT142" i="5"/>
  <c r="DB213" i="5"/>
  <c r="CY213" i="5"/>
  <c r="CZ213" i="5"/>
  <c r="CY204" i="5"/>
  <c r="DB204" i="5"/>
  <c r="CZ204" i="5"/>
  <c r="CW180" i="5"/>
  <c r="CX157" i="5"/>
  <c r="GI157" i="5" s="1"/>
  <c r="CN157" i="5"/>
  <c r="GG157" i="5" s="1"/>
  <c r="CS157" i="5"/>
  <c r="GH157" i="5" s="1"/>
  <c r="DV156" i="5"/>
  <c r="DY156" i="5"/>
  <c r="DW156" i="5"/>
  <c r="DL152" i="5"/>
  <c r="DO152" i="5"/>
  <c r="DM152" i="5"/>
  <c r="DV146" i="5"/>
  <c r="DW146" i="5"/>
  <c r="DY146" i="5"/>
  <c r="DV142" i="5"/>
  <c r="DW142" i="5"/>
  <c r="DY142" i="5"/>
  <c r="DW103" i="5"/>
  <c r="DY103" i="5"/>
  <c r="CY191" i="5"/>
  <c r="DB191" i="5"/>
  <c r="CZ191" i="5"/>
  <c r="DT178" i="5"/>
  <c r="DR178" i="5"/>
  <c r="DQ178" i="5"/>
  <c r="CU177" i="5"/>
  <c r="CT177" i="5"/>
  <c r="CW177" i="5"/>
  <c r="CY174" i="5"/>
  <c r="DB174" i="5"/>
  <c r="CZ174" i="5"/>
  <c r="DW171" i="5"/>
  <c r="CO166" i="5"/>
  <c r="CR166" i="5"/>
  <c r="CP166" i="5"/>
  <c r="DL154" i="5"/>
  <c r="DO154" i="5"/>
  <c r="DM154" i="5"/>
  <c r="CX154" i="5"/>
  <c r="GI154" i="5" s="1"/>
  <c r="CN154" i="5"/>
  <c r="GG154" i="5" s="1"/>
  <c r="CS154" i="5"/>
  <c r="GH154" i="5" s="1"/>
  <c r="DV143" i="5"/>
  <c r="DY143" i="5"/>
  <c r="DW143" i="5"/>
  <c r="CW119" i="5"/>
  <c r="CU119" i="5"/>
  <c r="CT119" i="5"/>
  <c r="DB117" i="5"/>
  <c r="CY117" i="5"/>
  <c r="CZ117" i="5"/>
  <c r="CR113" i="5"/>
  <c r="CO113" i="5"/>
  <c r="CP113" i="5"/>
  <c r="CW111" i="5"/>
  <c r="CU111" i="5"/>
  <c r="CT111" i="5"/>
  <c r="DB109" i="5"/>
  <c r="CY109" i="5"/>
  <c r="CZ109" i="5"/>
  <c r="DO95" i="5"/>
  <c r="DM95" i="5"/>
  <c r="CT197" i="5"/>
  <c r="CW197" i="5"/>
  <c r="CU197" i="5"/>
  <c r="CP178" i="5"/>
  <c r="CO178" i="5"/>
  <c r="CR178" i="5"/>
  <c r="DY174" i="5"/>
  <c r="DW174" i="5"/>
  <c r="DV174" i="5"/>
  <c r="DM165" i="5"/>
  <c r="CO162" i="5"/>
  <c r="CR162" i="5"/>
  <c r="CP162" i="5"/>
  <c r="DW144" i="5"/>
  <c r="CN142" i="5"/>
  <c r="GG142" i="5" s="1"/>
  <c r="CS142" i="5"/>
  <c r="GH142" i="5" s="1"/>
  <c r="CX142" i="5"/>
  <c r="GI142" i="5" s="1"/>
  <c r="CW141" i="5"/>
  <c r="CU141" i="5"/>
  <c r="CT141" i="5"/>
  <c r="CR139" i="5"/>
  <c r="CP139" i="5"/>
  <c r="CO139" i="5"/>
  <c r="CW137" i="5"/>
  <c r="CU137" i="5"/>
  <c r="CT137" i="5"/>
  <c r="DB135" i="5"/>
  <c r="CZ135" i="5"/>
  <c r="CY135" i="5"/>
  <c r="CR131" i="5"/>
  <c r="CP131" i="5"/>
  <c r="CO131" i="5"/>
  <c r="CW129" i="5"/>
  <c r="CU129" i="5"/>
  <c r="CT129" i="5"/>
  <c r="DB127" i="5"/>
  <c r="CZ127" i="5"/>
  <c r="CY127" i="5"/>
  <c r="CR123" i="5"/>
  <c r="CP123" i="5"/>
  <c r="CO123" i="5"/>
  <c r="DW70" i="5"/>
  <c r="DY70" i="5"/>
  <c r="DW66" i="5"/>
  <c r="DY66" i="5"/>
  <c r="DW61" i="5"/>
  <c r="DY61" i="5"/>
  <c r="DW56" i="5"/>
  <c r="DY56" i="5"/>
  <c r="DW52" i="5"/>
  <c r="DY52" i="5"/>
  <c r="DW48" i="5"/>
  <c r="DY48" i="5"/>
  <c r="DW44" i="5"/>
  <c r="DY44" i="5"/>
  <c r="DW40" i="5"/>
  <c r="DY40" i="5"/>
  <c r="DW36" i="5"/>
  <c r="DY36" i="5"/>
  <c r="DW32" i="5"/>
  <c r="DY32" i="5"/>
  <c r="DW28" i="5"/>
  <c r="DY28" i="5"/>
  <c r="DW24" i="5"/>
  <c r="DY24" i="5"/>
  <c r="DW20" i="5"/>
  <c r="DY20" i="5"/>
  <c r="DW16" i="5"/>
  <c r="DY16" i="5"/>
  <c r="DW12" i="5"/>
  <c r="DY12" i="5"/>
  <c r="CY199" i="5"/>
  <c r="DB199" i="5"/>
  <c r="CZ199" i="5"/>
  <c r="CO170" i="5"/>
  <c r="CR170" i="5"/>
  <c r="CP170" i="5"/>
  <c r="DO166" i="5"/>
  <c r="DL166" i="5"/>
  <c r="DM166" i="5"/>
  <c r="CY163" i="5"/>
  <c r="DB163" i="5"/>
  <c r="CZ163" i="5"/>
  <c r="DO162" i="5"/>
  <c r="DL162" i="5"/>
  <c r="DM162" i="5"/>
  <c r="DV155" i="5"/>
  <c r="DY155" i="5"/>
  <c r="DW155" i="5"/>
  <c r="DB155" i="5"/>
  <c r="CZ155" i="5"/>
  <c r="CY155" i="5"/>
  <c r="DW158" i="5"/>
  <c r="CW152" i="5"/>
  <c r="CT152" i="5"/>
  <c r="DV149" i="5"/>
  <c r="DY149" i="5"/>
  <c r="DW149" i="5"/>
  <c r="DV147" i="5"/>
  <c r="DY147" i="5"/>
  <c r="DW147" i="5"/>
  <c r="CR147" i="5"/>
  <c r="CP147" i="5"/>
  <c r="CO147" i="5"/>
  <c r="DY101" i="5"/>
  <c r="DW101" i="5"/>
  <c r="DY93" i="5"/>
  <c r="DW93" i="5"/>
  <c r="DY85" i="5"/>
  <c r="DW85" i="5"/>
  <c r="DY83" i="5"/>
  <c r="DW83" i="5"/>
  <c r="DM75" i="5"/>
  <c r="DO75" i="5"/>
  <c r="DB64" i="5"/>
  <c r="CY64" i="5"/>
  <c r="CZ64" i="5"/>
  <c r="DT157" i="5"/>
  <c r="DR157" i="5"/>
  <c r="DQ157" i="5"/>
  <c r="CX114" i="5"/>
  <c r="GI114" i="5" s="1"/>
  <c r="CS114" i="5"/>
  <c r="GH114" i="5" s="1"/>
  <c r="CN114" i="5"/>
  <c r="GG114" i="5" s="1"/>
  <c r="CX106" i="5"/>
  <c r="GI106" i="5" s="1"/>
  <c r="CS106" i="5"/>
  <c r="GH106" i="5" s="1"/>
  <c r="CN106" i="5"/>
  <c r="GG106" i="5" s="1"/>
  <c r="DM78" i="5"/>
  <c r="DO78" i="5"/>
  <c r="CO164" i="5"/>
  <c r="CP164" i="5"/>
  <c r="CR164" i="5"/>
  <c r="DR148" i="5"/>
  <c r="DR147" i="5"/>
  <c r="CR122" i="5"/>
  <c r="CP122" i="5"/>
  <c r="CO122" i="5"/>
  <c r="CY165" i="5"/>
  <c r="DB165" i="5"/>
  <c r="CZ165" i="5"/>
  <c r="CX145" i="5"/>
  <c r="GI145" i="5" s="1"/>
  <c r="CS145" i="5"/>
  <c r="GH145" i="5" s="1"/>
  <c r="CN145" i="5"/>
  <c r="GG145" i="5" s="1"/>
  <c r="DY98" i="5"/>
  <c r="DW98" i="5"/>
  <c r="DR94" i="5"/>
  <c r="DT94" i="5"/>
  <c r="DY90" i="5"/>
  <c r="DW90" i="5"/>
  <c r="DR86" i="5"/>
  <c r="DT86" i="5"/>
  <c r="DB161" i="5"/>
  <c r="DT74" i="5"/>
  <c r="DQ74" i="5"/>
  <c r="DR74" i="5"/>
  <c r="DR72" i="5"/>
  <c r="DT71" i="5"/>
  <c r="DQ71" i="5"/>
  <c r="DR71" i="5"/>
  <c r="DO10" i="5"/>
  <c r="DM10" i="5"/>
  <c r="DY77" i="5"/>
  <c r="DW77" i="5"/>
  <c r="DW78" i="5"/>
  <c r="DV235" i="5"/>
  <c r="DW235" i="5"/>
  <c r="DY235" i="5"/>
  <c r="DQ218" i="5"/>
  <c r="DT218" i="5"/>
  <c r="DR218" i="5"/>
  <c r="DL220" i="5"/>
  <c r="DO220" i="5"/>
  <c r="DM220" i="5"/>
  <c r="CR225" i="5"/>
  <c r="CP225" i="5"/>
  <c r="CO225" i="5"/>
  <c r="CN220" i="5"/>
  <c r="GG220" i="5" s="1"/>
  <c r="CS220" i="5"/>
  <c r="GH220" i="5" s="1"/>
  <c r="CX220" i="5"/>
  <c r="GI220" i="5" s="1"/>
  <c r="CS215" i="5"/>
  <c r="GH215" i="5" s="1"/>
  <c r="CX215" i="5"/>
  <c r="GI215" i="5" s="1"/>
  <c r="CN215" i="5"/>
  <c r="GG215" i="5" s="1"/>
  <c r="CZ187" i="5"/>
  <c r="CY187" i="5"/>
  <c r="DB187" i="5"/>
  <c r="DQ214" i="5"/>
  <c r="DT214" i="5"/>
  <c r="DR214" i="5"/>
  <c r="CW208" i="5"/>
  <c r="CT208" i="5"/>
  <c r="CU208" i="5"/>
  <c r="CU190" i="5"/>
  <c r="CT190" i="5"/>
  <c r="CW190" i="5"/>
  <c r="DB186" i="5"/>
  <c r="CZ186" i="5"/>
  <c r="CY186" i="5"/>
  <c r="CO198" i="5"/>
  <c r="CR198" i="5"/>
  <c r="CP198" i="5"/>
  <c r="CY194" i="5"/>
  <c r="DB194" i="5"/>
  <c r="CZ194" i="5"/>
  <c r="CP183" i="5"/>
  <c r="CO183" i="5"/>
  <c r="CR183" i="5"/>
  <c r="DY173" i="5"/>
  <c r="DV173" i="5"/>
  <c r="DW173" i="5"/>
  <c r="CW211" i="5"/>
  <c r="CU211" i="5"/>
  <c r="CT211" i="5"/>
  <c r="DB209" i="5"/>
  <c r="CY209" i="5"/>
  <c r="CZ209" i="5"/>
  <c r="CY173" i="5"/>
  <c r="DB173" i="5"/>
  <c r="CZ173" i="5"/>
  <c r="DT161" i="5"/>
  <c r="DR161" i="5"/>
  <c r="DQ161" i="5"/>
  <c r="DQ153" i="5"/>
  <c r="DT153" i="5"/>
  <c r="DR153" i="5"/>
  <c r="CX185" i="5"/>
  <c r="GI185" i="5" s="1"/>
  <c r="CS185" i="5"/>
  <c r="GH185" i="5" s="1"/>
  <c r="CN185" i="5"/>
  <c r="GG185" i="5" s="1"/>
  <c r="DO175" i="5"/>
  <c r="DL175" i="5"/>
  <c r="DM175" i="5"/>
  <c r="DY165" i="5"/>
  <c r="DV165" i="5"/>
  <c r="DW165" i="5"/>
  <c r="DO158" i="5"/>
  <c r="DL158" i="5"/>
  <c r="DM158" i="5"/>
  <c r="DL156" i="5"/>
  <c r="DO156" i="5"/>
  <c r="DM156" i="5"/>
  <c r="DV152" i="5"/>
  <c r="DY152" i="5"/>
  <c r="DW152" i="5"/>
  <c r="CO191" i="5"/>
  <c r="CR191" i="5"/>
  <c r="CP191" i="5"/>
  <c r="CO174" i="5"/>
  <c r="CR174" i="5"/>
  <c r="CP174" i="5"/>
  <c r="CT166" i="5"/>
  <c r="CW166" i="5"/>
  <c r="CU166" i="5"/>
  <c r="CW155" i="5"/>
  <c r="CU155" i="5"/>
  <c r="CT155" i="5"/>
  <c r="DL148" i="5"/>
  <c r="DM148" i="5"/>
  <c r="DO148" i="5"/>
  <c r="DL144" i="5"/>
  <c r="DM144" i="5"/>
  <c r="DO144" i="5"/>
  <c r="DQ143" i="5"/>
  <c r="DT143" i="5"/>
  <c r="DR143" i="5"/>
  <c r="CR117" i="5"/>
  <c r="CO117" i="5"/>
  <c r="CP117" i="5"/>
  <c r="CW115" i="5"/>
  <c r="CU115" i="5"/>
  <c r="CT115" i="5"/>
  <c r="DB113" i="5"/>
  <c r="CY113" i="5"/>
  <c r="CZ113" i="5"/>
  <c r="DO87" i="5"/>
  <c r="DM87" i="5"/>
  <c r="CP176" i="5"/>
  <c r="CO176" i="5"/>
  <c r="CR176" i="5"/>
  <c r="CX151" i="5"/>
  <c r="GI151" i="5" s="1"/>
  <c r="CN151" i="5"/>
  <c r="GG151" i="5" s="1"/>
  <c r="CS151" i="5"/>
  <c r="GH151" i="5" s="1"/>
  <c r="DB139" i="5"/>
  <c r="CZ139" i="5"/>
  <c r="CY139" i="5"/>
  <c r="CR127" i="5"/>
  <c r="CP127" i="5"/>
  <c r="CO127" i="5"/>
  <c r="CW125" i="5"/>
  <c r="CU125" i="5"/>
  <c r="CT125" i="5"/>
  <c r="DB123" i="5"/>
  <c r="CZ123" i="5"/>
  <c r="CY123" i="5"/>
  <c r="DW63" i="5"/>
  <c r="DY63" i="5"/>
  <c r="DW50" i="5"/>
  <c r="DY50" i="5"/>
  <c r="DW42" i="5"/>
  <c r="DY42" i="5"/>
  <c r="DW34" i="5"/>
  <c r="DY34" i="5"/>
  <c r="DW26" i="5"/>
  <c r="DY26" i="5"/>
  <c r="DW22" i="5"/>
  <c r="DY22" i="5"/>
  <c r="DW14" i="5"/>
  <c r="DY14" i="5"/>
  <c r="DL155" i="5"/>
  <c r="DO155" i="5"/>
  <c r="DM155" i="5"/>
  <c r="CR141" i="5"/>
  <c r="CP141" i="5"/>
  <c r="CO141" i="5"/>
  <c r="DL149" i="5"/>
  <c r="DO149" i="5"/>
  <c r="DM149" i="5"/>
  <c r="DL147" i="5"/>
  <c r="DO147" i="5"/>
  <c r="DM147" i="5"/>
  <c r="CX118" i="5"/>
  <c r="GI118" i="5" s="1"/>
  <c r="CS118" i="5"/>
  <c r="GH118" i="5" s="1"/>
  <c r="CN118" i="5"/>
  <c r="GG118" i="5" s="1"/>
  <c r="CX110" i="5"/>
  <c r="GI110" i="5" s="1"/>
  <c r="CS110" i="5"/>
  <c r="GH110" i="5" s="1"/>
  <c r="CN110" i="5"/>
  <c r="GG110" i="5" s="1"/>
  <c r="CY171" i="5"/>
  <c r="CZ171" i="5"/>
  <c r="DB171" i="5"/>
  <c r="DT170" i="5"/>
  <c r="DR170" i="5"/>
  <c r="DQ170" i="5"/>
  <c r="CO159" i="5"/>
  <c r="CR159" i="5"/>
  <c r="CP159" i="5"/>
  <c r="DB122" i="5"/>
  <c r="CZ122" i="5"/>
  <c r="CY122" i="5"/>
  <c r="CY175" i="5"/>
  <c r="CZ175" i="5"/>
  <c r="DB175" i="5"/>
  <c r="DY86" i="5"/>
  <c r="DW86" i="5"/>
  <c r="DM76" i="5"/>
  <c r="DO76" i="5"/>
  <c r="DM93" i="5"/>
  <c r="DW82" i="5"/>
  <c r="DW8" i="5"/>
  <c r="DO234" i="5"/>
  <c r="DM234" i="5"/>
  <c r="DL234" i="5"/>
  <c r="DQ221" i="5"/>
  <c r="DT221" i="5"/>
  <c r="DR221" i="5"/>
  <c r="DL223" i="5"/>
  <c r="DO223" i="5"/>
  <c r="DM223" i="5"/>
  <c r="DV222" i="5"/>
  <c r="DW222" i="5"/>
  <c r="DY222" i="5"/>
  <c r="DQ217" i="5"/>
  <c r="DR217" i="5"/>
  <c r="DT217" i="5"/>
  <c r="DL224" i="5"/>
  <c r="DO224" i="5"/>
  <c r="DM224" i="5"/>
  <c r="DL214" i="5"/>
  <c r="DM214" i="5"/>
  <c r="DO214" i="5"/>
  <c r="CR184" i="5"/>
  <c r="CP184" i="5"/>
  <c r="CO184" i="5"/>
  <c r="DT182" i="5"/>
  <c r="DR182" i="5"/>
  <c r="DQ182" i="5"/>
  <c r="DY181" i="5"/>
  <c r="DW181" i="5"/>
  <c r="DV181" i="5"/>
  <c r="DV212" i="5"/>
  <c r="DW212" i="5"/>
  <c r="DY212" i="5"/>
  <c r="CW205" i="5"/>
  <c r="CU205" i="5"/>
  <c r="CT205" i="5"/>
  <c r="CX206" i="5"/>
  <c r="GI206" i="5" s="1"/>
  <c r="CS206" i="5"/>
  <c r="GH206" i="5" s="1"/>
  <c r="CN206" i="5"/>
  <c r="GG206" i="5" s="1"/>
  <c r="CT198" i="5"/>
  <c r="CW198" i="5"/>
  <c r="CU198" i="5"/>
  <c r="CO192" i="5"/>
  <c r="CR192" i="5"/>
  <c r="CP192" i="5"/>
  <c r="DT173" i="5"/>
  <c r="DR173" i="5"/>
  <c r="DQ173" i="5"/>
  <c r="DO177" i="5"/>
  <c r="DM177" i="5"/>
  <c r="DL177" i="5"/>
  <c r="DY160" i="5"/>
  <c r="DV160" i="5"/>
  <c r="DW160" i="5"/>
  <c r="CW209" i="5"/>
  <c r="CT209" i="5"/>
  <c r="CU209" i="5"/>
  <c r="DO176" i="5"/>
  <c r="DM176" i="5"/>
  <c r="DL176" i="5"/>
  <c r="DO171" i="5"/>
  <c r="DL171" i="5"/>
  <c r="DM171" i="5"/>
  <c r="CT204" i="5"/>
  <c r="CW204" i="5"/>
  <c r="CU204" i="5"/>
  <c r="CY195" i="5"/>
  <c r="DB195" i="5"/>
  <c r="CZ195" i="5"/>
  <c r="DT165" i="5"/>
  <c r="DR165" i="5"/>
  <c r="DQ165" i="5"/>
  <c r="DW104" i="5"/>
  <c r="DY104" i="5"/>
  <c r="CT191" i="5"/>
  <c r="CW191" i="5"/>
  <c r="CU191" i="5"/>
  <c r="CR119" i="5"/>
  <c r="CO119" i="5"/>
  <c r="CP119" i="5"/>
  <c r="CW117" i="5"/>
  <c r="CU117" i="5"/>
  <c r="CT117" i="5"/>
  <c r="CW109" i="5"/>
  <c r="CU109" i="5"/>
  <c r="CT109" i="5"/>
  <c r="DB107" i="5"/>
  <c r="CY107" i="5"/>
  <c r="CZ107" i="5"/>
  <c r="DO99" i="5"/>
  <c r="DM99" i="5"/>
  <c r="CO197" i="5"/>
  <c r="CR197" i="5"/>
  <c r="CP197" i="5"/>
  <c r="CU178" i="5"/>
  <c r="CT178" i="5"/>
  <c r="CW178" i="5"/>
  <c r="CR137" i="5"/>
  <c r="CP137" i="5"/>
  <c r="CO137" i="5"/>
  <c r="CW135" i="5"/>
  <c r="CU135" i="5"/>
  <c r="CT135" i="5"/>
  <c r="DB133" i="5"/>
  <c r="CZ133" i="5"/>
  <c r="CY133" i="5"/>
  <c r="CR129" i="5"/>
  <c r="CP129" i="5"/>
  <c r="CO129" i="5"/>
  <c r="DO88" i="5"/>
  <c r="DM88" i="5"/>
  <c r="DW67" i="5"/>
  <c r="DY67" i="5"/>
  <c r="DW53" i="5"/>
  <c r="DY53" i="5"/>
  <c r="DW45" i="5"/>
  <c r="DY45" i="5"/>
  <c r="DW37" i="5"/>
  <c r="DY37" i="5"/>
  <c r="DW25" i="5"/>
  <c r="DY25" i="5"/>
  <c r="CT199" i="5"/>
  <c r="CW199" i="5"/>
  <c r="CU199" i="5"/>
  <c r="CT163" i="5"/>
  <c r="CW163" i="5"/>
  <c r="CU163" i="5"/>
  <c r="DY162" i="5"/>
  <c r="DW162" i="5"/>
  <c r="DV162" i="5"/>
  <c r="DQ155" i="5"/>
  <c r="DR155" i="5"/>
  <c r="DT155" i="5"/>
  <c r="CX149" i="5"/>
  <c r="GI149" i="5" s="1"/>
  <c r="CN149" i="5"/>
  <c r="GG149" i="5" s="1"/>
  <c r="CS149" i="5"/>
  <c r="GH149" i="5" s="1"/>
  <c r="DR93" i="5"/>
  <c r="DT93" i="5"/>
  <c r="CX138" i="5"/>
  <c r="GI138" i="5" s="1"/>
  <c r="CS138" i="5"/>
  <c r="GH138" i="5" s="1"/>
  <c r="CN138" i="5"/>
  <c r="GG138" i="5" s="1"/>
  <c r="CX130" i="5"/>
  <c r="GI130" i="5" s="1"/>
  <c r="CS130" i="5"/>
  <c r="GH130" i="5" s="1"/>
  <c r="CN130" i="5"/>
  <c r="GG130" i="5" s="1"/>
  <c r="CT171" i="5"/>
  <c r="CW171" i="5"/>
  <c r="CU171" i="5"/>
  <c r="CY164" i="5"/>
  <c r="DB164" i="5"/>
  <c r="CZ164" i="5"/>
  <c r="CT175" i="5"/>
  <c r="CU175" i="5"/>
  <c r="CW175" i="5"/>
  <c r="CX120" i="5"/>
  <c r="GI120" i="5" s="1"/>
  <c r="CS120" i="5"/>
  <c r="GH120" i="5" s="1"/>
  <c r="CN120" i="5"/>
  <c r="GG120" i="5" s="1"/>
  <c r="CX112" i="5"/>
  <c r="GI112" i="5" s="1"/>
  <c r="CS112" i="5"/>
  <c r="GH112" i="5" s="1"/>
  <c r="CN112" i="5"/>
  <c r="GG112" i="5" s="1"/>
  <c r="DH94" i="5"/>
  <c r="DJ94" i="5" s="1"/>
  <c r="DM94" i="5"/>
  <c r="DR79" i="5"/>
  <c r="DR76" i="5"/>
  <c r="DR80" i="5"/>
  <c r="DM8" i="5"/>
  <c r="DV233" i="5"/>
  <c r="DY233" i="5"/>
  <c r="DW233" i="5"/>
  <c r="DV234" i="5"/>
  <c r="DY234" i="5"/>
  <c r="DW234" i="5"/>
  <c r="DT235" i="5"/>
  <c r="DR235" i="5"/>
  <c r="DQ235" i="5"/>
  <c r="DV236" i="5"/>
  <c r="DY236" i="5"/>
  <c r="DW236" i="5"/>
  <c r="DL225" i="5"/>
  <c r="DM225" i="5"/>
  <c r="DO225" i="5"/>
  <c r="DV223" i="5"/>
  <c r="DY223" i="5"/>
  <c r="DW223" i="5"/>
  <c r="DL222" i="5"/>
  <c r="DO222" i="5"/>
  <c r="DM222" i="5"/>
  <c r="CW221" i="5"/>
  <c r="CU221" i="5"/>
  <c r="CT221" i="5"/>
  <c r="DQ215" i="5"/>
  <c r="DR215" i="5"/>
  <c r="DT215" i="5"/>
  <c r="DQ211" i="5"/>
  <c r="DT211" i="5"/>
  <c r="DR211" i="5"/>
  <c r="DQ206" i="5"/>
  <c r="DR206" i="5"/>
  <c r="DT206" i="5"/>
  <c r="DV224" i="5"/>
  <c r="DY224" i="5"/>
  <c r="DW224" i="5"/>
  <c r="CW218" i="5"/>
  <c r="CU218" i="5"/>
  <c r="CT218" i="5"/>
  <c r="DV213" i="5"/>
  <c r="DY213" i="5"/>
  <c r="DW213" i="5"/>
  <c r="CR210" i="5"/>
  <c r="CP210" i="5"/>
  <c r="CO210" i="5"/>
  <c r="DL205" i="5"/>
  <c r="DM205" i="5"/>
  <c r="DO205" i="5"/>
  <c r="CY188" i="5"/>
  <c r="DB188" i="5"/>
  <c r="CZ188" i="5"/>
  <c r="CY184" i="5"/>
  <c r="DB184" i="5"/>
  <c r="CZ184" i="5"/>
  <c r="DO181" i="5"/>
  <c r="DM181" i="5"/>
  <c r="DL181" i="5"/>
  <c r="DT180" i="5"/>
  <c r="DR180" i="5"/>
  <c r="DQ180" i="5"/>
  <c r="CX223" i="5"/>
  <c r="GI223" i="5" s="1"/>
  <c r="CN223" i="5"/>
  <c r="GG223" i="5" s="1"/>
  <c r="CS223" i="5"/>
  <c r="GH223" i="5" s="1"/>
  <c r="DB214" i="5"/>
  <c r="CY214" i="5"/>
  <c r="CZ214" i="5"/>
  <c r="DL209" i="5"/>
  <c r="DM209" i="5"/>
  <c r="DO209" i="5"/>
  <c r="DQ208" i="5"/>
  <c r="DT208" i="5"/>
  <c r="DR208" i="5"/>
  <c r="CT187" i="5"/>
  <c r="CW187" i="5"/>
  <c r="CU187" i="5"/>
  <c r="DV214" i="5"/>
  <c r="DY214" i="5"/>
  <c r="DW214" i="5"/>
  <c r="DL213" i="5"/>
  <c r="DM213" i="5"/>
  <c r="DO213" i="5"/>
  <c r="DQ212" i="5"/>
  <c r="DT212" i="5"/>
  <c r="DR212" i="5"/>
  <c r="DM208" i="5"/>
  <c r="DB208" i="5"/>
  <c r="CZ208" i="5"/>
  <c r="CY208" i="5"/>
  <c r="CO190" i="5"/>
  <c r="CR190" i="5"/>
  <c r="CP190" i="5"/>
  <c r="CU186" i="5"/>
  <c r="CT186" i="5"/>
  <c r="CW186" i="5"/>
  <c r="DQ216" i="5"/>
  <c r="DT216" i="5"/>
  <c r="DR216" i="5"/>
  <c r="CT203" i="5"/>
  <c r="CW203" i="5"/>
  <c r="CU203" i="5"/>
  <c r="CY200" i="5"/>
  <c r="DB200" i="5"/>
  <c r="CZ200" i="5"/>
  <c r="CO196" i="5"/>
  <c r="CR196" i="5"/>
  <c r="CP196" i="5"/>
  <c r="CT194" i="5"/>
  <c r="CW194" i="5"/>
  <c r="CU194" i="5"/>
  <c r="CY192" i="5"/>
  <c r="DB192" i="5"/>
  <c r="CZ192" i="5"/>
  <c r="CP182" i="5"/>
  <c r="CO182" i="5"/>
  <c r="CR182" i="5"/>
  <c r="CU181" i="5"/>
  <c r="CT181" i="5"/>
  <c r="CW181" i="5"/>
  <c r="DT168" i="5"/>
  <c r="DQ168" i="5"/>
  <c r="DR168" i="5"/>
  <c r="DT160" i="5"/>
  <c r="DR160" i="5"/>
  <c r="DQ160" i="5"/>
  <c r="DY179" i="5"/>
  <c r="DW179" i="5"/>
  <c r="DV179" i="5"/>
  <c r="DY177" i="5"/>
  <c r="DW177" i="5"/>
  <c r="DV177" i="5"/>
  <c r="DY168" i="5"/>
  <c r="DV168" i="5"/>
  <c r="DW168" i="5"/>
  <c r="DT159" i="5"/>
  <c r="DQ159" i="5"/>
  <c r="DR159" i="5"/>
  <c r="CR209" i="5"/>
  <c r="CP209" i="5"/>
  <c r="CO209" i="5"/>
  <c r="CT201" i="5"/>
  <c r="CW201" i="5"/>
  <c r="CU201" i="5"/>
  <c r="CY193" i="5"/>
  <c r="DB193" i="5"/>
  <c r="CZ193" i="5"/>
  <c r="DY176" i="5"/>
  <c r="DV176" i="5"/>
  <c r="DW176" i="5"/>
  <c r="DY161" i="5"/>
  <c r="DW161" i="5"/>
  <c r="DV161" i="5"/>
  <c r="DR158" i="5"/>
  <c r="DL153" i="5"/>
  <c r="DM153" i="5"/>
  <c r="DO153" i="5"/>
  <c r="DQ146" i="5"/>
  <c r="DT146" i="5"/>
  <c r="DR146" i="5"/>
  <c r="CW213" i="5"/>
  <c r="CU213" i="5"/>
  <c r="CT213" i="5"/>
  <c r="CO195" i="5"/>
  <c r="CR195" i="5"/>
  <c r="CP195" i="5"/>
  <c r="CX189" i="5"/>
  <c r="GI189" i="5" s="1"/>
  <c r="CS189" i="5"/>
  <c r="GH189" i="5" s="1"/>
  <c r="CN189" i="5"/>
  <c r="GG189" i="5" s="1"/>
  <c r="CZ180" i="5"/>
  <c r="CY180" i="5"/>
  <c r="DB180" i="5"/>
  <c r="CT167" i="5"/>
  <c r="CW167" i="5"/>
  <c r="CU167" i="5"/>
  <c r="CY160" i="5"/>
  <c r="DB160" i="5"/>
  <c r="CZ160" i="5"/>
  <c r="DQ152" i="5"/>
  <c r="DT152" i="5"/>
  <c r="DR152" i="5"/>
  <c r="DQ141" i="5"/>
  <c r="DR141" i="5"/>
  <c r="DT141" i="5"/>
  <c r="DW102" i="5"/>
  <c r="DY102" i="5"/>
  <c r="DY178" i="5"/>
  <c r="DW178" i="5"/>
  <c r="DV178" i="5"/>
  <c r="DW175" i="5"/>
  <c r="CT174" i="5"/>
  <c r="CU174" i="5"/>
  <c r="CW174" i="5"/>
  <c r="CY166" i="5"/>
  <c r="CZ166" i="5"/>
  <c r="DB166" i="5"/>
  <c r="DQ154" i="5"/>
  <c r="DT154" i="5"/>
  <c r="DR154" i="5"/>
  <c r="DB119" i="5"/>
  <c r="CY119" i="5"/>
  <c r="CZ119" i="5"/>
  <c r="CR115" i="5"/>
  <c r="CO115" i="5"/>
  <c r="CP115" i="5"/>
  <c r="CW113" i="5"/>
  <c r="CU113" i="5"/>
  <c r="CT113" i="5"/>
  <c r="DB111" i="5"/>
  <c r="CY111" i="5"/>
  <c r="CZ111" i="5"/>
  <c r="CR107" i="5"/>
  <c r="CO107" i="5"/>
  <c r="CP107" i="5"/>
  <c r="DO91" i="5"/>
  <c r="DM91" i="5"/>
  <c r="CY197" i="5"/>
  <c r="DB197" i="5"/>
  <c r="CZ197" i="5"/>
  <c r="CZ178" i="5"/>
  <c r="CY178" i="5"/>
  <c r="DB178" i="5"/>
  <c r="DO174" i="5"/>
  <c r="DM174" i="5"/>
  <c r="DL174" i="5"/>
  <c r="DL151" i="5"/>
  <c r="DO151" i="5"/>
  <c r="DM151" i="5"/>
  <c r="CR144" i="5"/>
  <c r="CP144" i="5"/>
  <c r="CO144" i="5"/>
  <c r="CW139" i="5"/>
  <c r="CU139" i="5"/>
  <c r="CT139" i="5"/>
  <c r="DB137" i="5"/>
  <c r="CZ137" i="5"/>
  <c r="CY137" i="5"/>
  <c r="CR133" i="5"/>
  <c r="CP133" i="5"/>
  <c r="CO133" i="5"/>
  <c r="CW131" i="5"/>
  <c r="CU131" i="5"/>
  <c r="CT131" i="5"/>
  <c r="DB129" i="5"/>
  <c r="CZ129" i="5"/>
  <c r="CY129" i="5"/>
  <c r="CR125" i="5"/>
  <c r="CP125" i="5"/>
  <c r="CO125" i="5"/>
  <c r="CW123" i="5"/>
  <c r="CU123" i="5"/>
  <c r="CT123" i="5"/>
  <c r="DO100" i="5"/>
  <c r="DM100" i="5"/>
  <c r="DO92" i="5"/>
  <c r="DM92" i="5"/>
  <c r="DO84" i="5"/>
  <c r="DM84" i="5"/>
  <c r="DW69" i="5"/>
  <c r="DY69" i="5"/>
  <c r="DW65" i="5"/>
  <c r="DY65" i="5"/>
  <c r="DW60" i="5"/>
  <c r="DY60" i="5"/>
  <c r="DW55" i="5"/>
  <c r="DY55" i="5"/>
  <c r="DW51" i="5"/>
  <c r="DY51" i="5"/>
  <c r="DW47" i="5"/>
  <c r="DY47" i="5"/>
  <c r="DW43" i="5"/>
  <c r="DY43" i="5"/>
  <c r="DW39" i="5"/>
  <c r="DY39" i="5"/>
  <c r="DW35" i="5"/>
  <c r="DY35" i="5"/>
  <c r="DW31" i="5"/>
  <c r="DY31" i="5"/>
  <c r="DW27" i="5"/>
  <c r="DY27" i="5"/>
  <c r="DW23" i="5"/>
  <c r="DY23" i="5"/>
  <c r="DW19" i="5"/>
  <c r="DY19" i="5"/>
  <c r="DW15" i="5"/>
  <c r="DY15" i="5"/>
  <c r="DW11" i="5"/>
  <c r="DY11" i="5"/>
  <c r="DT162" i="5"/>
  <c r="DR162" i="5"/>
  <c r="DQ162" i="5"/>
  <c r="DB144" i="5"/>
  <c r="CY144" i="5"/>
  <c r="CZ144" i="5"/>
  <c r="DR144" i="5"/>
  <c r="DM143" i="5"/>
  <c r="DR97" i="5"/>
  <c r="DT97" i="5"/>
  <c r="DR89" i="5"/>
  <c r="DT89" i="5"/>
  <c r="DM83" i="5"/>
  <c r="DO83" i="5"/>
  <c r="DM79" i="5"/>
  <c r="DO79" i="5"/>
  <c r="CO158" i="5"/>
  <c r="CR158" i="5"/>
  <c r="CP158" i="5"/>
  <c r="DY157" i="5"/>
  <c r="DW157" i="5"/>
  <c r="DV157" i="5"/>
  <c r="CX134" i="5"/>
  <c r="GI134" i="5" s="1"/>
  <c r="CS134" i="5"/>
  <c r="GH134" i="5" s="1"/>
  <c r="CN134" i="5"/>
  <c r="GG134" i="5" s="1"/>
  <c r="CX126" i="5"/>
  <c r="GI126" i="5" s="1"/>
  <c r="CS126" i="5"/>
  <c r="GH126" i="5" s="1"/>
  <c r="CN126" i="5"/>
  <c r="GG126" i="5" s="1"/>
  <c r="DM82" i="5"/>
  <c r="DO82" i="5"/>
  <c r="CO171" i="5"/>
  <c r="CR171" i="5"/>
  <c r="CP171" i="5"/>
  <c r="DO170" i="5"/>
  <c r="DM170" i="5"/>
  <c r="DL170" i="5"/>
  <c r="DY170" i="5"/>
  <c r="DV170" i="5"/>
  <c r="DW170" i="5"/>
  <c r="CU159" i="5"/>
  <c r="CW122" i="5"/>
  <c r="CU122" i="5"/>
  <c r="CT122" i="5"/>
  <c r="CO175" i="5"/>
  <c r="CR175" i="5"/>
  <c r="CP175" i="5"/>
  <c r="CT165" i="5"/>
  <c r="CU165" i="5"/>
  <c r="CW165" i="5"/>
  <c r="CX140" i="5"/>
  <c r="GI140" i="5" s="1"/>
  <c r="CS140" i="5"/>
  <c r="GH140" i="5" s="1"/>
  <c r="CN140" i="5"/>
  <c r="GG140" i="5" s="1"/>
  <c r="CX132" i="5"/>
  <c r="GI132" i="5" s="1"/>
  <c r="CS132" i="5"/>
  <c r="GH132" i="5" s="1"/>
  <c r="CN132" i="5"/>
  <c r="GG132" i="5" s="1"/>
  <c r="CX116" i="5"/>
  <c r="GI116" i="5" s="1"/>
  <c r="CS116" i="5"/>
  <c r="GH116" i="5" s="1"/>
  <c r="CN116" i="5"/>
  <c r="GG116" i="5" s="1"/>
  <c r="CX108" i="5"/>
  <c r="GI108" i="5" s="1"/>
  <c r="CS108" i="5"/>
  <c r="GH108" i="5" s="1"/>
  <c r="CN108" i="5"/>
  <c r="GG108" i="5" s="1"/>
  <c r="DH98" i="5"/>
  <c r="DJ98" i="5" s="1"/>
  <c r="DM98" i="5"/>
  <c r="DH90" i="5"/>
  <c r="DJ90" i="5" s="1"/>
  <c r="DM90" i="5"/>
  <c r="DM80" i="5"/>
  <c r="DO80" i="5"/>
  <c r="DM85" i="5"/>
  <c r="DT81" i="5"/>
  <c r="DR81" i="5"/>
  <c r="DW75" i="5"/>
  <c r="DR8" i="5"/>
  <c r="DT8" i="5"/>
  <c r="DY74" i="5"/>
  <c r="DW74" i="5"/>
  <c r="DV74" i="5"/>
  <c r="DY71" i="5"/>
  <c r="DW71" i="5"/>
  <c r="DV71" i="5"/>
  <c r="DW10" i="5"/>
  <c r="DY10" i="5"/>
  <c r="DM77" i="5"/>
  <c r="DO77" i="5"/>
  <c r="DR75" i="5"/>
  <c r="AN35" i="4"/>
  <c r="BJ35" i="4" s="1"/>
  <c r="DC35" i="4"/>
  <c r="DE35" i="4" s="1"/>
  <c r="DG35" i="4" s="1"/>
  <c r="DR35" i="4"/>
  <c r="GJ35" i="4" s="1"/>
  <c r="GC35" i="4"/>
  <c r="GG35" i="4"/>
  <c r="GH35" i="4"/>
  <c r="DL35" i="4"/>
  <c r="DM35" i="4"/>
  <c r="CH35" i="4"/>
  <c r="J83" i="4"/>
  <c r="R83" i="4"/>
  <c r="S83" i="4"/>
  <c r="T83" i="4"/>
  <c r="Z83" i="4"/>
  <c r="AB83" i="4"/>
  <c r="AY83" i="4"/>
  <c r="AN83" i="4" s="1"/>
  <c r="BJ83" i="4" s="1"/>
  <c r="CC83" i="4"/>
  <c r="CD83" i="4"/>
  <c r="CF83" i="4"/>
  <c r="CH83" i="4" s="1"/>
  <c r="CM83" i="4"/>
  <c r="CO83" i="4"/>
  <c r="CR83" i="4"/>
  <c r="CT83" i="4"/>
  <c r="CW83" i="4"/>
  <c r="CY83" i="4"/>
  <c r="CZ83" i="4"/>
  <c r="DM83" i="4" s="1"/>
  <c r="DA83" i="4"/>
  <c r="FO83" i="4"/>
  <c r="FQ83" i="4"/>
  <c r="FR83" i="4"/>
  <c r="FS83" i="4"/>
  <c r="FT83" i="4"/>
  <c r="FU83" i="4"/>
  <c r="FV83" i="4"/>
  <c r="FW83" i="4"/>
  <c r="FX83" i="4"/>
  <c r="FY83" i="4"/>
  <c r="FZ83" i="4"/>
  <c r="GA83" i="4"/>
  <c r="BB83" i="4" s="1"/>
  <c r="GD83" i="4"/>
  <c r="GE83" i="4"/>
  <c r="GF83" i="4"/>
  <c r="CU143" i="5" l="1"/>
  <c r="GH143" i="5"/>
  <c r="CT147" i="5"/>
  <c r="GH147" i="5"/>
  <c r="CY168" i="5"/>
  <c r="GI168" i="5"/>
  <c r="CY207" i="5"/>
  <c r="GI207" i="5"/>
  <c r="CZ201" i="5"/>
  <c r="GI201" i="5"/>
  <c r="CP211" i="5"/>
  <c r="GG211" i="5"/>
  <c r="CZ156" i="5"/>
  <c r="GI156" i="5"/>
  <c r="CT159" i="5"/>
  <c r="GH159" i="5"/>
  <c r="DB205" i="5"/>
  <c r="GI205" i="5"/>
  <c r="CT161" i="5"/>
  <c r="CP193" i="5"/>
  <c r="CY177" i="5"/>
  <c r="GI177" i="5"/>
  <c r="CW162" i="5"/>
  <c r="GH162" i="5"/>
  <c r="CY162" i="5"/>
  <c r="GI162" i="5"/>
  <c r="DB181" i="5"/>
  <c r="GI181" i="5"/>
  <c r="CZ218" i="5"/>
  <c r="GI218" i="5"/>
  <c r="CR193" i="5"/>
  <c r="CZ168" i="5"/>
  <c r="CO211" i="5"/>
  <c r="DB201" i="5"/>
  <c r="CR155" i="5"/>
  <c r="GG155" i="5"/>
  <c r="CT207" i="5"/>
  <c r="GH207" i="5"/>
  <c r="CO201" i="5"/>
  <c r="GG201" i="5"/>
  <c r="CR161" i="5"/>
  <c r="GG161" i="5"/>
  <c r="CR181" i="5"/>
  <c r="GG181" i="5"/>
  <c r="CP180" i="5"/>
  <c r="GG180" i="5"/>
  <c r="CO193" i="5"/>
  <c r="DB156" i="5"/>
  <c r="DB143" i="5"/>
  <c r="GI143" i="5"/>
  <c r="CU168" i="5"/>
  <c r="GH168" i="5"/>
  <c r="CZ161" i="5"/>
  <c r="GI161" i="5"/>
  <c r="CU152" i="5"/>
  <c r="GH152" i="5"/>
  <c r="CP221" i="5"/>
  <c r="GG221" i="5"/>
  <c r="CP208" i="5"/>
  <c r="GG208" i="5"/>
  <c r="CW159" i="5"/>
  <c r="CT180" i="5"/>
  <c r="CZ207" i="5"/>
  <c r="CO180" i="5"/>
  <c r="CO208" i="5"/>
  <c r="CO161" i="5"/>
  <c r="CY147" i="5"/>
  <c r="CU162" i="5"/>
  <c r="CY205" i="5"/>
  <c r="DB162" i="5"/>
  <c r="CZ205" i="5"/>
  <c r="DB147" i="5"/>
  <c r="CT162" i="5"/>
  <c r="CU180" i="5"/>
  <c r="CO181" i="5"/>
  <c r="DB218" i="5"/>
  <c r="CY212" i="5"/>
  <c r="CZ147" i="5"/>
  <c r="CY156" i="5"/>
  <c r="CY201" i="5"/>
  <c r="CY218" i="5"/>
  <c r="CZ182" i="5"/>
  <c r="CZ177" i="5"/>
  <c r="CR211" i="5"/>
  <c r="CW168" i="5"/>
  <c r="CZ162" i="5"/>
  <c r="CY182" i="5"/>
  <c r="CP212" i="5"/>
  <c r="CR201" i="5"/>
  <c r="DB207" i="5"/>
  <c r="DB182" i="5"/>
  <c r="CY181" i="5"/>
  <c r="CO212" i="5"/>
  <c r="CP201" i="5"/>
  <c r="CZ212" i="5"/>
  <c r="CT143" i="5"/>
  <c r="CW147" i="5"/>
  <c r="CY161" i="5"/>
  <c r="CZ143" i="5"/>
  <c r="CT168" i="5"/>
  <c r="CW207" i="5"/>
  <c r="CU147" i="5"/>
  <c r="DB177" i="5"/>
  <c r="CW143" i="5"/>
  <c r="CZ181" i="5"/>
  <c r="CR212" i="5"/>
  <c r="DB168" i="5"/>
  <c r="CP155" i="5"/>
  <c r="DB212" i="5"/>
  <c r="CW161" i="5"/>
  <c r="CY143" i="5"/>
  <c r="CU207" i="5"/>
  <c r="CU161" i="5"/>
  <c r="CY225" i="5"/>
  <c r="CZ225" i="5"/>
  <c r="DB225" i="5"/>
  <c r="CP58" i="5"/>
  <c r="CR58" i="5"/>
  <c r="CO58" i="5"/>
  <c r="CW58" i="5"/>
  <c r="CT58" i="5"/>
  <c r="CU58" i="5"/>
  <c r="CO121" i="5"/>
  <c r="CP121" i="5"/>
  <c r="CR121" i="5"/>
  <c r="DB58" i="5"/>
  <c r="CY58" i="5"/>
  <c r="CZ58" i="5"/>
  <c r="CT121" i="5"/>
  <c r="CU121" i="5"/>
  <c r="CW121" i="5"/>
  <c r="CP146" i="5"/>
  <c r="CO146" i="5"/>
  <c r="CR146" i="5"/>
  <c r="DB121" i="5"/>
  <c r="CZ121" i="5"/>
  <c r="CY121" i="5"/>
  <c r="CW146" i="5"/>
  <c r="CU146" i="5"/>
  <c r="CT146" i="5"/>
  <c r="DB146" i="5"/>
  <c r="CZ146" i="5"/>
  <c r="CY146" i="5"/>
  <c r="CZ172" i="5"/>
  <c r="DB172" i="5"/>
  <c r="CY172" i="5"/>
  <c r="CU179" i="5"/>
  <c r="CT179" i="5"/>
  <c r="CW179" i="5"/>
  <c r="CT172" i="5"/>
  <c r="CW172" i="5"/>
  <c r="CU172" i="5"/>
  <c r="DZ253" i="5"/>
  <c r="CT160" i="5"/>
  <c r="CU160" i="5"/>
  <c r="CW160" i="5"/>
  <c r="CR179" i="5"/>
  <c r="CP179" i="5"/>
  <c r="CO179" i="5"/>
  <c r="CR160" i="5"/>
  <c r="CO160" i="5"/>
  <c r="CP160" i="5"/>
  <c r="CR167" i="5"/>
  <c r="CP167" i="5"/>
  <c r="CO167" i="5"/>
  <c r="DB179" i="5"/>
  <c r="CY179" i="5"/>
  <c r="CZ179" i="5"/>
  <c r="CO172" i="5"/>
  <c r="CR172" i="5"/>
  <c r="CP172" i="5"/>
  <c r="DB167" i="5"/>
  <c r="CZ167" i="5"/>
  <c r="CY167" i="5"/>
  <c r="CR132" i="5"/>
  <c r="CP132" i="5"/>
  <c r="CO132" i="5"/>
  <c r="CR134" i="5"/>
  <c r="CP134" i="5"/>
  <c r="CO134" i="5"/>
  <c r="CR223" i="5"/>
  <c r="CP223" i="5"/>
  <c r="CO223" i="5"/>
  <c r="CW138" i="5"/>
  <c r="CU138" i="5"/>
  <c r="CT138" i="5"/>
  <c r="DB110" i="5"/>
  <c r="CZ110" i="5"/>
  <c r="CY110" i="5"/>
  <c r="CW215" i="5"/>
  <c r="CT215" i="5"/>
  <c r="CU215" i="5"/>
  <c r="DB145" i="5"/>
  <c r="CY145" i="5"/>
  <c r="CZ145" i="5"/>
  <c r="CW157" i="5"/>
  <c r="CU157" i="5"/>
  <c r="CT157" i="5"/>
  <c r="CW224" i="5"/>
  <c r="CU224" i="5"/>
  <c r="CT224" i="5"/>
  <c r="DB136" i="5"/>
  <c r="CZ136" i="5"/>
  <c r="CY136" i="5"/>
  <c r="CW132" i="5"/>
  <c r="CU132" i="5"/>
  <c r="CT132" i="5"/>
  <c r="CR126" i="5"/>
  <c r="CP126" i="5"/>
  <c r="CO126" i="5"/>
  <c r="DB223" i="5"/>
  <c r="CZ223" i="5"/>
  <c r="CY223" i="5"/>
  <c r="CR120" i="5"/>
  <c r="CP120" i="5"/>
  <c r="CO120" i="5"/>
  <c r="CW130" i="5"/>
  <c r="CU130" i="5"/>
  <c r="CT130" i="5"/>
  <c r="CW149" i="5"/>
  <c r="CU149" i="5"/>
  <c r="CT149" i="5"/>
  <c r="CW206" i="5"/>
  <c r="CU206" i="5"/>
  <c r="CT206" i="5"/>
  <c r="CR118" i="5"/>
  <c r="CP118" i="5"/>
  <c r="CO118" i="5"/>
  <c r="CW151" i="5"/>
  <c r="CU151" i="5"/>
  <c r="CT151" i="5"/>
  <c r="DB185" i="5"/>
  <c r="CZ185" i="5"/>
  <c r="CY185" i="5"/>
  <c r="CW154" i="5"/>
  <c r="CU154" i="5"/>
  <c r="CT154" i="5"/>
  <c r="CR157" i="5"/>
  <c r="CP157" i="5"/>
  <c r="CO157" i="5"/>
  <c r="DB224" i="5"/>
  <c r="CZ224" i="5"/>
  <c r="CY224" i="5"/>
  <c r="DB153" i="5"/>
  <c r="CZ153" i="5"/>
  <c r="CY153" i="5"/>
  <c r="DB222" i="5"/>
  <c r="CZ222" i="5"/>
  <c r="CY222" i="5"/>
  <c r="CW116" i="5"/>
  <c r="CT116" i="5"/>
  <c r="CU116" i="5"/>
  <c r="CW126" i="5"/>
  <c r="CU126" i="5"/>
  <c r="CT126" i="5"/>
  <c r="CP189" i="5"/>
  <c r="CO189" i="5"/>
  <c r="CR189" i="5"/>
  <c r="CR112" i="5"/>
  <c r="CP112" i="5"/>
  <c r="CO112" i="5"/>
  <c r="CW120" i="5"/>
  <c r="CT120" i="5"/>
  <c r="CU120" i="5"/>
  <c r="DB130" i="5"/>
  <c r="CZ130" i="5"/>
  <c r="CY130" i="5"/>
  <c r="CR149" i="5"/>
  <c r="CP149" i="5"/>
  <c r="CO149" i="5"/>
  <c r="DB206" i="5"/>
  <c r="CY206" i="5"/>
  <c r="CZ206" i="5"/>
  <c r="CR110" i="5"/>
  <c r="CP110" i="5"/>
  <c r="CO110" i="5"/>
  <c r="CW118" i="5"/>
  <c r="CT118" i="5"/>
  <c r="CU118" i="5"/>
  <c r="CR151" i="5"/>
  <c r="CP151" i="5"/>
  <c r="CO151" i="5"/>
  <c r="CR215" i="5"/>
  <c r="CP215" i="5"/>
  <c r="CO215" i="5"/>
  <c r="CW220" i="5"/>
  <c r="CT220" i="5"/>
  <c r="CU220" i="5"/>
  <c r="CR145" i="5"/>
  <c r="CP145" i="5"/>
  <c r="CO145" i="5"/>
  <c r="CR106" i="5"/>
  <c r="CP106" i="5"/>
  <c r="CO106" i="5"/>
  <c r="CW114" i="5"/>
  <c r="CT114" i="5"/>
  <c r="CU114" i="5"/>
  <c r="CW142" i="5"/>
  <c r="CU142" i="5"/>
  <c r="CT142" i="5"/>
  <c r="CR154" i="5"/>
  <c r="CP154" i="5"/>
  <c r="CO154" i="5"/>
  <c r="DB157" i="5"/>
  <c r="CZ157" i="5"/>
  <c r="CY157" i="5"/>
  <c r="CR136" i="5"/>
  <c r="CP136" i="5"/>
  <c r="CO136" i="5"/>
  <c r="CW128" i="5"/>
  <c r="CU128" i="5"/>
  <c r="CT128" i="5"/>
  <c r="CW124" i="5"/>
  <c r="CU124" i="5"/>
  <c r="CT124" i="5"/>
  <c r="CR153" i="5"/>
  <c r="CP153" i="5"/>
  <c r="CO153" i="5"/>
  <c r="CR222" i="5"/>
  <c r="CP222" i="5"/>
  <c r="CO222" i="5"/>
  <c r="DB108" i="5"/>
  <c r="CZ108" i="5"/>
  <c r="CY108" i="5"/>
  <c r="CW140" i="5"/>
  <c r="CT140" i="5"/>
  <c r="CU140" i="5"/>
  <c r="DB189" i="5"/>
  <c r="CZ189" i="5"/>
  <c r="CY189" i="5"/>
  <c r="DB112" i="5"/>
  <c r="CZ112" i="5"/>
  <c r="CY112" i="5"/>
  <c r="CR130" i="5"/>
  <c r="CP130" i="5"/>
  <c r="CO130" i="5"/>
  <c r="CR206" i="5"/>
  <c r="CP206" i="5"/>
  <c r="CO206" i="5"/>
  <c r="CW185" i="5"/>
  <c r="CU185" i="5"/>
  <c r="CT185" i="5"/>
  <c r="DB106" i="5"/>
  <c r="CZ106" i="5"/>
  <c r="CY106" i="5"/>
  <c r="DZ255" i="5"/>
  <c r="CR116" i="5"/>
  <c r="CP116" i="5"/>
  <c r="CO116" i="5"/>
  <c r="DB140" i="5"/>
  <c r="CZ140" i="5"/>
  <c r="CY140" i="5"/>
  <c r="CW134" i="5"/>
  <c r="CU134" i="5"/>
  <c r="CT134" i="5"/>
  <c r="DB138" i="5"/>
  <c r="CZ138" i="5"/>
  <c r="CY138" i="5"/>
  <c r="DB220" i="5"/>
  <c r="CZ220" i="5"/>
  <c r="CY220" i="5"/>
  <c r="CR114" i="5"/>
  <c r="CP114" i="5"/>
  <c r="CO114" i="5"/>
  <c r="DB142" i="5"/>
  <c r="CZ142" i="5"/>
  <c r="CY142" i="5"/>
  <c r="CR128" i="5"/>
  <c r="CP128" i="5"/>
  <c r="CO128" i="5"/>
  <c r="CR124" i="5"/>
  <c r="CP124" i="5"/>
  <c r="CO124" i="5"/>
  <c r="DZ254" i="5"/>
  <c r="CR108" i="5"/>
  <c r="CP108" i="5"/>
  <c r="CO108" i="5"/>
  <c r="DB132" i="5"/>
  <c r="CZ132" i="5"/>
  <c r="CY132" i="5"/>
  <c r="DB134" i="5"/>
  <c r="CZ134" i="5"/>
  <c r="CY134" i="5"/>
  <c r="CW108" i="5"/>
  <c r="CT108" i="5"/>
  <c r="CU108" i="5"/>
  <c r="DB116" i="5"/>
  <c r="CZ116" i="5"/>
  <c r="CY116" i="5"/>
  <c r="CR140" i="5"/>
  <c r="CP140" i="5"/>
  <c r="CO140" i="5"/>
  <c r="DB126" i="5"/>
  <c r="CZ126" i="5"/>
  <c r="CY126" i="5"/>
  <c r="CW189" i="5"/>
  <c r="CU189" i="5"/>
  <c r="CT189" i="5"/>
  <c r="CW223" i="5"/>
  <c r="CU223" i="5"/>
  <c r="CT223" i="5"/>
  <c r="CW112" i="5"/>
  <c r="CT112" i="5"/>
  <c r="CU112" i="5"/>
  <c r="DB120" i="5"/>
  <c r="CZ120" i="5"/>
  <c r="CY120" i="5"/>
  <c r="CR138" i="5"/>
  <c r="CP138" i="5"/>
  <c r="CO138" i="5"/>
  <c r="DB149" i="5"/>
  <c r="CZ149" i="5"/>
  <c r="CY149" i="5"/>
  <c r="CW110" i="5"/>
  <c r="CT110" i="5"/>
  <c r="CU110" i="5"/>
  <c r="DB118" i="5"/>
  <c r="CZ118" i="5"/>
  <c r="CY118" i="5"/>
  <c r="DB151" i="5"/>
  <c r="CZ151" i="5"/>
  <c r="CY151" i="5"/>
  <c r="CP185" i="5"/>
  <c r="CO185" i="5"/>
  <c r="CR185" i="5"/>
  <c r="DB215" i="5"/>
  <c r="CZ215" i="5"/>
  <c r="CY215" i="5"/>
  <c r="CR220" i="5"/>
  <c r="CP220" i="5"/>
  <c r="CO220" i="5"/>
  <c r="CW145" i="5"/>
  <c r="CU145" i="5"/>
  <c r="CT145" i="5"/>
  <c r="CW106" i="5"/>
  <c r="CT106" i="5"/>
  <c r="CU106" i="5"/>
  <c r="DB114" i="5"/>
  <c r="CZ114" i="5"/>
  <c r="CY114" i="5"/>
  <c r="CR142" i="5"/>
  <c r="CO142" i="5"/>
  <c r="CP142" i="5"/>
  <c r="DB154" i="5"/>
  <c r="CZ154" i="5"/>
  <c r="CY154" i="5"/>
  <c r="CR224" i="5"/>
  <c r="CP224" i="5"/>
  <c r="CO224" i="5"/>
  <c r="CW136" i="5"/>
  <c r="CU136" i="5"/>
  <c r="CT136" i="5"/>
  <c r="DB128" i="5"/>
  <c r="CZ128" i="5"/>
  <c r="CY128" i="5"/>
  <c r="DB124" i="5"/>
  <c r="CZ124" i="5"/>
  <c r="CY124" i="5"/>
  <c r="CW153" i="5"/>
  <c r="CU153" i="5"/>
  <c r="CT153" i="5"/>
  <c r="CW222" i="5"/>
  <c r="CU222" i="5"/>
  <c r="CT222" i="5"/>
  <c r="DV35" i="4"/>
  <c r="DJ35" i="4"/>
  <c r="DT35" i="4"/>
  <c r="DO35" i="4"/>
  <c r="DQ35" i="4"/>
  <c r="GI35" i="4"/>
  <c r="GG83" i="4"/>
  <c r="GC83" i="4"/>
  <c r="DR83" i="4"/>
  <c r="GJ83" i="4" s="1"/>
  <c r="DH83" i="4"/>
  <c r="DL83" i="4" s="1"/>
  <c r="DC83" i="4"/>
  <c r="DE83" i="4" s="1"/>
  <c r="DG83" i="4" s="1"/>
  <c r="DQ83" i="4"/>
  <c r="GI83" i="4"/>
  <c r="BA83" i="4"/>
  <c r="CJ83" i="4"/>
  <c r="J230" i="4"/>
  <c r="R230" i="4"/>
  <c r="S230" i="4"/>
  <c r="T230" i="4"/>
  <c r="Z230" i="4"/>
  <c r="AB230" i="4"/>
  <c r="AY230" i="4"/>
  <c r="AN230" i="4" s="1"/>
  <c r="BJ230" i="4" s="1"/>
  <c r="CB230" i="4"/>
  <c r="CC230" i="4" s="1"/>
  <c r="CD230" i="4"/>
  <c r="CF230" i="4"/>
  <c r="CJ230" i="4" s="1"/>
  <c r="CZ230" i="4"/>
  <c r="DD230" i="4" s="1"/>
  <c r="DA230" i="4"/>
  <c r="FO230" i="4"/>
  <c r="FQ230" i="4"/>
  <c r="FR230" i="4"/>
  <c r="FS230" i="4"/>
  <c r="FT230" i="4"/>
  <c r="FU230" i="4"/>
  <c r="FV230" i="4"/>
  <c r="FW230" i="4"/>
  <c r="FX230" i="4"/>
  <c r="FY230" i="4"/>
  <c r="FZ230" i="4"/>
  <c r="GA230" i="4"/>
  <c r="BB230" i="4" s="1"/>
  <c r="GH83" i="4" l="1"/>
  <c r="DV83" i="4"/>
  <c r="DT83" i="4"/>
  <c r="DO83" i="4"/>
  <c r="DJ83" i="4"/>
  <c r="GC230" i="4"/>
  <c r="CG230" i="4"/>
  <c r="BA230" i="4"/>
  <c r="GG230" i="4"/>
  <c r="CK230" i="4"/>
  <c r="CL230" i="4" s="1"/>
  <c r="CU230" i="4"/>
  <c r="CV230" i="4" s="1"/>
  <c r="CP230" i="4"/>
  <c r="CQ230" i="4" s="1"/>
  <c r="DM230" i="4"/>
  <c r="DN230" i="4" s="1"/>
  <c r="DC230" i="4"/>
  <c r="DE230" i="4" s="1"/>
  <c r="DG230" i="4" s="1"/>
  <c r="DR230" i="4"/>
  <c r="DS230" i="4" s="1"/>
  <c r="CH230" i="4"/>
  <c r="DH230" i="4"/>
  <c r="DI230" i="4" s="1"/>
  <c r="DA42" i="4"/>
  <c r="CZ42" i="4"/>
  <c r="DM42" i="4" s="1"/>
  <c r="DQ42" i="4" s="1"/>
  <c r="CY42" i="4"/>
  <c r="CW42" i="4"/>
  <c r="CT42" i="4"/>
  <c r="CR42" i="4"/>
  <c r="CO42" i="4"/>
  <c r="CM42" i="4"/>
  <c r="CF42" i="4"/>
  <c r="CD42" i="4"/>
  <c r="CC42" i="4"/>
  <c r="AY42" i="4"/>
  <c r="AN42" i="4" s="1"/>
  <c r="BJ42" i="4" s="1"/>
  <c r="AB42" i="4"/>
  <c r="Z42" i="4"/>
  <c r="T42" i="4"/>
  <c r="S42" i="4"/>
  <c r="R42" i="4"/>
  <c r="J42" i="4"/>
  <c r="DA55" i="4"/>
  <c r="CZ55" i="4"/>
  <c r="DM55" i="4" s="1"/>
  <c r="DQ55" i="4" s="1"/>
  <c r="CY55" i="4"/>
  <c r="CW55" i="4"/>
  <c r="CT55" i="4"/>
  <c r="CR55" i="4"/>
  <c r="CO55" i="4"/>
  <c r="CM55" i="4"/>
  <c r="CF55" i="4"/>
  <c r="CH55" i="4" s="1"/>
  <c r="CD55" i="4"/>
  <c r="CC55" i="4"/>
  <c r="AY55" i="4"/>
  <c r="AN55" i="4" s="1"/>
  <c r="BJ55" i="4" s="1"/>
  <c r="AB55" i="4"/>
  <c r="Z55" i="4"/>
  <c r="T55" i="4"/>
  <c r="S55" i="4"/>
  <c r="R55" i="4"/>
  <c r="J55" i="4"/>
  <c r="DA33" i="4"/>
  <c r="CZ33" i="4"/>
  <c r="DM33" i="4" s="1"/>
  <c r="DQ33" i="4" s="1"/>
  <c r="CY33" i="4"/>
  <c r="CW33" i="4"/>
  <c r="CT33" i="4"/>
  <c r="CR33" i="4"/>
  <c r="CO33" i="4"/>
  <c r="CM33" i="4"/>
  <c r="CF33" i="4"/>
  <c r="CD33" i="4"/>
  <c r="CC33" i="4"/>
  <c r="AY33" i="4"/>
  <c r="AN33" i="4" s="1"/>
  <c r="BJ33" i="4" s="1"/>
  <c r="AB33" i="4"/>
  <c r="Z33" i="4"/>
  <c r="T33" i="4"/>
  <c r="S33" i="4"/>
  <c r="R33" i="4"/>
  <c r="J33" i="4"/>
  <c r="DA63" i="4"/>
  <c r="CZ63" i="4"/>
  <c r="DM63" i="4" s="1"/>
  <c r="DQ63" i="4" s="1"/>
  <c r="CY63" i="4"/>
  <c r="CW63" i="4"/>
  <c r="CT63" i="4"/>
  <c r="CR63" i="4"/>
  <c r="CO63" i="4"/>
  <c r="CM63" i="4"/>
  <c r="CF63" i="4"/>
  <c r="CH63" i="4" s="1"/>
  <c r="CD63" i="4"/>
  <c r="CC63" i="4"/>
  <c r="AY63" i="4"/>
  <c r="AN63" i="4" s="1"/>
  <c r="BJ63" i="4" s="1"/>
  <c r="AB63" i="4"/>
  <c r="Z63" i="4"/>
  <c r="T63" i="4"/>
  <c r="S63" i="4"/>
  <c r="R63" i="4"/>
  <c r="J63" i="4"/>
  <c r="DA20" i="4"/>
  <c r="CZ20" i="4"/>
  <c r="DM20" i="4" s="1"/>
  <c r="CY20" i="4"/>
  <c r="CW20" i="4"/>
  <c r="CT20" i="4"/>
  <c r="CR20" i="4"/>
  <c r="CO20" i="4"/>
  <c r="CM20" i="4"/>
  <c r="CF20" i="4"/>
  <c r="CD20" i="4"/>
  <c r="CC20" i="4"/>
  <c r="AY20" i="4"/>
  <c r="AN20" i="4" s="1"/>
  <c r="BJ20" i="4" s="1"/>
  <c r="AB20" i="4"/>
  <c r="Z20" i="4"/>
  <c r="T20" i="4"/>
  <c r="S20" i="4"/>
  <c r="R20" i="4"/>
  <c r="J20" i="4"/>
  <c r="DA23" i="4"/>
  <c r="CZ23" i="4"/>
  <c r="DM23" i="4" s="1"/>
  <c r="DQ23" i="4" s="1"/>
  <c r="CY23" i="4"/>
  <c r="CW23" i="4"/>
  <c r="CT23" i="4"/>
  <c r="CR23" i="4"/>
  <c r="CO23" i="4"/>
  <c r="CM23" i="4"/>
  <c r="CF23" i="4"/>
  <c r="CH23" i="4" s="1"/>
  <c r="CD23" i="4"/>
  <c r="CC23" i="4"/>
  <c r="AY23" i="4"/>
  <c r="AN23" i="4" s="1"/>
  <c r="BJ23" i="4" s="1"/>
  <c r="AB23" i="4"/>
  <c r="Z23" i="4"/>
  <c r="T23" i="4"/>
  <c r="S23" i="4"/>
  <c r="R23" i="4"/>
  <c r="J23" i="4"/>
  <c r="DA9" i="4"/>
  <c r="CZ9" i="4"/>
  <c r="DM9" i="4" s="1"/>
  <c r="DQ9" i="4" s="1"/>
  <c r="CY9" i="4"/>
  <c r="CW9" i="4"/>
  <c r="CT9" i="4"/>
  <c r="CR9" i="4"/>
  <c r="CO9" i="4"/>
  <c r="CM9" i="4"/>
  <c r="CF9" i="4"/>
  <c r="CH9" i="4" s="1"/>
  <c r="CD9" i="4"/>
  <c r="CC9" i="4"/>
  <c r="AY9" i="4"/>
  <c r="AN9" i="4" s="1"/>
  <c r="BJ9" i="4" s="1"/>
  <c r="AB9" i="4"/>
  <c r="Z9" i="4"/>
  <c r="T9" i="4"/>
  <c r="S9" i="4"/>
  <c r="R9" i="4"/>
  <c r="J9" i="4"/>
  <c r="DA19" i="4"/>
  <c r="CZ19" i="4"/>
  <c r="DM19" i="4" s="1"/>
  <c r="DQ19" i="4" s="1"/>
  <c r="CY19" i="4"/>
  <c r="CW19" i="4"/>
  <c r="CT19" i="4"/>
  <c r="CR19" i="4"/>
  <c r="CO19" i="4"/>
  <c r="CM19" i="4"/>
  <c r="CF19" i="4"/>
  <c r="CH19" i="4" s="1"/>
  <c r="CD19" i="4"/>
  <c r="CC19" i="4"/>
  <c r="AY19" i="4"/>
  <c r="AB19" i="4"/>
  <c r="Z19" i="4"/>
  <c r="T19" i="4"/>
  <c r="S19" i="4"/>
  <c r="R19" i="4"/>
  <c r="J19" i="4"/>
  <c r="DA47" i="4"/>
  <c r="CZ47" i="4"/>
  <c r="DM47" i="4" s="1"/>
  <c r="DQ47" i="4" s="1"/>
  <c r="CY47" i="4"/>
  <c r="CW47" i="4"/>
  <c r="CT47" i="4"/>
  <c r="CR47" i="4"/>
  <c r="CO47" i="4"/>
  <c r="CM47" i="4"/>
  <c r="CF47" i="4"/>
  <c r="CH47" i="4" s="1"/>
  <c r="CD47" i="4"/>
  <c r="CC47" i="4"/>
  <c r="AY47" i="4"/>
  <c r="AN47" i="4" s="1"/>
  <c r="BJ47" i="4" s="1"/>
  <c r="AB47" i="4"/>
  <c r="Z47" i="4"/>
  <c r="T47" i="4"/>
  <c r="S47" i="4"/>
  <c r="R47" i="4"/>
  <c r="J47" i="4"/>
  <c r="DA18" i="4"/>
  <c r="CZ18" i="4"/>
  <c r="DM18" i="4" s="1"/>
  <c r="DQ18" i="4" s="1"/>
  <c r="CY18" i="4"/>
  <c r="CW18" i="4"/>
  <c r="CT18" i="4"/>
  <c r="CR18" i="4"/>
  <c r="CO18" i="4"/>
  <c r="CM18" i="4"/>
  <c r="CF18" i="4"/>
  <c r="CH18" i="4" s="1"/>
  <c r="CD18" i="4"/>
  <c r="CC18" i="4"/>
  <c r="AY18" i="4"/>
  <c r="AB18" i="4"/>
  <c r="Z18" i="4"/>
  <c r="T18" i="4"/>
  <c r="S18" i="4"/>
  <c r="R18" i="4"/>
  <c r="J18" i="4"/>
  <c r="DA44" i="4"/>
  <c r="CZ44" i="4"/>
  <c r="DM44" i="4" s="1"/>
  <c r="DQ44" i="4" s="1"/>
  <c r="CY44" i="4"/>
  <c r="CW44" i="4"/>
  <c r="CT44" i="4"/>
  <c r="CR44" i="4"/>
  <c r="CO44" i="4"/>
  <c r="CM44" i="4"/>
  <c r="CF44" i="4"/>
  <c r="CH44" i="4" s="1"/>
  <c r="CD44" i="4"/>
  <c r="CC44" i="4"/>
  <c r="AY44" i="4"/>
  <c r="AN44" i="4" s="1"/>
  <c r="BJ44" i="4" s="1"/>
  <c r="AB44" i="4"/>
  <c r="Z44" i="4"/>
  <c r="T44" i="4"/>
  <c r="S44" i="4"/>
  <c r="R44" i="4"/>
  <c r="J44" i="4"/>
  <c r="DA45" i="4"/>
  <c r="CZ45" i="4"/>
  <c r="DM45" i="4" s="1"/>
  <c r="DQ45" i="4" s="1"/>
  <c r="CY45" i="4"/>
  <c r="CW45" i="4"/>
  <c r="CT45" i="4"/>
  <c r="CR45" i="4"/>
  <c r="CO45" i="4"/>
  <c r="CM45" i="4"/>
  <c r="CF45" i="4"/>
  <c r="CH45" i="4" s="1"/>
  <c r="CD45" i="4"/>
  <c r="CC45" i="4"/>
  <c r="AY45" i="4"/>
  <c r="AB45" i="4"/>
  <c r="Z45" i="4"/>
  <c r="T45" i="4"/>
  <c r="S45" i="4"/>
  <c r="R45" i="4"/>
  <c r="J45" i="4"/>
  <c r="DA16" i="4"/>
  <c r="CZ16" i="4"/>
  <c r="DM16" i="4" s="1"/>
  <c r="DQ16" i="4" s="1"/>
  <c r="CY16" i="4"/>
  <c r="CW16" i="4"/>
  <c r="CT16" i="4"/>
  <c r="CR16" i="4"/>
  <c r="CO16" i="4"/>
  <c r="CM16" i="4"/>
  <c r="CF16" i="4"/>
  <c r="CH16" i="4" s="1"/>
  <c r="CD16" i="4"/>
  <c r="CC16" i="4"/>
  <c r="AY16" i="4"/>
  <c r="AN16" i="4" s="1"/>
  <c r="BJ16" i="4" s="1"/>
  <c r="AB16" i="4"/>
  <c r="Z16" i="4"/>
  <c r="T16" i="4"/>
  <c r="S16" i="4"/>
  <c r="R16" i="4"/>
  <c r="J16" i="4"/>
  <c r="DA29" i="4"/>
  <c r="CZ29" i="4"/>
  <c r="DM29" i="4" s="1"/>
  <c r="DQ29" i="4" s="1"/>
  <c r="CY29" i="4"/>
  <c r="CW29" i="4"/>
  <c r="CT29" i="4"/>
  <c r="CR29" i="4"/>
  <c r="CO29" i="4"/>
  <c r="CM29" i="4"/>
  <c r="CF29" i="4"/>
  <c r="CH29" i="4" s="1"/>
  <c r="CD29" i="4"/>
  <c r="CC29" i="4"/>
  <c r="AY29" i="4"/>
  <c r="AB29" i="4"/>
  <c r="Z29" i="4"/>
  <c r="T29" i="4"/>
  <c r="S29" i="4"/>
  <c r="R29" i="4"/>
  <c r="J29" i="4"/>
  <c r="DA43" i="4"/>
  <c r="CZ43" i="4"/>
  <c r="DM43" i="4" s="1"/>
  <c r="DQ43" i="4" s="1"/>
  <c r="CY43" i="4"/>
  <c r="CW43" i="4"/>
  <c r="CT43" i="4"/>
  <c r="CR43" i="4"/>
  <c r="CO43" i="4"/>
  <c r="CM43" i="4"/>
  <c r="CF43" i="4"/>
  <c r="CH43" i="4" s="1"/>
  <c r="CD43" i="4"/>
  <c r="CC43" i="4"/>
  <c r="AY43" i="4"/>
  <c r="AB43" i="4"/>
  <c r="Z43" i="4"/>
  <c r="T43" i="4"/>
  <c r="S43" i="4"/>
  <c r="R43" i="4"/>
  <c r="J43" i="4"/>
  <c r="DA17" i="4"/>
  <c r="CZ17" i="4"/>
  <c r="DM17" i="4" s="1"/>
  <c r="DQ17" i="4" s="1"/>
  <c r="CY17" i="4"/>
  <c r="CW17" i="4"/>
  <c r="CT17" i="4"/>
  <c r="CR17" i="4"/>
  <c r="CO17" i="4"/>
  <c r="CM17" i="4"/>
  <c r="CF17" i="4"/>
  <c r="CH17" i="4" s="1"/>
  <c r="CD17" i="4"/>
  <c r="CC17" i="4"/>
  <c r="AY17" i="4"/>
  <c r="AN17" i="4" s="1"/>
  <c r="BJ17" i="4" s="1"/>
  <c r="AB17" i="4"/>
  <c r="Z17" i="4"/>
  <c r="T17" i="4"/>
  <c r="S17" i="4"/>
  <c r="R17" i="4"/>
  <c r="J17" i="4"/>
  <c r="DA13" i="4"/>
  <c r="CZ13" i="4"/>
  <c r="DM13" i="4" s="1"/>
  <c r="DQ13" i="4" s="1"/>
  <c r="CY13" i="4"/>
  <c r="CW13" i="4"/>
  <c r="CT13" i="4"/>
  <c r="CR13" i="4"/>
  <c r="CO13" i="4"/>
  <c r="CM13" i="4"/>
  <c r="CF13" i="4"/>
  <c r="CH13" i="4" s="1"/>
  <c r="CD13" i="4"/>
  <c r="CC13" i="4"/>
  <c r="AY13" i="4"/>
  <c r="AB13" i="4"/>
  <c r="Z13" i="4"/>
  <c r="T13" i="4"/>
  <c r="S13" i="4"/>
  <c r="R13" i="4"/>
  <c r="J13" i="4"/>
  <c r="DA27" i="4"/>
  <c r="CZ27" i="4"/>
  <c r="DM27" i="4" s="1"/>
  <c r="DQ27" i="4" s="1"/>
  <c r="CY27" i="4"/>
  <c r="CW27" i="4"/>
  <c r="CT27" i="4"/>
  <c r="CR27" i="4"/>
  <c r="CO27" i="4"/>
  <c r="CM27" i="4"/>
  <c r="CF27" i="4"/>
  <c r="CH27" i="4" s="1"/>
  <c r="CD27" i="4"/>
  <c r="CC27" i="4"/>
  <c r="AY27" i="4"/>
  <c r="AN27" i="4" s="1"/>
  <c r="BJ27" i="4" s="1"/>
  <c r="AB27" i="4"/>
  <c r="Z27" i="4"/>
  <c r="T27" i="4"/>
  <c r="S27" i="4"/>
  <c r="R27" i="4"/>
  <c r="J27" i="4"/>
  <c r="DA41" i="4"/>
  <c r="CZ41" i="4"/>
  <c r="DM41" i="4" s="1"/>
  <c r="DQ41" i="4" s="1"/>
  <c r="CY41" i="4"/>
  <c r="CW41" i="4"/>
  <c r="CT41" i="4"/>
  <c r="CR41" i="4"/>
  <c r="CO41" i="4"/>
  <c r="CM41" i="4"/>
  <c r="CF41" i="4"/>
  <c r="CH41" i="4" s="1"/>
  <c r="CD41" i="4"/>
  <c r="CC41" i="4"/>
  <c r="AY41" i="4"/>
  <c r="AB41" i="4"/>
  <c r="Z41" i="4"/>
  <c r="T41" i="4"/>
  <c r="S41" i="4"/>
  <c r="R41" i="4"/>
  <c r="J41" i="4"/>
  <c r="DA40" i="4"/>
  <c r="CZ40" i="4"/>
  <c r="DM40" i="4" s="1"/>
  <c r="DQ40" i="4" s="1"/>
  <c r="CY40" i="4"/>
  <c r="CW40" i="4"/>
  <c r="CT40" i="4"/>
  <c r="CR40" i="4"/>
  <c r="CO40" i="4"/>
  <c r="CM40" i="4"/>
  <c r="CF40" i="4"/>
  <c r="CH40" i="4" s="1"/>
  <c r="CD40" i="4"/>
  <c r="CC40" i="4"/>
  <c r="AY40" i="4"/>
  <c r="AN40" i="4" s="1"/>
  <c r="BJ40" i="4" s="1"/>
  <c r="AB40" i="4"/>
  <c r="Z40" i="4"/>
  <c r="T40" i="4"/>
  <c r="S40" i="4"/>
  <c r="R40" i="4"/>
  <c r="J40" i="4"/>
  <c r="DA28" i="4"/>
  <c r="CZ28" i="4"/>
  <c r="DM28" i="4" s="1"/>
  <c r="DQ28" i="4" s="1"/>
  <c r="CY28" i="4"/>
  <c r="CW28" i="4"/>
  <c r="CT28" i="4"/>
  <c r="CR28" i="4"/>
  <c r="CO28" i="4"/>
  <c r="CM28" i="4"/>
  <c r="CF28" i="4"/>
  <c r="CH28" i="4" s="1"/>
  <c r="CD28" i="4"/>
  <c r="CC28" i="4"/>
  <c r="AY28" i="4"/>
  <c r="AB28" i="4"/>
  <c r="Z28" i="4"/>
  <c r="T28" i="4"/>
  <c r="S28" i="4"/>
  <c r="R28" i="4"/>
  <c r="J28" i="4"/>
  <c r="DA12" i="4"/>
  <c r="CZ12" i="4"/>
  <c r="DM12" i="4" s="1"/>
  <c r="DQ12" i="4" s="1"/>
  <c r="CY12" i="4"/>
  <c r="CW12" i="4"/>
  <c r="CT12" i="4"/>
  <c r="CR12" i="4"/>
  <c r="CO12" i="4"/>
  <c r="CM12" i="4"/>
  <c r="CF12" i="4"/>
  <c r="CH12" i="4" s="1"/>
  <c r="CD12" i="4"/>
  <c r="CC12" i="4"/>
  <c r="AY12" i="4"/>
  <c r="AN12" i="4" s="1"/>
  <c r="BJ12" i="4" s="1"/>
  <c r="AB12" i="4"/>
  <c r="Z12" i="4"/>
  <c r="T12" i="4"/>
  <c r="S12" i="4"/>
  <c r="R12" i="4"/>
  <c r="J12" i="4"/>
  <c r="DA67" i="4"/>
  <c r="CZ67" i="4"/>
  <c r="DM67" i="4" s="1"/>
  <c r="DQ67" i="4" s="1"/>
  <c r="CY67" i="4"/>
  <c r="CW67" i="4"/>
  <c r="CT67" i="4"/>
  <c r="CR67" i="4"/>
  <c r="CO67" i="4"/>
  <c r="CM67" i="4"/>
  <c r="CF67" i="4"/>
  <c r="CH67" i="4" s="1"/>
  <c r="CD67" i="4"/>
  <c r="CC67" i="4"/>
  <c r="AY67" i="4"/>
  <c r="AB67" i="4"/>
  <c r="Z67" i="4"/>
  <c r="T67" i="4"/>
  <c r="S67" i="4"/>
  <c r="R67" i="4"/>
  <c r="J67" i="4"/>
  <c r="DA62" i="4"/>
  <c r="CZ62" i="4"/>
  <c r="DM62" i="4" s="1"/>
  <c r="DQ62" i="4" s="1"/>
  <c r="CY62" i="4"/>
  <c r="CW62" i="4"/>
  <c r="CT62" i="4"/>
  <c r="CR62" i="4"/>
  <c r="CO62" i="4"/>
  <c r="CM62" i="4"/>
  <c r="CF62" i="4"/>
  <c r="CH62" i="4" s="1"/>
  <c r="CD62" i="4"/>
  <c r="CC62" i="4"/>
  <c r="AY62" i="4"/>
  <c r="AB62" i="4"/>
  <c r="Z62" i="4"/>
  <c r="T62" i="4"/>
  <c r="S62" i="4"/>
  <c r="R62" i="4"/>
  <c r="J62" i="4"/>
  <c r="DA61" i="4"/>
  <c r="CZ61" i="4"/>
  <c r="DM61" i="4" s="1"/>
  <c r="DQ61" i="4" s="1"/>
  <c r="CY61" i="4"/>
  <c r="CW61" i="4"/>
  <c r="CT61" i="4"/>
  <c r="CR61" i="4"/>
  <c r="CO61" i="4"/>
  <c r="CM61" i="4"/>
  <c r="CF61" i="4"/>
  <c r="CJ61" i="4" s="1"/>
  <c r="CD61" i="4"/>
  <c r="CC61" i="4"/>
  <c r="AY61" i="4"/>
  <c r="AB61" i="4"/>
  <c r="Z61" i="4"/>
  <c r="T61" i="4"/>
  <c r="S61" i="4"/>
  <c r="R61" i="4"/>
  <c r="J61" i="4"/>
  <c r="DA66" i="4"/>
  <c r="CZ66" i="4"/>
  <c r="DM66" i="4" s="1"/>
  <c r="DQ66" i="4" s="1"/>
  <c r="CY66" i="4"/>
  <c r="CW66" i="4"/>
  <c r="CT66" i="4"/>
  <c r="CR66" i="4"/>
  <c r="CO66" i="4"/>
  <c r="CM66" i="4"/>
  <c r="CF66" i="4"/>
  <c r="CJ66" i="4" s="1"/>
  <c r="CD66" i="4"/>
  <c r="CC66" i="4"/>
  <c r="AY66" i="4"/>
  <c r="AB66" i="4"/>
  <c r="Z66" i="4"/>
  <c r="T66" i="4"/>
  <c r="S66" i="4"/>
  <c r="R66" i="4"/>
  <c r="J66" i="4"/>
  <c r="DA60" i="4"/>
  <c r="CZ60" i="4"/>
  <c r="DM60" i="4" s="1"/>
  <c r="DQ60" i="4" s="1"/>
  <c r="CY60" i="4"/>
  <c r="CW60" i="4"/>
  <c r="CT60" i="4"/>
  <c r="CR60" i="4"/>
  <c r="CO60" i="4"/>
  <c r="CM60" i="4"/>
  <c r="CF60" i="4"/>
  <c r="CJ60" i="4" s="1"/>
  <c r="CD60" i="4"/>
  <c r="CC60" i="4"/>
  <c r="AY60" i="4"/>
  <c r="AB60" i="4"/>
  <c r="Z60" i="4"/>
  <c r="T60" i="4"/>
  <c r="S60" i="4"/>
  <c r="R60" i="4"/>
  <c r="J60" i="4"/>
  <c r="DA65" i="4"/>
  <c r="CZ65" i="4"/>
  <c r="DM65" i="4" s="1"/>
  <c r="DQ65" i="4" s="1"/>
  <c r="CY65" i="4"/>
  <c r="CW65" i="4"/>
  <c r="CT65" i="4"/>
  <c r="CR65" i="4"/>
  <c r="CO65" i="4"/>
  <c r="CM65" i="4"/>
  <c r="CF65" i="4"/>
  <c r="CH65" i="4" s="1"/>
  <c r="CD65" i="4"/>
  <c r="CC65" i="4"/>
  <c r="AY65" i="4"/>
  <c r="AB65" i="4"/>
  <c r="Z65" i="4"/>
  <c r="T65" i="4"/>
  <c r="S65" i="4"/>
  <c r="R65" i="4"/>
  <c r="J65" i="4"/>
  <c r="DA72" i="4"/>
  <c r="CZ72" i="4"/>
  <c r="DM72" i="4" s="1"/>
  <c r="DQ72" i="4" s="1"/>
  <c r="CY72" i="4"/>
  <c r="CW72" i="4"/>
  <c r="CT72" i="4"/>
  <c r="CR72" i="4"/>
  <c r="CO72" i="4"/>
  <c r="CM72" i="4"/>
  <c r="CF72" i="4"/>
  <c r="CJ72" i="4" s="1"/>
  <c r="CD72" i="4"/>
  <c r="CC72" i="4"/>
  <c r="AY72" i="4"/>
  <c r="AB72" i="4"/>
  <c r="Z72" i="4"/>
  <c r="T72" i="4"/>
  <c r="S72" i="4"/>
  <c r="R72" i="4"/>
  <c r="J72" i="4"/>
  <c r="DA69" i="4"/>
  <c r="CZ69" i="4"/>
  <c r="DM69" i="4" s="1"/>
  <c r="DQ69" i="4" s="1"/>
  <c r="CY69" i="4"/>
  <c r="CW69" i="4"/>
  <c r="CT69" i="4"/>
  <c r="CR69" i="4"/>
  <c r="CO69" i="4"/>
  <c r="CM69" i="4"/>
  <c r="CF69" i="4"/>
  <c r="CJ69" i="4" s="1"/>
  <c r="CD69" i="4"/>
  <c r="CC69" i="4"/>
  <c r="AY69" i="4"/>
  <c r="AB69" i="4"/>
  <c r="Z69" i="4"/>
  <c r="T69" i="4"/>
  <c r="S69" i="4"/>
  <c r="R69" i="4"/>
  <c r="J69" i="4"/>
  <c r="DA68" i="4"/>
  <c r="CZ68" i="4"/>
  <c r="DM68" i="4" s="1"/>
  <c r="DQ68" i="4" s="1"/>
  <c r="CY68" i="4"/>
  <c r="CW68" i="4"/>
  <c r="CT68" i="4"/>
  <c r="CR68" i="4"/>
  <c r="CO68" i="4"/>
  <c r="CM68" i="4"/>
  <c r="CF68" i="4"/>
  <c r="CJ68" i="4" s="1"/>
  <c r="CD68" i="4"/>
  <c r="CC68" i="4"/>
  <c r="AY68" i="4"/>
  <c r="AB68" i="4"/>
  <c r="Z68" i="4"/>
  <c r="T68" i="4"/>
  <c r="S68" i="4"/>
  <c r="R68" i="4"/>
  <c r="J68" i="4"/>
  <c r="DA70" i="4"/>
  <c r="CZ70" i="4"/>
  <c r="DM70" i="4" s="1"/>
  <c r="DQ70" i="4" s="1"/>
  <c r="CY70" i="4"/>
  <c r="CW70" i="4"/>
  <c r="CT70" i="4"/>
  <c r="CR70" i="4"/>
  <c r="CO70" i="4"/>
  <c r="CM70" i="4"/>
  <c r="CF70" i="4"/>
  <c r="CH70" i="4" s="1"/>
  <c r="CD70" i="4"/>
  <c r="CC70" i="4"/>
  <c r="AY70" i="4"/>
  <c r="AB70" i="4"/>
  <c r="Z70" i="4"/>
  <c r="T70" i="4"/>
  <c r="S70" i="4"/>
  <c r="R70" i="4"/>
  <c r="J70" i="4"/>
  <c r="DA34" i="4"/>
  <c r="CZ34" i="4"/>
  <c r="DM34" i="4" s="1"/>
  <c r="DQ34" i="4" s="1"/>
  <c r="CY34" i="4"/>
  <c r="CW34" i="4"/>
  <c r="CT34" i="4"/>
  <c r="CR34" i="4"/>
  <c r="CO34" i="4"/>
  <c r="CM34" i="4"/>
  <c r="CF34" i="4"/>
  <c r="CJ34" i="4" s="1"/>
  <c r="CD34" i="4"/>
  <c r="CC34" i="4"/>
  <c r="AY34" i="4"/>
  <c r="AB34" i="4"/>
  <c r="Z34" i="4"/>
  <c r="T34" i="4"/>
  <c r="S34" i="4"/>
  <c r="R34" i="4"/>
  <c r="J34" i="4"/>
  <c r="DA30" i="4"/>
  <c r="CZ30" i="4"/>
  <c r="DM30" i="4" s="1"/>
  <c r="DQ30" i="4" s="1"/>
  <c r="CY30" i="4"/>
  <c r="CW30" i="4"/>
  <c r="CT30" i="4"/>
  <c r="CR30" i="4"/>
  <c r="CO30" i="4"/>
  <c r="CM30" i="4"/>
  <c r="CF30" i="4"/>
  <c r="CJ30" i="4" s="1"/>
  <c r="CD30" i="4"/>
  <c r="CC30" i="4"/>
  <c r="AY30" i="4"/>
  <c r="AB30" i="4"/>
  <c r="Z30" i="4"/>
  <c r="T30" i="4"/>
  <c r="S30" i="4"/>
  <c r="R30" i="4"/>
  <c r="J30" i="4"/>
  <c r="DA32" i="4"/>
  <c r="CZ32" i="4"/>
  <c r="DM32" i="4" s="1"/>
  <c r="DQ32" i="4" s="1"/>
  <c r="CY32" i="4"/>
  <c r="CW32" i="4"/>
  <c r="CT32" i="4"/>
  <c r="CR32" i="4"/>
  <c r="CO32" i="4"/>
  <c r="CM32" i="4"/>
  <c r="CF32" i="4"/>
  <c r="CJ32" i="4" s="1"/>
  <c r="CD32" i="4"/>
  <c r="CC32" i="4"/>
  <c r="AY32" i="4"/>
  <c r="AB32" i="4"/>
  <c r="Z32" i="4"/>
  <c r="T32" i="4"/>
  <c r="S32" i="4"/>
  <c r="R32" i="4"/>
  <c r="J32" i="4"/>
  <c r="DA31" i="4"/>
  <c r="CZ31" i="4"/>
  <c r="DM31" i="4" s="1"/>
  <c r="DQ31" i="4" s="1"/>
  <c r="CY31" i="4"/>
  <c r="CW31" i="4"/>
  <c r="CT31" i="4"/>
  <c r="CR31" i="4"/>
  <c r="CO31" i="4"/>
  <c r="CM31" i="4"/>
  <c r="CF31" i="4"/>
  <c r="CH31" i="4" s="1"/>
  <c r="CD31" i="4"/>
  <c r="CC31" i="4"/>
  <c r="AY31" i="4"/>
  <c r="AB31" i="4"/>
  <c r="Z31" i="4"/>
  <c r="T31" i="4"/>
  <c r="S31" i="4"/>
  <c r="R31" i="4"/>
  <c r="J31" i="4"/>
  <c r="CZ8" i="4"/>
  <c r="CY8" i="4"/>
  <c r="CW8" i="4"/>
  <c r="CT8" i="4"/>
  <c r="CR8" i="4"/>
  <c r="CO8" i="4"/>
  <c r="CM8" i="4"/>
  <c r="CF8" i="4"/>
  <c r="CH8" i="4" s="1"/>
  <c r="CD8" i="4"/>
  <c r="CC8" i="4"/>
  <c r="AY8" i="4"/>
  <c r="BA8" i="4" s="1"/>
  <c r="AB8" i="4"/>
  <c r="Z8" i="4"/>
  <c r="T8" i="4"/>
  <c r="S8" i="4"/>
  <c r="R8" i="4"/>
  <c r="J8" i="4"/>
  <c r="DA36" i="4"/>
  <c r="CZ36" i="4"/>
  <c r="DM36" i="4" s="1"/>
  <c r="CY36" i="4"/>
  <c r="CW36" i="4"/>
  <c r="CT36" i="4"/>
  <c r="CR36" i="4"/>
  <c r="CO36" i="4"/>
  <c r="CM36" i="4"/>
  <c r="CF36" i="4"/>
  <c r="CJ36" i="4" s="1"/>
  <c r="CD36" i="4"/>
  <c r="CC36" i="4"/>
  <c r="AY36" i="4"/>
  <c r="BA36" i="4" s="1"/>
  <c r="AB36" i="4"/>
  <c r="Z36" i="4"/>
  <c r="T36" i="4"/>
  <c r="S36" i="4"/>
  <c r="R36" i="4"/>
  <c r="J36" i="4"/>
  <c r="DA39" i="4"/>
  <c r="CZ39" i="4"/>
  <c r="DM39" i="4" s="1"/>
  <c r="CY39" i="4"/>
  <c r="CW39" i="4"/>
  <c r="CT39" i="4"/>
  <c r="CR39" i="4"/>
  <c r="CO39" i="4"/>
  <c r="CM39" i="4"/>
  <c r="CF39" i="4"/>
  <c r="CJ39" i="4" s="1"/>
  <c r="CD39" i="4"/>
  <c r="CC39" i="4"/>
  <c r="AY39" i="4"/>
  <c r="BA39" i="4" s="1"/>
  <c r="AB39" i="4"/>
  <c r="Z39" i="4"/>
  <c r="T39" i="4"/>
  <c r="S39" i="4"/>
  <c r="R39" i="4"/>
  <c r="J39" i="4"/>
  <c r="DA38" i="4"/>
  <c r="CZ38" i="4"/>
  <c r="DM38" i="4" s="1"/>
  <c r="CY38" i="4"/>
  <c r="CW38" i="4"/>
  <c r="CT38" i="4"/>
  <c r="CR38" i="4"/>
  <c r="CO38" i="4"/>
  <c r="CM38" i="4"/>
  <c r="CF38" i="4"/>
  <c r="CJ38" i="4" s="1"/>
  <c r="CD38" i="4"/>
  <c r="CC38" i="4"/>
  <c r="AY38" i="4"/>
  <c r="BA38" i="4" s="1"/>
  <c r="AB38" i="4"/>
  <c r="Z38" i="4"/>
  <c r="T38" i="4"/>
  <c r="S38" i="4"/>
  <c r="R38" i="4"/>
  <c r="J38" i="4"/>
  <c r="DA46" i="4"/>
  <c r="CZ46" i="4"/>
  <c r="CY46" i="4"/>
  <c r="CW46" i="4"/>
  <c r="CT46" i="4"/>
  <c r="CR46" i="4"/>
  <c r="CO46" i="4"/>
  <c r="CM46" i="4"/>
  <c r="CF46" i="4"/>
  <c r="CH46" i="4" s="1"/>
  <c r="CD46" i="4"/>
  <c r="CC46" i="4"/>
  <c r="AY46" i="4"/>
  <c r="BA46" i="4" s="1"/>
  <c r="AB46" i="4"/>
  <c r="Z46" i="4"/>
  <c r="T46" i="4"/>
  <c r="S46" i="4"/>
  <c r="R46" i="4"/>
  <c r="J46" i="4"/>
  <c r="DA37" i="4"/>
  <c r="CZ37" i="4"/>
  <c r="DM37" i="4" s="1"/>
  <c r="CY37" i="4"/>
  <c r="CW37" i="4"/>
  <c r="CT37" i="4"/>
  <c r="CR37" i="4"/>
  <c r="CO37" i="4"/>
  <c r="CM37" i="4"/>
  <c r="CF37" i="4"/>
  <c r="CJ37" i="4" s="1"/>
  <c r="CD37" i="4"/>
  <c r="CC37" i="4"/>
  <c r="AY37" i="4"/>
  <c r="BA37" i="4" s="1"/>
  <c r="AB37" i="4"/>
  <c r="Z37" i="4"/>
  <c r="T37" i="4"/>
  <c r="S37" i="4"/>
  <c r="R37" i="4"/>
  <c r="J37" i="4"/>
  <c r="DA21" i="4"/>
  <c r="CZ21" i="4"/>
  <c r="DM21" i="4" s="1"/>
  <c r="DQ21" i="4" s="1"/>
  <c r="CY21" i="4"/>
  <c r="CW21" i="4"/>
  <c r="CT21" i="4"/>
  <c r="CR21" i="4"/>
  <c r="CO21" i="4"/>
  <c r="CM21" i="4"/>
  <c r="CF21" i="4"/>
  <c r="CH21" i="4" s="1"/>
  <c r="CD21" i="4"/>
  <c r="CC21" i="4"/>
  <c r="AY21" i="4"/>
  <c r="AN21" i="4" s="1"/>
  <c r="BJ21" i="4" s="1"/>
  <c r="AB21" i="4"/>
  <c r="Z21" i="4"/>
  <c r="T21" i="4"/>
  <c r="S21" i="4"/>
  <c r="R21" i="4"/>
  <c r="J21" i="4"/>
  <c r="DA22" i="4"/>
  <c r="CZ22" i="4"/>
  <c r="DM22" i="4" s="1"/>
  <c r="CY22" i="4"/>
  <c r="CW22" i="4"/>
  <c r="CT22" i="4"/>
  <c r="CR22" i="4"/>
  <c r="CO22" i="4"/>
  <c r="CM22" i="4"/>
  <c r="CF22" i="4"/>
  <c r="CD22" i="4"/>
  <c r="CC22" i="4"/>
  <c r="AY22" i="4"/>
  <c r="AN22" i="4" s="1"/>
  <c r="BJ22" i="4" s="1"/>
  <c r="AB22" i="4"/>
  <c r="Z22" i="4"/>
  <c r="T22" i="4"/>
  <c r="S22" i="4"/>
  <c r="R22" i="4"/>
  <c r="J22" i="4"/>
  <c r="DA54" i="4"/>
  <c r="CZ54" i="4"/>
  <c r="DM54" i="4" s="1"/>
  <c r="DQ54" i="4" s="1"/>
  <c r="CY54" i="4"/>
  <c r="CW54" i="4"/>
  <c r="CT54" i="4"/>
  <c r="CR54" i="4"/>
  <c r="CO54" i="4"/>
  <c r="CM54" i="4"/>
  <c r="CF54" i="4"/>
  <c r="CH54" i="4" s="1"/>
  <c r="CD54" i="4"/>
  <c r="CC54" i="4"/>
  <c r="AY54" i="4"/>
  <c r="AN54" i="4" s="1"/>
  <c r="BJ54" i="4" s="1"/>
  <c r="AB54" i="4"/>
  <c r="Z54" i="4"/>
  <c r="T54" i="4"/>
  <c r="S54" i="4"/>
  <c r="R54" i="4"/>
  <c r="J54" i="4"/>
  <c r="DA56" i="4"/>
  <c r="CZ56" i="4"/>
  <c r="DM56" i="4" s="1"/>
  <c r="CY56" i="4"/>
  <c r="CW56" i="4"/>
  <c r="CT56" i="4"/>
  <c r="CR56" i="4"/>
  <c r="CO56" i="4"/>
  <c r="CM56" i="4"/>
  <c r="CF56" i="4"/>
  <c r="CD56" i="4"/>
  <c r="CC56" i="4"/>
  <c r="AY56" i="4"/>
  <c r="AN56" i="4" s="1"/>
  <c r="BJ56" i="4" s="1"/>
  <c r="AB56" i="4"/>
  <c r="Z56" i="4"/>
  <c r="T56" i="4"/>
  <c r="S56" i="4"/>
  <c r="R56" i="4"/>
  <c r="J56" i="4"/>
  <c r="DA53" i="4"/>
  <c r="CZ53" i="4"/>
  <c r="DM53" i="4" s="1"/>
  <c r="DQ53" i="4" s="1"/>
  <c r="CY53" i="4"/>
  <c r="CW53" i="4"/>
  <c r="CT53" i="4"/>
  <c r="CR53" i="4"/>
  <c r="CO53" i="4"/>
  <c r="CM53" i="4"/>
  <c r="CF53" i="4"/>
  <c r="CH53" i="4" s="1"/>
  <c r="CD53" i="4"/>
  <c r="CC53" i="4"/>
  <c r="AY53" i="4"/>
  <c r="AN53" i="4" s="1"/>
  <c r="BJ53" i="4" s="1"/>
  <c r="AB53" i="4"/>
  <c r="Z53" i="4"/>
  <c r="T53" i="4"/>
  <c r="S53" i="4"/>
  <c r="R53" i="4"/>
  <c r="J53" i="4"/>
  <c r="DA52" i="4"/>
  <c r="CZ52" i="4"/>
  <c r="DM52" i="4" s="1"/>
  <c r="CY52" i="4"/>
  <c r="CW52" i="4"/>
  <c r="CT52" i="4"/>
  <c r="CR52" i="4"/>
  <c r="CO52" i="4"/>
  <c r="CM52" i="4"/>
  <c r="CF52" i="4"/>
  <c r="CD52" i="4"/>
  <c r="CC52" i="4"/>
  <c r="AY52" i="4"/>
  <c r="AN52" i="4" s="1"/>
  <c r="BJ52" i="4" s="1"/>
  <c r="AB52" i="4"/>
  <c r="Z52" i="4"/>
  <c r="T52" i="4"/>
  <c r="S52" i="4"/>
  <c r="R52" i="4"/>
  <c r="J52" i="4"/>
  <c r="DA51" i="4"/>
  <c r="CZ51" i="4"/>
  <c r="DM51" i="4" s="1"/>
  <c r="DQ51" i="4" s="1"/>
  <c r="CY51" i="4"/>
  <c r="CW51" i="4"/>
  <c r="CT51" i="4"/>
  <c r="CR51" i="4"/>
  <c r="CO51" i="4"/>
  <c r="CM51" i="4"/>
  <c r="CF51" i="4"/>
  <c r="CH51" i="4" s="1"/>
  <c r="CD51" i="4"/>
  <c r="CC51" i="4"/>
  <c r="AY51" i="4"/>
  <c r="AN51" i="4" s="1"/>
  <c r="BJ51" i="4" s="1"/>
  <c r="AB51" i="4"/>
  <c r="Z51" i="4"/>
  <c r="T51" i="4"/>
  <c r="S51" i="4"/>
  <c r="R51" i="4"/>
  <c r="J51" i="4"/>
  <c r="DA50" i="4"/>
  <c r="CZ50" i="4"/>
  <c r="DM50" i="4" s="1"/>
  <c r="CY50" i="4"/>
  <c r="CW50" i="4"/>
  <c r="CT50" i="4"/>
  <c r="CR50" i="4"/>
  <c r="CO50" i="4"/>
  <c r="CM50" i="4"/>
  <c r="CF50" i="4"/>
  <c r="CD50" i="4"/>
  <c r="CC50" i="4"/>
  <c r="AY50" i="4"/>
  <c r="AN50" i="4" s="1"/>
  <c r="BJ50" i="4" s="1"/>
  <c r="AB50" i="4"/>
  <c r="Z50" i="4"/>
  <c r="T50" i="4"/>
  <c r="S50" i="4"/>
  <c r="R50" i="4"/>
  <c r="J50" i="4"/>
  <c r="DA49" i="4"/>
  <c r="CZ49" i="4"/>
  <c r="DM49" i="4" s="1"/>
  <c r="DQ49" i="4" s="1"/>
  <c r="CY49" i="4"/>
  <c r="CW49" i="4"/>
  <c r="CT49" i="4"/>
  <c r="CR49" i="4"/>
  <c r="CO49" i="4"/>
  <c r="CM49" i="4"/>
  <c r="CF49" i="4"/>
  <c r="CH49" i="4" s="1"/>
  <c r="CD49" i="4"/>
  <c r="CC49" i="4"/>
  <c r="AY49" i="4"/>
  <c r="AN49" i="4" s="1"/>
  <c r="BJ49" i="4" s="1"/>
  <c r="AB49" i="4"/>
  <c r="Z49" i="4"/>
  <c r="T49" i="4"/>
  <c r="S49" i="4"/>
  <c r="R49" i="4"/>
  <c r="J49" i="4"/>
  <c r="DA48" i="4"/>
  <c r="CZ48" i="4"/>
  <c r="DM48" i="4" s="1"/>
  <c r="CY48" i="4"/>
  <c r="CW48" i="4"/>
  <c r="CT48" i="4"/>
  <c r="CR48" i="4"/>
  <c r="CO48" i="4"/>
  <c r="CM48" i="4"/>
  <c r="CF48" i="4"/>
  <c r="CD48" i="4"/>
  <c r="CC48" i="4"/>
  <c r="AY48" i="4"/>
  <c r="AN48" i="4" s="1"/>
  <c r="BJ48" i="4" s="1"/>
  <c r="AB48" i="4"/>
  <c r="Z48" i="4"/>
  <c r="T48" i="4"/>
  <c r="S48" i="4"/>
  <c r="R48" i="4"/>
  <c r="J48" i="4"/>
  <c r="DA15" i="4"/>
  <c r="CZ15" i="4"/>
  <c r="DM15" i="4" s="1"/>
  <c r="DQ15" i="4" s="1"/>
  <c r="CY15" i="4"/>
  <c r="CW15" i="4"/>
  <c r="CT15" i="4"/>
  <c r="CR15" i="4"/>
  <c r="CO15" i="4"/>
  <c r="CM15" i="4"/>
  <c r="CF15" i="4"/>
  <c r="CH15" i="4" s="1"/>
  <c r="CD15" i="4"/>
  <c r="CC15" i="4"/>
  <c r="AY15" i="4"/>
  <c r="AN15" i="4" s="1"/>
  <c r="BJ15" i="4" s="1"/>
  <c r="AB15" i="4"/>
  <c r="Z15" i="4"/>
  <c r="T15" i="4"/>
  <c r="S15" i="4"/>
  <c r="R15" i="4"/>
  <c r="J15" i="4"/>
  <c r="DA14" i="4"/>
  <c r="CZ14" i="4"/>
  <c r="DM14" i="4" s="1"/>
  <c r="CY14" i="4"/>
  <c r="CW14" i="4"/>
  <c r="CT14" i="4"/>
  <c r="CR14" i="4"/>
  <c r="CO14" i="4"/>
  <c r="CM14" i="4"/>
  <c r="CF14" i="4"/>
  <c r="CD14" i="4"/>
  <c r="CC14" i="4"/>
  <c r="AY14" i="4"/>
  <c r="AN14" i="4" s="1"/>
  <c r="BJ14" i="4" s="1"/>
  <c r="AB14" i="4"/>
  <c r="Z14" i="4"/>
  <c r="T14" i="4"/>
  <c r="S14" i="4"/>
  <c r="R14" i="4"/>
  <c r="J14" i="4"/>
  <c r="DA232" i="4"/>
  <c r="CZ232" i="4"/>
  <c r="DR232" i="4" s="1"/>
  <c r="CY232" i="4"/>
  <c r="CW232" i="4"/>
  <c r="CT232" i="4"/>
  <c r="CR232" i="4"/>
  <c r="CO232" i="4"/>
  <c r="CM232" i="4"/>
  <c r="CF232" i="4"/>
  <c r="CJ232" i="4" s="1"/>
  <c r="CD232" i="4"/>
  <c r="CC232" i="4"/>
  <c r="AY232" i="4"/>
  <c r="BA232" i="4" s="1"/>
  <c r="AB232" i="4"/>
  <c r="Z232" i="4"/>
  <c r="T232" i="4"/>
  <c r="S232" i="4"/>
  <c r="R232" i="4"/>
  <c r="J232" i="4"/>
  <c r="DA231" i="4"/>
  <c r="CZ231" i="4"/>
  <c r="DM231" i="4" s="1"/>
  <c r="DQ231" i="4" s="1"/>
  <c r="CY231" i="4"/>
  <c r="CW231" i="4"/>
  <c r="CT231" i="4"/>
  <c r="CR231" i="4"/>
  <c r="CO231" i="4"/>
  <c r="CM231" i="4"/>
  <c r="CF231" i="4"/>
  <c r="CH231" i="4" s="1"/>
  <c r="CD231" i="4"/>
  <c r="CC231" i="4"/>
  <c r="AY231" i="4"/>
  <c r="AN231" i="4" s="1"/>
  <c r="BJ231" i="4" s="1"/>
  <c r="AB231" i="4"/>
  <c r="Z231" i="4"/>
  <c r="T231" i="4"/>
  <c r="S231" i="4"/>
  <c r="R231" i="4"/>
  <c r="J231" i="4"/>
  <c r="DA233" i="4"/>
  <c r="CZ233" i="4"/>
  <c r="DC233" i="4" s="1"/>
  <c r="DE233" i="4" s="1"/>
  <c r="DG233" i="4" s="1"/>
  <c r="CY233" i="4"/>
  <c r="CW233" i="4"/>
  <c r="CT233" i="4"/>
  <c r="CR233" i="4"/>
  <c r="CO233" i="4"/>
  <c r="CM233" i="4"/>
  <c r="CF233" i="4"/>
  <c r="CJ233" i="4" s="1"/>
  <c r="CD233" i="4"/>
  <c r="CC233" i="4"/>
  <c r="AY233" i="4"/>
  <c r="BA233" i="4" s="1"/>
  <c r="AB233" i="4"/>
  <c r="Z233" i="4"/>
  <c r="T233" i="4"/>
  <c r="S233" i="4"/>
  <c r="R233" i="4"/>
  <c r="J233" i="4"/>
  <c r="DA26" i="4"/>
  <c r="CZ26" i="4"/>
  <c r="DH26" i="4" s="1"/>
  <c r="DL26" i="4" s="1"/>
  <c r="CY26" i="4"/>
  <c r="CW26" i="4"/>
  <c r="CT26" i="4"/>
  <c r="CR26" i="4"/>
  <c r="CO26" i="4"/>
  <c r="CM26" i="4"/>
  <c r="CF26" i="4"/>
  <c r="CJ26" i="4" s="1"/>
  <c r="CD26" i="4"/>
  <c r="CC26" i="4"/>
  <c r="AY26" i="4"/>
  <c r="AN26" i="4" s="1"/>
  <c r="BJ26" i="4" s="1"/>
  <c r="AB26" i="4"/>
  <c r="Z26" i="4"/>
  <c r="T26" i="4"/>
  <c r="S26" i="4"/>
  <c r="R26" i="4"/>
  <c r="J26" i="4"/>
  <c r="DA25" i="4"/>
  <c r="CZ25" i="4"/>
  <c r="DH25" i="4" s="1"/>
  <c r="DL25" i="4" s="1"/>
  <c r="CY25" i="4"/>
  <c r="CW25" i="4"/>
  <c r="CT25" i="4"/>
  <c r="CR25" i="4"/>
  <c r="CO25" i="4"/>
  <c r="CM25" i="4"/>
  <c r="CF25" i="4"/>
  <c r="CJ25" i="4" s="1"/>
  <c r="CD25" i="4"/>
  <c r="CC25" i="4"/>
  <c r="AY25" i="4"/>
  <c r="BA25" i="4" s="1"/>
  <c r="AB25" i="4"/>
  <c r="Z25" i="4"/>
  <c r="T25" i="4"/>
  <c r="S25" i="4"/>
  <c r="R25" i="4"/>
  <c r="J25" i="4"/>
  <c r="DA24" i="4"/>
  <c r="CZ24" i="4"/>
  <c r="DH24" i="4" s="1"/>
  <c r="DL24" i="4" s="1"/>
  <c r="CY24" i="4"/>
  <c r="CW24" i="4"/>
  <c r="CT24" i="4"/>
  <c r="CR24" i="4"/>
  <c r="CO24" i="4"/>
  <c r="CM24" i="4"/>
  <c r="CF24" i="4"/>
  <c r="CJ24" i="4" s="1"/>
  <c r="CD24" i="4"/>
  <c r="CC24" i="4"/>
  <c r="AY24" i="4"/>
  <c r="AN24" i="4" s="1"/>
  <c r="BJ24" i="4" s="1"/>
  <c r="AB24" i="4"/>
  <c r="Z24" i="4"/>
  <c r="T24" i="4"/>
  <c r="S24" i="4"/>
  <c r="R24" i="4"/>
  <c r="J24" i="4"/>
  <c r="DA11" i="4"/>
  <c r="CZ11" i="4"/>
  <c r="DH11" i="4" s="1"/>
  <c r="DL11" i="4" s="1"/>
  <c r="CY11" i="4"/>
  <c r="CW11" i="4"/>
  <c r="CT11" i="4"/>
  <c r="CR11" i="4"/>
  <c r="CO11" i="4"/>
  <c r="CM11" i="4"/>
  <c r="CF11" i="4"/>
  <c r="CD11" i="4"/>
  <c r="CC11" i="4"/>
  <c r="AY11" i="4"/>
  <c r="AN11" i="4" s="1"/>
  <c r="BJ11" i="4" s="1"/>
  <c r="AB11" i="4"/>
  <c r="Z11" i="4"/>
  <c r="T11" i="4"/>
  <c r="S11" i="4"/>
  <c r="R11" i="4"/>
  <c r="J11" i="4"/>
  <c r="DA10" i="4"/>
  <c r="CZ10" i="4"/>
  <c r="DH10" i="4" s="1"/>
  <c r="DL10" i="4" s="1"/>
  <c r="CY10" i="4"/>
  <c r="CW10" i="4"/>
  <c r="CT10" i="4"/>
  <c r="CR10" i="4"/>
  <c r="CO10" i="4"/>
  <c r="CM10" i="4"/>
  <c r="CF10" i="4"/>
  <c r="CD10" i="4"/>
  <c r="CC10" i="4"/>
  <c r="AY10" i="4"/>
  <c r="BA10" i="4" s="1"/>
  <c r="AB10" i="4"/>
  <c r="Z10" i="4"/>
  <c r="T10" i="4"/>
  <c r="S10" i="4"/>
  <c r="R10" i="4"/>
  <c r="J10" i="4"/>
  <c r="DW246" i="4"/>
  <c r="DQ230" i="4" l="1"/>
  <c r="GI230" i="4"/>
  <c r="GF230" i="4"/>
  <c r="GH230" i="4"/>
  <c r="DL230" i="4"/>
  <c r="DO230" i="4"/>
  <c r="GD230" i="4"/>
  <c r="DJ230" i="4"/>
  <c r="DT230" i="4"/>
  <c r="DV230" i="4"/>
  <c r="CT230" i="4"/>
  <c r="GE230" i="4"/>
  <c r="CR230" i="4"/>
  <c r="CY230" i="4"/>
  <c r="CW230" i="4"/>
  <c r="GJ230" i="4"/>
  <c r="CO230" i="4"/>
  <c r="CM230" i="4"/>
  <c r="DH21" i="4"/>
  <c r="DL21" i="4" s="1"/>
  <c r="CH66" i="4"/>
  <c r="CJ8" i="4"/>
  <c r="CH61" i="4"/>
  <c r="DH27" i="4"/>
  <c r="DL27" i="4" s="1"/>
  <c r="DR25" i="4"/>
  <c r="DV25" i="4" s="1"/>
  <c r="DR24" i="4"/>
  <c r="DV24" i="4" s="1"/>
  <c r="CH34" i="4"/>
  <c r="DH231" i="4"/>
  <c r="DL231" i="4" s="1"/>
  <c r="DH49" i="4"/>
  <c r="DL49" i="4" s="1"/>
  <c r="AN37" i="4"/>
  <c r="BJ37" i="4" s="1"/>
  <c r="CH30" i="4"/>
  <c r="CH72" i="4"/>
  <c r="DH232" i="4"/>
  <c r="DL232" i="4" s="1"/>
  <c r="DH56" i="4"/>
  <c r="DH12" i="4"/>
  <c r="DL12" i="4" s="1"/>
  <c r="DC43" i="4"/>
  <c r="DE43" i="4" s="1"/>
  <c r="DG43" i="4" s="1"/>
  <c r="DC11" i="4"/>
  <c r="DE11" i="4" s="1"/>
  <c r="DG11" i="4" s="1"/>
  <c r="DH50" i="4"/>
  <c r="DL50" i="4" s="1"/>
  <c r="DC231" i="4"/>
  <c r="DE231" i="4" s="1"/>
  <c r="DG231" i="4" s="1"/>
  <c r="AN232" i="4"/>
  <c r="BJ232" i="4" s="1"/>
  <c r="DH14" i="4"/>
  <c r="DL14" i="4" s="1"/>
  <c r="CJ31" i="4"/>
  <c r="CH69" i="4"/>
  <c r="CJ29" i="4"/>
  <c r="DC28" i="4"/>
  <c r="DE28" i="4" s="1"/>
  <c r="DG28" i="4" s="1"/>
  <c r="DH40" i="4"/>
  <c r="DL40" i="4" s="1"/>
  <c r="BA48" i="4"/>
  <c r="BA22" i="4"/>
  <c r="AN39" i="4"/>
  <c r="BJ39" i="4" s="1"/>
  <c r="CJ65" i="4"/>
  <c r="DR28" i="4"/>
  <c r="DV28" i="4" s="1"/>
  <c r="BA11" i="4"/>
  <c r="DC53" i="4"/>
  <c r="DE53" i="4" s="1"/>
  <c r="DG53" i="4" s="1"/>
  <c r="CJ70" i="4"/>
  <c r="CJ62" i="4"/>
  <c r="DC45" i="4"/>
  <c r="DO45" i="4" s="1"/>
  <c r="DC19" i="4"/>
  <c r="DC9" i="4"/>
  <c r="DE9" i="4" s="1"/>
  <c r="DG9" i="4" s="1"/>
  <c r="DC33" i="4"/>
  <c r="DE33" i="4" s="1"/>
  <c r="DG33" i="4" s="1"/>
  <c r="DC55" i="4"/>
  <c r="DE55" i="4" s="1"/>
  <c r="DG55" i="4" s="1"/>
  <c r="DM233" i="4"/>
  <c r="DQ233" i="4" s="1"/>
  <c r="AN10" i="4"/>
  <c r="BJ10" i="4" s="1"/>
  <c r="DC25" i="4"/>
  <c r="DE25" i="4" s="1"/>
  <c r="DG25" i="4" s="1"/>
  <c r="DR26" i="4"/>
  <c r="DV26" i="4" s="1"/>
  <c r="DR231" i="4"/>
  <c r="DV231" i="4" s="1"/>
  <c r="CH232" i="4"/>
  <c r="DC14" i="4"/>
  <c r="DE14" i="4" s="1"/>
  <c r="DG14" i="4" s="1"/>
  <c r="DC51" i="4"/>
  <c r="DE51" i="4" s="1"/>
  <c r="DG51" i="4" s="1"/>
  <c r="BA52" i="4"/>
  <c r="DC52" i="4"/>
  <c r="DE52" i="4" s="1"/>
  <c r="DG52" i="4" s="1"/>
  <c r="DH53" i="4"/>
  <c r="DL53" i="4" s="1"/>
  <c r="DC56" i="4"/>
  <c r="DE56" i="4" s="1"/>
  <c r="DG56" i="4" s="1"/>
  <c r="CJ46" i="4"/>
  <c r="AN36" i="4"/>
  <c r="BJ36" i="4" s="1"/>
  <c r="CH32" i="4"/>
  <c r="CH60" i="4"/>
  <c r="DR67" i="4"/>
  <c r="DV67" i="4" s="1"/>
  <c r="BA12" i="4"/>
  <c r="CJ12" i="4"/>
  <c r="DR19" i="4"/>
  <c r="DV19" i="4" s="1"/>
  <c r="DR33" i="4"/>
  <c r="DV33" i="4" s="1"/>
  <c r="DH55" i="4"/>
  <c r="DL55" i="4" s="1"/>
  <c r="DR53" i="4"/>
  <c r="DV53" i="4" s="1"/>
  <c r="DR49" i="4"/>
  <c r="DV49" i="4" s="1"/>
  <c r="DR21" i="4"/>
  <c r="DV21" i="4" s="1"/>
  <c r="CH68" i="4"/>
  <c r="DC67" i="4"/>
  <c r="DH17" i="4"/>
  <c r="DL17" i="4" s="1"/>
  <c r="DR43" i="4"/>
  <c r="DC29" i="4"/>
  <c r="DE29" i="4" s="1"/>
  <c r="DG29" i="4" s="1"/>
  <c r="DC44" i="4"/>
  <c r="DE44" i="4" s="1"/>
  <c r="DG44" i="4" s="1"/>
  <c r="CJ19" i="4"/>
  <c r="DR9" i="4"/>
  <c r="DR10" i="4"/>
  <c r="DV10" i="4" s="1"/>
  <c r="BA24" i="4"/>
  <c r="DC24" i="4"/>
  <c r="DE24" i="4" s="1"/>
  <c r="DG24" i="4" s="1"/>
  <c r="AN25" i="4"/>
  <c r="BJ25" i="4" s="1"/>
  <c r="BA26" i="4"/>
  <c r="DC26" i="4"/>
  <c r="DE26" i="4" s="1"/>
  <c r="DG26" i="4" s="1"/>
  <c r="AN233" i="4"/>
  <c r="BJ233" i="4" s="1"/>
  <c r="DR14" i="4"/>
  <c r="DV14" i="4" s="1"/>
  <c r="DH15" i="4"/>
  <c r="DL15" i="4" s="1"/>
  <c r="DH48" i="4"/>
  <c r="DL48" i="4" s="1"/>
  <c r="DC49" i="4"/>
  <c r="DE49" i="4" s="1"/>
  <c r="DG49" i="4" s="1"/>
  <c r="BA50" i="4"/>
  <c r="DC50" i="4"/>
  <c r="DE50" i="4" s="1"/>
  <c r="DG50" i="4" s="1"/>
  <c r="DR51" i="4"/>
  <c r="DV51" i="4" s="1"/>
  <c r="DR56" i="4"/>
  <c r="DV56" i="4" s="1"/>
  <c r="DH54" i="4"/>
  <c r="DL54" i="4" s="1"/>
  <c r="DH22" i="4"/>
  <c r="DL22" i="4" s="1"/>
  <c r="DC21" i="4"/>
  <c r="DE21" i="4" s="1"/>
  <c r="DG21" i="4" s="1"/>
  <c r="CH37" i="4"/>
  <c r="AN46" i="4"/>
  <c r="BJ46" i="4" s="1"/>
  <c r="CH38" i="4"/>
  <c r="CH36" i="4"/>
  <c r="AN8" i="4"/>
  <c r="BJ8" i="4" s="1"/>
  <c r="DH32" i="4"/>
  <c r="DL32" i="4" s="1"/>
  <c r="DH34" i="4"/>
  <c r="DL34" i="4" s="1"/>
  <c r="DH68" i="4"/>
  <c r="DL68" i="4" s="1"/>
  <c r="DH72" i="4"/>
  <c r="DL72" i="4" s="1"/>
  <c r="DH60" i="4"/>
  <c r="DL60" i="4" s="1"/>
  <c r="DH61" i="4"/>
  <c r="DL61" i="4" s="1"/>
  <c r="DH28" i="4"/>
  <c r="DL28" i="4" s="1"/>
  <c r="DC40" i="4"/>
  <c r="DE40" i="4" s="1"/>
  <c r="DG40" i="4" s="1"/>
  <c r="DR40" i="4"/>
  <c r="DV40" i="4" s="1"/>
  <c r="BA27" i="4"/>
  <c r="CJ27" i="4"/>
  <c r="DC13" i="4"/>
  <c r="DE13" i="4" s="1"/>
  <c r="DG13" i="4" s="1"/>
  <c r="DR13" i="4"/>
  <c r="DV13" i="4" s="1"/>
  <c r="DH16" i="4"/>
  <c r="DR16" i="4"/>
  <c r="CJ44" i="4"/>
  <c r="DR18" i="4"/>
  <c r="DV18" i="4" s="1"/>
  <c r="DC47" i="4"/>
  <c r="DE47" i="4" s="1"/>
  <c r="DG47" i="4" s="1"/>
  <c r="DH19" i="4"/>
  <c r="DL19" i="4" s="1"/>
  <c r="DH9" i="4"/>
  <c r="DL9" i="4" s="1"/>
  <c r="DH23" i="4"/>
  <c r="BA20" i="4"/>
  <c r="DC20" i="4"/>
  <c r="DE20" i="4" s="1"/>
  <c r="DG20" i="4" s="1"/>
  <c r="DR20" i="4"/>
  <c r="DV20" i="4" s="1"/>
  <c r="DC63" i="4"/>
  <c r="DO63" i="4" s="1"/>
  <c r="DR63" i="4"/>
  <c r="DV63" i="4" s="1"/>
  <c r="DC42" i="4"/>
  <c r="DE42" i="4" s="1"/>
  <c r="DG42" i="4" s="1"/>
  <c r="DR48" i="4"/>
  <c r="DV48" i="4" s="1"/>
  <c r="DR22" i="4"/>
  <c r="DV22" i="4" s="1"/>
  <c r="DC31" i="4"/>
  <c r="DE31" i="4" s="1"/>
  <c r="DG31" i="4" s="1"/>
  <c r="DC30" i="4"/>
  <c r="DE30" i="4" s="1"/>
  <c r="DG30" i="4" s="1"/>
  <c r="DC70" i="4"/>
  <c r="DE70" i="4" s="1"/>
  <c r="DG70" i="4" s="1"/>
  <c r="DC69" i="4"/>
  <c r="DE69" i="4" s="1"/>
  <c r="DG69" i="4" s="1"/>
  <c r="DC65" i="4"/>
  <c r="DE65" i="4" s="1"/>
  <c r="DG65" i="4" s="1"/>
  <c r="DC66" i="4"/>
  <c r="DE66" i="4" s="1"/>
  <c r="DG66" i="4" s="1"/>
  <c r="DC62" i="4"/>
  <c r="DE62" i="4" s="1"/>
  <c r="DG62" i="4" s="1"/>
  <c r="DH41" i="4"/>
  <c r="DL41" i="4" s="1"/>
  <c r="DC27" i="4"/>
  <c r="DE27" i="4" s="1"/>
  <c r="DG27" i="4" s="1"/>
  <c r="DR27" i="4"/>
  <c r="DV27" i="4" s="1"/>
  <c r="BA17" i="4"/>
  <c r="CJ17" i="4"/>
  <c r="CJ16" i="4"/>
  <c r="DR45" i="4"/>
  <c r="DH18" i="4"/>
  <c r="DL18" i="4" s="1"/>
  <c r="DH63" i="4"/>
  <c r="DH33" i="4"/>
  <c r="DL33" i="4" s="1"/>
  <c r="CJ55" i="4"/>
  <c r="DR55" i="4"/>
  <c r="DV55" i="4" s="1"/>
  <c r="BA14" i="4"/>
  <c r="DR15" i="4"/>
  <c r="DV15" i="4" s="1"/>
  <c r="DR50" i="4"/>
  <c r="DV50" i="4" s="1"/>
  <c r="DH51" i="4"/>
  <c r="DL51" i="4" s="1"/>
  <c r="DH52" i="4"/>
  <c r="DL52" i="4" s="1"/>
  <c r="BA56" i="4"/>
  <c r="DR54" i="4"/>
  <c r="DV54" i="4" s="1"/>
  <c r="AN38" i="4"/>
  <c r="BJ38" i="4" s="1"/>
  <c r="CH39" i="4"/>
  <c r="DH31" i="4"/>
  <c r="DH30" i="4"/>
  <c r="DH70" i="4"/>
  <c r="DL70" i="4" s="1"/>
  <c r="DH69" i="4"/>
  <c r="DL69" i="4" s="1"/>
  <c r="DH65" i="4"/>
  <c r="DL65" i="4" s="1"/>
  <c r="DH66" i="4"/>
  <c r="DR62" i="4"/>
  <c r="DV62" i="4" s="1"/>
  <c r="DH13" i="4"/>
  <c r="DL13" i="4" s="1"/>
  <c r="DC17" i="4"/>
  <c r="DE17" i="4" s="1"/>
  <c r="DG17" i="4" s="1"/>
  <c r="DR17" i="4"/>
  <c r="DV17" i="4" s="1"/>
  <c r="DR29" i="4"/>
  <c r="DC16" i="4"/>
  <c r="DE16" i="4" s="1"/>
  <c r="DG16" i="4" s="1"/>
  <c r="DH45" i="4"/>
  <c r="DL45" i="4" s="1"/>
  <c r="CJ18" i="4"/>
  <c r="DH47" i="4"/>
  <c r="DR47" i="4"/>
  <c r="DV47" i="4" s="1"/>
  <c r="CJ23" i="4"/>
  <c r="DH20" i="4"/>
  <c r="DL20" i="4" s="1"/>
  <c r="DH42" i="4"/>
  <c r="DL42" i="4" s="1"/>
  <c r="DC10" i="4"/>
  <c r="DE10" i="4" s="1"/>
  <c r="DG10" i="4" s="1"/>
  <c r="DR11" i="4"/>
  <c r="DV11" i="4" s="1"/>
  <c r="DC15" i="4"/>
  <c r="DO15" i="4" s="1"/>
  <c r="DC48" i="4"/>
  <c r="DE48" i="4" s="1"/>
  <c r="DG48" i="4" s="1"/>
  <c r="DR52" i="4"/>
  <c r="DV52" i="4" s="1"/>
  <c r="DC54" i="4"/>
  <c r="DE54" i="4" s="1"/>
  <c r="DG54" i="4" s="1"/>
  <c r="DC22" i="4"/>
  <c r="DE22" i="4" s="1"/>
  <c r="DG22" i="4" s="1"/>
  <c r="DC32" i="4"/>
  <c r="DE32" i="4" s="1"/>
  <c r="DG32" i="4" s="1"/>
  <c r="DC34" i="4"/>
  <c r="DE34" i="4" s="1"/>
  <c r="DG34" i="4" s="1"/>
  <c r="DC68" i="4"/>
  <c r="DE68" i="4" s="1"/>
  <c r="DG68" i="4" s="1"/>
  <c r="DC72" i="4"/>
  <c r="DE72" i="4" s="1"/>
  <c r="DG72" i="4" s="1"/>
  <c r="DC60" i="4"/>
  <c r="DE60" i="4" s="1"/>
  <c r="DG60" i="4" s="1"/>
  <c r="DC61" i="4"/>
  <c r="DE61" i="4" s="1"/>
  <c r="DG61" i="4" s="1"/>
  <c r="DH67" i="4"/>
  <c r="DL67" i="4" s="1"/>
  <c r="DC12" i="4"/>
  <c r="DE12" i="4" s="1"/>
  <c r="DG12" i="4" s="1"/>
  <c r="DR12" i="4"/>
  <c r="BA40" i="4"/>
  <c r="CJ40" i="4"/>
  <c r="DC41" i="4"/>
  <c r="DR41" i="4"/>
  <c r="DV41" i="4" s="1"/>
  <c r="DH43" i="4"/>
  <c r="DL43" i="4" s="1"/>
  <c r="DH29" i="4"/>
  <c r="DL29" i="4" s="1"/>
  <c r="CJ45" i="4"/>
  <c r="DH44" i="4"/>
  <c r="DR44" i="4"/>
  <c r="DC18" i="4"/>
  <c r="DO18" i="4" s="1"/>
  <c r="CJ47" i="4"/>
  <c r="DC23" i="4"/>
  <c r="DO23" i="4" s="1"/>
  <c r="DR23" i="4"/>
  <c r="DV23" i="4" s="1"/>
  <c r="DQ20" i="4"/>
  <c r="CJ63" i="4"/>
  <c r="DR42" i="4"/>
  <c r="DQ37" i="4"/>
  <c r="DQ36" i="4"/>
  <c r="DR46" i="4"/>
  <c r="DC46" i="4"/>
  <c r="DE46" i="4" s="1"/>
  <c r="DG46" i="4" s="1"/>
  <c r="DH46" i="4"/>
  <c r="DQ38" i="4"/>
  <c r="DM8" i="4"/>
  <c r="DR8" i="4"/>
  <c r="DC8" i="4"/>
  <c r="DE8" i="4" s="1"/>
  <c r="DG8" i="4" s="1"/>
  <c r="DH8" i="4"/>
  <c r="AN41" i="4"/>
  <c r="BJ41" i="4" s="1"/>
  <c r="BA41" i="4"/>
  <c r="AN43" i="4"/>
  <c r="BJ43" i="4" s="1"/>
  <c r="BA43" i="4"/>
  <c r="DR39" i="4"/>
  <c r="DH39" i="4"/>
  <c r="DC39" i="4"/>
  <c r="DE39" i="4" s="1"/>
  <c r="DG39" i="4" s="1"/>
  <c r="AN31" i="4"/>
  <c r="BJ31" i="4" s="1"/>
  <c r="BA31" i="4"/>
  <c r="AN32" i="4"/>
  <c r="BJ32" i="4" s="1"/>
  <c r="BA32" i="4"/>
  <c r="AN30" i="4"/>
  <c r="BJ30" i="4" s="1"/>
  <c r="BA30" i="4"/>
  <c r="AN34" i="4"/>
  <c r="BJ34" i="4" s="1"/>
  <c r="BA34" i="4"/>
  <c r="AN70" i="4"/>
  <c r="BJ70" i="4" s="1"/>
  <c r="BA70" i="4"/>
  <c r="AN68" i="4"/>
  <c r="BJ68" i="4" s="1"/>
  <c r="BA68" i="4"/>
  <c r="AN69" i="4"/>
  <c r="BJ69" i="4" s="1"/>
  <c r="BA69" i="4"/>
  <c r="AN72" i="4"/>
  <c r="BJ72" i="4" s="1"/>
  <c r="BA72" i="4"/>
  <c r="AN65" i="4"/>
  <c r="BJ65" i="4" s="1"/>
  <c r="BA65" i="4"/>
  <c r="AN60" i="4"/>
  <c r="BJ60" i="4" s="1"/>
  <c r="BA60" i="4"/>
  <c r="AN66" i="4"/>
  <c r="BJ66" i="4" s="1"/>
  <c r="BA66" i="4"/>
  <c r="AN61" i="4"/>
  <c r="BJ61" i="4" s="1"/>
  <c r="BA61" i="4"/>
  <c r="AN62" i="4"/>
  <c r="BJ62" i="4" s="1"/>
  <c r="BA62" i="4"/>
  <c r="DR38" i="4"/>
  <c r="DH38" i="4"/>
  <c r="DC38" i="4"/>
  <c r="DE38" i="4" s="1"/>
  <c r="DG38" i="4" s="1"/>
  <c r="DQ39" i="4"/>
  <c r="AN67" i="4"/>
  <c r="BJ67" i="4" s="1"/>
  <c r="BA67" i="4"/>
  <c r="DR37" i="4"/>
  <c r="DC37" i="4"/>
  <c r="DE37" i="4" s="1"/>
  <c r="DG37" i="4" s="1"/>
  <c r="DH37" i="4"/>
  <c r="DM46" i="4"/>
  <c r="DR36" i="4"/>
  <c r="DH36" i="4"/>
  <c r="DC36" i="4"/>
  <c r="DE36" i="4" s="1"/>
  <c r="DG36" i="4" s="1"/>
  <c r="AN28" i="4"/>
  <c r="BJ28" i="4" s="1"/>
  <c r="BA28" i="4"/>
  <c r="AN13" i="4"/>
  <c r="BJ13" i="4" s="1"/>
  <c r="BA13" i="4"/>
  <c r="AN29" i="4"/>
  <c r="BJ29" i="4" s="1"/>
  <c r="BA29" i="4"/>
  <c r="DR31" i="4"/>
  <c r="DR32" i="4"/>
  <c r="DR30" i="4"/>
  <c r="DR34" i="4"/>
  <c r="DR70" i="4"/>
  <c r="DR68" i="4"/>
  <c r="DR69" i="4"/>
  <c r="DR72" i="4"/>
  <c r="DR65" i="4"/>
  <c r="DR60" i="4"/>
  <c r="DR66" i="4"/>
  <c r="DR61" i="4"/>
  <c r="CJ67" i="4"/>
  <c r="CJ28" i="4"/>
  <c r="CJ41" i="4"/>
  <c r="CJ13" i="4"/>
  <c r="CJ43" i="4"/>
  <c r="BA16" i="4"/>
  <c r="BA44" i="4"/>
  <c r="BA47" i="4"/>
  <c r="BA9" i="4"/>
  <c r="CH33" i="4"/>
  <c r="CJ33" i="4"/>
  <c r="BA42" i="4"/>
  <c r="AN45" i="4"/>
  <c r="BJ45" i="4" s="1"/>
  <c r="BA45" i="4"/>
  <c r="AN18" i="4"/>
  <c r="BJ18" i="4" s="1"/>
  <c r="BA18" i="4"/>
  <c r="AN19" i="4"/>
  <c r="BJ19" i="4" s="1"/>
  <c r="BA19" i="4"/>
  <c r="CH42" i="4"/>
  <c r="CJ42" i="4"/>
  <c r="DH62" i="4"/>
  <c r="CJ9" i="4"/>
  <c r="CH20" i="4"/>
  <c r="CJ20" i="4"/>
  <c r="BA33" i="4"/>
  <c r="BA23" i="4"/>
  <c r="BA63" i="4"/>
  <c r="BA55" i="4"/>
  <c r="DQ48" i="4"/>
  <c r="DQ52" i="4"/>
  <c r="DQ22" i="4"/>
  <c r="CH48" i="4"/>
  <c r="CJ48" i="4"/>
  <c r="CH52" i="4"/>
  <c r="CJ52" i="4"/>
  <c r="CH22" i="4"/>
  <c r="CJ22" i="4"/>
  <c r="CJ11" i="4"/>
  <c r="CH11" i="4"/>
  <c r="DV232" i="4"/>
  <c r="DQ14" i="4"/>
  <c r="DQ50" i="4"/>
  <c r="DQ56" i="4"/>
  <c r="CJ10" i="4"/>
  <c r="CH10" i="4"/>
  <c r="DC232" i="4"/>
  <c r="DE232" i="4" s="1"/>
  <c r="DG232" i="4" s="1"/>
  <c r="DM232" i="4"/>
  <c r="CH14" i="4"/>
  <c r="CJ14" i="4"/>
  <c r="CH50" i="4"/>
  <c r="CJ50" i="4"/>
  <c r="CH56" i="4"/>
  <c r="CJ56" i="4"/>
  <c r="DM10" i="4"/>
  <c r="DM11" i="4"/>
  <c r="CH24" i="4"/>
  <c r="DM24" i="4"/>
  <c r="CH25" i="4"/>
  <c r="DM25" i="4"/>
  <c r="CH26" i="4"/>
  <c r="DM26" i="4"/>
  <c r="CH233" i="4"/>
  <c r="DH233" i="4"/>
  <c r="DR233" i="4"/>
  <c r="BA231" i="4"/>
  <c r="BA15" i="4"/>
  <c r="BA49" i="4"/>
  <c r="BA51" i="4"/>
  <c r="BA53" i="4"/>
  <c r="BA54" i="4"/>
  <c r="BA21" i="4"/>
  <c r="CJ231" i="4"/>
  <c r="CJ15" i="4"/>
  <c r="CJ49" i="4"/>
  <c r="CJ51" i="4"/>
  <c r="CJ53" i="4"/>
  <c r="CJ54" i="4"/>
  <c r="CJ21" i="4"/>
  <c r="DO56" i="4" l="1"/>
  <c r="DO51" i="4"/>
  <c r="DJ24" i="4"/>
  <c r="DO62" i="4"/>
  <c r="DT43" i="4"/>
  <c r="DT49" i="4"/>
  <c r="DT24" i="4"/>
  <c r="DO55" i="4"/>
  <c r="DE45" i="4"/>
  <c r="DG45" i="4" s="1"/>
  <c r="DT45" i="4"/>
  <c r="DO28" i="4"/>
  <c r="DO21" i="4"/>
  <c r="DO49" i="4"/>
  <c r="DO70" i="4"/>
  <c r="DT19" i="4"/>
  <c r="DT9" i="4"/>
  <c r="DJ11" i="4"/>
  <c r="DO53" i="4"/>
  <c r="DT55" i="4"/>
  <c r="DJ22" i="4"/>
  <c r="DJ51" i="4"/>
  <c r="DV43" i="4"/>
  <c r="DO42" i="4"/>
  <c r="DO233" i="4"/>
  <c r="DJ21" i="4"/>
  <c r="DT17" i="4"/>
  <c r="DO13" i="4"/>
  <c r="DO54" i="4"/>
  <c r="DJ49" i="4"/>
  <c r="DV9" i="4"/>
  <c r="DJ68" i="4"/>
  <c r="DO66" i="4"/>
  <c r="DJ20" i="4"/>
  <c r="DJ56" i="4"/>
  <c r="DJ42" i="4"/>
  <c r="DO19" i="4"/>
  <c r="DT63" i="4"/>
  <c r="DE63" i="4"/>
  <c r="DG63" i="4" s="1"/>
  <c r="DL56" i="4"/>
  <c r="DT10" i="4"/>
  <c r="DO52" i="4"/>
  <c r="DO17" i="4"/>
  <c r="DE19" i="4"/>
  <c r="DG19" i="4" s="1"/>
  <c r="DT29" i="4"/>
  <c r="DO29" i="4"/>
  <c r="DJ32" i="4"/>
  <c r="DJ48" i="4"/>
  <c r="DT54" i="4"/>
  <c r="DT51" i="4"/>
  <c r="DE15" i="4"/>
  <c r="DG15" i="4" s="1"/>
  <c r="DO231" i="4"/>
  <c r="DO27" i="4"/>
  <c r="DO61" i="4"/>
  <c r="DJ30" i="4"/>
  <c r="DT231" i="4"/>
  <c r="DT13" i="4"/>
  <c r="DT62" i="4"/>
  <c r="DO30" i="4"/>
  <c r="DT42" i="4"/>
  <c r="DJ33" i="4"/>
  <c r="DT21" i="4"/>
  <c r="DT53" i="4"/>
  <c r="DJ26" i="4"/>
  <c r="DJ10" i="4"/>
  <c r="DJ55" i="4"/>
  <c r="DJ9" i="4"/>
  <c r="DJ13" i="4"/>
  <c r="DJ28" i="4"/>
  <c r="DT27" i="4"/>
  <c r="DJ69" i="4"/>
  <c r="DL30" i="4"/>
  <c r="DJ40" i="4"/>
  <c r="DO16" i="4"/>
  <c r="DJ66" i="4"/>
  <c r="DT67" i="4"/>
  <c r="DT16" i="4"/>
  <c r="DL66" i="4"/>
  <c r="DT25" i="4"/>
  <c r="DJ15" i="4"/>
  <c r="DJ25" i="4"/>
  <c r="DT11" i="4"/>
  <c r="DO33" i="4"/>
  <c r="DV45" i="4"/>
  <c r="DT23" i="4"/>
  <c r="DJ41" i="4"/>
  <c r="DT14" i="4"/>
  <c r="DJ52" i="4"/>
  <c r="DJ50" i="4"/>
  <c r="DO40" i="4"/>
  <c r="DT40" i="4"/>
  <c r="DT44" i="4"/>
  <c r="DT47" i="4"/>
  <c r="DO14" i="4"/>
  <c r="DT33" i="4"/>
  <c r="DT15" i="4"/>
  <c r="DT26" i="4"/>
  <c r="DJ231" i="4"/>
  <c r="DV16" i="4"/>
  <c r="DJ54" i="4"/>
  <c r="DJ53" i="4"/>
  <c r="DJ14" i="4"/>
  <c r="DT28" i="4"/>
  <c r="DO65" i="4"/>
  <c r="DJ31" i="4"/>
  <c r="DO50" i="4"/>
  <c r="DO44" i="4"/>
  <c r="DV44" i="4"/>
  <c r="DJ67" i="4"/>
  <c r="DJ70" i="4"/>
  <c r="DT41" i="4"/>
  <c r="DJ34" i="4"/>
  <c r="DO72" i="4"/>
  <c r="DL31" i="4"/>
  <c r="DJ19" i="4"/>
  <c r="DO9" i="4"/>
  <c r="DO69" i="4"/>
  <c r="DO34" i="4"/>
  <c r="DO31" i="4"/>
  <c r="DT52" i="4"/>
  <c r="DT50" i="4"/>
  <c r="DO43" i="4"/>
  <c r="DV42" i="4"/>
  <c r="DE23" i="4"/>
  <c r="DG23" i="4" s="1"/>
  <c r="DV29" i="4"/>
  <c r="DO12" i="4"/>
  <c r="DJ65" i="4"/>
  <c r="DO68" i="4"/>
  <c r="DJ61" i="4"/>
  <c r="DJ72" i="4"/>
  <c r="DT12" i="4"/>
  <c r="DT56" i="4"/>
  <c r="DJ43" i="4"/>
  <c r="DO20" i="4"/>
  <c r="DV12" i="4"/>
  <c r="DO48" i="4"/>
  <c r="DT20" i="4"/>
  <c r="DO22" i="4"/>
  <c r="DT48" i="4"/>
  <c r="DE67" i="4"/>
  <c r="DG67" i="4" s="1"/>
  <c r="DO67" i="4"/>
  <c r="DJ60" i="4"/>
  <c r="DO60" i="4"/>
  <c r="DO32" i="4"/>
  <c r="DJ12" i="4"/>
  <c r="DT22" i="4"/>
  <c r="DL44" i="4"/>
  <c r="DJ44" i="4"/>
  <c r="DJ29" i="4"/>
  <c r="DJ45" i="4"/>
  <c r="DJ17" i="4"/>
  <c r="DL63" i="4"/>
  <c r="DJ63" i="4"/>
  <c r="DL23" i="4"/>
  <c r="DJ23" i="4"/>
  <c r="DT18" i="4"/>
  <c r="DO47" i="4"/>
  <c r="DJ18" i="4"/>
  <c r="DE18" i="4"/>
  <c r="DG18" i="4" s="1"/>
  <c r="DO41" i="4"/>
  <c r="DE41" i="4"/>
  <c r="DG41" i="4" s="1"/>
  <c r="DL47" i="4"/>
  <c r="DJ47" i="4"/>
  <c r="DL16" i="4"/>
  <c r="DJ16" i="4"/>
  <c r="DJ27" i="4"/>
  <c r="DT70" i="4"/>
  <c r="DV70" i="4"/>
  <c r="DT61" i="4"/>
  <c r="DV61" i="4"/>
  <c r="DL37" i="4"/>
  <c r="DJ37" i="4"/>
  <c r="DL38" i="4"/>
  <c r="DJ38" i="4"/>
  <c r="DT8" i="4"/>
  <c r="DV8" i="4"/>
  <c r="DO36" i="4"/>
  <c r="DT66" i="4"/>
  <c r="DV66" i="4"/>
  <c r="DT69" i="4"/>
  <c r="DV69" i="4"/>
  <c r="DT30" i="4"/>
  <c r="DV30" i="4"/>
  <c r="DL36" i="4"/>
  <c r="DJ36" i="4"/>
  <c r="DV38" i="4"/>
  <c r="DT38" i="4"/>
  <c r="DV39" i="4"/>
  <c r="DT39" i="4"/>
  <c r="DQ8" i="4"/>
  <c r="DO8" i="4"/>
  <c r="DO37" i="4"/>
  <c r="DT65" i="4"/>
  <c r="DV65" i="4"/>
  <c r="DT31" i="4"/>
  <c r="DV31" i="4"/>
  <c r="DQ46" i="4"/>
  <c r="DO46" i="4"/>
  <c r="DO38" i="4"/>
  <c r="DT72" i="4"/>
  <c r="DV72" i="4"/>
  <c r="DT34" i="4"/>
  <c r="DV34" i="4"/>
  <c r="DL39" i="4"/>
  <c r="DJ39" i="4"/>
  <c r="DL8" i="4"/>
  <c r="DJ8" i="4"/>
  <c r="DL46" i="4"/>
  <c r="DJ46" i="4"/>
  <c r="DL62" i="4"/>
  <c r="DJ62" i="4"/>
  <c r="DT60" i="4"/>
  <c r="DV60" i="4"/>
  <c r="DT68" i="4"/>
  <c r="DV68" i="4"/>
  <c r="DT32" i="4"/>
  <c r="DV32" i="4"/>
  <c r="DV36" i="4"/>
  <c r="DT36" i="4"/>
  <c r="DV37" i="4"/>
  <c r="DT37" i="4"/>
  <c r="DO39" i="4"/>
  <c r="DV46" i="4"/>
  <c r="DT46" i="4"/>
  <c r="DJ233" i="4"/>
  <c r="DL233" i="4"/>
  <c r="DO10" i="4"/>
  <c r="DQ10" i="4"/>
  <c r="DQ232" i="4"/>
  <c r="DO232" i="4"/>
  <c r="DO24" i="4"/>
  <c r="DQ24" i="4"/>
  <c r="DT232" i="4"/>
  <c r="DO25" i="4"/>
  <c r="DQ25" i="4"/>
  <c r="DT233" i="4"/>
  <c r="DV233" i="4"/>
  <c r="DO26" i="4"/>
  <c r="DQ26" i="4"/>
  <c r="DO11" i="4"/>
  <c r="DQ11" i="4"/>
  <c r="DJ232" i="4"/>
  <c r="DA90" i="4" l="1"/>
  <c r="CZ90" i="4"/>
  <c r="DM90" i="4" s="1"/>
  <c r="DQ90" i="4" s="1"/>
  <c r="CF90" i="4"/>
  <c r="CJ90" i="4" s="1"/>
  <c r="CD90" i="4"/>
  <c r="CC90" i="4"/>
  <c r="AY90" i="4"/>
  <c r="AN90" i="4" s="1"/>
  <c r="BJ90" i="4" s="1"/>
  <c r="AB90" i="4"/>
  <c r="Z90" i="4"/>
  <c r="T90" i="4"/>
  <c r="S90" i="4"/>
  <c r="R90" i="4"/>
  <c r="J90" i="4"/>
  <c r="DA86" i="4"/>
  <c r="CZ86" i="4"/>
  <c r="DR86" i="4" s="1"/>
  <c r="DV86" i="4" s="1"/>
  <c r="CF86" i="4"/>
  <c r="CD86" i="4"/>
  <c r="CC86" i="4" s="1"/>
  <c r="AY86" i="4"/>
  <c r="AN86" i="4" s="1"/>
  <c r="BJ86" i="4" s="1"/>
  <c r="AB86" i="4"/>
  <c r="Z86" i="4"/>
  <c r="T86" i="4"/>
  <c r="S86" i="4"/>
  <c r="R86" i="4"/>
  <c r="J86" i="4"/>
  <c r="DA88" i="4"/>
  <c r="CZ88" i="4"/>
  <c r="DM88" i="4" s="1"/>
  <c r="DQ88" i="4" s="1"/>
  <c r="CF88" i="4"/>
  <c r="CD88" i="4"/>
  <c r="CC88" i="4"/>
  <c r="AY88" i="4"/>
  <c r="AN88" i="4" s="1"/>
  <c r="BJ88" i="4" s="1"/>
  <c r="AB88" i="4"/>
  <c r="Z88" i="4"/>
  <c r="T88" i="4"/>
  <c r="S88" i="4"/>
  <c r="R88" i="4"/>
  <c r="J88" i="4"/>
  <c r="DA77" i="4"/>
  <c r="CZ77" i="4"/>
  <c r="CF77" i="4"/>
  <c r="CD77" i="4"/>
  <c r="CC77" i="4" s="1"/>
  <c r="AY77" i="4"/>
  <c r="AB77" i="4"/>
  <c r="Z77" i="4"/>
  <c r="T77" i="4"/>
  <c r="S77" i="4"/>
  <c r="R77" i="4"/>
  <c r="J77" i="4"/>
  <c r="DA81" i="4"/>
  <c r="CZ81" i="4"/>
  <c r="DH81" i="4" s="1"/>
  <c r="DL81" i="4" s="1"/>
  <c r="CF81" i="4"/>
  <c r="CD81" i="4"/>
  <c r="CC81" i="4"/>
  <c r="AY81" i="4"/>
  <c r="AN81" i="4" s="1"/>
  <c r="BJ81" i="4" s="1"/>
  <c r="AB81" i="4"/>
  <c r="Z81" i="4"/>
  <c r="T81" i="4"/>
  <c r="S81" i="4"/>
  <c r="R81" i="4"/>
  <c r="J81" i="4"/>
  <c r="DA95" i="4"/>
  <c r="CZ95" i="4"/>
  <c r="DH95" i="4" s="1"/>
  <c r="DL95" i="4" s="1"/>
  <c r="CF95" i="4"/>
  <c r="CJ95" i="4" s="1"/>
  <c r="CD95" i="4"/>
  <c r="CC95" i="4" s="1"/>
  <c r="AY95" i="4"/>
  <c r="AN95" i="4" s="1"/>
  <c r="BJ95" i="4" s="1"/>
  <c r="AB95" i="4"/>
  <c r="Z95" i="4"/>
  <c r="T95" i="4"/>
  <c r="S95" i="4"/>
  <c r="R95" i="4"/>
  <c r="J95" i="4"/>
  <c r="DA105" i="4"/>
  <c r="CZ105" i="4"/>
  <c r="CF105" i="4"/>
  <c r="CD105" i="4"/>
  <c r="CC105" i="4" s="1"/>
  <c r="AY105" i="4"/>
  <c r="BA105" i="4" s="1"/>
  <c r="AB105" i="4"/>
  <c r="Z105" i="4"/>
  <c r="T105" i="4"/>
  <c r="S105" i="4"/>
  <c r="R105" i="4"/>
  <c r="J105" i="4"/>
  <c r="DA101" i="4"/>
  <c r="CZ101" i="4"/>
  <c r="DM101" i="4" s="1"/>
  <c r="DQ101" i="4" s="1"/>
  <c r="CF101" i="4"/>
  <c r="CJ101" i="4" s="1"/>
  <c r="CD101" i="4"/>
  <c r="CC101" i="4" s="1"/>
  <c r="AY101" i="4"/>
  <c r="AB101" i="4"/>
  <c r="Z101" i="4"/>
  <c r="T101" i="4"/>
  <c r="S101" i="4"/>
  <c r="R101" i="4"/>
  <c r="J101" i="4"/>
  <c r="DA104" i="4"/>
  <c r="CZ104" i="4"/>
  <c r="DR104" i="4" s="1"/>
  <c r="DV104" i="4" s="1"/>
  <c r="CF104" i="4"/>
  <c r="CJ104" i="4" s="1"/>
  <c r="CD104" i="4"/>
  <c r="CC104" i="4" s="1"/>
  <c r="AY104" i="4"/>
  <c r="BA104" i="4" s="1"/>
  <c r="AB104" i="4"/>
  <c r="Z104" i="4"/>
  <c r="T104" i="4"/>
  <c r="S104" i="4"/>
  <c r="R104" i="4"/>
  <c r="J104" i="4"/>
  <c r="DA78" i="4"/>
  <c r="CZ78" i="4"/>
  <c r="DM78" i="4" s="1"/>
  <c r="DQ78" i="4" s="1"/>
  <c r="CF78" i="4"/>
  <c r="CD78" i="4"/>
  <c r="CC78" i="4" s="1"/>
  <c r="AY78" i="4"/>
  <c r="AB78" i="4"/>
  <c r="Z78" i="4"/>
  <c r="T78" i="4"/>
  <c r="S78" i="4"/>
  <c r="R78" i="4"/>
  <c r="J78" i="4"/>
  <c r="DA75" i="4"/>
  <c r="CZ75" i="4"/>
  <c r="CF75" i="4"/>
  <c r="CJ75" i="4" s="1"/>
  <c r="CD75" i="4"/>
  <c r="CC75" i="4"/>
  <c r="AY75" i="4"/>
  <c r="AN75" i="4" s="1"/>
  <c r="BJ75" i="4" s="1"/>
  <c r="AB75" i="4"/>
  <c r="Z75" i="4"/>
  <c r="T75" i="4"/>
  <c r="S75" i="4"/>
  <c r="R75" i="4"/>
  <c r="J75" i="4"/>
  <c r="DA100" i="4"/>
  <c r="CZ100" i="4"/>
  <c r="DM100" i="4" s="1"/>
  <c r="DQ100" i="4" s="1"/>
  <c r="CF100" i="4"/>
  <c r="CD100" i="4"/>
  <c r="CC100" i="4" s="1"/>
  <c r="AY100" i="4"/>
  <c r="AN100" i="4" s="1"/>
  <c r="BJ100" i="4" s="1"/>
  <c r="AB100" i="4"/>
  <c r="Z100" i="4"/>
  <c r="T100" i="4"/>
  <c r="S100" i="4"/>
  <c r="R100" i="4"/>
  <c r="J100" i="4"/>
  <c r="DA85" i="4"/>
  <c r="CZ85" i="4"/>
  <c r="DC85" i="4" s="1"/>
  <c r="DE85" i="4" s="1"/>
  <c r="DG85" i="4" s="1"/>
  <c r="CF85" i="4"/>
  <c r="CJ85" i="4" s="1"/>
  <c r="CD85" i="4"/>
  <c r="CC85" i="4"/>
  <c r="AY85" i="4"/>
  <c r="AB85" i="4"/>
  <c r="Z85" i="4"/>
  <c r="T85" i="4"/>
  <c r="S85" i="4"/>
  <c r="R85" i="4"/>
  <c r="J85" i="4"/>
  <c r="DA103" i="4"/>
  <c r="CZ103" i="4"/>
  <c r="DM103" i="4" s="1"/>
  <c r="CF103" i="4"/>
  <c r="CJ103" i="4" s="1"/>
  <c r="CD103" i="4"/>
  <c r="CC103" i="4" s="1"/>
  <c r="AY103" i="4"/>
  <c r="AN103" i="4" s="1"/>
  <c r="BJ103" i="4" s="1"/>
  <c r="AB103" i="4"/>
  <c r="Z103" i="4"/>
  <c r="T103" i="4"/>
  <c r="S103" i="4"/>
  <c r="R103" i="4"/>
  <c r="J103" i="4"/>
  <c r="DA97" i="4"/>
  <c r="CZ97" i="4"/>
  <c r="CF97" i="4"/>
  <c r="CH97" i="4" s="1"/>
  <c r="CD97" i="4"/>
  <c r="CC97" i="4"/>
  <c r="AY97" i="4"/>
  <c r="AN97" i="4" s="1"/>
  <c r="BJ97" i="4" s="1"/>
  <c r="AB97" i="4"/>
  <c r="Z97" i="4"/>
  <c r="T97" i="4"/>
  <c r="S97" i="4"/>
  <c r="R97" i="4"/>
  <c r="J97" i="4"/>
  <c r="DA99" i="4"/>
  <c r="CZ99" i="4"/>
  <c r="CF99" i="4"/>
  <c r="CJ99" i="4" s="1"/>
  <c r="CD99" i="4"/>
  <c r="CC99" i="4" s="1"/>
  <c r="AY99" i="4"/>
  <c r="AN99" i="4" s="1"/>
  <c r="BJ99" i="4" s="1"/>
  <c r="AB99" i="4"/>
  <c r="Z99" i="4"/>
  <c r="T99" i="4"/>
  <c r="S99" i="4"/>
  <c r="R99" i="4"/>
  <c r="J99" i="4"/>
  <c r="DA82" i="4"/>
  <c r="CZ82" i="4"/>
  <c r="DH82" i="4" s="1"/>
  <c r="CF82" i="4"/>
  <c r="CJ82" i="4" s="1"/>
  <c r="CD82" i="4"/>
  <c r="CC82" i="4" s="1"/>
  <c r="AY82" i="4"/>
  <c r="AN82" i="4" s="1"/>
  <c r="BJ82" i="4" s="1"/>
  <c r="AB82" i="4"/>
  <c r="Z82" i="4"/>
  <c r="T82" i="4"/>
  <c r="S82" i="4"/>
  <c r="R82" i="4"/>
  <c r="J82" i="4"/>
  <c r="DA92" i="4"/>
  <c r="CZ92" i="4"/>
  <c r="CF92" i="4"/>
  <c r="CJ92" i="4" s="1"/>
  <c r="CD92" i="4"/>
  <c r="CC92" i="4" s="1"/>
  <c r="AY92" i="4"/>
  <c r="AB92" i="4"/>
  <c r="Z92" i="4"/>
  <c r="T92" i="4"/>
  <c r="S92" i="4"/>
  <c r="R92" i="4"/>
  <c r="J92" i="4"/>
  <c r="DA94" i="4"/>
  <c r="CZ94" i="4"/>
  <c r="DC94" i="4" s="1"/>
  <c r="DE94" i="4" s="1"/>
  <c r="DG94" i="4" s="1"/>
  <c r="CF94" i="4"/>
  <c r="CH94" i="4" s="1"/>
  <c r="CD94" i="4"/>
  <c r="CC94" i="4"/>
  <c r="AY94" i="4"/>
  <c r="AB94" i="4"/>
  <c r="Z94" i="4"/>
  <c r="T94" i="4"/>
  <c r="S94" i="4"/>
  <c r="R94" i="4"/>
  <c r="J94" i="4"/>
  <c r="DA98" i="4"/>
  <c r="CZ98" i="4"/>
  <c r="DR98" i="4" s="1"/>
  <c r="CF98" i="4"/>
  <c r="CD98" i="4"/>
  <c r="CC98" i="4" s="1"/>
  <c r="AY98" i="4"/>
  <c r="AN98" i="4" s="1"/>
  <c r="BJ98" i="4" s="1"/>
  <c r="AB98" i="4"/>
  <c r="Z98" i="4"/>
  <c r="T98" i="4"/>
  <c r="S98" i="4"/>
  <c r="R98" i="4"/>
  <c r="J98" i="4"/>
  <c r="DA93" i="4"/>
  <c r="CZ93" i="4"/>
  <c r="DH93" i="4" s="1"/>
  <c r="DL93" i="4" s="1"/>
  <c r="CF93" i="4"/>
  <c r="CJ93" i="4" s="1"/>
  <c r="CD93" i="4"/>
  <c r="CC93" i="4" s="1"/>
  <c r="AY93" i="4"/>
  <c r="AB93" i="4"/>
  <c r="Z93" i="4"/>
  <c r="T93" i="4"/>
  <c r="S93" i="4"/>
  <c r="R93" i="4"/>
  <c r="J93" i="4"/>
  <c r="DA87" i="4"/>
  <c r="CZ87" i="4"/>
  <c r="CF87" i="4"/>
  <c r="CH87" i="4" s="1"/>
  <c r="CD87" i="4"/>
  <c r="CC87" i="4" s="1"/>
  <c r="AY87" i="4"/>
  <c r="AB87" i="4"/>
  <c r="Z87" i="4"/>
  <c r="T87" i="4"/>
  <c r="S87" i="4"/>
  <c r="R87" i="4"/>
  <c r="J87" i="4"/>
  <c r="DA80" i="4"/>
  <c r="CZ80" i="4"/>
  <c r="DM80" i="4" s="1"/>
  <c r="CF80" i="4"/>
  <c r="CH80" i="4" s="1"/>
  <c r="CD80" i="4"/>
  <c r="CC80" i="4"/>
  <c r="AY80" i="4"/>
  <c r="BA80" i="4" s="1"/>
  <c r="AB80" i="4"/>
  <c r="Z80" i="4"/>
  <c r="T80" i="4"/>
  <c r="S80" i="4"/>
  <c r="R80" i="4"/>
  <c r="J80" i="4"/>
  <c r="DA102" i="4"/>
  <c r="CZ102" i="4"/>
  <c r="DH102" i="4" s="1"/>
  <c r="CF102" i="4"/>
  <c r="CJ102" i="4" s="1"/>
  <c r="CD102" i="4"/>
  <c r="CC102" i="4"/>
  <c r="AY102" i="4"/>
  <c r="AB102" i="4"/>
  <c r="Z102" i="4"/>
  <c r="T102" i="4"/>
  <c r="S102" i="4"/>
  <c r="R102" i="4"/>
  <c r="J102" i="4"/>
  <c r="DA91" i="4"/>
  <c r="CZ91" i="4"/>
  <c r="DC91" i="4" s="1"/>
  <c r="CF91" i="4"/>
  <c r="CJ91" i="4" s="1"/>
  <c r="CD91" i="4"/>
  <c r="CC91" i="4"/>
  <c r="AY91" i="4"/>
  <c r="AN91" i="4" s="1"/>
  <c r="BJ91" i="4" s="1"/>
  <c r="AB91" i="4"/>
  <c r="Z91" i="4"/>
  <c r="T91" i="4"/>
  <c r="S91" i="4"/>
  <c r="R91" i="4"/>
  <c r="J91" i="4"/>
  <c r="DA89" i="4"/>
  <c r="CZ89" i="4"/>
  <c r="DR89" i="4" s="1"/>
  <c r="DV89" i="4" s="1"/>
  <c r="CF89" i="4"/>
  <c r="CD89" i="4"/>
  <c r="CC89" i="4"/>
  <c r="AY89" i="4"/>
  <c r="AN89" i="4" s="1"/>
  <c r="BJ89" i="4" s="1"/>
  <c r="AB89" i="4"/>
  <c r="Z89" i="4"/>
  <c r="T89" i="4"/>
  <c r="S89" i="4"/>
  <c r="R89" i="4"/>
  <c r="J89" i="4"/>
  <c r="DA96" i="4"/>
  <c r="CZ96" i="4"/>
  <c r="CF96" i="4"/>
  <c r="CD96" i="4"/>
  <c r="CC96" i="4" s="1"/>
  <c r="AY96" i="4"/>
  <c r="AB96" i="4"/>
  <c r="Z96" i="4"/>
  <c r="T96" i="4"/>
  <c r="S96" i="4"/>
  <c r="R96" i="4"/>
  <c r="J96" i="4"/>
  <c r="DA76" i="4"/>
  <c r="CZ76" i="4"/>
  <c r="DH76" i="4" s="1"/>
  <c r="DL76" i="4" s="1"/>
  <c r="CF76" i="4"/>
  <c r="CD76" i="4"/>
  <c r="CC76" i="4"/>
  <c r="AY76" i="4"/>
  <c r="AB76" i="4"/>
  <c r="Z76" i="4"/>
  <c r="T76" i="4"/>
  <c r="S76" i="4"/>
  <c r="R76" i="4"/>
  <c r="J76" i="4"/>
  <c r="DA84" i="4"/>
  <c r="CZ84" i="4"/>
  <c r="DC84" i="4" s="1"/>
  <c r="DE84" i="4" s="1"/>
  <c r="DG84" i="4" s="1"/>
  <c r="CF84" i="4"/>
  <c r="CD84" i="4"/>
  <c r="CC84" i="4"/>
  <c r="AY84" i="4"/>
  <c r="AB84" i="4"/>
  <c r="Z84" i="4"/>
  <c r="T84" i="4"/>
  <c r="S84" i="4"/>
  <c r="R84" i="4"/>
  <c r="J84" i="4"/>
  <c r="DA79" i="4"/>
  <c r="CZ79" i="4"/>
  <c r="DR79" i="4" s="1"/>
  <c r="CF79" i="4"/>
  <c r="CD79" i="4"/>
  <c r="CC79" i="4"/>
  <c r="AY79" i="4"/>
  <c r="BA79" i="4" s="1"/>
  <c r="AB79" i="4"/>
  <c r="Z79" i="4"/>
  <c r="T79" i="4"/>
  <c r="S79" i="4"/>
  <c r="R79" i="4"/>
  <c r="J79" i="4"/>
  <c r="CT94" i="4"/>
  <c r="CR94" i="4"/>
  <c r="CT102" i="4"/>
  <c r="CR102" i="4"/>
  <c r="CY102" i="4"/>
  <c r="CW102" i="4"/>
  <c r="CO103" i="4"/>
  <c r="CM103" i="4"/>
  <c r="CY92" i="4"/>
  <c r="CW92" i="4"/>
  <c r="CY88" i="4"/>
  <c r="CW88" i="4"/>
  <c r="CO77" i="4"/>
  <c r="CM77" i="4"/>
  <c r="CY103" i="4"/>
  <c r="CW103" i="4"/>
  <c r="CT92" i="4"/>
  <c r="CR92" i="4"/>
  <c r="CY85" i="4"/>
  <c r="CW85" i="4"/>
  <c r="CO102" i="4"/>
  <c r="CM102" i="4"/>
  <c r="CT93" i="4"/>
  <c r="CR93" i="4"/>
  <c r="CY87" i="4"/>
  <c r="CW87" i="4"/>
  <c r="CT96" i="4"/>
  <c r="CR96" i="4"/>
  <c r="CM76" i="4"/>
  <c r="CO76" i="4"/>
  <c r="CO90" i="4"/>
  <c r="CM90" i="4"/>
  <c r="CY81" i="4"/>
  <c r="CW81" i="4"/>
  <c r="CT101" i="4"/>
  <c r="CR101" i="4"/>
  <c r="CO86" i="4"/>
  <c r="CM86" i="4"/>
  <c r="CT77" i="4"/>
  <c r="CR77" i="4"/>
  <c r="CY95" i="4"/>
  <c r="CW95" i="4"/>
  <c r="CO78" i="4"/>
  <c r="CM78" i="4"/>
  <c r="CO94" i="4"/>
  <c r="CM94" i="4"/>
  <c r="CT103" i="4"/>
  <c r="CR103" i="4"/>
  <c r="CO85" i="4"/>
  <c r="CM85" i="4"/>
  <c r="CO98" i="4"/>
  <c r="CM98" i="4"/>
  <c r="CY93" i="4"/>
  <c r="CW93" i="4"/>
  <c r="CR79" i="4"/>
  <c r="CT79" i="4"/>
  <c r="CT87" i="4"/>
  <c r="CR87" i="4"/>
  <c r="CO96" i="4"/>
  <c r="CM96" i="4"/>
  <c r="CR76" i="4"/>
  <c r="CT76" i="4"/>
  <c r="CR84" i="4"/>
  <c r="CT84" i="4"/>
  <c r="CT90" i="4"/>
  <c r="CR90" i="4"/>
  <c r="CO88" i="4"/>
  <c r="CM88" i="4"/>
  <c r="CY101" i="4"/>
  <c r="CW101" i="4"/>
  <c r="CT86" i="4"/>
  <c r="CR86" i="4"/>
  <c r="CY77" i="4"/>
  <c r="CW77" i="4"/>
  <c r="CT78" i="4"/>
  <c r="CR78" i="4"/>
  <c r="CY94" i="4"/>
  <c r="CW94" i="4"/>
  <c r="CY98" i="4"/>
  <c r="CW98" i="4"/>
  <c r="CO93" i="4"/>
  <c r="CM93" i="4"/>
  <c r="CW79" i="4"/>
  <c r="CY79" i="4"/>
  <c r="CY91" i="4"/>
  <c r="CW91" i="4"/>
  <c r="CW76" i="4"/>
  <c r="CY76" i="4"/>
  <c r="CM84" i="4"/>
  <c r="CO84" i="4"/>
  <c r="CT81" i="4"/>
  <c r="CR81" i="4"/>
  <c r="CO101" i="4"/>
  <c r="CM101" i="4"/>
  <c r="CT95" i="4"/>
  <c r="CR95" i="4"/>
  <c r="CY90" i="4"/>
  <c r="CW90" i="4"/>
  <c r="CT88" i="4"/>
  <c r="CR88" i="4"/>
  <c r="CO81" i="4"/>
  <c r="CM81" i="4"/>
  <c r="CY86" i="4"/>
  <c r="CW86" i="4"/>
  <c r="CO95" i="4"/>
  <c r="CM95" i="4"/>
  <c r="CY78" i="4"/>
  <c r="CW78" i="4"/>
  <c r="CT98" i="4"/>
  <c r="CR98" i="4"/>
  <c r="CO92" i="4"/>
  <c r="CM92" i="4"/>
  <c r="CT85" i="4"/>
  <c r="CR85" i="4"/>
  <c r="CO91" i="4"/>
  <c r="CM91" i="4"/>
  <c r="CM79" i="4"/>
  <c r="CO79" i="4"/>
  <c r="CO87" i="4"/>
  <c r="CM87" i="4"/>
  <c r="CT91" i="4"/>
  <c r="CR91" i="4"/>
  <c r="CY96" i="4"/>
  <c r="CW96" i="4"/>
  <c r="CW84" i="4"/>
  <c r="CY84" i="4"/>
  <c r="CH82" i="4" l="1"/>
  <c r="BA100" i="4"/>
  <c r="DC103" i="4"/>
  <c r="DE103" i="4" s="1"/>
  <c r="DG103" i="4" s="1"/>
  <c r="DH103" i="4"/>
  <c r="DL103" i="4" s="1"/>
  <c r="DM93" i="4"/>
  <c r="DQ93" i="4" s="1"/>
  <c r="BA95" i="4"/>
  <c r="BA89" i="4"/>
  <c r="AN105" i="4"/>
  <c r="BJ105" i="4" s="1"/>
  <c r="BA90" i="4"/>
  <c r="DM76" i="4"/>
  <c r="DQ76" i="4" s="1"/>
  <c r="DR85" i="4"/>
  <c r="DH79" i="4"/>
  <c r="DL79" i="4" s="1"/>
  <c r="DM89" i="4"/>
  <c r="DQ89" i="4" s="1"/>
  <c r="DH91" i="4"/>
  <c r="DL91" i="4" s="1"/>
  <c r="CH93" i="4"/>
  <c r="BA88" i="4"/>
  <c r="DC93" i="4"/>
  <c r="DJ93" i="4" s="1"/>
  <c r="CJ80" i="4"/>
  <c r="DM81" i="4"/>
  <c r="DQ81" i="4" s="1"/>
  <c r="DC88" i="4"/>
  <c r="DE88" i="4" s="1"/>
  <c r="DG88" i="4" s="1"/>
  <c r="CH103" i="4"/>
  <c r="DR93" i="4"/>
  <c r="DV93" i="4" s="1"/>
  <c r="DH89" i="4"/>
  <c r="DL89" i="4" s="1"/>
  <c r="CH99" i="4"/>
  <c r="DQ103" i="4"/>
  <c r="DC79" i="4"/>
  <c r="DT79" i="4" s="1"/>
  <c r="DR91" i="4"/>
  <c r="DV91" i="4" s="1"/>
  <c r="CH95" i="4"/>
  <c r="DM98" i="4"/>
  <c r="DQ98" i="4" s="1"/>
  <c r="DR82" i="4"/>
  <c r="DV82" i="4" s="1"/>
  <c r="DM91" i="4"/>
  <c r="DQ91" i="4" s="1"/>
  <c r="DH84" i="4"/>
  <c r="DJ84" i="4" s="1"/>
  <c r="CJ94" i="4"/>
  <c r="DC82" i="4"/>
  <c r="DE82" i="4" s="1"/>
  <c r="DG82" i="4" s="1"/>
  <c r="BA103" i="4"/>
  <c r="CH85" i="4"/>
  <c r="CJ97" i="4"/>
  <c r="DM82" i="4"/>
  <c r="CH92" i="4"/>
  <c r="DR103" i="4"/>
  <c r="DV103" i="4" s="1"/>
  <c r="DM79" i="4"/>
  <c r="DQ79" i="4" s="1"/>
  <c r="DL82" i="4"/>
  <c r="BA87" i="4"/>
  <c r="AN87" i="4"/>
  <c r="BJ87" i="4" s="1"/>
  <c r="BA92" i="4"/>
  <c r="AN92" i="4"/>
  <c r="BJ92" i="4" s="1"/>
  <c r="BA93" i="4"/>
  <c r="AN93" i="4"/>
  <c r="BJ93" i="4" s="1"/>
  <c r="DH88" i="4"/>
  <c r="BA81" i="4"/>
  <c r="DH85" i="4"/>
  <c r="CH91" i="4"/>
  <c r="CJ87" i="4"/>
  <c r="DC89" i="4"/>
  <c r="DE89" i="4" s="1"/>
  <c r="DG89" i="4" s="1"/>
  <c r="DM85" i="4"/>
  <c r="DO85" i="4" s="1"/>
  <c r="DC101" i="4"/>
  <c r="DE101" i="4" s="1"/>
  <c r="DG101" i="4" s="1"/>
  <c r="CH90" i="4"/>
  <c r="DH105" i="4"/>
  <c r="DL105" i="4" s="1"/>
  <c r="DC105" i="4"/>
  <c r="DE105" i="4" s="1"/>
  <c r="DG105" i="4" s="1"/>
  <c r="AN77" i="4"/>
  <c r="BJ77" i="4" s="1"/>
  <c r="BA77" i="4"/>
  <c r="DR87" i="4"/>
  <c r="DC87" i="4"/>
  <c r="DE87" i="4" s="1"/>
  <c r="DG87" i="4" s="1"/>
  <c r="DM99" i="4"/>
  <c r="DQ99" i="4" s="1"/>
  <c r="DR99" i="4"/>
  <c r="DV99" i="4" s="1"/>
  <c r="DM97" i="4"/>
  <c r="DQ97" i="4" s="1"/>
  <c r="DC97" i="4"/>
  <c r="DE97" i="4" s="1"/>
  <c r="DG97" i="4" s="1"/>
  <c r="DM75" i="4"/>
  <c r="DQ75" i="4" s="1"/>
  <c r="DH75" i="4"/>
  <c r="DC75" i="4"/>
  <c r="DE75" i="4" s="1"/>
  <c r="DG75" i="4" s="1"/>
  <c r="DM102" i="4"/>
  <c r="DQ102" i="4" s="1"/>
  <c r="BA99" i="4"/>
  <c r="BA75" i="4"/>
  <c r="DH87" i="4"/>
  <c r="AN79" i="4"/>
  <c r="BJ79" i="4" s="1"/>
  <c r="CH79" i="4"/>
  <c r="CJ79" i="4"/>
  <c r="CJ98" i="4"/>
  <c r="CH98" i="4"/>
  <c r="DR97" i="4"/>
  <c r="CJ100" i="4"/>
  <c r="CH100" i="4"/>
  <c r="DR75" i="4"/>
  <c r="DV75" i="4" s="1"/>
  <c r="DC81" i="4"/>
  <c r="DE81" i="4" s="1"/>
  <c r="DG81" i="4" s="1"/>
  <c r="DR81" i="4"/>
  <c r="DH86" i="4"/>
  <c r="DL86" i="4" s="1"/>
  <c r="DM86" i="4"/>
  <c r="DQ86" i="4" s="1"/>
  <c r="DC86" i="4"/>
  <c r="AN101" i="4"/>
  <c r="BJ101" i="4" s="1"/>
  <c r="BA101" i="4"/>
  <c r="BA86" i="4"/>
  <c r="AN104" i="4"/>
  <c r="BJ104" i="4" s="1"/>
  <c r="DH97" i="4"/>
  <c r="BA82" i="4"/>
  <c r="BA97" i="4"/>
  <c r="AN80" i="4"/>
  <c r="BJ80" i="4" s="1"/>
  <c r="DM87" i="4"/>
  <c r="BA84" i="4"/>
  <c r="AN84" i="4"/>
  <c r="BJ84" i="4" s="1"/>
  <c r="DR84" i="4"/>
  <c r="DV84" i="4" s="1"/>
  <c r="DM84" i="4"/>
  <c r="DQ84" i="4" s="1"/>
  <c r="DR76" i="4"/>
  <c r="DV76" i="4" s="1"/>
  <c r="DC76" i="4"/>
  <c r="DJ76" i="4" s="1"/>
  <c r="CJ78" i="4"/>
  <c r="CH78" i="4"/>
  <c r="DR105" i="4"/>
  <c r="DV105" i="4" s="1"/>
  <c r="DR77" i="4"/>
  <c r="DV77" i="4" s="1"/>
  <c r="DH77" i="4"/>
  <c r="DL77" i="4" s="1"/>
  <c r="DC77" i="4"/>
  <c r="DH101" i="4"/>
  <c r="DR88" i="4"/>
  <c r="BA91" i="4"/>
  <c r="CH102" i="4"/>
  <c r="BA98" i="4"/>
  <c r="DR101" i="4"/>
  <c r="DE91" i="4"/>
  <c r="DG91" i="4" s="1"/>
  <c r="CH76" i="4"/>
  <c r="CJ76" i="4"/>
  <c r="DQ80" i="4"/>
  <c r="BA85" i="4"/>
  <c r="AN85" i="4"/>
  <c r="BJ85" i="4" s="1"/>
  <c r="AN76" i="4"/>
  <c r="BJ76" i="4" s="1"/>
  <c r="BA76" i="4"/>
  <c r="CJ96" i="4"/>
  <c r="CH96" i="4"/>
  <c r="CJ89" i="4"/>
  <c r="CH89" i="4"/>
  <c r="DR80" i="4"/>
  <c r="DH80" i="4"/>
  <c r="DC80" i="4"/>
  <c r="DE80" i="4" s="1"/>
  <c r="DG80" i="4" s="1"/>
  <c r="DV98" i="4"/>
  <c r="DM94" i="4"/>
  <c r="DH94" i="4"/>
  <c r="DR94" i="4"/>
  <c r="DH92" i="4"/>
  <c r="DC92" i="4"/>
  <c r="DE92" i="4" s="1"/>
  <c r="DG92" i="4" s="1"/>
  <c r="DM92" i="4"/>
  <c r="DR92" i="4"/>
  <c r="AN78" i="4"/>
  <c r="BJ78" i="4" s="1"/>
  <c r="BA78" i="4"/>
  <c r="DH96" i="4"/>
  <c r="DC96" i="4"/>
  <c r="DE96" i="4" s="1"/>
  <c r="DG96" i="4" s="1"/>
  <c r="DR96" i="4"/>
  <c r="BA102" i="4"/>
  <c r="AN102" i="4"/>
  <c r="BJ102" i="4" s="1"/>
  <c r="DR78" i="4"/>
  <c r="DC78" i="4"/>
  <c r="DE78" i="4" s="1"/>
  <c r="DG78" i="4" s="1"/>
  <c r="CJ86" i="4"/>
  <c r="CH86" i="4"/>
  <c r="DC102" i="4"/>
  <c r="DR102" i="4"/>
  <c r="DC98" i="4"/>
  <c r="DE98" i="4" s="1"/>
  <c r="DG98" i="4" s="1"/>
  <c r="DH98" i="4"/>
  <c r="DC99" i="4"/>
  <c r="DH99" i="4"/>
  <c r="DM104" i="4"/>
  <c r="DH104" i="4"/>
  <c r="DC104" i="4"/>
  <c r="DE104" i="4" s="1"/>
  <c r="DG104" i="4" s="1"/>
  <c r="CJ81" i="4"/>
  <c r="CH81" i="4"/>
  <c r="DR90" i="4"/>
  <c r="DC90" i="4"/>
  <c r="DE90" i="4" s="1"/>
  <c r="DG90" i="4" s="1"/>
  <c r="DH90" i="4"/>
  <c r="CJ77" i="4"/>
  <c r="CH77" i="4"/>
  <c r="DM96" i="4"/>
  <c r="DL102" i="4"/>
  <c r="DV79" i="4"/>
  <c r="DR100" i="4"/>
  <c r="DC100" i="4"/>
  <c r="DH100" i="4"/>
  <c r="DH78" i="4"/>
  <c r="CJ88" i="4"/>
  <c r="CH88" i="4"/>
  <c r="CH84" i="4"/>
  <c r="CJ84" i="4"/>
  <c r="BA96" i="4"/>
  <c r="AN96" i="4"/>
  <c r="BJ96" i="4" s="1"/>
  <c r="CJ105" i="4"/>
  <c r="CH105" i="4"/>
  <c r="DM77" i="4"/>
  <c r="AN94" i="4"/>
  <c r="BJ94" i="4" s="1"/>
  <c r="BA94" i="4"/>
  <c r="CH75" i="4"/>
  <c r="CH104" i="4"/>
  <c r="CH101" i="4"/>
  <c r="DM105" i="4"/>
  <c r="DR95" i="4"/>
  <c r="DC95" i="4"/>
  <c r="DM95" i="4"/>
  <c r="CT80" i="4"/>
  <c r="CR80" i="4"/>
  <c r="CO100" i="4"/>
  <c r="CM100" i="4"/>
  <c r="CO82" i="4"/>
  <c r="CM82" i="4"/>
  <c r="CO75" i="4"/>
  <c r="CM75" i="4"/>
  <c r="CT89" i="4"/>
  <c r="CR89" i="4"/>
  <c r="CO80" i="4"/>
  <c r="CM80" i="4"/>
  <c r="CO97" i="4"/>
  <c r="CM97" i="4"/>
  <c r="CT99" i="4"/>
  <c r="CR99" i="4"/>
  <c r="CY82" i="4"/>
  <c r="CW82" i="4"/>
  <c r="CO105" i="4"/>
  <c r="CM105" i="4"/>
  <c r="CO89" i="4"/>
  <c r="CM89" i="4"/>
  <c r="CT97" i="4"/>
  <c r="CR97" i="4"/>
  <c r="CO104" i="4"/>
  <c r="CM104" i="4"/>
  <c r="CT105" i="4"/>
  <c r="CR105" i="4"/>
  <c r="CY89" i="4"/>
  <c r="CW89" i="4"/>
  <c r="CY80" i="4"/>
  <c r="CW80" i="4"/>
  <c r="CY97" i="4"/>
  <c r="CW97" i="4"/>
  <c r="CT104" i="4"/>
  <c r="CR104" i="4"/>
  <c r="CT100" i="4"/>
  <c r="CR100" i="4"/>
  <c r="CO99" i="4"/>
  <c r="CM99" i="4"/>
  <c r="CY105" i="4"/>
  <c r="CW105" i="4"/>
  <c r="CT75" i="4"/>
  <c r="CR75" i="4"/>
  <c r="CY104" i="4"/>
  <c r="CW104" i="4"/>
  <c r="CY100" i="4"/>
  <c r="CW100" i="4"/>
  <c r="CY99" i="4"/>
  <c r="CW99" i="4"/>
  <c r="CT82" i="4"/>
  <c r="CR82" i="4"/>
  <c r="CY75" i="4"/>
  <c r="CW75" i="4"/>
  <c r="DT88" i="4" l="1"/>
  <c r="DO88" i="4"/>
  <c r="DJ103" i="4"/>
  <c r="DO103" i="4"/>
  <c r="DQ85" i="4"/>
  <c r="DJ91" i="4"/>
  <c r="DJ77" i="4"/>
  <c r="DJ88" i="4"/>
  <c r="DO81" i="4"/>
  <c r="DJ79" i="4"/>
  <c r="DE93" i="4"/>
  <c r="DG93" i="4" s="1"/>
  <c r="DE79" i="4"/>
  <c r="DG79" i="4" s="1"/>
  <c r="DT91" i="4"/>
  <c r="DT84" i="4"/>
  <c r="DO93" i="4"/>
  <c r="DO91" i="4"/>
  <c r="DT93" i="4"/>
  <c r="DO89" i="4"/>
  <c r="DV85" i="4"/>
  <c r="DT85" i="4"/>
  <c r="DL88" i="4"/>
  <c r="DO86" i="4"/>
  <c r="DO84" i="4"/>
  <c r="DO79" i="4"/>
  <c r="DT82" i="4"/>
  <c r="DJ82" i="4"/>
  <c r="DV88" i="4"/>
  <c r="DT75" i="4"/>
  <c r="DL84" i="4"/>
  <c r="DT103" i="4"/>
  <c r="DJ81" i="4"/>
  <c r="DE77" i="4"/>
  <c r="DG77" i="4" s="1"/>
  <c r="DO82" i="4"/>
  <c r="DQ82" i="4"/>
  <c r="DT89" i="4"/>
  <c r="DO90" i="4"/>
  <c r="DO97" i="4"/>
  <c r="DO101" i="4"/>
  <c r="DO75" i="4"/>
  <c r="DJ85" i="4"/>
  <c r="DL85" i="4"/>
  <c r="DT104" i="4"/>
  <c r="DT86" i="4"/>
  <c r="DT105" i="4"/>
  <c r="DJ89" i="4"/>
  <c r="DJ101" i="4"/>
  <c r="DL101" i="4"/>
  <c r="DV81" i="4"/>
  <c r="DT81" i="4"/>
  <c r="DO99" i="4"/>
  <c r="DJ86" i="4"/>
  <c r="DT77" i="4"/>
  <c r="DO98" i="4"/>
  <c r="DJ105" i="4"/>
  <c r="DV101" i="4"/>
  <c r="DT101" i="4"/>
  <c r="DL97" i="4"/>
  <c r="DJ97" i="4"/>
  <c r="DL87" i="4"/>
  <c r="DJ87" i="4"/>
  <c r="DT76" i="4"/>
  <c r="DE86" i="4"/>
  <c r="DG86" i="4" s="1"/>
  <c r="DO76" i="4"/>
  <c r="DT87" i="4"/>
  <c r="DV87" i="4"/>
  <c r="DE76" i="4"/>
  <c r="DG76" i="4" s="1"/>
  <c r="DQ87" i="4"/>
  <c r="DO87" i="4"/>
  <c r="DV97" i="4"/>
  <c r="DT97" i="4"/>
  <c r="DL75" i="4"/>
  <c r="DJ75" i="4"/>
  <c r="DE100" i="4"/>
  <c r="DG100" i="4" s="1"/>
  <c r="DO100" i="4"/>
  <c r="DL90" i="4"/>
  <c r="DJ90" i="4"/>
  <c r="DV95" i="4"/>
  <c r="DT95" i="4"/>
  <c r="DV100" i="4"/>
  <c r="DT100" i="4"/>
  <c r="DE102" i="4"/>
  <c r="DG102" i="4" s="1"/>
  <c r="DO102" i="4"/>
  <c r="DJ102" i="4"/>
  <c r="DO94" i="4"/>
  <c r="DQ94" i="4"/>
  <c r="DJ80" i="4"/>
  <c r="DL80" i="4"/>
  <c r="DO105" i="4"/>
  <c r="DQ105" i="4"/>
  <c r="DJ78" i="4"/>
  <c r="DL78" i="4"/>
  <c r="DQ96" i="4"/>
  <c r="DO96" i="4"/>
  <c r="DV90" i="4"/>
  <c r="DT90" i="4"/>
  <c r="DJ104" i="4"/>
  <c r="DL104" i="4"/>
  <c r="DL98" i="4"/>
  <c r="DJ98" i="4"/>
  <c r="DL96" i="4"/>
  <c r="DJ96" i="4"/>
  <c r="DL92" i="4"/>
  <c r="DJ92" i="4"/>
  <c r="DT98" i="4"/>
  <c r="DV80" i="4"/>
  <c r="DT80" i="4"/>
  <c r="DE95" i="4"/>
  <c r="DG95" i="4" s="1"/>
  <c r="DJ95" i="4"/>
  <c r="DO77" i="4"/>
  <c r="DQ77" i="4"/>
  <c r="DL99" i="4"/>
  <c r="DJ99" i="4"/>
  <c r="DT102" i="4"/>
  <c r="DV102" i="4"/>
  <c r="DV78" i="4"/>
  <c r="DT78" i="4"/>
  <c r="DT96" i="4"/>
  <c r="DV96" i="4"/>
  <c r="DO92" i="4"/>
  <c r="DQ92" i="4"/>
  <c r="DJ94" i="4"/>
  <c r="DL94" i="4"/>
  <c r="DE99" i="4"/>
  <c r="DG99" i="4" s="1"/>
  <c r="DT99" i="4"/>
  <c r="DO95" i="4"/>
  <c r="DQ95" i="4"/>
  <c r="DJ100" i="4"/>
  <c r="DL100" i="4"/>
  <c r="DO104" i="4"/>
  <c r="DQ104" i="4"/>
  <c r="DV92" i="4"/>
  <c r="DT92" i="4"/>
  <c r="DV94" i="4"/>
  <c r="DT94" i="4"/>
  <c r="DO80" i="4"/>
  <c r="DO78" i="4"/>
  <c r="FO12" i="4"/>
  <c r="FO31" i="4"/>
  <c r="FO32" i="4"/>
  <c r="FO21" i="4"/>
  <c r="FO63" i="4"/>
  <c r="FO72" i="4"/>
  <c r="FO49" i="4"/>
  <c r="FO50" i="4"/>
  <c r="FO76" i="4"/>
  <c r="FO52" i="4"/>
  <c r="FO19" i="4"/>
  <c r="FO80" i="4"/>
  <c r="CB106" i="4"/>
  <c r="CC106" i="4" s="1"/>
  <c r="FO106" i="4" s="1"/>
  <c r="CB107" i="4"/>
  <c r="CC107" i="4" s="1"/>
  <c r="FO107" i="4" s="1"/>
  <c r="CB108" i="4"/>
  <c r="CC108" i="4" s="1"/>
  <c r="FO92" i="4" s="1"/>
  <c r="CB109" i="4"/>
  <c r="CC109" i="4" s="1"/>
  <c r="FO109" i="4" s="1"/>
  <c r="CB110" i="4"/>
  <c r="CC110" i="4" s="1"/>
  <c r="FO110" i="4" s="1"/>
  <c r="CB111" i="4"/>
  <c r="CC111" i="4" s="1"/>
  <c r="CB112" i="4"/>
  <c r="CC112" i="4" s="1"/>
  <c r="CB113" i="4"/>
  <c r="CC113" i="4" s="1"/>
  <c r="FO113" i="4" s="1"/>
  <c r="CB114" i="4"/>
  <c r="CC114" i="4" s="1"/>
  <c r="FO85" i="4" s="1"/>
  <c r="CB115" i="4"/>
  <c r="CC115" i="4" s="1"/>
  <c r="CB116" i="4"/>
  <c r="CC116" i="4" s="1"/>
  <c r="FO116" i="4" s="1"/>
  <c r="CB117" i="4"/>
  <c r="CC117" i="4" s="1"/>
  <c r="FO117" i="4" s="1"/>
  <c r="CB118" i="4"/>
  <c r="CC118" i="4" s="1"/>
  <c r="FO118" i="4" s="1"/>
  <c r="CB119" i="4"/>
  <c r="CC119" i="4" s="1"/>
  <c r="FO119" i="4" s="1"/>
  <c r="CB120" i="4"/>
  <c r="CC120" i="4" s="1"/>
  <c r="FO120" i="4" s="1"/>
  <c r="CB121" i="4"/>
  <c r="CC121" i="4" s="1"/>
  <c r="CB122" i="4"/>
  <c r="CC122" i="4" s="1"/>
  <c r="FO122" i="4" s="1"/>
  <c r="CB123" i="4"/>
  <c r="CC123" i="4" s="1"/>
  <c r="FO123" i="4" s="1"/>
  <c r="CB124" i="4"/>
  <c r="CC124" i="4" s="1"/>
  <c r="CB125" i="4"/>
  <c r="CC125" i="4" s="1"/>
  <c r="CB126" i="4"/>
  <c r="CC126" i="4" s="1"/>
  <c r="CB127" i="4"/>
  <c r="CC127" i="4" s="1"/>
  <c r="CB128" i="4"/>
  <c r="CC128" i="4" s="1"/>
  <c r="CB129" i="4"/>
  <c r="CC129" i="4" s="1"/>
  <c r="CB135" i="4"/>
  <c r="CC135" i="4" s="1"/>
  <c r="CB136" i="4"/>
  <c r="CC136" i="4" s="1"/>
  <c r="CB137" i="4"/>
  <c r="CC137" i="4" s="1"/>
  <c r="CB138" i="4"/>
  <c r="CC138" i="4" s="1"/>
  <c r="CB139" i="4"/>
  <c r="CC139" i="4" s="1"/>
  <c r="CB140" i="4"/>
  <c r="CC140" i="4" s="1"/>
  <c r="CB141" i="4"/>
  <c r="CC141" i="4" s="1"/>
  <c r="CB142" i="4"/>
  <c r="CC142" i="4" s="1"/>
  <c r="CB143" i="4"/>
  <c r="CC143" i="4" s="1"/>
  <c r="CB144" i="4"/>
  <c r="CC144" i="4" s="1"/>
  <c r="CB145" i="4"/>
  <c r="CC145" i="4" s="1"/>
  <c r="CB146" i="4"/>
  <c r="CC146" i="4" s="1"/>
  <c r="CB147" i="4"/>
  <c r="CC147" i="4" s="1"/>
  <c r="CB148" i="4"/>
  <c r="CC148" i="4" s="1"/>
  <c r="CB149" i="4"/>
  <c r="CC149" i="4" s="1"/>
  <c r="CB150" i="4"/>
  <c r="CC150" i="4" s="1"/>
  <c r="CB151" i="4"/>
  <c r="CC151" i="4" s="1"/>
  <c r="CB152" i="4"/>
  <c r="CC152" i="4" s="1"/>
  <c r="CB153" i="4"/>
  <c r="CC153" i="4" s="1"/>
  <c r="CB154" i="4"/>
  <c r="CC154" i="4" s="1"/>
  <c r="CB155" i="4"/>
  <c r="CC155" i="4" s="1"/>
  <c r="CB156" i="4"/>
  <c r="CC156" i="4" s="1"/>
  <c r="CB157" i="4"/>
  <c r="CC157" i="4" s="1"/>
  <c r="CB158" i="4"/>
  <c r="CC158" i="4" s="1"/>
  <c r="CB159" i="4"/>
  <c r="CC159" i="4" s="1"/>
  <c r="CB160" i="4"/>
  <c r="CC160" i="4" s="1"/>
  <c r="CB161" i="4"/>
  <c r="CC161" i="4" s="1"/>
  <c r="CB162" i="4"/>
  <c r="CC162" i="4" s="1"/>
  <c r="CB163" i="4"/>
  <c r="CC163" i="4" s="1"/>
  <c r="CB164" i="4"/>
  <c r="CC164" i="4" s="1"/>
  <c r="CB165" i="4"/>
  <c r="CC165" i="4" s="1"/>
  <c r="CB166" i="4"/>
  <c r="CC166" i="4" s="1"/>
  <c r="FO166" i="4" s="1"/>
  <c r="CB167" i="4"/>
  <c r="CC167" i="4" s="1"/>
  <c r="FO167" i="4" s="1"/>
  <c r="CB168" i="4"/>
  <c r="CC168" i="4" s="1"/>
  <c r="CB169" i="4"/>
  <c r="CC169" i="4" s="1"/>
  <c r="FO169" i="4" s="1"/>
  <c r="CB170" i="4"/>
  <c r="CC170" i="4" s="1"/>
  <c r="FO170" i="4" s="1"/>
  <c r="CB171" i="4"/>
  <c r="CC171" i="4" s="1"/>
  <c r="FO171" i="4" s="1"/>
  <c r="CB172" i="4"/>
  <c r="CC172" i="4" s="1"/>
  <c r="FO172" i="4" s="1"/>
  <c r="CB173" i="4"/>
  <c r="CC173" i="4" s="1"/>
  <c r="FO173" i="4" s="1"/>
  <c r="CB174" i="4"/>
  <c r="CC174" i="4" s="1"/>
  <c r="FO174" i="4" s="1"/>
  <c r="CB175" i="4"/>
  <c r="CC175" i="4" s="1"/>
  <c r="FO175" i="4" s="1"/>
  <c r="CB176" i="4"/>
  <c r="CC176" i="4" s="1"/>
  <c r="FO176" i="4" s="1"/>
  <c r="CB177" i="4"/>
  <c r="CC177" i="4" s="1"/>
  <c r="FO177" i="4" s="1"/>
  <c r="CB178" i="4"/>
  <c r="CC178" i="4" s="1"/>
  <c r="FO178" i="4" s="1"/>
  <c r="CB179" i="4"/>
  <c r="CC179" i="4" s="1"/>
  <c r="FO179" i="4" s="1"/>
  <c r="CB180" i="4"/>
  <c r="CC180" i="4" s="1"/>
  <c r="FO180" i="4" s="1"/>
  <c r="CB181" i="4"/>
  <c r="CB182" i="4"/>
  <c r="CB130" i="4"/>
  <c r="CB131" i="4"/>
  <c r="CB132" i="4"/>
  <c r="CB133" i="4"/>
  <c r="CB134" i="4"/>
  <c r="CB183" i="4"/>
  <c r="CB184" i="4"/>
  <c r="CB185" i="4"/>
  <c r="CB186" i="4"/>
  <c r="CB187" i="4"/>
  <c r="CB188" i="4"/>
  <c r="CB189" i="4"/>
  <c r="CB190" i="4"/>
  <c r="CB191" i="4"/>
  <c r="CB192" i="4"/>
  <c r="CB193" i="4"/>
  <c r="CB194" i="4"/>
  <c r="CB195" i="4"/>
  <c r="CB196" i="4"/>
  <c r="CB197" i="4"/>
  <c r="CB198" i="4"/>
  <c r="CB199" i="4"/>
  <c r="CB200" i="4"/>
  <c r="CB201" i="4"/>
  <c r="CB202" i="4"/>
  <c r="CB203" i="4"/>
  <c r="CB204" i="4"/>
  <c r="CB205" i="4"/>
  <c r="CB206" i="4"/>
  <c r="CB207" i="4"/>
  <c r="CB208" i="4"/>
  <c r="CB209" i="4"/>
  <c r="CB210" i="4"/>
  <c r="CB211" i="4"/>
  <c r="CB212" i="4"/>
  <c r="CB213" i="4"/>
  <c r="CC213" i="4" s="1"/>
  <c r="CB214" i="4"/>
  <c r="CC214" i="4" s="1"/>
  <c r="FO214" i="4" s="1"/>
  <c r="CB215" i="4"/>
  <c r="CC215" i="4" s="1"/>
  <c r="CB217" i="4"/>
  <c r="CC217" i="4" s="1"/>
  <c r="FO217" i="4" s="1"/>
  <c r="CB216" i="4"/>
  <c r="CC216" i="4" s="1"/>
  <c r="CB218" i="4"/>
  <c r="CC218" i="4" s="1"/>
  <c r="FO218" i="4" s="1"/>
  <c r="CB219" i="4"/>
  <c r="CC219" i="4" s="1"/>
  <c r="FO219" i="4" s="1"/>
  <c r="CB220" i="4"/>
  <c r="CC220" i="4" s="1"/>
  <c r="FO220" i="4" s="1"/>
  <c r="CB221" i="4"/>
  <c r="CC221" i="4" s="1"/>
  <c r="FO221" i="4" s="1"/>
  <c r="CB222" i="4"/>
  <c r="CC222" i="4" s="1"/>
  <c r="FO222" i="4" s="1"/>
  <c r="CB223" i="4"/>
  <c r="CC223" i="4" s="1"/>
  <c r="FO223" i="4" s="1"/>
  <c r="CB224" i="4"/>
  <c r="CC224" i="4" s="1"/>
  <c r="FO224" i="4" s="1"/>
  <c r="CB225" i="4"/>
  <c r="CC225" i="4" s="1"/>
  <c r="FO225" i="4" s="1"/>
  <c r="CB226" i="4"/>
  <c r="CC226" i="4" s="1"/>
  <c r="FO226" i="4" s="1"/>
  <c r="CB227" i="4"/>
  <c r="CC227" i="4" s="1"/>
  <c r="FO227" i="4" s="1"/>
  <c r="CB228" i="4"/>
  <c r="CC228" i="4" s="1"/>
  <c r="CB229" i="4"/>
  <c r="CC229" i="4" s="1"/>
  <c r="CB64" i="4"/>
  <c r="CC64" i="4" s="1"/>
  <c r="FO64" i="4" s="1"/>
  <c r="FO65" i="4"/>
  <c r="CB71" i="4"/>
  <c r="CC71" i="4" s="1"/>
  <c r="FO33" i="4"/>
  <c r="FO34" i="4"/>
  <c r="CB73" i="4"/>
  <c r="CC73" i="4" s="1"/>
  <c r="CB74" i="4"/>
  <c r="CC74" i="4" s="1"/>
  <c r="FO9" i="4"/>
  <c r="FO95" i="4"/>
  <c r="FO71" i="4"/>
  <c r="CB57" i="4"/>
  <c r="CC57" i="4" s="1"/>
  <c r="FO57" i="4" s="1"/>
  <c r="CB58" i="4"/>
  <c r="CB59" i="4"/>
  <c r="CB234" i="4"/>
  <c r="CB235" i="4"/>
  <c r="CB236" i="4"/>
  <c r="CB237" i="4"/>
  <c r="CB238" i="4"/>
  <c r="CB239" i="4"/>
  <c r="FO43" i="4"/>
  <c r="FZ102" i="4"/>
  <c r="FY102" i="4"/>
  <c r="FX102" i="4"/>
  <c r="FW102" i="4"/>
  <c r="FV102" i="4"/>
  <c r="FU102" i="4"/>
  <c r="FT102" i="4"/>
  <c r="FS102" i="4"/>
  <c r="FR102" i="4"/>
  <c r="FQ102" i="4"/>
  <c r="FZ91" i="4"/>
  <c r="FY91" i="4"/>
  <c r="FX91" i="4"/>
  <c r="FW91" i="4"/>
  <c r="FV91" i="4"/>
  <c r="FU91" i="4"/>
  <c r="FT91" i="4"/>
  <c r="FS91" i="4"/>
  <c r="FR91" i="4"/>
  <c r="FQ91" i="4"/>
  <c r="FO91" i="4"/>
  <c r="FZ19" i="4"/>
  <c r="FY19" i="4"/>
  <c r="FX19" i="4"/>
  <c r="FW19" i="4"/>
  <c r="FV19" i="4"/>
  <c r="FU19" i="4"/>
  <c r="FT19" i="4"/>
  <c r="FS19" i="4"/>
  <c r="FR19" i="4"/>
  <c r="FQ19" i="4"/>
  <c r="FZ89" i="4"/>
  <c r="FY89" i="4"/>
  <c r="FX89" i="4"/>
  <c r="FW89" i="4"/>
  <c r="FV89" i="4"/>
  <c r="FU89" i="4"/>
  <c r="FT89" i="4"/>
  <c r="FS89" i="4"/>
  <c r="FR89" i="4"/>
  <c r="FQ89" i="4"/>
  <c r="FZ96" i="4"/>
  <c r="FY96" i="4"/>
  <c r="FX96" i="4"/>
  <c r="FW96" i="4"/>
  <c r="FV96" i="4"/>
  <c r="FU96" i="4"/>
  <c r="FT96" i="4"/>
  <c r="FS96" i="4"/>
  <c r="FR96" i="4"/>
  <c r="FQ96" i="4"/>
  <c r="FO96" i="4"/>
  <c r="FZ52" i="4"/>
  <c r="FY52" i="4"/>
  <c r="FX52" i="4"/>
  <c r="FW52" i="4"/>
  <c r="FV52" i="4"/>
  <c r="FU52" i="4"/>
  <c r="FT52" i="4"/>
  <c r="FS52" i="4"/>
  <c r="FR52" i="4"/>
  <c r="FQ52" i="4"/>
  <c r="FZ76" i="4"/>
  <c r="FY76" i="4"/>
  <c r="FX76" i="4"/>
  <c r="FW76" i="4"/>
  <c r="FV76" i="4"/>
  <c r="FU76" i="4"/>
  <c r="FT76" i="4"/>
  <c r="FS76" i="4"/>
  <c r="FR76" i="4"/>
  <c r="FQ76" i="4"/>
  <c r="FZ33" i="4"/>
  <c r="FY33" i="4"/>
  <c r="FX33" i="4"/>
  <c r="FW33" i="4"/>
  <c r="FV33" i="4"/>
  <c r="FU33" i="4"/>
  <c r="FT33" i="4"/>
  <c r="FS33" i="4"/>
  <c r="FR33" i="4"/>
  <c r="FQ33" i="4"/>
  <c r="FZ28" i="4"/>
  <c r="FY28" i="4"/>
  <c r="FX28" i="4"/>
  <c r="FW28" i="4"/>
  <c r="FV28" i="4"/>
  <c r="FU28" i="4"/>
  <c r="FT28" i="4"/>
  <c r="FS28" i="4"/>
  <c r="FR28" i="4"/>
  <c r="FQ28" i="4"/>
  <c r="FZ51" i="4"/>
  <c r="FY51" i="4"/>
  <c r="FX51" i="4"/>
  <c r="FW51" i="4"/>
  <c r="FV51" i="4"/>
  <c r="FU51" i="4"/>
  <c r="FT51" i="4"/>
  <c r="FS51" i="4"/>
  <c r="FR51" i="4"/>
  <c r="FQ51" i="4"/>
  <c r="FO51" i="4"/>
  <c r="FZ23" i="4"/>
  <c r="FY23" i="4"/>
  <c r="FX23" i="4"/>
  <c r="FW23" i="4"/>
  <c r="FV23" i="4"/>
  <c r="FU23" i="4"/>
  <c r="FT23" i="4"/>
  <c r="FS23" i="4"/>
  <c r="FR23" i="4"/>
  <c r="FQ23" i="4"/>
  <c r="FZ25" i="4"/>
  <c r="FY25" i="4"/>
  <c r="FX25" i="4"/>
  <c r="FW25" i="4"/>
  <c r="FV25" i="4"/>
  <c r="FU25" i="4"/>
  <c r="FT25" i="4"/>
  <c r="FS25" i="4"/>
  <c r="FR25" i="4"/>
  <c r="FQ25" i="4"/>
  <c r="FZ50" i="4"/>
  <c r="FY50" i="4"/>
  <c r="FX50" i="4"/>
  <c r="FW50" i="4"/>
  <c r="FV50" i="4"/>
  <c r="FU50" i="4"/>
  <c r="FT50" i="4"/>
  <c r="FS50" i="4"/>
  <c r="FR50" i="4"/>
  <c r="FQ50" i="4"/>
  <c r="FZ22" i="4"/>
  <c r="FY22" i="4"/>
  <c r="FX22" i="4"/>
  <c r="FW22" i="4"/>
  <c r="FV22" i="4"/>
  <c r="FU22" i="4"/>
  <c r="FT22" i="4"/>
  <c r="FS22" i="4"/>
  <c r="FR22" i="4"/>
  <c r="FQ22" i="4"/>
  <c r="FZ60" i="4"/>
  <c r="FY60" i="4"/>
  <c r="FX60" i="4"/>
  <c r="FW60" i="4"/>
  <c r="FV60" i="4"/>
  <c r="FU60" i="4"/>
  <c r="FT60" i="4"/>
  <c r="FS60" i="4"/>
  <c r="FR60" i="4"/>
  <c r="FQ60" i="4"/>
  <c r="FZ65" i="4"/>
  <c r="FY65" i="4"/>
  <c r="FX65" i="4"/>
  <c r="FW65" i="4"/>
  <c r="FV65" i="4"/>
  <c r="FU65" i="4"/>
  <c r="FT65" i="4"/>
  <c r="FS65" i="4"/>
  <c r="FR65" i="4"/>
  <c r="FQ65" i="4"/>
  <c r="FZ21" i="4"/>
  <c r="FY21" i="4"/>
  <c r="FX21" i="4"/>
  <c r="FW21" i="4"/>
  <c r="FV21" i="4"/>
  <c r="FU21" i="4"/>
  <c r="FT21" i="4"/>
  <c r="FS21" i="4"/>
  <c r="FR21" i="4"/>
  <c r="FQ21" i="4"/>
  <c r="FZ49" i="4"/>
  <c r="FY49" i="4"/>
  <c r="FX49" i="4"/>
  <c r="FW49" i="4"/>
  <c r="FV49" i="4"/>
  <c r="FU49" i="4"/>
  <c r="FT49" i="4"/>
  <c r="FS49" i="4"/>
  <c r="FR49" i="4"/>
  <c r="FQ49" i="4"/>
  <c r="FZ37" i="4"/>
  <c r="FY37" i="4"/>
  <c r="FX37" i="4"/>
  <c r="FW37" i="4"/>
  <c r="FV37" i="4"/>
  <c r="FU37" i="4"/>
  <c r="FT37" i="4"/>
  <c r="FS37" i="4"/>
  <c r="FR37" i="4"/>
  <c r="FQ37" i="4"/>
  <c r="FO37" i="4"/>
  <c r="FZ72" i="4"/>
  <c r="FY72" i="4"/>
  <c r="FX72" i="4"/>
  <c r="FW72" i="4"/>
  <c r="FV72" i="4"/>
  <c r="FU72" i="4"/>
  <c r="FT72" i="4"/>
  <c r="FS72" i="4"/>
  <c r="FR72" i="4"/>
  <c r="FQ72" i="4"/>
  <c r="FZ63" i="4"/>
  <c r="FY63" i="4"/>
  <c r="FX63" i="4"/>
  <c r="FW63" i="4"/>
  <c r="FV63" i="4"/>
  <c r="FU63" i="4"/>
  <c r="FT63" i="4"/>
  <c r="FS63" i="4"/>
  <c r="FR63" i="4"/>
  <c r="FQ63" i="4"/>
  <c r="FZ27" i="4"/>
  <c r="FY27" i="4"/>
  <c r="FX27" i="4"/>
  <c r="FW27" i="4"/>
  <c r="FV27" i="4"/>
  <c r="FU27" i="4"/>
  <c r="FT27" i="4"/>
  <c r="FS27" i="4"/>
  <c r="FR27" i="4"/>
  <c r="FQ27" i="4"/>
  <c r="FZ8" i="4"/>
  <c r="FY8" i="4"/>
  <c r="FX8" i="4"/>
  <c r="FW8" i="4"/>
  <c r="FV8" i="4"/>
  <c r="FU8" i="4"/>
  <c r="FT8" i="4"/>
  <c r="FS8" i="4"/>
  <c r="FR8" i="4"/>
  <c r="FQ8" i="4"/>
  <c r="FZ69" i="4"/>
  <c r="FY69" i="4"/>
  <c r="FX69" i="4"/>
  <c r="FW69" i="4"/>
  <c r="FV69" i="4"/>
  <c r="FU69" i="4"/>
  <c r="FT69" i="4"/>
  <c r="FS69" i="4"/>
  <c r="FR69" i="4"/>
  <c r="FQ69" i="4"/>
  <c r="FZ68" i="4"/>
  <c r="FY68" i="4"/>
  <c r="FX68" i="4"/>
  <c r="FW68" i="4"/>
  <c r="FV68" i="4"/>
  <c r="FU68" i="4"/>
  <c r="FT68" i="4"/>
  <c r="FS68" i="4"/>
  <c r="FR68" i="4"/>
  <c r="FQ68" i="4"/>
  <c r="FZ30" i="4"/>
  <c r="FY30" i="4"/>
  <c r="FX30" i="4"/>
  <c r="FW30" i="4"/>
  <c r="FV30" i="4"/>
  <c r="FU30" i="4"/>
  <c r="FT30" i="4"/>
  <c r="FS30" i="4"/>
  <c r="FR30" i="4"/>
  <c r="FQ30" i="4"/>
  <c r="FZ32" i="4"/>
  <c r="FY32" i="4"/>
  <c r="FX32" i="4"/>
  <c r="FW32" i="4"/>
  <c r="FV32" i="4"/>
  <c r="FU32" i="4"/>
  <c r="FT32" i="4"/>
  <c r="FS32" i="4"/>
  <c r="FR32" i="4"/>
  <c r="FQ32" i="4"/>
  <c r="FZ31" i="4"/>
  <c r="FY31" i="4"/>
  <c r="FX31" i="4"/>
  <c r="FW31" i="4"/>
  <c r="FV31" i="4"/>
  <c r="FU31" i="4"/>
  <c r="FT31" i="4"/>
  <c r="FS31" i="4"/>
  <c r="FR31" i="4"/>
  <c r="FQ31" i="4"/>
  <c r="FZ84" i="4"/>
  <c r="FY84" i="4"/>
  <c r="FX84" i="4"/>
  <c r="FW84" i="4"/>
  <c r="FV84" i="4"/>
  <c r="FU84" i="4"/>
  <c r="FT84" i="4"/>
  <c r="FS84" i="4"/>
  <c r="FR84" i="4"/>
  <c r="FQ84" i="4"/>
  <c r="FZ79" i="4"/>
  <c r="FY79" i="4"/>
  <c r="FX79" i="4"/>
  <c r="FW79" i="4"/>
  <c r="FV79" i="4"/>
  <c r="FU79" i="4"/>
  <c r="FT79" i="4"/>
  <c r="FS79" i="4"/>
  <c r="FR79" i="4"/>
  <c r="FQ79" i="4"/>
  <c r="FZ16" i="4"/>
  <c r="FY16" i="4"/>
  <c r="FX16" i="4"/>
  <c r="FW16" i="4"/>
  <c r="FV16" i="4"/>
  <c r="FU16" i="4"/>
  <c r="FT16" i="4"/>
  <c r="FS16" i="4"/>
  <c r="FR16" i="4"/>
  <c r="FQ16" i="4"/>
  <c r="FO16" i="4"/>
  <c r="FZ48" i="4"/>
  <c r="FY48" i="4"/>
  <c r="FX48" i="4"/>
  <c r="FW48" i="4"/>
  <c r="FV48" i="4"/>
  <c r="FU48" i="4"/>
  <c r="FT48" i="4"/>
  <c r="FS48" i="4"/>
  <c r="FR48" i="4"/>
  <c r="FQ48" i="4"/>
  <c r="FZ24" i="4"/>
  <c r="FY24" i="4"/>
  <c r="FX24" i="4"/>
  <c r="FW24" i="4"/>
  <c r="FV24" i="4"/>
  <c r="FU24" i="4"/>
  <c r="FT24" i="4"/>
  <c r="FS24" i="4"/>
  <c r="FR24" i="4"/>
  <c r="FQ24" i="4"/>
  <c r="FZ29" i="4"/>
  <c r="FY29" i="4"/>
  <c r="FX29" i="4"/>
  <c r="FW29" i="4"/>
  <c r="FV29" i="4"/>
  <c r="FU29" i="4"/>
  <c r="FT29" i="4"/>
  <c r="FS29" i="4"/>
  <c r="FR29" i="4"/>
  <c r="FQ29" i="4"/>
  <c r="FZ43" i="4"/>
  <c r="FY43" i="4"/>
  <c r="FX43" i="4"/>
  <c r="FW43" i="4"/>
  <c r="FV43" i="4"/>
  <c r="FU43" i="4"/>
  <c r="FT43" i="4"/>
  <c r="FS43" i="4"/>
  <c r="FR43" i="4"/>
  <c r="FQ43" i="4"/>
  <c r="FZ86" i="4"/>
  <c r="FY86" i="4"/>
  <c r="FX86" i="4"/>
  <c r="FW86" i="4"/>
  <c r="FV86" i="4"/>
  <c r="FU86" i="4"/>
  <c r="FT86" i="4"/>
  <c r="FS86" i="4"/>
  <c r="FR86" i="4"/>
  <c r="FQ86" i="4"/>
  <c r="FO86" i="4"/>
  <c r="DA143" i="4"/>
  <c r="CZ143" i="4"/>
  <c r="DC143" i="4" s="1"/>
  <c r="DE143" i="4" s="1"/>
  <c r="DG143" i="4" s="1"/>
  <c r="CF143" i="4"/>
  <c r="CD143" i="4"/>
  <c r="AY143" i="4"/>
  <c r="AB143" i="4"/>
  <c r="Z143" i="4"/>
  <c r="T143" i="4"/>
  <c r="S143" i="4"/>
  <c r="R143" i="4"/>
  <c r="J143" i="4"/>
  <c r="FZ14" i="4"/>
  <c r="FY14" i="4"/>
  <c r="FX14" i="4"/>
  <c r="FW14" i="4"/>
  <c r="FV14" i="4"/>
  <c r="FU14" i="4"/>
  <c r="FT14" i="4"/>
  <c r="FS14" i="4"/>
  <c r="FR14" i="4"/>
  <c r="FQ14" i="4"/>
  <c r="FO14" i="4"/>
  <c r="DA142" i="4"/>
  <c r="CZ142" i="4"/>
  <c r="DH142" i="4" s="1"/>
  <c r="CF142" i="4"/>
  <c r="CD142" i="4"/>
  <c r="AY142" i="4"/>
  <c r="AB142" i="4"/>
  <c r="Z142" i="4"/>
  <c r="T142" i="4"/>
  <c r="S142" i="4"/>
  <c r="R142" i="4"/>
  <c r="J142" i="4"/>
  <c r="FZ88" i="4"/>
  <c r="FY88" i="4"/>
  <c r="FX88" i="4"/>
  <c r="FW88" i="4"/>
  <c r="FV88" i="4"/>
  <c r="FU88" i="4"/>
  <c r="FT88" i="4"/>
  <c r="FS88" i="4"/>
  <c r="FR88" i="4"/>
  <c r="FQ88" i="4"/>
  <c r="FO88" i="4"/>
  <c r="DA141" i="4"/>
  <c r="CZ141" i="4"/>
  <c r="DC141" i="4" s="1"/>
  <c r="DE141" i="4" s="1"/>
  <c r="DG141" i="4" s="1"/>
  <c r="CF141" i="4"/>
  <c r="CG141" i="4" s="1"/>
  <c r="CD141" i="4"/>
  <c r="AY141" i="4"/>
  <c r="AN141" i="4" s="1"/>
  <c r="BJ141" i="4" s="1"/>
  <c r="CP141" i="4" s="1"/>
  <c r="CR141" i="4" s="1"/>
  <c r="AB141" i="4"/>
  <c r="Z141" i="4"/>
  <c r="T141" i="4"/>
  <c r="S141" i="4"/>
  <c r="R141" i="4"/>
  <c r="J141" i="4"/>
  <c r="FZ20" i="4"/>
  <c r="FY20" i="4"/>
  <c r="FX20" i="4"/>
  <c r="FW20" i="4"/>
  <c r="FV20" i="4"/>
  <c r="FU20" i="4"/>
  <c r="FT20" i="4"/>
  <c r="FS20" i="4"/>
  <c r="FR20" i="4"/>
  <c r="FQ20" i="4"/>
  <c r="DA140" i="4"/>
  <c r="CZ140" i="4"/>
  <c r="DH140" i="4" s="1"/>
  <c r="CF140" i="4"/>
  <c r="CG140" i="4" s="1"/>
  <c r="CD140" i="4"/>
  <c r="AY140" i="4"/>
  <c r="AB140" i="4"/>
  <c r="Z140" i="4"/>
  <c r="T140" i="4"/>
  <c r="S140" i="4"/>
  <c r="R140" i="4"/>
  <c r="J140" i="4"/>
  <c r="FZ12" i="4"/>
  <c r="FY12" i="4"/>
  <c r="FX12" i="4"/>
  <c r="FW12" i="4"/>
  <c r="FV12" i="4"/>
  <c r="FU12" i="4"/>
  <c r="FT12" i="4"/>
  <c r="FS12" i="4"/>
  <c r="FR12" i="4"/>
  <c r="FQ12" i="4"/>
  <c r="DA139" i="4"/>
  <c r="CZ139" i="4"/>
  <c r="DC139" i="4" s="1"/>
  <c r="DE139" i="4" s="1"/>
  <c r="DG139" i="4" s="1"/>
  <c r="CF139" i="4"/>
  <c r="CJ139" i="4" s="1"/>
  <c r="CD139" i="4"/>
  <c r="AY139" i="4"/>
  <c r="AN139" i="4" s="1"/>
  <c r="BJ139" i="4" s="1"/>
  <c r="CP139" i="4" s="1"/>
  <c r="AB139" i="4"/>
  <c r="Z139" i="4"/>
  <c r="T139" i="4"/>
  <c r="S139" i="4"/>
  <c r="R139" i="4"/>
  <c r="J139" i="4"/>
  <c r="FZ45" i="4"/>
  <c r="FY45" i="4"/>
  <c r="FX45" i="4"/>
  <c r="FW45" i="4"/>
  <c r="FV45" i="4"/>
  <c r="FU45" i="4"/>
  <c r="FT45" i="4"/>
  <c r="FS45" i="4"/>
  <c r="FR45" i="4"/>
  <c r="FQ45" i="4"/>
  <c r="FO45" i="4"/>
  <c r="DA138" i="4"/>
  <c r="CZ138" i="4"/>
  <c r="DM138" i="4" s="1"/>
  <c r="CF138" i="4"/>
  <c r="CD138" i="4"/>
  <c r="AY138" i="4"/>
  <c r="AN138" i="4" s="1"/>
  <c r="BJ138" i="4" s="1"/>
  <c r="CU138" i="4" s="1"/>
  <c r="AB138" i="4"/>
  <c r="Z138" i="4"/>
  <c r="T138" i="4"/>
  <c r="S138" i="4"/>
  <c r="R138" i="4"/>
  <c r="J138" i="4"/>
  <c r="FZ77" i="4"/>
  <c r="FY77" i="4"/>
  <c r="FX77" i="4"/>
  <c r="FW77" i="4"/>
  <c r="FV77" i="4"/>
  <c r="FU77" i="4"/>
  <c r="FT77" i="4"/>
  <c r="FS77" i="4"/>
  <c r="FR77" i="4"/>
  <c r="FQ77" i="4"/>
  <c r="FO77" i="4"/>
  <c r="DA137" i="4"/>
  <c r="CZ137" i="4"/>
  <c r="CF137" i="4"/>
  <c r="CG137" i="4" s="1"/>
  <c r="CD137" i="4"/>
  <c r="AY137" i="4"/>
  <c r="AN137" i="4" s="1"/>
  <c r="BJ137" i="4" s="1"/>
  <c r="CU137" i="4" s="1"/>
  <c r="CV137" i="4" s="1"/>
  <c r="AB137" i="4"/>
  <c r="Z137" i="4"/>
  <c r="T137" i="4"/>
  <c r="S137" i="4"/>
  <c r="R137" i="4"/>
  <c r="J137" i="4"/>
  <c r="FZ81" i="4"/>
  <c r="FY81" i="4"/>
  <c r="FX81" i="4"/>
  <c r="FW81" i="4"/>
  <c r="FV81" i="4"/>
  <c r="FU81" i="4"/>
  <c r="FT81" i="4"/>
  <c r="FS81" i="4"/>
  <c r="FR81" i="4"/>
  <c r="FQ81" i="4"/>
  <c r="FO81" i="4"/>
  <c r="DA136" i="4"/>
  <c r="CZ136" i="4"/>
  <c r="CF136" i="4"/>
  <c r="CH136" i="4" s="1"/>
  <c r="CD136" i="4"/>
  <c r="AY136" i="4"/>
  <c r="AB136" i="4"/>
  <c r="Z136" i="4"/>
  <c r="T136" i="4"/>
  <c r="S136" i="4"/>
  <c r="R136" i="4"/>
  <c r="J136" i="4"/>
  <c r="FZ38" i="4"/>
  <c r="FY38" i="4"/>
  <c r="FX38" i="4"/>
  <c r="FW38" i="4"/>
  <c r="FV38" i="4"/>
  <c r="FU38" i="4"/>
  <c r="FT38" i="4"/>
  <c r="FS38" i="4"/>
  <c r="FR38" i="4"/>
  <c r="FQ38" i="4"/>
  <c r="FO38" i="4"/>
  <c r="DA135" i="4"/>
  <c r="CZ135" i="4"/>
  <c r="CF135" i="4"/>
  <c r="CG135" i="4" s="1"/>
  <c r="CD135" i="4"/>
  <c r="AY135" i="4"/>
  <c r="AB135" i="4"/>
  <c r="Z135" i="4"/>
  <c r="T135" i="4"/>
  <c r="S135" i="4"/>
  <c r="R135" i="4"/>
  <c r="J135" i="4"/>
  <c r="FZ95" i="4"/>
  <c r="FY95" i="4"/>
  <c r="FX95" i="4"/>
  <c r="FW95" i="4"/>
  <c r="FV95" i="4"/>
  <c r="FU95" i="4"/>
  <c r="FT95" i="4"/>
  <c r="FS95" i="4"/>
  <c r="FR95" i="4"/>
  <c r="FQ95" i="4"/>
  <c r="DA129" i="4"/>
  <c r="CZ129" i="4"/>
  <c r="DR129" i="4" s="1"/>
  <c r="CF129" i="4"/>
  <c r="CD129" i="4"/>
  <c r="AY129" i="4"/>
  <c r="AN129" i="4" s="1"/>
  <c r="BJ129" i="4" s="1"/>
  <c r="CP129" i="4" s="1"/>
  <c r="CT129" i="4" s="1"/>
  <c r="AB129" i="4"/>
  <c r="Z129" i="4"/>
  <c r="T129" i="4"/>
  <c r="S129" i="4"/>
  <c r="R129" i="4"/>
  <c r="J129" i="4"/>
  <c r="FZ105" i="4"/>
  <c r="FY105" i="4"/>
  <c r="FX105" i="4"/>
  <c r="FW105" i="4"/>
  <c r="FV105" i="4"/>
  <c r="FU105" i="4"/>
  <c r="FT105" i="4"/>
  <c r="FS105" i="4"/>
  <c r="FR105" i="4"/>
  <c r="FQ105" i="4"/>
  <c r="FO105" i="4"/>
  <c r="DA128" i="4"/>
  <c r="CZ128" i="4"/>
  <c r="DR128" i="4" s="1"/>
  <c r="CF128" i="4"/>
  <c r="CD128" i="4"/>
  <c r="AY128" i="4"/>
  <c r="AN128" i="4" s="1"/>
  <c r="BJ128" i="4" s="1"/>
  <c r="CU128" i="4" s="1"/>
  <c r="AB128" i="4"/>
  <c r="Z128" i="4"/>
  <c r="T128" i="4"/>
  <c r="S128" i="4"/>
  <c r="R128" i="4"/>
  <c r="J128" i="4"/>
  <c r="FZ54" i="4"/>
  <c r="FY54" i="4"/>
  <c r="FX54" i="4"/>
  <c r="FW54" i="4"/>
  <c r="FV54" i="4"/>
  <c r="FU54" i="4"/>
  <c r="FT54" i="4"/>
  <c r="FS54" i="4"/>
  <c r="FR54" i="4"/>
  <c r="FQ54" i="4"/>
  <c r="FO54" i="4"/>
  <c r="DA127" i="4"/>
  <c r="CZ127" i="4"/>
  <c r="DD127" i="4" s="1"/>
  <c r="CF127" i="4"/>
  <c r="CJ127" i="4" s="1"/>
  <c r="CD127" i="4"/>
  <c r="AY127" i="4"/>
  <c r="AB127" i="4"/>
  <c r="Z127" i="4"/>
  <c r="T127" i="4"/>
  <c r="S127" i="4"/>
  <c r="R127" i="4"/>
  <c r="J127" i="4"/>
  <c r="FZ101" i="4"/>
  <c r="FY101" i="4"/>
  <c r="FX101" i="4"/>
  <c r="FW101" i="4"/>
  <c r="FV101" i="4"/>
  <c r="FU101" i="4"/>
  <c r="FT101" i="4"/>
  <c r="FS101" i="4"/>
  <c r="FR101" i="4"/>
  <c r="FQ101" i="4"/>
  <c r="FO101" i="4"/>
  <c r="DA126" i="4"/>
  <c r="CZ126" i="4"/>
  <c r="CF126" i="4"/>
  <c r="CJ126" i="4" s="1"/>
  <c r="CD126" i="4"/>
  <c r="AY126" i="4"/>
  <c r="AN126" i="4" s="1"/>
  <c r="BJ126" i="4" s="1"/>
  <c r="AB126" i="4"/>
  <c r="Z126" i="4"/>
  <c r="T126" i="4"/>
  <c r="S126" i="4"/>
  <c r="R126" i="4"/>
  <c r="J126" i="4"/>
  <c r="FZ104" i="4"/>
  <c r="FY104" i="4"/>
  <c r="FX104" i="4"/>
  <c r="FW104" i="4"/>
  <c r="FV104" i="4"/>
  <c r="FU104" i="4"/>
  <c r="FT104" i="4"/>
  <c r="FS104" i="4"/>
  <c r="FR104" i="4"/>
  <c r="FQ104" i="4"/>
  <c r="DA125" i="4"/>
  <c r="CZ125" i="4"/>
  <c r="CF125" i="4"/>
  <c r="CD125" i="4"/>
  <c r="AY125" i="4"/>
  <c r="AN125" i="4" s="1"/>
  <c r="BJ125" i="4" s="1"/>
  <c r="AB125" i="4"/>
  <c r="Z125" i="4"/>
  <c r="T125" i="4"/>
  <c r="S125" i="4"/>
  <c r="R125" i="4"/>
  <c r="J125" i="4"/>
  <c r="FZ46" i="4"/>
  <c r="FY46" i="4"/>
  <c r="FX46" i="4"/>
  <c r="FW46" i="4"/>
  <c r="FV46" i="4"/>
  <c r="FU46" i="4"/>
  <c r="FT46" i="4"/>
  <c r="FS46" i="4"/>
  <c r="FR46" i="4"/>
  <c r="FQ46" i="4"/>
  <c r="FO46" i="4"/>
  <c r="DA124" i="4"/>
  <c r="CZ124" i="4"/>
  <c r="DD124" i="4" s="1"/>
  <c r="CF124" i="4"/>
  <c r="CJ124" i="4" s="1"/>
  <c r="CD124" i="4"/>
  <c r="AY124" i="4"/>
  <c r="AB124" i="4"/>
  <c r="Z124" i="4"/>
  <c r="T124" i="4"/>
  <c r="S124" i="4"/>
  <c r="R124" i="4"/>
  <c r="J124" i="4"/>
  <c r="FZ231" i="4"/>
  <c r="FY231" i="4"/>
  <c r="FX231" i="4"/>
  <c r="FW231" i="4"/>
  <c r="FV231" i="4"/>
  <c r="FU231" i="4"/>
  <c r="FT231" i="4"/>
  <c r="FS231" i="4"/>
  <c r="FR231" i="4"/>
  <c r="FQ231" i="4"/>
  <c r="DA123" i="4"/>
  <c r="CZ123" i="4"/>
  <c r="DD123" i="4" s="1"/>
  <c r="CF123" i="4"/>
  <c r="CJ123" i="4" s="1"/>
  <c r="CD123" i="4"/>
  <c r="AY123" i="4"/>
  <c r="AN123" i="4" s="1"/>
  <c r="BJ123" i="4" s="1"/>
  <c r="CP123" i="4" s="1"/>
  <c r="AB123" i="4"/>
  <c r="Z123" i="4"/>
  <c r="T123" i="4"/>
  <c r="S123" i="4"/>
  <c r="R123" i="4"/>
  <c r="J123" i="4"/>
  <c r="FZ34" i="4"/>
  <c r="FY34" i="4"/>
  <c r="FX34" i="4"/>
  <c r="FW34" i="4"/>
  <c r="FV34" i="4"/>
  <c r="FU34" i="4"/>
  <c r="FT34" i="4"/>
  <c r="FS34" i="4"/>
  <c r="FR34" i="4"/>
  <c r="FQ34" i="4"/>
  <c r="DA122" i="4"/>
  <c r="CZ122" i="4"/>
  <c r="CF122" i="4"/>
  <c r="CJ122" i="4" s="1"/>
  <c r="CD122" i="4"/>
  <c r="AY122" i="4"/>
  <c r="BA122" i="4" s="1"/>
  <c r="AB122" i="4"/>
  <c r="Z122" i="4"/>
  <c r="T122" i="4"/>
  <c r="S122" i="4"/>
  <c r="R122" i="4"/>
  <c r="J122" i="4"/>
  <c r="FZ56" i="4"/>
  <c r="FY56" i="4"/>
  <c r="FX56" i="4"/>
  <c r="FW56" i="4"/>
  <c r="FV56" i="4"/>
  <c r="FU56" i="4"/>
  <c r="FT56" i="4"/>
  <c r="FS56" i="4"/>
  <c r="FR56" i="4"/>
  <c r="FQ56" i="4"/>
  <c r="FO56" i="4"/>
  <c r="DA121" i="4"/>
  <c r="CZ121" i="4"/>
  <c r="CU121" i="4"/>
  <c r="CY121" i="4" s="1"/>
  <c r="CP121" i="4"/>
  <c r="CQ121" i="4" s="1"/>
  <c r="CK121" i="4"/>
  <c r="CF121" i="4"/>
  <c r="CD121" i="4"/>
  <c r="AY121" i="4"/>
  <c r="AB121" i="4"/>
  <c r="Z121" i="4"/>
  <c r="T121" i="4"/>
  <c r="S121" i="4"/>
  <c r="R121" i="4"/>
  <c r="J121" i="4"/>
  <c r="FZ66" i="4"/>
  <c r="FY66" i="4"/>
  <c r="FX66" i="4"/>
  <c r="FW66" i="4"/>
  <c r="FV66" i="4"/>
  <c r="FU66" i="4"/>
  <c r="FT66" i="4"/>
  <c r="FS66" i="4"/>
  <c r="FR66" i="4"/>
  <c r="FQ66" i="4"/>
  <c r="DA120" i="4"/>
  <c r="CZ120" i="4"/>
  <c r="CF120" i="4"/>
  <c r="CD120" i="4"/>
  <c r="AY120" i="4"/>
  <c r="BA120" i="4" s="1"/>
  <c r="AB120" i="4"/>
  <c r="Z120" i="4"/>
  <c r="T120" i="4"/>
  <c r="S120" i="4"/>
  <c r="R120" i="4"/>
  <c r="J120" i="4"/>
  <c r="FZ78" i="4"/>
  <c r="FY78" i="4"/>
  <c r="FX78" i="4"/>
  <c r="FW78" i="4"/>
  <c r="FV78" i="4"/>
  <c r="FU78" i="4"/>
  <c r="FT78" i="4"/>
  <c r="FS78" i="4"/>
  <c r="FR78" i="4"/>
  <c r="FQ78" i="4"/>
  <c r="DA119" i="4"/>
  <c r="CZ119" i="4"/>
  <c r="DH119" i="4" s="1"/>
  <c r="CF119" i="4"/>
  <c r="CH119" i="4" s="1"/>
  <c r="CD119" i="4"/>
  <c r="AY119" i="4"/>
  <c r="AB119" i="4"/>
  <c r="Z119" i="4"/>
  <c r="T119" i="4"/>
  <c r="S119" i="4"/>
  <c r="R119" i="4"/>
  <c r="J119" i="4"/>
  <c r="FZ75" i="4"/>
  <c r="FY75" i="4"/>
  <c r="FX75" i="4"/>
  <c r="FW75" i="4"/>
  <c r="FV75" i="4"/>
  <c r="FU75" i="4"/>
  <c r="FT75" i="4"/>
  <c r="FS75" i="4"/>
  <c r="FR75" i="4"/>
  <c r="FQ75" i="4"/>
  <c r="FO75" i="4"/>
  <c r="DA118" i="4"/>
  <c r="CZ118" i="4"/>
  <c r="CF118" i="4"/>
  <c r="CG118" i="4" s="1"/>
  <c r="CD118" i="4"/>
  <c r="AY118" i="4"/>
  <c r="AN118" i="4" s="1"/>
  <c r="BJ118" i="4" s="1"/>
  <c r="CK118" i="4" s="1"/>
  <c r="AB118" i="4"/>
  <c r="Z118" i="4"/>
  <c r="T118" i="4"/>
  <c r="S118" i="4"/>
  <c r="R118" i="4"/>
  <c r="J118" i="4"/>
  <c r="FZ53" i="4"/>
  <c r="FY53" i="4"/>
  <c r="FX53" i="4"/>
  <c r="FW53" i="4"/>
  <c r="FV53" i="4"/>
  <c r="FU53" i="4"/>
  <c r="FT53" i="4"/>
  <c r="FS53" i="4"/>
  <c r="FR53" i="4"/>
  <c r="FQ53" i="4"/>
  <c r="DA117" i="4"/>
  <c r="CZ117" i="4"/>
  <c r="CF117" i="4"/>
  <c r="CD117" i="4"/>
  <c r="AY117" i="4"/>
  <c r="AB117" i="4"/>
  <c r="Z117" i="4"/>
  <c r="T117" i="4"/>
  <c r="S117" i="4"/>
  <c r="R117" i="4"/>
  <c r="J117" i="4"/>
  <c r="FZ233" i="4"/>
  <c r="FY233" i="4"/>
  <c r="FX233" i="4"/>
  <c r="FW233" i="4"/>
  <c r="FV233" i="4"/>
  <c r="FU233" i="4"/>
  <c r="FT233" i="4"/>
  <c r="FS233" i="4"/>
  <c r="FR233" i="4"/>
  <c r="FQ233" i="4"/>
  <c r="DA116" i="4"/>
  <c r="CZ116" i="4"/>
  <c r="DM116" i="4" s="1"/>
  <c r="DQ116" i="4" s="1"/>
  <c r="CF116" i="4"/>
  <c r="CD116" i="4"/>
  <c r="AY116" i="4"/>
  <c r="AN116" i="4" s="1"/>
  <c r="BJ116" i="4" s="1"/>
  <c r="CK116" i="4" s="1"/>
  <c r="AB116" i="4"/>
  <c r="Z116" i="4"/>
  <c r="T116" i="4"/>
  <c r="S116" i="4"/>
  <c r="R116" i="4"/>
  <c r="J116" i="4"/>
  <c r="FZ100" i="4"/>
  <c r="FY100" i="4"/>
  <c r="FX100" i="4"/>
  <c r="FW100" i="4"/>
  <c r="FV100" i="4"/>
  <c r="FU100" i="4"/>
  <c r="FT100" i="4"/>
  <c r="FS100" i="4"/>
  <c r="FR100" i="4"/>
  <c r="FQ100" i="4"/>
  <c r="DA115" i="4"/>
  <c r="CZ115" i="4"/>
  <c r="DM115" i="4" s="1"/>
  <c r="CF115" i="4"/>
  <c r="CG115" i="4" s="1"/>
  <c r="CD115" i="4"/>
  <c r="AY115" i="4"/>
  <c r="BA115" i="4" s="1"/>
  <c r="AB115" i="4"/>
  <c r="Z115" i="4"/>
  <c r="T115" i="4"/>
  <c r="S115" i="4"/>
  <c r="R115" i="4"/>
  <c r="J115" i="4"/>
  <c r="FZ85" i="4"/>
  <c r="FY85" i="4"/>
  <c r="FX85" i="4"/>
  <c r="FW85" i="4"/>
  <c r="FV85" i="4"/>
  <c r="FU85" i="4"/>
  <c r="FT85" i="4"/>
  <c r="FS85" i="4"/>
  <c r="FR85" i="4"/>
  <c r="FQ85" i="4"/>
  <c r="DA114" i="4"/>
  <c r="CZ114" i="4"/>
  <c r="DD114" i="4" s="1"/>
  <c r="CF114" i="4"/>
  <c r="CD114" i="4"/>
  <c r="AY114" i="4"/>
  <c r="BA114" i="4" s="1"/>
  <c r="AB114" i="4"/>
  <c r="Z114" i="4"/>
  <c r="T114" i="4"/>
  <c r="S114" i="4"/>
  <c r="R114" i="4"/>
  <c r="J114" i="4"/>
  <c r="FZ103" i="4"/>
  <c r="FY103" i="4"/>
  <c r="FX103" i="4"/>
  <c r="FW103" i="4"/>
  <c r="FV103" i="4"/>
  <c r="FU103" i="4"/>
  <c r="FT103" i="4"/>
  <c r="FS103" i="4"/>
  <c r="FR103" i="4"/>
  <c r="FQ103" i="4"/>
  <c r="DA113" i="4"/>
  <c r="CZ113" i="4"/>
  <c r="DD113" i="4" s="1"/>
  <c r="CF113" i="4"/>
  <c r="CJ113" i="4" s="1"/>
  <c r="CD113" i="4"/>
  <c r="AY113" i="4"/>
  <c r="AN113" i="4" s="1"/>
  <c r="BJ113" i="4" s="1"/>
  <c r="AB113" i="4"/>
  <c r="Z113" i="4"/>
  <c r="T113" i="4"/>
  <c r="S113" i="4"/>
  <c r="R113" i="4"/>
  <c r="J113" i="4"/>
  <c r="FZ10" i="4"/>
  <c r="FY10" i="4"/>
  <c r="FX10" i="4"/>
  <c r="FW10" i="4"/>
  <c r="FV10" i="4"/>
  <c r="FU10" i="4"/>
  <c r="FT10" i="4"/>
  <c r="FS10" i="4"/>
  <c r="FR10" i="4"/>
  <c r="FQ10" i="4"/>
  <c r="DA112" i="4"/>
  <c r="CZ112" i="4"/>
  <c r="CF112" i="4"/>
  <c r="CD112" i="4"/>
  <c r="AY112" i="4"/>
  <c r="AN112" i="4" s="1"/>
  <c r="BJ112" i="4" s="1"/>
  <c r="CK112" i="4" s="1"/>
  <c r="AB112" i="4"/>
  <c r="Z112" i="4"/>
  <c r="T112" i="4"/>
  <c r="S112" i="4"/>
  <c r="R112" i="4"/>
  <c r="J112" i="4"/>
  <c r="FZ97" i="4"/>
  <c r="FY97" i="4"/>
  <c r="FX97" i="4"/>
  <c r="FW97" i="4"/>
  <c r="FV97" i="4"/>
  <c r="FU97" i="4"/>
  <c r="FT97" i="4"/>
  <c r="FS97" i="4"/>
  <c r="FR97" i="4"/>
  <c r="FQ97" i="4"/>
  <c r="FO97" i="4"/>
  <c r="DA111" i="4"/>
  <c r="CZ111" i="4"/>
  <c r="DH111" i="4" s="1"/>
  <c r="CF111" i="4"/>
  <c r="CD111" i="4"/>
  <c r="AY111" i="4"/>
  <c r="BA111" i="4" s="1"/>
  <c r="AB111" i="4"/>
  <c r="Z111" i="4"/>
  <c r="T111" i="4"/>
  <c r="S111" i="4"/>
  <c r="R111" i="4"/>
  <c r="J111" i="4"/>
  <c r="FZ99" i="4"/>
  <c r="FY99" i="4"/>
  <c r="FX99" i="4"/>
  <c r="FW99" i="4"/>
  <c r="FV99" i="4"/>
  <c r="FU99" i="4"/>
  <c r="FT99" i="4"/>
  <c r="FS99" i="4"/>
  <c r="FR99" i="4"/>
  <c r="FQ99" i="4"/>
  <c r="DA110" i="4"/>
  <c r="CZ110" i="4"/>
  <c r="CF110" i="4"/>
  <c r="CG110" i="4" s="1"/>
  <c r="CD110" i="4"/>
  <c r="AY110" i="4"/>
  <c r="AB110" i="4"/>
  <c r="Z110" i="4"/>
  <c r="T110" i="4"/>
  <c r="S110" i="4"/>
  <c r="R110" i="4"/>
  <c r="J110" i="4"/>
  <c r="FZ82" i="4"/>
  <c r="FY82" i="4"/>
  <c r="FX82" i="4"/>
  <c r="FW82" i="4"/>
  <c r="FV82" i="4"/>
  <c r="FU82" i="4"/>
  <c r="FT82" i="4"/>
  <c r="FS82" i="4"/>
  <c r="FR82" i="4"/>
  <c r="FQ82" i="4"/>
  <c r="DA109" i="4"/>
  <c r="CZ109" i="4"/>
  <c r="DH109" i="4" s="1"/>
  <c r="CF109" i="4"/>
  <c r="CG109" i="4" s="1"/>
  <c r="CD109" i="4"/>
  <c r="AY109" i="4"/>
  <c r="AN109" i="4" s="1"/>
  <c r="BJ109" i="4" s="1"/>
  <c r="CK109" i="4" s="1"/>
  <c r="AB109" i="4"/>
  <c r="Z109" i="4"/>
  <c r="T109" i="4"/>
  <c r="S109" i="4"/>
  <c r="R109" i="4"/>
  <c r="J109" i="4"/>
  <c r="FZ92" i="4"/>
  <c r="FY92" i="4"/>
  <c r="FX92" i="4"/>
  <c r="FW92" i="4"/>
  <c r="FV92" i="4"/>
  <c r="FU92" i="4"/>
  <c r="FT92" i="4"/>
  <c r="FS92" i="4"/>
  <c r="FR92" i="4"/>
  <c r="FQ92" i="4"/>
  <c r="DA108" i="4"/>
  <c r="CZ108" i="4"/>
  <c r="CF108" i="4"/>
  <c r="CG108" i="4" s="1"/>
  <c r="CD108" i="4"/>
  <c r="AY108" i="4"/>
  <c r="BA108" i="4" s="1"/>
  <c r="AB108" i="4"/>
  <c r="Z108" i="4"/>
  <c r="T108" i="4"/>
  <c r="S108" i="4"/>
  <c r="R108" i="4"/>
  <c r="J108" i="4"/>
  <c r="FZ94" i="4"/>
  <c r="FY94" i="4"/>
  <c r="FX94" i="4"/>
  <c r="FW94" i="4"/>
  <c r="FV94" i="4"/>
  <c r="FU94" i="4"/>
  <c r="FT94" i="4"/>
  <c r="FS94" i="4"/>
  <c r="FR94" i="4"/>
  <c r="FQ94" i="4"/>
  <c r="DA107" i="4"/>
  <c r="CZ107" i="4"/>
  <c r="CF107" i="4"/>
  <c r="CG107" i="4" s="1"/>
  <c r="CD107" i="4"/>
  <c r="AY107" i="4"/>
  <c r="BA107" i="4" s="1"/>
  <c r="AB107" i="4"/>
  <c r="Z107" i="4"/>
  <c r="T107" i="4"/>
  <c r="S107" i="4"/>
  <c r="R107" i="4"/>
  <c r="J107" i="4"/>
  <c r="FZ98" i="4"/>
  <c r="FY98" i="4"/>
  <c r="FX98" i="4"/>
  <c r="FW98" i="4"/>
  <c r="FV98" i="4"/>
  <c r="FU98" i="4"/>
  <c r="FT98" i="4"/>
  <c r="FS98" i="4"/>
  <c r="FR98" i="4"/>
  <c r="FQ98" i="4"/>
  <c r="FO98" i="4"/>
  <c r="DA106" i="4"/>
  <c r="CZ106" i="4"/>
  <c r="CF106" i="4"/>
  <c r="CD106" i="4"/>
  <c r="AY106" i="4"/>
  <c r="BA106" i="4" s="1"/>
  <c r="AB106" i="4"/>
  <c r="Z106" i="4"/>
  <c r="T106" i="4"/>
  <c r="S106" i="4"/>
  <c r="R106" i="4"/>
  <c r="J106" i="4"/>
  <c r="FZ13" i="4"/>
  <c r="FY13" i="4"/>
  <c r="FX13" i="4"/>
  <c r="FW13" i="4"/>
  <c r="FV13" i="4"/>
  <c r="FU13" i="4"/>
  <c r="FT13" i="4"/>
  <c r="FS13" i="4"/>
  <c r="FR13" i="4"/>
  <c r="FQ13" i="4"/>
  <c r="FZ93" i="4"/>
  <c r="FY93" i="4"/>
  <c r="FX93" i="4"/>
  <c r="FW93" i="4"/>
  <c r="FV93" i="4"/>
  <c r="FU93" i="4"/>
  <c r="FT93" i="4"/>
  <c r="FS93" i="4"/>
  <c r="FR93" i="4"/>
  <c r="FQ93" i="4"/>
  <c r="FZ87" i="4"/>
  <c r="FY87" i="4"/>
  <c r="FX87" i="4"/>
  <c r="FW87" i="4"/>
  <c r="FV87" i="4"/>
  <c r="FU87" i="4"/>
  <c r="FT87" i="4"/>
  <c r="FS87" i="4"/>
  <c r="FR87" i="4"/>
  <c r="FQ87" i="4"/>
  <c r="FZ80" i="4"/>
  <c r="FY80" i="4"/>
  <c r="FX80" i="4"/>
  <c r="FW80" i="4"/>
  <c r="FV80" i="4"/>
  <c r="FU80" i="4"/>
  <c r="FT80" i="4"/>
  <c r="FS80" i="4"/>
  <c r="FR80" i="4"/>
  <c r="FQ80" i="4"/>
  <c r="FZ123" i="4"/>
  <c r="FY123" i="4"/>
  <c r="FX123" i="4"/>
  <c r="FW123" i="4"/>
  <c r="FV123" i="4"/>
  <c r="FU123" i="4"/>
  <c r="FT123" i="4"/>
  <c r="FS123" i="4"/>
  <c r="FR123" i="4"/>
  <c r="FQ123" i="4"/>
  <c r="DA180" i="4"/>
  <c r="CZ180" i="4"/>
  <c r="CF180" i="4"/>
  <c r="CD180" i="4"/>
  <c r="AY180" i="4"/>
  <c r="AB180" i="4"/>
  <c r="Z180" i="4"/>
  <c r="T180" i="4"/>
  <c r="S180" i="4"/>
  <c r="R180" i="4"/>
  <c r="J180" i="4"/>
  <c r="FZ122" i="4"/>
  <c r="FY122" i="4"/>
  <c r="FX122" i="4"/>
  <c r="FW122" i="4"/>
  <c r="FV122" i="4"/>
  <c r="FU122" i="4"/>
  <c r="FT122" i="4"/>
  <c r="FS122" i="4"/>
  <c r="FR122" i="4"/>
  <c r="FQ122" i="4"/>
  <c r="DA179" i="4"/>
  <c r="CZ179" i="4"/>
  <c r="CF179" i="4"/>
  <c r="CJ179" i="4" s="1"/>
  <c r="CD179" i="4"/>
  <c r="AY179" i="4"/>
  <c r="AB179" i="4"/>
  <c r="Z179" i="4"/>
  <c r="T179" i="4"/>
  <c r="S179" i="4"/>
  <c r="R179" i="4"/>
  <c r="J179" i="4"/>
  <c r="FZ121" i="4"/>
  <c r="FY121" i="4"/>
  <c r="FX121" i="4"/>
  <c r="FW121" i="4"/>
  <c r="FV121" i="4"/>
  <c r="FU121" i="4"/>
  <c r="FT121" i="4"/>
  <c r="FS121" i="4"/>
  <c r="FR121" i="4"/>
  <c r="FQ121" i="4"/>
  <c r="FO121" i="4"/>
  <c r="DA178" i="4"/>
  <c r="CZ178" i="4"/>
  <c r="CF178" i="4"/>
  <c r="CD178" i="4"/>
  <c r="AY178" i="4"/>
  <c r="AN178" i="4" s="1"/>
  <c r="BJ178" i="4" s="1"/>
  <c r="CK178" i="4" s="1"/>
  <c r="CO178" i="4" s="1"/>
  <c r="AB178" i="4"/>
  <c r="Z178" i="4"/>
  <c r="T178" i="4"/>
  <c r="S178" i="4"/>
  <c r="R178" i="4"/>
  <c r="J178" i="4"/>
  <c r="FZ120" i="4"/>
  <c r="FY120" i="4"/>
  <c r="FX120" i="4"/>
  <c r="FW120" i="4"/>
  <c r="FV120" i="4"/>
  <c r="FU120" i="4"/>
  <c r="FT120" i="4"/>
  <c r="FS120" i="4"/>
  <c r="FR120" i="4"/>
  <c r="FQ120" i="4"/>
  <c r="DA177" i="4"/>
  <c r="CZ177" i="4"/>
  <c r="DH177" i="4" s="1"/>
  <c r="CF177" i="4"/>
  <c r="CD177" i="4"/>
  <c r="AY177" i="4"/>
  <c r="AB177" i="4"/>
  <c r="Z177" i="4"/>
  <c r="T177" i="4"/>
  <c r="S177" i="4"/>
  <c r="R177" i="4"/>
  <c r="J177" i="4"/>
  <c r="FZ119" i="4"/>
  <c r="FY119" i="4"/>
  <c r="FX119" i="4"/>
  <c r="FW119" i="4"/>
  <c r="FV119" i="4"/>
  <c r="FU119" i="4"/>
  <c r="FT119" i="4"/>
  <c r="FS119" i="4"/>
  <c r="FR119" i="4"/>
  <c r="FQ119" i="4"/>
  <c r="DA176" i="4"/>
  <c r="CZ176" i="4"/>
  <c r="DD176" i="4" s="1"/>
  <c r="CF176" i="4"/>
  <c r="CD176" i="4"/>
  <c r="AY176" i="4"/>
  <c r="AB176" i="4"/>
  <c r="Z176" i="4"/>
  <c r="T176" i="4"/>
  <c r="S176" i="4"/>
  <c r="R176" i="4"/>
  <c r="J176" i="4"/>
  <c r="FZ118" i="4"/>
  <c r="FY118" i="4"/>
  <c r="FX118" i="4"/>
  <c r="FW118" i="4"/>
  <c r="FV118" i="4"/>
  <c r="FU118" i="4"/>
  <c r="FT118" i="4"/>
  <c r="FS118" i="4"/>
  <c r="FR118" i="4"/>
  <c r="FQ118" i="4"/>
  <c r="DA175" i="4"/>
  <c r="CZ175" i="4"/>
  <c r="CF175" i="4"/>
  <c r="CD175" i="4"/>
  <c r="AY175" i="4"/>
  <c r="AN175" i="4" s="1"/>
  <c r="BJ175" i="4" s="1"/>
  <c r="CK175" i="4" s="1"/>
  <c r="AB175" i="4"/>
  <c r="Z175" i="4"/>
  <c r="T175" i="4"/>
  <c r="S175" i="4"/>
  <c r="R175" i="4"/>
  <c r="J175" i="4"/>
  <c r="FZ117" i="4"/>
  <c r="FY117" i="4"/>
  <c r="FX117" i="4"/>
  <c r="FW117" i="4"/>
  <c r="FV117" i="4"/>
  <c r="FU117" i="4"/>
  <c r="FT117" i="4"/>
  <c r="FS117" i="4"/>
  <c r="FR117" i="4"/>
  <c r="FQ117" i="4"/>
  <c r="DA174" i="4"/>
  <c r="CZ174" i="4"/>
  <c r="CF174" i="4"/>
  <c r="CG174" i="4" s="1"/>
  <c r="CD174" i="4"/>
  <c r="AY174" i="4"/>
  <c r="AN174" i="4" s="1"/>
  <c r="BJ174" i="4" s="1"/>
  <c r="CP174" i="4" s="1"/>
  <c r="AB174" i="4"/>
  <c r="Z174" i="4"/>
  <c r="T174" i="4"/>
  <c r="S174" i="4"/>
  <c r="R174" i="4"/>
  <c r="J174" i="4"/>
  <c r="FZ116" i="4"/>
  <c r="FY116" i="4"/>
  <c r="FX116" i="4"/>
  <c r="FW116" i="4"/>
  <c r="FV116" i="4"/>
  <c r="FU116" i="4"/>
  <c r="FT116" i="4"/>
  <c r="FS116" i="4"/>
  <c r="FR116" i="4"/>
  <c r="FQ116" i="4"/>
  <c r="DA173" i="4"/>
  <c r="CZ173" i="4"/>
  <c r="DM173" i="4" s="1"/>
  <c r="CF173" i="4"/>
  <c r="CH173" i="4" s="1"/>
  <c r="CD173" i="4"/>
  <c r="AY173" i="4"/>
  <c r="AN173" i="4" s="1"/>
  <c r="BJ173" i="4" s="1"/>
  <c r="CP173" i="4" s="1"/>
  <c r="AB173" i="4"/>
  <c r="Z173" i="4"/>
  <c r="T173" i="4"/>
  <c r="S173" i="4"/>
  <c r="R173" i="4"/>
  <c r="J173" i="4"/>
  <c r="FZ115" i="4"/>
  <c r="FY115" i="4"/>
  <c r="FX115" i="4"/>
  <c r="FW115" i="4"/>
  <c r="FV115" i="4"/>
  <c r="FU115" i="4"/>
  <c r="FT115" i="4"/>
  <c r="FS115" i="4"/>
  <c r="FR115" i="4"/>
  <c r="FQ115" i="4"/>
  <c r="DA172" i="4"/>
  <c r="CZ172" i="4"/>
  <c r="CF172" i="4"/>
  <c r="CD172" i="4"/>
  <c r="AY172" i="4"/>
  <c r="AB172" i="4"/>
  <c r="Z172" i="4"/>
  <c r="T172" i="4"/>
  <c r="S172" i="4"/>
  <c r="R172" i="4"/>
  <c r="J172" i="4"/>
  <c r="FZ114" i="4"/>
  <c r="FY114" i="4"/>
  <c r="FX114" i="4"/>
  <c r="FW114" i="4"/>
  <c r="FV114" i="4"/>
  <c r="FU114" i="4"/>
  <c r="FT114" i="4"/>
  <c r="FS114" i="4"/>
  <c r="FR114" i="4"/>
  <c r="FQ114" i="4"/>
  <c r="DA171" i="4"/>
  <c r="CZ171" i="4"/>
  <c r="CF171" i="4"/>
  <c r="CH171" i="4" s="1"/>
  <c r="CD171" i="4"/>
  <c r="AY171" i="4"/>
  <c r="AB171" i="4"/>
  <c r="Z171" i="4"/>
  <c r="T171" i="4"/>
  <c r="S171" i="4"/>
  <c r="R171" i="4"/>
  <c r="J171" i="4"/>
  <c r="FZ113" i="4"/>
  <c r="FY113" i="4"/>
  <c r="FX113" i="4"/>
  <c r="FW113" i="4"/>
  <c r="FV113" i="4"/>
  <c r="FU113" i="4"/>
  <c r="FT113" i="4"/>
  <c r="FS113" i="4"/>
  <c r="FR113" i="4"/>
  <c r="FQ113" i="4"/>
  <c r="DA170" i="4"/>
  <c r="CZ170" i="4"/>
  <c r="CF170" i="4"/>
  <c r="CG170" i="4" s="1"/>
  <c r="CD170" i="4"/>
  <c r="AY170" i="4"/>
  <c r="BA170" i="4" s="1"/>
  <c r="AB170" i="4"/>
  <c r="Z170" i="4"/>
  <c r="T170" i="4"/>
  <c r="S170" i="4"/>
  <c r="R170" i="4"/>
  <c r="J170" i="4"/>
  <c r="FZ112" i="4"/>
  <c r="FY112" i="4"/>
  <c r="FX112" i="4"/>
  <c r="FW112" i="4"/>
  <c r="FV112" i="4"/>
  <c r="FU112" i="4"/>
  <c r="FT112" i="4"/>
  <c r="FS112" i="4"/>
  <c r="FR112" i="4"/>
  <c r="FQ112" i="4"/>
  <c r="DA169" i="4"/>
  <c r="CZ169" i="4"/>
  <c r="CF169" i="4"/>
  <c r="CD169" i="4"/>
  <c r="AY169" i="4"/>
  <c r="AB169" i="4"/>
  <c r="Z169" i="4"/>
  <c r="T169" i="4"/>
  <c r="S169" i="4"/>
  <c r="R169" i="4"/>
  <c r="J169" i="4"/>
  <c r="FZ111" i="4"/>
  <c r="FY111" i="4"/>
  <c r="FX111" i="4"/>
  <c r="FW111" i="4"/>
  <c r="FV111" i="4"/>
  <c r="FU111" i="4"/>
  <c r="FT111" i="4"/>
  <c r="FS111" i="4"/>
  <c r="FR111" i="4"/>
  <c r="FQ111" i="4"/>
  <c r="FO111" i="4"/>
  <c r="DA168" i="4"/>
  <c r="CZ168" i="4"/>
  <c r="CF168" i="4"/>
  <c r="CD168" i="4"/>
  <c r="AY168" i="4"/>
  <c r="AB168" i="4"/>
  <c r="Z168" i="4"/>
  <c r="T168" i="4"/>
  <c r="S168" i="4"/>
  <c r="R168" i="4"/>
  <c r="J168" i="4"/>
  <c r="FZ110" i="4"/>
  <c r="FY110" i="4"/>
  <c r="FX110" i="4"/>
  <c r="FW110" i="4"/>
  <c r="FV110" i="4"/>
  <c r="FU110" i="4"/>
  <c r="FT110" i="4"/>
  <c r="FS110" i="4"/>
  <c r="FR110" i="4"/>
  <c r="FQ110" i="4"/>
  <c r="DA167" i="4"/>
  <c r="CZ167" i="4"/>
  <c r="CF167" i="4"/>
  <c r="CG167" i="4" s="1"/>
  <c r="CD167" i="4"/>
  <c r="AY167" i="4"/>
  <c r="BA167" i="4" s="1"/>
  <c r="AB167" i="4"/>
  <c r="Z167" i="4"/>
  <c r="T167" i="4"/>
  <c r="S167" i="4"/>
  <c r="R167" i="4"/>
  <c r="J167" i="4"/>
  <c r="FZ109" i="4"/>
  <c r="FY109" i="4"/>
  <c r="FX109" i="4"/>
  <c r="FW109" i="4"/>
  <c r="FV109" i="4"/>
  <c r="FU109" i="4"/>
  <c r="FT109" i="4"/>
  <c r="FS109" i="4"/>
  <c r="FR109" i="4"/>
  <c r="FQ109" i="4"/>
  <c r="DA166" i="4"/>
  <c r="CZ166" i="4"/>
  <c r="CF166" i="4"/>
  <c r="CG166" i="4" s="1"/>
  <c r="CD166" i="4"/>
  <c r="AY166" i="4"/>
  <c r="BA166" i="4" s="1"/>
  <c r="AB166" i="4"/>
  <c r="Z166" i="4"/>
  <c r="T166" i="4"/>
  <c r="S166" i="4"/>
  <c r="R166" i="4"/>
  <c r="J166" i="4"/>
  <c r="FZ108" i="4"/>
  <c r="FY108" i="4"/>
  <c r="FX108" i="4"/>
  <c r="FW108" i="4"/>
  <c r="FV108" i="4"/>
  <c r="FU108" i="4"/>
  <c r="FT108" i="4"/>
  <c r="FS108" i="4"/>
  <c r="FR108" i="4"/>
  <c r="FQ108" i="4"/>
  <c r="FO108" i="4"/>
  <c r="DA165" i="4"/>
  <c r="CZ165" i="4"/>
  <c r="CF165" i="4"/>
  <c r="CG165" i="4" s="1"/>
  <c r="CD165" i="4"/>
  <c r="AY165" i="4"/>
  <c r="BA165" i="4" s="1"/>
  <c r="AB165" i="4"/>
  <c r="Z165" i="4"/>
  <c r="T165" i="4"/>
  <c r="S165" i="4"/>
  <c r="R165" i="4"/>
  <c r="J165" i="4"/>
  <c r="FZ107" i="4"/>
  <c r="FY107" i="4"/>
  <c r="FX107" i="4"/>
  <c r="FW107" i="4"/>
  <c r="FV107" i="4"/>
  <c r="FU107" i="4"/>
  <c r="FT107" i="4"/>
  <c r="FS107" i="4"/>
  <c r="FR107" i="4"/>
  <c r="FQ107" i="4"/>
  <c r="DA164" i="4"/>
  <c r="CZ164" i="4"/>
  <c r="CF164" i="4"/>
  <c r="CD164" i="4"/>
  <c r="AY164" i="4"/>
  <c r="BA164" i="4" s="1"/>
  <c r="AB164" i="4"/>
  <c r="Z164" i="4"/>
  <c r="T164" i="4"/>
  <c r="S164" i="4"/>
  <c r="R164" i="4"/>
  <c r="J164" i="4"/>
  <c r="FZ106" i="4"/>
  <c r="FY106" i="4"/>
  <c r="FX106" i="4"/>
  <c r="FW106" i="4"/>
  <c r="FV106" i="4"/>
  <c r="FU106" i="4"/>
  <c r="FT106" i="4"/>
  <c r="FS106" i="4"/>
  <c r="FR106" i="4"/>
  <c r="FQ106" i="4"/>
  <c r="DA163" i="4"/>
  <c r="CZ163" i="4"/>
  <c r="CF163" i="4"/>
  <c r="CD163" i="4"/>
  <c r="AY163" i="4"/>
  <c r="BA163" i="4" s="1"/>
  <c r="AB163" i="4"/>
  <c r="Z163" i="4"/>
  <c r="T163" i="4"/>
  <c r="S163" i="4"/>
  <c r="R163" i="4"/>
  <c r="J163" i="4"/>
  <c r="FZ47" i="4"/>
  <c r="FY47" i="4"/>
  <c r="FX47" i="4"/>
  <c r="FW47" i="4"/>
  <c r="FV47" i="4"/>
  <c r="FU47" i="4"/>
  <c r="FT47" i="4"/>
  <c r="FS47" i="4"/>
  <c r="FR47" i="4"/>
  <c r="FQ47" i="4"/>
  <c r="FO47" i="4"/>
  <c r="DA162" i="4"/>
  <c r="CZ162" i="4"/>
  <c r="CF162" i="4"/>
  <c r="CG162" i="4" s="1"/>
  <c r="CD162" i="4"/>
  <c r="AY162" i="4"/>
  <c r="BA162" i="4" s="1"/>
  <c r="AB162" i="4"/>
  <c r="Z162" i="4"/>
  <c r="T162" i="4"/>
  <c r="S162" i="4"/>
  <c r="R162" i="4"/>
  <c r="J162" i="4"/>
  <c r="FZ42" i="4"/>
  <c r="FY42" i="4"/>
  <c r="FX42" i="4"/>
  <c r="FW42" i="4"/>
  <c r="FV42" i="4"/>
  <c r="FU42" i="4"/>
  <c r="FT42" i="4"/>
  <c r="FS42" i="4"/>
  <c r="FR42" i="4"/>
  <c r="FQ42" i="4"/>
  <c r="FO42" i="4"/>
  <c r="DA161" i="4"/>
  <c r="CZ161" i="4"/>
  <c r="CF161" i="4"/>
  <c r="CG161" i="4" s="1"/>
  <c r="CD161" i="4"/>
  <c r="AY161" i="4"/>
  <c r="BA161" i="4" s="1"/>
  <c r="AB161" i="4"/>
  <c r="Z161" i="4"/>
  <c r="T161" i="4"/>
  <c r="S161" i="4"/>
  <c r="R161" i="4"/>
  <c r="J161" i="4"/>
  <c r="FZ18" i="4"/>
  <c r="FY18" i="4"/>
  <c r="FX18" i="4"/>
  <c r="FW18" i="4"/>
  <c r="FV18" i="4"/>
  <c r="FU18" i="4"/>
  <c r="FT18" i="4"/>
  <c r="FS18" i="4"/>
  <c r="FR18" i="4"/>
  <c r="FQ18" i="4"/>
  <c r="FO18" i="4"/>
  <c r="DA160" i="4"/>
  <c r="CZ160" i="4"/>
  <c r="CF160" i="4"/>
  <c r="CD160" i="4"/>
  <c r="AY160" i="4"/>
  <c r="BA160" i="4" s="1"/>
  <c r="AB160" i="4"/>
  <c r="Z160" i="4"/>
  <c r="T160" i="4"/>
  <c r="S160" i="4"/>
  <c r="R160" i="4"/>
  <c r="J160" i="4"/>
  <c r="FZ11" i="4"/>
  <c r="FY11" i="4"/>
  <c r="FX11" i="4"/>
  <c r="FW11" i="4"/>
  <c r="FV11" i="4"/>
  <c r="FU11" i="4"/>
  <c r="FT11" i="4"/>
  <c r="FS11" i="4"/>
  <c r="FR11" i="4"/>
  <c r="FQ11" i="4"/>
  <c r="DA159" i="4"/>
  <c r="CZ159" i="4"/>
  <c r="DH159" i="4" s="1"/>
  <c r="CF159" i="4"/>
  <c r="CD159" i="4"/>
  <c r="AY159" i="4"/>
  <c r="AB159" i="4"/>
  <c r="Z159" i="4"/>
  <c r="T159" i="4"/>
  <c r="S159" i="4"/>
  <c r="R159" i="4"/>
  <c r="J159" i="4"/>
  <c r="FZ26" i="4"/>
  <c r="FY26" i="4"/>
  <c r="FX26" i="4"/>
  <c r="FW26" i="4"/>
  <c r="FV26" i="4"/>
  <c r="FU26" i="4"/>
  <c r="FT26" i="4"/>
  <c r="FS26" i="4"/>
  <c r="FR26" i="4"/>
  <c r="FQ26" i="4"/>
  <c r="DA158" i="4"/>
  <c r="CZ158" i="4"/>
  <c r="CF158" i="4"/>
  <c r="CD158" i="4"/>
  <c r="AY158" i="4"/>
  <c r="AN158" i="4" s="1"/>
  <c r="BJ158" i="4" s="1"/>
  <c r="CU158" i="4" s="1"/>
  <c r="CV158" i="4" s="1"/>
  <c r="AB158" i="4"/>
  <c r="Z158" i="4"/>
  <c r="T158" i="4"/>
  <c r="S158" i="4"/>
  <c r="R158" i="4"/>
  <c r="J158" i="4"/>
  <c r="FZ90" i="4"/>
  <c r="FY90" i="4"/>
  <c r="FX90" i="4"/>
  <c r="FW90" i="4"/>
  <c r="FV90" i="4"/>
  <c r="FU90" i="4"/>
  <c r="FT90" i="4"/>
  <c r="FS90" i="4"/>
  <c r="FR90" i="4"/>
  <c r="FQ90" i="4"/>
  <c r="FO90" i="4"/>
  <c r="DA157" i="4"/>
  <c r="CZ157" i="4"/>
  <c r="CF157" i="4"/>
  <c r="CH157" i="4" s="1"/>
  <c r="CD157" i="4"/>
  <c r="AY157" i="4"/>
  <c r="AB157" i="4"/>
  <c r="Z157" i="4"/>
  <c r="T157" i="4"/>
  <c r="S157" i="4"/>
  <c r="R157" i="4"/>
  <c r="J157" i="4"/>
  <c r="FZ67" i="4"/>
  <c r="FY67" i="4"/>
  <c r="FX67" i="4"/>
  <c r="FW67" i="4"/>
  <c r="FV67" i="4"/>
  <c r="FU67" i="4"/>
  <c r="FT67" i="4"/>
  <c r="FS67" i="4"/>
  <c r="FR67" i="4"/>
  <c r="FQ67" i="4"/>
  <c r="DA156" i="4"/>
  <c r="CZ156" i="4"/>
  <c r="CF156" i="4"/>
  <c r="CH156" i="4" s="1"/>
  <c r="CD156" i="4"/>
  <c r="AY156" i="4"/>
  <c r="AB156" i="4"/>
  <c r="Z156" i="4"/>
  <c r="T156" i="4"/>
  <c r="S156" i="4"/>
  <c r="R156" i="4"/>
  <c r="J156" i="4"/>
  <c r="FZ9" i="4"/>
  <c r="FY9" i="4"/>
  <c r="FX9" i="4"/>
  <c r="FW9" i="4"/>
  <c r="FV9" i="4"/>
  <c r="FU9" i="4"/>
  <c r="FT9" i="4"/>
  <c r="FS9" i="4"/>
  <c r="FR9" i="4"/>
  <c r="FQ9" i="4"/>
  <c r="DA155" i="4"/>
  <c r="CZ155" i="4"/>
  <c r="DD155" i="4" s="1"/>
  <c r="CF155" i="4"/>
  <c r="CH155" i="4" s="1"/>
  <c r="CD155" i="4"/>
  <c r="AY155" i="4"/>
  <c r="AN155" i="4" s="1"/>
  <c r="BJ155" i="4" s="1"/>
  <c r="CU155" i="4" s="1"/>
  <c r="CW155" i="4" s="1"/>
  <c r="AB155" i="4"/>
  <c r="Z155" i="4"/>
  <c r="T155" i="4"/>
  <c r="S155" i="4"/>
  <c r="R155" i="4"/>
  <c r="J155" i="4"/>
  <c r="FZ41" i="4"/>
  <c r="FY41" i="4"/>
  <c r="FX41" i="4"/>
  <c r="FW41" i="4"/>
  <c r="FV41" i="4"/>
  <c r="FU41" i="4"/>
  <c r="FT41" i="4"/>
  <c r="FS41" i="4"/>
  <c r="FR41" i="4"/>
  <c r="FQ41" i="4"/>
  <c r="FO41" i="4"/>
  <c r="DA154" i="4"/>
  <c r="CZ154" i="4"/>
  <c r="DH154" i="4" s="1"/>
  <c r="DL154" i="4" s="1"/>
  <c r="CF154" i="4"/>
  <c r="CD154" i="4"/>
  <c r="AY154" i="4"/>
  <c r="AB154" i="4"/>
  <c r="Z154" i="4"/>
  <c r="T154" i="4"/>
  <c r="S154" i="4"/>
  <c r="R154" i="4"/>
  <c r="J154" i="4"/>
  <c r="FZ40" i="4"/>
  <c r="FY40" i="4"/>
  <c r="FX40" i="4"/>
  <c r="FW40" i="4"/>
  <c r="FV40" i="4"/>
  <c r="FU40" i="4"/>
  <c r="FT40" i="4"/>
  <c r="FS40" i="4"/>
  <c r="FR40" i="4"/>
  <c r="FQ40" i="4"/>
  <c r="FO40" i="4"/>
  <c r="DA153" i="4"/>
  <c r="CZ153" i="4"/>
  <c r="DC153" i="4" s="1"/>
  <c r="DE153" i="4" s="1"/>
  <c r="DG153" i="4" s="1"/>
  <c r="CF153" i="4"/>
  <c r="CG153" i="4" s="1"/>
  <c r="CD153" i="4"/>
  <c r="AY153" i="4"/>
  <c r="AB153" i="4"/>
  <c r="Z153" i="4"/>
  <c r="T153" i="4"/>
  <c r="S153" i="4"/>
  <c r="R153" i="4"/>
  <c r="J153" i="4"/>
  <c r="FZ62" i="4"/>
  <c r="FY62" i="4"/>
  <c r="FX62" i="4"/>
  <c r="FW62" i="4"/>
  <c r="FV62" i="4"/>
  <c r="FU62" i="4"/>
  <c r="FT62" i="4"/>
  <c r="FS62" i="4"/>
  <c r="FR62" i="4"/>
  <c r="FQ62" i="4"/>
  <c r="DA152" i="4"/>
  <c r="CZ152" i="4"/>
  <c r="DD152" i="4" s="1"/>
  <c r="CF152" i="4"/>
  <c r="CJ152" i="4" s="1"/>
  <c r="CD152" i="4"/>
  <c r="AY152" i="4"/>
  <c r="AB152" i="4"/>
  <c r="Z152" i="4"/>
  <c r="T152" i="4"/>
  <c r="S152" i="4"/>
  <c r="R152" i="4"/>
  <c r="J152" i="4"/>
  <c r="FZ61" i="4"/>
  <c r="FY61" i="4"/>
  <c r="FX61" i="4"/>
  <c r="FW61" i="4"/>
  <c r="FV61" i="4"/>
  <c r="FU61" i="4"/>
  <c r="FT61" i="4"/>
  <c r="FS61" i="4"/>
  <c r="FR61" i="4"/>
  <c r="FQ61" i="4"/>
  <c r="DA151" i="4"/>
  <c r="CZ151" i="4"/>
  <c r="DC151" i="4" s="1"/>
  <c r="DE151" i="4" s="1"/>
  <c r="DG151" i="4" s="1"/>
  <c r="CF151" i="4"/>
  <c r="CG151" i="4" s="1"/>
  <c r="CD151" i="4"/>
  <c r="AY151" i="4"/>
  <c r="AB151" i="4"/>
  <c r="Z151" i="4"/>
  <c r="T151" i="4"/>
  <c r="S151" i="4"/>
  <c r="R151" i="4"/>
  <c r="J151" i="4"/>
  <c r="FZ17" i="4"/>
  <c r="FY17" i="4"/>
  <c r="FX17" i="4"/>
  <c r="FW17" i="4"/>
  <c r="FV17" i="4"/>
  <c r="FU17" i="4"/>
  <c r="FT17" i="4"/>
  <c r="FS17" i="4"/>
  <c r="FR17" i="4"/>
  <c r="FQ17" i="4"/>
  <c r="FO17" i="4"/>
  <c r="DA150" i="4"/>
  <c r="CZ150" i="4"/>
  <c r="CF150" i="4"/>
  <c r="CH150" i="4" s="1"/>
  <c r="CD150" i="4"/>
  <c r="AY150" i="4"/>
  <c r="AB150" i="4"/>
  <c r="Z150" i="4"/>
  <c r="T150" i="4"/>
  <c r="S150" i="4"/>
  <c r="R150" i="4"/>
  <c r="J150" i="4"/>
  <c r="FZ36" i="4"/>
  <c r="FY36" i="4"/>
  <c r="FX36" i="4"/>
  <c r="FW36" i="4"/>
  <c r="FV36" i="4"/>
  <c r="FU36" i="4"/>
  <c r="FT36" i="4"/>
  <c r="FS36" i="4"/>
  <c r="FR36" i="4"/>
  <c r="FQ36" i="4"/>
  <c r="DA149" i="4"/>
  <c r="CZ149" i="4"/>
  <c r="CF149" i="4"/>
  <c r="CH149" i="4" s="1"/>
  <c r="CD149" i="4"/>
  <c r="AY149" i="4"/>
  <c r="AB149" i="4"/>
  <c r="Z149" i="4"/>
  <c r="T149" i="4"/>
  <c r="S149" i="4"/>
  <c r="R149" i="4"/>
  <c r="J149" i="4"/>
  <c r="FZ39" i="4"/>
  <c r="FY39" i="4"/>
  <c r="FX39" i="4"/>
  <c r="FW39" i="4"/>
  <c r="FV39" i="4"/>
  <c r="FU39" i="4"/>
  <c r="FT39" i="4"/>
  <c r="FS39" i="4"/>
  <c r="FR39" i="4"/>
  <c r="FQ39" i="4"/>
  <c r="FO39" i="4"/>
  <c r="DA148" i="4"/>
  <c r="CZ148" i="4"/>
  <c r="DH148" i="4" s="1"/>
  <c r="CU148" i="4"/>
  <c r="CP148" i="4"/>
  <c r="CQ148" i="4" s="1"/>
  <c r="CK148" i="4"/>
  <c r="CM148" i="4" s="1"/>
  <c r="CF148" i="4"/>
  <c r="CG148" i="4" s="1"/>
  <c r="CD148" i="4"/>
  <c r="AY148" i="4"/>
  <c r="AB148" i="4"/>
  <c r="Z148" i="4"/>
  <c r="T148" i="4"/>
  <c r="S148" i="4"/>
  <c r="R148" i="4"/>
  <c r="J148" i="4"/>
  <c r="FZ55" i="4"/>
  <c r="FY55" i="4"/>
  <c r="FX55" i="4"/>
  <c r="FW55" i="4"/>
  <c r="FV55" i="4"/>
  <c r="FU55" i="4"/>
  <c r="FT55" i="4"/>
  <c r="FS55" i="4"/>
  <c r="FR55" i="4"/>
  <c r="FQ55" i="4"/>
  <c r="FO55" i="4"/>
  <c r="DA147" i="4"/>
  <c r="CZ147" i="4"/>
  <c r="DH147" i="4" s="1"/>
  <c r="CF147" i="4"/>
  <c r="CJ147" i="4" s="1"/>
  <c r="CD147" i="4"/>
  <c r="AY147" i="4"/>
  <c r="AB147" i="4"/>
  <c r="Z147" i="4"/>
  <c r="T147" i="4"/>
  <c r="S147" i="4"/>
  <c r="R147" i="4"/>
  <c r="J147" i="4"/>
  <c r="FZ232" i="4"/>
  <c r="FY232" i="4"/>
  <c r="FX232" i="4"/>
  <c r="FW232" i="4"/>
  <c r="FV232" i="4"/>
  <c r="FU232" i="4"/>
  <c r="FT232" i="4"/>
  <c r="FS232" i="4"/>
  <c r="FR232" i="4"/>
  <c r="FQ232" i="4"/>
  <c r="DA146" i="4"/>
  <c r="CZ146" i="4"/>
  <c r="DH146" i="4" s="1"/>
  <c r="CU146" i="4"/>
  <c r="CP146" i="4"/>
  <c r="CK146" i="4"/>
  <c r="CL146" i="4" s="1"/>
  <c r="CF146" i="4"/>
  <c r="CG146" i="4" s="1"/>
  <c r="CD146" i="4"/>
  <c r="AY146" i="4"/>
  <c r="AB146" i="4"/>
  <c r="Z146" i="4"/>
  <c r="T146" i="4"/>
  <c r="S146" i="4"/>
  <c r="R146" i="4"/>
  <c r="J146" i="4"/>
  <c r="FZ15" i="4"/>
  <c r="FY15" i="4"/>
  <c r="FX15" i="4"/>
  <c r="FW15" i="4"/>
  <c r="FV15" i="4"/>
  <c r="FU15" i="4"/>
  <c r="FT15" i="4"/>
  <c r="FS15" i="4"/>
  <c r="FR15" i="4"/>
  <c r="FQ15" i="4"/>
  <c r="DA145" i="4"/>
  <c r="CZ145" i="4"/>
  <c r="CF145" i="4"/>
  <c r="CG145" i="4" s="1"/>
  <c r="CD145" i="4"/>
  <c r="AY145" i="4"/>
  <c r="AB145" i="4"/>
  <c r="Z145" i="4"/>
  <c r="T145" i="4"/>
  <c r="S145" i="4"/>
  <c r="R145" i="4"/>
  <c r="J145" i="4"/>
  <c r="FZ44" i="4"/>
  <c r="FY44" i="4"/>
  <c r="FX44" i="4"/>
  <c r="FW44" i="4"/>
  <c r="FV44" i="4"/>
  <c r="FU44" i="4"/>
  <c r="FT44" i="4"/>
  <c r="FS44" i="4"/>
  <c r="FR44" i="4"/>
  <c r="FQ44" i="4"/>
  <c r="FO44" i="4"/>
  <c r="DA144" i="4"/>
  <c r="CZ144" i="4"/>
  <c r="DH144" i="4" s="1"/>
  <c r="CF144" i="4"/>
  <c r="CJ144" i="4" s="1"/>
  <c r="CD144" i="4"/>
  <c r="AY144" i="4"/>
  <c r="AB144" i="4"/>
  <c r="Z144" i="4"/>
  <c r="T144" i="4"/>
  <c r="S144" i="4"/>
  <c r="R144" i="4"/>
  <c r="J144" i="4"/>
  <c r="FZ187" i="4"/>
  <c r="FY187" i="4"/>
  <c r="FX187" i="4"/>
  <c r="FW187" i="4"/>
  <c r="FV187" i="4"/>
  <c r="FU187" i="4"/>
  <c r="FT187" i="4"/>
  <c r="FS187" i="4"/>
  <c r="FR187" i="4"/>
  <c r="FQ187" i="4"/>
  <c r="FZ186" i="4"/>
  <c r="FY186" i="4"/>
  <c r="FX186" i="4"/>
  <c r="FW186" i="4"/>
  <c r="FV186" i="4"/>
  <c r="FU186" i="4"/>
  <c r="FT186" i="4"/>
  <c r="FS186" i="4"/>
  <c r="FR186" i="4"/>
  <c r="FQ186" i="4"/>
  <c r="FZ185" i="4"/>
  <c r="FY185" i="4"/>
  <c r="FX185" i="4"/>
  <c r="FW185" i="4"/>
  <c r="FV185" i="4"/>
  <c r="FU185" i="4"/>
  <c r="FT185" i="4"/>
  <c r="FS185" i="4"/>
  <c r="FR185" i="4"/>
  <c r="FQ185" i="4"/>
  <c r="DA64" i="4"/>
  <c r="CZ64" i="4"/>
  <c r="CF64" i="4"/>
  <c r="CG64" i="4" s="1"/>
  <c r="CD64" i="4"/>
  <c r="AY64" i="4"/>
  <c r="AB64" i="4"/>
  <c r="Z64" i="4"/>
  <c r="T64" i="4"/>
  <c r="S64" i="4"/>
  <c r="R64" i="4"/>
  <c r="J64" i="4"/>
  <c r="FZ184" i="4"/>
  <c r="FY184" i="4"/>
  <c r="FX184" i="4"/>
  <c r="FW184" i="4"/>
  <c r="FV184" i="4"/>
  <c r="FU184" i="4"/>
  <c r="FT184" i="4"/>
  <c r="FS184" i="4"/>
  <c r="FR184" i="4"/>
  <c r="FQ184" i="4"/>
  <c r="FZ183" i="4"/>
  <c r="FY183" i="4"/>
  <c r="FX183" i="4"/>
  <c r="FW183" i="4"/>
  <c r="FV183" i="4"/>
  <c r="FU183" i="4"/>
  <c r="FT183" i="4"/>
  <c r="FS183" i="4"/>
  <c r="FR183" i="4"/>
  <c r="FQ183" i="4"/>
  <c r="FZ134" i="4"/>
  <c r="FY134" i="4"/>
  <c r="FX134" i="4"/>
  <c r="FW134" i="4"/>
  <c r="FV134" i="4"/>
  <c r="FU134" i="4"/>
  <c r="FT134" i="4"/>
  <c r="FS134" i="4"/>
  <c r="FR134" i="4"/>
  <c r="FQ134" i="4"/>
  <c r="FZ133" i="4"/>
  <c r="FY133" i="4"/>
  <c r="FX133" i="4"/>
  <c r="FW133" i="4"/>
  <c r="FV133" i="4"/>
  <c r="FU133" i="4"/>
  <c r="FT133" i="4"/>
  <c r="FS133" i="4"/>
  <c r="FR133" i="4"/>
  <c r="FQ133" i="4"/>
  <c r="FZ132" i="4"/>
  <c r="FY132" i="4"/>
  <c r="FX132" i="4"/>
  <c r="FW132" i="4"/>
  <c r="FV132" i="4"/>
  <c r="FU132" i="4"/>
  <c r="FT132" i="4"/>
  <c r="FS132" i="4"/>
  <c r="FR132" i="4"/>
  <c r="FQ132" i="4"/>
  <c r="FZ131" i="4"/>
  <c r="FY131" i="4"/>
  <c r="FX131" i="4"/>
  <c r="FW131" i="4"/>
  <c r="FV131" i="4"/>
  <c r="FU131" i="4"/>
  <c r="FT131" i="4"/>
  <c r="FS131" i="4"/>
  <c r="FR131" i="4"/>
  <c r="FQ131" i="4"/>
  <c r="FZ130" i="4"/>
  <c r="FY130" i="4"/>
  <c r="FX130" i="4"/>
  <c r="FW130" i="4"/>
  <c r="FV130" i="4"/>
  <c r="FU130" i="4"/>
  <c r="FT130" i="4"/>
  <c r="FS130" i="4"/>
  <c r="FR130" i="4"/>
  <c r="FQ130" i="4"/>
  <c r="DA229" i="4"/>
  <c r="CZ229" i="4"/>
  <c r="CF229" i="4"/>
  <c r="CH229" i="4" s="1"/>
  <c r="CD229" i="4"/>
  <c r="AY229" i="4"/>
  <c r="AN229" i="4" s="1"/>
  <c r="BJ229" i="4" s="1"/>
  <c r="CK229" i="4" s="1"/>
  <c r="CM229" i="4" s="1"/>
  <c r="AB229" i="4"/>
  <c r="Z229" i="4"/>
  <c r="T229" i="4"/>
  <c r="S229" i="4"/>
  <c r="R229" i="4"/>
  <c r="J229" i="4"/>
  <c r="FZ182" i="4"/>
  <c r="FY182" i="4"/>
  <c r="FX182" i="4"/>
  <c r="FW182" i="4"/>
  <c r="FV182" i="4"/>
  <c r="FU182" i="4"/>
  <c r="FT182" i="4"/>
  <c r="FS182" i="4"/>
  <c r="FR182" i="4"/>
  <c r="FQ182" i="4"/>
  <c r="DA228" i="4"/>
  <c r="CZ228" i="4"/>
  <c r="CF228" i="4"/>
  <c r="CG228" i="4" s="1"/>
  <c r="CD228" i="4"/>
  <c r="AY228" i="4"/>
  <c r="AB228" i="4"/>
  <c r="Z228" i="4"/>
  <c r="T228" i="4"/>
  <c r="S228" i="4"/>
  <c r="R228" i="4"/>
  <c r="J228" i="4"/>
  <c r="FZ181" i="4"/>
  <c r="FY181" i="4"/>
  <c r="FX181" i="4"/>
  <c r="FW181" i="4"/>
  <c r="FV181" i="4"/>
  <c r="FU181" i="4"/>
  <c r="FT181" i="4"/>
  <c r="FS181" i="4"/>
  <c r="FR181" i="4"/>
  <c r="FQ181" i="4"/>
  <c r="DA227" i="4"/>
  <c r="CZ227" i="4"/>
  <c r="DD227" i="4" s="1"/>
  <c r="CF227" i="4"/>
  <c r="CJ227" i="4" s="1"/>
  <c r="CD227" i="4"/>
  <c r="AY227" i="4"/>
  <c r="BA227" i="4" s="1"/>
  <c r="AB227" i="4"/>
  <c r="Z227" i="4"/>
  <c r="T227" i="4"/>
  <c r="S227" i="4"/>
  <c r="R227" i="4"/>
  <c r="J227" i="4"/>
  <c r="FZ180" i="4"/>
  <c r="FY180" i="4"/>
  <c r="FX180" i="4"/>
  <c r="FW180" i="4"/>
  <c r="FV180" i="4"/>
  <c r="FU180" i="4"/>
  <c r="FT180" i="4"/>
  <c r="FS180" i="4"/>
  <c r="FR180" i="4"/>
  <c r="FQ180" i="4"/>
  <c r="DA226" i="4"/>
  <c r="CZ226" i="4"/>
  <c r="DD226" i="4" s="1"/>
  <c r="CF226" i="4"/>
  <c r="CG226" i="4" s="1"/>
  <c r="CD226" i="4"/>
  <c r="AY226" i="4"/>
  <c r="BA226" i="4" s="1"/>
  <c r="AB226" i="4"/>
  <c r="Z226" i="4"/>
  <c r="T226" i="4"/>
  <c r="S226" i="4"/>
  <c r="R226" i="4"/>
  <c r="J226" i="4"/>
  <c r="FZ179" i="4"/>
  <c r="FY179" i="4"/>
  <c r="FX179" i="4"/>
  <c r="FW179" i="4"/>
  <c r="FV179" i="4"/>
  <c r="FU179" i="4"/>
  <c r="FT179" i="4"/>
  <c r="FS179" i="4"/>
  <c r="FR179" i="4"/>
  <c r="FQ179" i="4"/>
  <c r="DA225" i="4"/>
  <c r="CZ225" i="4"/>
  <c r="DD225" i="4" s="1"/>
  <c r="CF225" i="4"/>
  <c r="CD225" i="4"/>
  <c r="AY225" i="4"/>
  <c r="BA225" i="4" s="1"/>
  <c r="AB225" i="4"/>
  <c r="Z225" i="4"/>
  <c r="T225" i="4"/>
  <c r="S225" i="4"/>
  <c r="R225" i="4"/>
  <c r="J225" i="4"/>
  <c r="FZ178" i="4"/>
  <c r="FY178" i="4"/>
  <c r="FX178" i="4"/>
  <c r="FW178" i="4"/>
  <c r="FV178" i="4"/>
  <c r="FU178" i="4"/>
  <c r="FT178" i="4"/>
  <c r="FS178" i="4"/>
  <c r="FR178" i="4"/>
  <c r="FQ178" i="4"/>
  <c r="DA224" i="4"/>
  <c r="CZ224" i="4"/>
  <c r="DD224" i="4" s="1"/>
  <c r="CF224" i="4"/>
  <c r="CJ224" i="4" s="1"/>
  <c r="CD224" i="4"/>
  <c r="AY224" i="4"/>
  <c r="BA224" i="4" s="1"/>
  <c r="AB224" i="4"/>
  <c r="Z224" i="4"/>
  <c r="T224" i="4"/>
  <c r="S224" i="4"/>
  <c r="R224" i="4"/>
  <c r="J224" i="4"/>
  <c r="FZ177" i="4"/>
  <c r="FY177" i="4"/>
  <c r="FX177" i="4"/>
  <c r="FW177" i="4"/>
  <c r="FV177" i="4"/>
  <c r="FU177" i="4"/>
  <c r="FT177" i="4"/>
  <c r="FS177" i="4"/>
  <c r="FR177" i="4"/>
  <c r="FQ177" i="4"/>
  <c r="DA223" i="4"/>
  <c r="CZ223" i="4"/>
  <c r="DD223" i="4" s="1"/>
  <c r="CF223" i="4"/>
  <c r="CJ223" i="4" s="1"/>
  <c r="CD223" i="4"/>
  <c r="AY223" i="4"/>
  <c r="BA223" i="4" s="1"/>
  <c r="AB223" i="4"/>
  <c r="Z223" i="4"/>
  <c r="T223" i="4"/>
  <c r="S223" i="4"/>
  <c r="R223" i="4"/>
  <c r="J223" i="4"/>
  <c r="FZ176" i="4"/>
  <c r="FY176" i="4"/>
  <c r="FX176" i="4"/>
  <c r="FW176" i="4"/>
  <c r="FV176" i="4"/>
  <c r="FU176" i="4"/>
  <c r="FT176" i="4"/>
  <c r="FS176" i="4"/>
  <c r="FR176" i="4"/>
  <c r="FQ176" i="4"/>
  <c r="DA222" i="4"/>
  <c r="CZ222" i="4"/>
  <c r="DD222" i="4" s="1"/>
  <c r="CF222" i="4"/>
  <c r="CG222" i="4" s="1"/>
  <c r="CD222" i="4"/>
  <c r="AY222" i="4"/>
  <c r="BA222" i="4" s="1"/>
  <c r="AB222" i="4"/>
  <c r="Z222" i="4"/>
  <c r="T222" i="4"/>
  <c r="S222" i="4"/>
  <c r="R222" i="4"/>
  <c r="J222" i="4"/>
  <c r="FZ175" i="4"/>
  <c r="FY175" i="4"/>
  <c r="FX175" i="4"/>
  <c r="FW175" i="4"/>
  <c r="FV175" i="4"/>
  <c r="FU175" i="4"/>
  <c r="FT175" i="4"/>
  <c r="FS175" i="4"/>
  <c r="FR175" i="4"/>
  <c r="FQ175" i="4"/>
  <c r="DA221" i="4"/>
  <c r="CZ221" i="4"/>
  <c r="DD221" i="4" s="1"/>
  <c r="CF221" i="4"/>
  <c r="CG221" i="4" s="1"/>
  <c r="CD221" i="4"/>
  <c r="AY221" i="4"/>
  <c r="BA221" i="4" s="1"/>
  <c r="AB221" i="4"/>
  <c r="Z221" i="4"/>
  <c r="T221" i="4"/>
  <c r="S221" i="4"/>
  <c r="R221" i="4"/>
  <c r="J221" i="4"/>
  <c r="FZ174" i="4"/>
  <c r="FY174" i="4"/>
  <c r="FX174" i="4"/>
  <c r="FW174" i="4"/>
  <c r="FV174" i="4"/>
  <c r="FU174" i="4"/>
  <c r="FT174" i="4"/>
  <c r="FS174" i="4"/>
  <c r="FR174" i="4"/>
  <c r="FQ174" i="4"/>
  <c r="DA220" i="4"/>
  <c r="CZ220" i="4"/>
  <c r="DD220" i="4" s="1"/>
  <c r="CF220" i="4"/>
  <c r="CD220" i="4"/>
  <c r="AY220" i="4"/>
  <c r="BA220" i="4" s="1"/>
  <c r="AB220" i="4"/>
  <c r="Z220" i="4"/>
  <c r="T220" i="4"/>
  <c r="S220" i="4"/>
  <c r="R220" i="4"/>
  <c r="J220" i="4"/>
  <c r="FZ173" i="4"/>
  <c r="FY173" i="4"/>
  <c r="FX173" i="4"/>
  <c r="FW173" i="4"/>
  <c r="FV173" i="4"/>
  <c r="FU173" i="4"/>
  <c r="FT173" i="4"/>
  <c r="FS173" i="4"/>
  <c r="FR173" i="4"/>
  <c r="FQ173" i="4"/>
  <c r="DA219" i="4"/>
  <c r="CZ219" i="4"/>
  <c r="DD219" i="4" s="1"/>
  <c r="CF219" i="4"/>
  <c r="CG219" i="4" s="1"/>
  <c r="CD219" i="4"/>
  <c r="AY219" i="4"/>
  <c r="AB219" i="4"/>
  <c r="Z219" i="4"/>
  <c r="T219" i="4"/>
  <c r="S219" i="4"/>
  <c r="R219" i="4"/>
  <c r="J219" i="4"/>
  <c r="FZ172" i="4"/>
  <c r="FY172" i="4"/>
  <c r="FX172" i="4"/>
  <c r="FW172" i="4"/>
  <c r="FV172" i="4"/>
  <c r="FU172" i="4"/>
  <c r="FT172" i="4"/>
  <c r="FS172" i="4"/>
  <c r="FR172" i="4"/>
  <c r="FQ172" i="4"/>
  <c r="DA218" i="4"/>
  <c r="CZ218" i="4"/>
  <c r="DD218" i="4" s="1"/>
  <c r="CF218" i="4"/>
  <c r="CD218" i="4"/>
  <c r="AY218" i="4"/>
  <c r="BA218" i="4" s="1"/>
  <c r="AB218" i="4"/>
  <c r="Z218" i="4"/>
  <c r="T218" i="4"/>
  <c r="S218" i="4"/>
  <c r="R218" i="4"/>
  <c r="J218" i="4"/>
  <c r="FZ171" i="4"/>
  <c r="FY171" i="4"/>
  <c r="FX171" i="4"/>
  <c r="FW171" i="4"/>
  <c r="FV171" i="4"/>
  <c r="FU171" i="4"/>
  <c r="FT171" i="4"/>
  <c r="FS171" i="4"/>
  <c r="FR171" i="4"/>
  <c r="FQ171" i="4"/>
  <c r="DA216" i="4"/>
  <c r="CZ216" i="4"/>
  <c r="DD216" i="4" s="1"/>
  <c r="CF216" i="4"/>
  <c r="CD216" i="4"/>
  <c r="AY216" i="4"/>
  <c r="BA216" i="4" s="1"/>
  <c r="AB216" i="4"/>
  <c r="Z216" i="4"/>
  <c r="T216" i="4"/>
  <c r="S216" i="4"/>
  <c r="R216" i="4"/>
  <c r="J216" i="4"/>
  <c r="FZ170" i="4"/>
  <c r="FY170" i="4"/>
  <c r="FX170" i="4"/>
  <c r="FW170" i="4"/>
  <c r="FV170" i="4"/>
  <c r="FU170" i="4"/>
  <c r="FT170" i="4"/>
  <c r="FS170" i="4"/>
  <c r="FR170" i="4"/>
  <c r="FQ170" i="4"/>
  <c r="DA217" i="4"/>
  <c r="CZ217" i="4"/>
  <c r="DD217" i="4" s="1"/>
  <c r="CF217" i="4"/>
  <c r="CJ217" i="4" s="1"/>
  <c r="CD217" i="4"/>
  <c r="AY217" i="4"/>
  <c r="BA217" i="4" s="1"/>
  <c r="AB217" i="4"/>
  <c r="Z217" i="4"/>
  <c r="T217" i="4"/>
  <c r="S217" i="4"/>
  <c r="R217" i="4"/>
  <c r="J217" i="4"/>
  <c r="FZ169" i="4"/>
  <c r="FY169" i="4"/>
  <c r="FX169" i="4"/>
  <c r="FW169" i="4"/>
  <c r="FV169" i="4"/>
  <c r="FU169" i="4"/>
  <c r="FT169" i="4"/>
  <c r="FS169" i="4"/>
  <c r="FR169" i="4"/>
  <c r="FQ169" i="4"/>
  <c r="FZ168" i="4"/>
  <c r="FY168" i="4"/>
  <c r="FX168" i="4"/>
  <c r="FW168" i="4"/>
  <c r="FV168" i="4"/>
  <c r="FU168" i="4"/>
  <c r="FT168" i="4"/>
  <c r="FS168" i="4"/>
  <c r="FR168" i="4"/>
  <c r="FQ168" i="4"/>
  <c r="DA215" i="4"/>
  <c r="CZ215" i="4"/>
  <c r="DR215" i="4" s="1"/>
  <c r="DS215" i="4" s="1"/>
  <c r="CF215" i="4"/>
  <c r="CJ215" i="4" s="1"/>
  <c r="CD215" i="4"/>
  <c r="AY215" i="4"/>
  <c r="AN215" i="4" s="1"/>
  <c r="BJ215" i="4" s="1"/>
  <c r="CK215" i="4" s="1"/>
  <c r="AB215" i="4"/>
  <c r="Z215" i="4"/>
  <c r="T215" i="4"/>
  <c r="S215" i="4"/>
  <c r="R215" i="4"/>
  <c r="J215" i="4"/>
  <c r="FZ167" i="4"/>
  <c r="FY167" i="4"/>
  <c r="FX167" i="4"/>
  <c r="FW167" i="4"/>
  <c r="FV167" i="4"/>
  <c r="FU167" i="4"/>
  <c r="FT167" i="4"/>
  <c r="FS167" i="4"/>
  <c r="FR167" i="4"/>
  <c r="FQ167" i="4"/>
  <c r="DA214" i="4"/>
  <c r="CZ214" i="4"/>
  <c r="CF214" i="4"/>
  <c r="CJ214" i="4" s="1"/>
  <c r="CD214" i="4"/>
  <c r="AY214" i="4"/>
  <c r="AN214" i="4" s="1"/>
  <c r="BJ214" i="4" s="1"/>
  <c r="AB214" i="4"/>
  <c r="Z214" i="4"/>
  <c r="T214" i="4"/>
  <c r="S214" i="4"/>
  <c r="R214" i="4"/>
  <c r="J214" i="4"/>
  <c r="FZ166" i="4"/>
  <c r="FY166" i="4"/>
  <c r="FX166" i="4"/>
  <c r="FW166" i="4"/>
  <c r="FV166" i="4"/>
  <c r="FU166" i="4"/>
  <c r="FT166" i="4"/>
  <c r="FS166" i="4"/>
  <c r="FR166" i="4"/>
  <c r="FQ166" i="4"/>
  <c r="DA213" i="4"/>
  <c r="CZ213" i="4"/>
  <c r="DD213" i="4" s="1"/>
  <c r="CF213" i="4"/>
  <c r="CJ213" i="4" s="1"/>
  <c r="CD213" i="4"/>
  <c r="AY213" i="4"/>
  <c r="AB213" i="4"/>
  <c r="Z213" i="4"/>
  <c r="T213" i="4"/>
  <c r="S213" i="4"/>
  <c r="R213" i="4"/>
  <c r="J213" i="4"/>
  <c r="FZ214" i="4"/>
  <c r="FY214" i="4"/>
  <c r="FX214" i="4"/>
  <c r="FW214" i="4"/>
  <c r="FV214" i="4"/>
  <c r="FU214" i="4"/>
  <c r="FT214" i="4"/>
  <c r="FS214" i="4"/>
  <c r="FR214" i="4"/>
  <c r="FQ214" i="4"/>
  <c r="FZ213" i="4"/>
  <c r="FY213" i="4"/>
  <c r="FX213" i="4"/>
  <c r="FW213" i="4"/>
  <c r="FV213" i="4"/>
  <c r="FU213" i="4"/>
  <c r="FT213" i="4"/>
  <c r="FS213" i="4"/>
  <c r="FR213" i="4"/>
  <c r="FQ213" i="4"/>
  <c r="FZ212" i="4"/>
  <c r="FY212" i="4"/>
  <c r="FX212" i="4"/>
  <c r="FW212" i="4"/>
  <c r="FV212" i="4"/>
  <c r="FU212" i="4"/>
  <c r="FT212" i="4"/>
  <c r="FS212" i="4"/>
  <c r="FR212" i="4"/>
  <c r="FQ212" i="4"/>
  <c r="FZ211" i="4"/>
  <c r="FY211" i="4"/>
  <c r="FX211" i="4"/>
  <c r="FW211" i="4"/>
  <c r="FV211" i="4"/>
  <c r="FU211" i="4"/>
  <c r="FT211" i="4"/>
  <c r="FS211" i="4"/>
  <c r="FR211" i="4"/>
  <c r="FQ211" i="4"/>
  <c r="FZ210" i="4"/>
  <c r="FY210" i="4"/>
  <c r="FX210" i="4"/>
  <c r="FW210" i="4"/>
  <c r="FV210" i="4"/>
  <c r="FU210" i="4"/>
  <c r="FT210" i="4"/>
  <c r="FS210" i="4"/>
  <c r="FR210" i="4"/>
  <c r="FQ210" i="4"/>
  <c r="FZ209" i="4"/>
  <c r="FY209" i="4"/>
  <c r="FX209" i="4"/>
  <c r="FW209" i="4"/>
  <c r="FV209" i="4"/>
  <c r="FU209" i="4"/>
  <c r="FT209" i="4"/>
  <c r="FS209" i="4"/>
  <c r="FR209" i="4"/>
  <c r="FQ209" i="4"/>
  <c r="FZ208" i="4"/>
  <c r="FY208" i="4"/>
  <c r="FX208" i="4"/>
  <c r="FW208" i="4"/>
  <c r="FV208" i="4"/>
  <c r="FU208" i="4"/>
  <c r="FT208" i="4"/>
  <c r="FS208" i="4"/>
  <c r="FR208" i="4"/>
  <c r="FQ208" i="4"/>
  <c r="FZ207" i="4"/>
  <c r="FY207" i="4"/>
  <c r="FX207" i="4"/>
  <c r="FW207" i="4"/>
  <c r="FV207" i="4"/>
  <c r="FU207" i="4"/>
  <c r="FT207" i="4"/>
  <c r="FS207" i="4"/>
  <c r="FR207" i="4"/>
  <c r="FQ207" i="4"/>
  <c r="FZ206" i="4"/>
  <c r="FY206" i="4"/>
  <c r="FX206" i="4"/>
  <c r="FW206" i="4"/>
  <c r="FV206" i="4"/>
  <c r="FU206" i="4"/>
  <c r="FT206" i="4"/>
  <c r="FS206" i="4"/>
  <c r="FR206" i="4"/>
  <c r="FQ206" i="4"/>
  <c r="FZ205" i="4"/>
  <c r="FY205" i="4"/>
  <c r="FX205" i="4"/>
  <c r="FW205" i="4"/>
  <c r="FV205" i="4"/>
  <c r="FU205" i="4"/>
  <c r="FT205" i="4"/>
  <c r="FS205" i="4"/>
  <c r="FR205" i="4"/>
  <c r="FQ205" i="4"/>
  <c r="FZ204" i="4"/>
  <c r="FY204" i="4"/>
  <c r="FX204" i="4"/>
  <c r="FW204" i="4"/>
  <c r="FV204" i="4"/>
  <c r="FU204" i="4"/>
  <c r="FT204" i="4"/>
  <c r="FS204" i="4"/>
  <c r="FR204" i="4"/>
  <c r="FQ204" i="4"/>
  <c r="FZ203" i="4"/>
  <c r="FY203" i="4"/>
  <c r="FX203" i="4"/>
  <c r="FW203" i="4"/>
  <c r="FV203" i="4"/>
  <c r="FU203" i="4"/>
  <c r="FT203" i="4"/>
  <c r="FS203" i="4"/>
  <c r="FR203" i="4"/>
  <c r="FQ203" i="4"/>
  <c r="FZ202" i="4"/>
  <c r="FY202" i="4"/>
  <c r="FX202" i="4"/>
  <c r="FW202" i="4"/>
  <c r="FV202" i="4"/>
  <c r="FU202" i="4"/>
  <c r="FT202" i="4"/>
  <c r="FS202" i="4"/>
  <c r="FR202" i="4"/>
  <c r="FQ202" i="4"/>
  <c r="DA74" i="4"/>
  <c r="CZ74" i="4"/>
  <c r="DR74" i="4" s="1"/>
  <c r="DV74" i="4" s="1"/>
  <c r="CF74" i="4"/>
  <c r="CG74" i="4" s="1"/>
  <c r="CD74" i="4"/>
  <c r="J74" i="4"/>
  <c r="FZ201" i="4"/>
  <c r="FY201" i="4"/>
  <c r="FX201" i="4"/>
  <c r="FW201" i="4"/>
  <c r="FV201" i="4"/>
  <c r="FU201" i="4"/>
  <c r="FT201" i="4"/>
  <c r="FS201" i="4"/>
  <c r="FR201" i="4"/>
  <c r="FQ201" i="4"/>
  <c r="DA73" i="4"/>
  <c r="CZ73" i="4"/>
  <c r="CF73" i="4"/>
  <c r="CG73" i="4" s="1"/>
  <c r="CD73" i="4"/>
  <c r="J73" i="4"/>
  <c r="FZ200" i="4"/>
  <c r="FY200" i="4"/>
  <c r="FX200" i="4"/>
  <c r="FW200" i="4"/>
  <c r="FV200" i="4"/>
  <c r="FU200" i="4"/>
  <c r="FT200" i="4"/>
  <c r="FS200" i="4"/>
  <c r="FR200" i="4"/>
  <c r="FQ200" i="4"/>
  <c r="FZ199" i="4"/>
  <c r="FY199" i="4"/>
  <c r="FX199" i="4"/>
  <c r="FW199" i="4"/>
  <c r="FV199" i="4"/>
  <c r="FU199" i="4"/>
  <c r="FT199" i="4"/>
  <c r="FS199" i="4"/>
  <c r="FR199" i="4"/>
  <c r="FQ199" i="4"/>
  <c r="FZ198" i="4"/>
  <c r="FY198" i="4"/>
  <c r="FX198" i="4"/>
  <c r="FW198" i="4"/>
  <c r="FV198" i="4"/>
  <c r="FU198" i="4"/>
  <c r="FT198" i="4"/>
  <c r="FS198" i="4"/>
  <c r="FR198" i="4"/>
  <c r="FQ198" i="4"/>
  <c r="FZ197" i="4"/>
  <c r="FY197" i="4"/>
  <c r="FX197" i="4"/>
  <c r="FW197" i="4"/>
  <c r="FV197" i="4"/>
  <c r="FU197" i="4"/>
  <c r="FT197" i="4"/>
  <c r="FS197" i="4"/>
  <c r="FR197" i="4"/>
  <c r="FQ197" i="4"/>
  <c r="FZ196" i="4"/>
  <c r="FY196" i="4"/>
  <c r="FX196" i="4"/>
  <c r="FW196" i="4"/>
  <c r="FV196" i="4"/>
  <c r="FU196" i="4"/>
  <c r="FT196" i="4"/>
  <c r="FS196" i="4"/>
  <c r="FR196" i="4"/>
  <c r="FQ196" i="4"/>
  <c r="DA71" i="4"/>
  <c r="CZ71" i="4"/>
  <c r="DD71" i="4" s="1"/>
  <c r="CF71" i="4"/>
  <c r="CD71" i="4"/>
  <c r="J71" i="4"/>
  <c r="FZ195" i="4"/>
  <c r="FY195" i="4"/>
  <c r="FX195" i="4"/>
  <c r="FW195" i="4"/>
  <c r="FV195" i="4"/>
  <c r="FU195" i="4"/>
  <c r="FT195" i="4"/>
  <c r="FS195" i="4"/>
  <c r="FR195" i="4"/>
  <c r="FQ195" i="4"/>
  <c r="FZ194" i="4"/>
  <c r="FY194" i="4"/>
  <c r="FX194" i="4"/>
  <c r="FW194" i="4"/>
  <c r="FV194" i="4"/>
  <c r="FU194" i="4"/>
  <c r="FT194" i="4"/>
  <c r="FS194" i="4"/>
  <c r="FR194" i="4"/>
  <c r="FQ194" i="4"/>
  <c r="FZ193" i="4"/>
  <c r="FY193" i="4"/>
  <c r="FX193" i="4"/>
  <c r="FW193" i="4"/>
  <c r="FV193" i="4"/>
  <c r="FU193" i="4"/>
  <c r="FT193" i="4"/>
  <c r="FS193" i="4"/>
  <c r="FR193" i="4"/>
  <c r="FQ193" i="4"/>
  <c r="FZ192" i="4"/>
  <c r="FY192" i="4"/>
  <c r="FX192" i="4"/>
  <c r="FW192" i="4"/>
  <c r="FV192" i="4"/>
  <c r="FU192" i="4"/>
  <c r="FT192" i="4"/>
  <c r="FS192" i="4"/>
  <c r="FR192" i="4"/>
  <c r="FQ192" i="4"/>
  <c r="FZ191" i="4"/>
  <c r="FY191" i="4"/>
  <c r="FX191" i="4"/>
  <c r="FW191" i="4"/>
  <c r="FV191" i="4"/>
  <c r="FU191" i="4"/>
  <c r="FT191" i="4"/>
  <c r="FS191" i="4"/>
  <c r="FR191" i="4"/>
  <c r="FQ191" i="4"/>
  <c r="FZ190" i="4"/>
  <c r="FY190" i="4"/>
  <c r="FX190" i="4"/>
  <c r="FW190" i="4"/>
  <c r="FV190" i="4"/>
  <c r="FU190" i="4"/>
  <c r="FT190" i="4"/>
  <c r="FS190" i="4"/>
  <c r="FR190" i="4"/>
  <c r="FQ190" i="4"/>
  <c r="FZ189" i="4"/>
  <c r="FY189" i="4"/>
  <c r="FX189" i="4"/>
  <c r="FW189" i="4"/>
  <c r="FV189" i="4"/>
  <c r="FU189" i="4"/>
  <c r="FT189" i="4"/>
  <c r="FS189" i="4"/>
  <c r="FR189" i="4"/>
  <c r="FQ189" i="4"/>
  <c r="FZ188" i="4"/>
  <c r="FY188" i="4"/>
  <c r="FX188" i="4"/>
  <c r="FW188" i="4"/>
  <c r="FV188" i="4"/>
  <c r="FU188" i="4"/>
  <c r="FT188" i="4"/>
  <c r="FS188" i="4"/>
  <c r="FR188" i="4"/>
  <c r="FQ188" i="4"/>
  <c r="FZ57" i="4"/>
  <c r="FY57" i="4"/>
  <c r="FX57" i="4"/>
  <c r="FW57" i="4"/>
  <c r="FV57" i="4"/>
  <c r="FU57" i="4"/>
  <c r="FT57" i="4"/>
  <c r="FS57" i="4"/>
  <c r="FR57" i="4"/>
  <c r="FQ57" i="4"/>
  <c r="DA57" i="4"/>
  <c r="CZ57" i="4"/>
  <c r="DH57" i="4" s="1"/>
  <c r="GH57" i="4" s="1"/>
  <c r="CU57" i="4"/>
  <c r="CP57" i="4"/>
  <c r="CQ57" i="4" s="1"/>
  <c r="CK57" i="4"/>
  <c r="CF57" i="4"/>
  <c r="CH57" i="4" s="1"/>
  <c r="CD57" i="4"/>
  <c r="AY57" i="4"/>
  <c r="AN57" i="4" s="1"/>
  <c r="BJ57" i="4" s="1"/>
  <c r="AB57" i="4"/>
  <c r="Z57" i="4"/>
  <c r="T57" i="4"/>
  <c r="S57" i="4"/>
  <c r="R57" i="4"/>
  <c r="J57" i="4"/>
  <c r="FZ74" i="4"/>
  <c r="FY74" i="4"/>
  <c r="FX74" i="4"/>
  <c r="FW74" i="4"/>
  <c r="FV74" i="4"/>
  <c r="FU74" i="4"/>
  <c r="FT74" i="4"/>
  <c r="FS74" i="4"/>
  <c r="FR74" i="4"/>
  <c r="FQ74" i="4"/>
  <c r="FO74" i="4"/>
  <c r="FZ73" i="4"/>
  <c r="FY73" i="4"/>
  <c r="FX73" i="4"/>
  <c r="FW73" i="4"/>
  <c r="FV73" i="4"/>
  <c r="FU73" i="4"/>
  <c r="FT73" i="4"/>
  <c r="FS73" i="4"/>
  <c r="FR73" i="4"/>
  <c r="FQ73" i="4"/>
  <c r="FO73" i="4"/>
  <c r="FZ71" i="4"/>
  <c r="FY71" i="4"/>
  <c r="FX71" i="4"/>
  <c r="FW71" i="4"/>
  <c r="FV71" i="4"/>
  <c r="FU71" i="4"/>
  <c r="FT71" i="4"/>
  <c r="FS71" i="4"/>
  <c r="FR71" i="4"/>
  <c r="FQ71" i="4"/>
  <c r="FZ64" i="4"/>
  <c r="FY64" i="4"/>
  <c r="FX64" i="4"/>
  <c r="FW64" i="4"/>
  <c r="FV64" i="4"/>
  <c r="FU64" i="4"/>
  <c r="FT64" i="4"/>
  <c r="FS64" i="4"/>
  <c r="FR64" i="4"/>
  <c r="FQ64" i="4"/>
  <c r="FZ229" i="4"/>
  <c r="FY229" i="4"/>
  <c r="FX229" i="4"/>
  <c r="FW229" i="4"/>
  <c r="FV229" i="4"/>
  <c r="FU229" i="4"/>
  <c r="FT229" i="4"/>
  <c r="FS229" i="4"/>
  <c r="FR229" i="4"/>
  <c r="FQ229" i="4"/>
  <c r="FZ228" i="4"/>
  <c r="FY228" i="4"/>
  <c r="FX228" i="4"/>
  <c r="FW228" i="4"/>
  <c r="FV228" i="4"/>
  <c r="FU228" i="4"/>
  <c r="FT228" i="4"/>
  <c r="FS228" i="4"/>
  <c r="FR228" i="4"/>
  <c r="FQ228" i="4"/>
  <c r="FZ227" i="4"/>
  <c r="FY227" i="4"/>
  <c r="FX227" i="4"/>
  <c r="FW227" i="4"/>
  <c r="FV227" i="4"/>
  <c r="FU227" i="4"/>
  <c r="FT227" i="4"/>
  <c r="FS227" i="4"/>
  <c r="FR227" i="4"/>
  <c r="FQ227" i="4"/>
  <c r="FZ226" i="4"/>
  <c r="FY226" i="4"/>
  <c r="FX226" i="4"/>
  <c r="FW226" i="4"/>
  <c r="FV226" i="4"/>
  <c r="FU226" i="4"/>
  <c r="FT226" i="4"/>
  <c r="FS226" i="4"/>
  <c r="FR226" i="4"/>
  <c r="FQ226" i="4"/>
  <c r="FZ225" i="4"/>
  <c r="FY225" i="4"/>
  <c r="FX225" i="4"/>
  <c r="FW225" i="4"/>
  <c r="FV225" i="4"/>
  <c r="FU225" i="4"/>
  <c r="FT225" i="4"/>
  <c r="FS225" i="4"/>
  <c r="FR225" i="4"/>
  <c r="FQ225" i="4"/>
  <c r="FZ224" i="4"/>
  <c r="FY224" i="4"/>
  <c r="FX224" i="4"/>
  <c r="FW224" i="4"/>
  <c r="FV224" i="4"/>
  <c r="FU224" i="4"/>
  <c r="FT224" i="4"/>
  <c r="FS224" i="4"/>
  <c r="FR224" i="4"/>
  <c r="FQ224" i="4"/>
  <c r="FZ223" i="4"/>
  <c r="FY223" i="4"/>
  <c r="FX223" i="4"/>
  <c r="FW223" i="4"/>
  <c r="FV223" i="4"/>
  <c r="FU223" i="4"/>
  <c r="FT223" i="4"/>
  <c r="FS223" i="4"/>
  <c r="FR223" i="4"/>
  <c r="FQ223" i="4"/>
  <c r="FZ222" i="4"/>
  <c r="FY222" i="4"/>
  <c r="FX222" i="4"/>
  <c r="FW222" i="4"/>
  <c r="FV222" i="4"/>
  <c r="FU222" i="4"/>
  <c r="FT222" i="4"/>
  <c r="FS222" i="4"/>
  <c r="FR222" i="4"/>
  <c r="FQ222" i="4"/>
  <c r="FZ221" i="4"/>
  <c r="FY221" i="4"/>
  <c r="FX221" i="4"/>
  <c r="FW221" i="4"/>
  <c r="FV221" i="4"/>
  <c r="FU221" i="4"/>
  <c r="FT221" i="4"/>
  <c r="FS221" i="4"/>
  <c r="FR221" i="4"/>
  <c r="FQ221" i="4"/>
  <c r="FZ220" i="4"/>
  <c r="FY220" i="4"/>
  <c r="FX220" i="4"/>
  <c r="FW220" i="4"/>
  <c r="FV220" i="4"/>
  <c r="FU220" i="4"/>
  <c r="FT220" i="4"/>
  <c r="FS220" i="4"/>
  <c r="FR220" i="4"/>
  <c r="FQ220" i="4"/>
  <c r="FZ219" i="4"/>
  <c r="FY219" i="4"/>
  <c r="FX219" i="4"/>
  <c r="FW219" i="4"/>
  <c r="FV219" i="4"/>
  <c r="FU219" i="4"/>
  <c r="FT219" i="4"/>
  <c r="FS219" i="4"/>
  <c r="FR219" i="4"/>
  <c r="FQ219" i="4"/>
  <c r="FZ218" i="4"/>
  <c r="FY218" i="4"/>
  <c r="FX218" i="4"/>
  <c r="FW218" i="4"/>
  <c r="FV218" i="4"/>
  <c r="FU218" i="4"/>
  <c r="FT218" i="4"/>
  <c r="FS218" i="4"/>
  <c r="FR218" i="4"/>
  <c r="FQ218" i="4"/>
  <c r="FZ217" i="4"/>
  <c r="FY217" i="4"/>
  <c r="FX217" i="4"/>
  <c r="FW217" i="4"/>
  <c r="FV217" i="4"/>
  <c r="FU217" i="4"/>
  <c r="FT217" i="4"/>
  <c r="FS217" i="4"/>
  <c r="FR217" i="4"/>
  <c r="FQ217" i="4"/>
  <c r="FZ216" i="4"/>
  <c r="FY216" i="4"/>
  <c r="FX216" i="4"/>
  <c r="FW216" i="4"/>
  <c r="FV216" i="4"/>
  <c r="FU216" i="4"/>
  <c r="FT216" i="4"/>
  <c r="FS216" i="4"/>
  <c r="FR216" i="4"/>
  <c r="FQ216" i="4"/>
  <c r="FZ215" i="4"/>
  <c r="FY215" i="4"/>
  <c r="FX215" i="4"/>
  <c r="FW215" i="4"/>
  <c r="FV215" i="4"/>
  <c r="FU215" i="4"/>
  <c r="FT215" i="4"/>
  <c r="FS215" i="4"/>
  <c r="FR215" i="4"/>
  <c r="FQ215" i="4"/>
  <c r="DW244" i="4"/>
  <c r="DW245" i="4"/>
  <c r="DG248" i="4"/>
  <c r="DW247" i="4"/>
  <c r="DG246" i="4"/>
  <c r="DG247" i="4"/>
  <c r="GG117" i="4" l="1"/>
  <c r="FO228" i="4"/>
  <c r="GG219" i="4"/>
  <c r="FO23" i="4"/>
  <c r="FO213" i="4"/>
  <c r="GC41" i="4"/>
  <c r="GC222" i="4"/>
  <c r="FO13" i="4"/>
  <c r="FO104" i="4"/>
  <c r="FO114" i="4"/>
  <c r="FO48" i="4"/>
  <c r="FO168" i="4"/>
  <c r="FO229" i="4"/>
  <c r="GG56" i="4"/>
  <c r="FO100" i="4"/>
  <c r="FO115" i="4"/>
  <c r="FO36" i="4"/>
  <c r="FO15" i="4"/>
  <c r="FO61" i="4"/>
  <c r="FO24" i="4"/>
  <c r="FO26" i="4"/>
  <c r="FO28" i="4"/>
  <c r="FO78" i="4"/>
  <c r="GG123" i="4"/>
  <c r="FO99" i="4"/>
  <c r="GC120" i="4"/>
  <c r="FO53" i="4"/>
  <c r="FO62" i="4"/>
  <c r="FO233" i="4"/>
  <c r="FO27" i="4"/>
  <c r="FO79" i="4"/>
  <c r="FO29" i="4"/>
  <c r="FO89" i="4"/>
  <c r="FO87" i="4"/>
  <c r="FO216" i="4"/>
  <c r="GC91" i="4"/>
  <c r="GC33" i="4"/>
  <c r="GG215" i="4"/>
  <c r="GC25" i="4"/>
  <c r="GG15" i="4"/>
  <c r="FO82" i="4"/>
  <c r="FO10" i="4"/>
  <c r="FO112" i="4"/>
  <c r="FO69" i="4"/>
  <c r="FO20" i="4"/>
  <c r="FO25" i="4"/>
  <c r="FO232" i="4"/>
  <c r="CU173" i="4"/>
  <c r="CW173" i="4" s="1"/>
  <c r="GC95" i="4"/>
  <c r="GC45" i="4"/>
  <c r="FO30" i="4"/>
  <c r="GG22" i="4"/>
  <c r="GG51" i="4"/>
  <c r="FO94" i="4"/>
  <c r="FO60" i="4"/>
  <c r="FO8" i="4"/>
  <c r="FO215" i="4"/>
  <c r="GC216" i="4"/>
  <c r="GG36" i="4"/>
  <c r="FO67" i="4"/>
  <c r="FO11" i="4"/>
  <c r="FO93" i="4"/>
  <c r="GG53" i="4"/>
  <c r="FO66" i="4"/>
  <c r="GG81" i="4"/>
  <c r="GC86" i="4"/>
  <c r="GC76" i="4"/>
  <c r="GG67" i="4"/>
  <c r="GG90" i="4"/>
  <c r="GG99" i="4"/>
  <c r="GC66" i="4"/>
  <c r="FO231" i="4"/>
  <c r="GC105" i="4"/>
  <c r="FO68" i="4"/>
  <c r="FO22" i="4"/>
  <c r="GC19" i="4"/>
  <c r="GG102" i="4"/>
  <c r="FO103" i="4"/>
  <c r="FO102" i="4"/>
  <c r="FO84" i="4"/>
  <c r="CP175" i="4"/>
  <c r="CQ175" i="4" s="1"/>
  <c r="CJ148" i="4"/>
  <c r="CK128" i="4"/>
  <c r="CM128" i="4" s="1"/>
  <c r="CU123" i="4"/>
  <c r="CW123" i="4" s="1"/>
  <c r="CU229" i="4"/>
  <c r="CW229" i="4" s="1"/>
  <c r="CU116" i="4"/>
  <c r="GF233" i="4" s="1"/>
  <c r="CU109" i="4"/>
  <c r="CY109" i="4" s="1"/>
  <c r="CU112" i="4"/>
  <c r="CY112" i="4" s="1"/>
  <c r="CP138" i="4"/>
  <c r="CU129" i="4"/>
  <c r="CV129" i="4" s="1"/>
  <c r="CP215" i="4"/>
  <c r="CT215" i="4" s="1"/>
  <c r="CP178" i="4"/>
  <c r="CT178" i="4" s="1"/>
  <c r="CH143" i="4"/>
  <c r="CU215" i="4"/>
  <c r="CY215" i="4" s="1"/>
  <c r="DR146" i="4"/>
  <c r="DS146" i="4" s="1"/>
  <c r="CU178" i="4"/>
  <c r="CY178" i="4" s="1"/>
  <c r="CP112" i="4"/>
  <c r="CP116" i="4"/>
  <c r="CQ116" i="4" s="1"/>
  <c r="CU139" i="4"/>
  <c r="CY139" i="4" s="1"/>
  <c r="CP229" i="4"/>
  <c r="CT229" i="4" s="1"/>
  <c r="AN106" i="4"/>
  <c r="BJ106" i="4" s="1"/>
  <c r="CK106" i="4" s="1"/>
  <c r="CL106" i="4" s="1"/>
  <c r="CP109" i="4"/>
  <c r="CR109" i="4" s="1"/>
  <c r="CK138" i="4"/>
  <c r="CM138" i="4" s="1"/>
  <c r="CU141" i="4"/>
  <c r="CV141" i="4" s="1"/>
  <c r="GG89" i="4"/>
  <c r="CJ159" i="4"/>
  <c r="CH159" i="4"/>
  <c r="CU214" i="4"/>
  <c r="CY214" i="4" s="1"/>
  <c r="CP214" i="4"/>
  <c r="CK214" i="4"/>
  <c r="CM214" i="4" s="1"/>
  <c r="CV155" i="4"/>
  <c r="GG26" i="4"/>
  <c r="DD158" i="4"/>
  <c r="CK174" i="4"/>
  <c r="CM174" i="4" s="1"/>
  <c r="CU118" i="4"/>
  <c r="CY118" i="4" s="1"/>
  <c r="CP125" i="4"/>
  <c r="CT125" i="4" s="1"/>
  <c r="CK125" i="4"/>
  <c r="CL125" i="4" s="1"/>
  <c r="CU125" i="4"/>
  <c r="CY125" i="4" s="1"/>
  <c r="CU126" i="4"/>
  <c r="CY126" i="4" s="1"/>
  <c r="CP126" i="4"/>
  <c r="CT126" i="4" s="1"/>
  <c r="GE39" i="4"/>
  <c r="GD105" i="4"/>
  <c r="CK155" i="4"/>
  <c r="CM155" i="4" s="1"/>
  <c r="CK158" i="4"/>
  <c r="CO158" i="4" s="1"/>
  <c r="CU174" i="4"/>
  <c r="CU175" i="4"/>
  <c r="CU113" i="4"/>
  <c r="CV113" i="4" s="1"/>
  <c r="CP113" i="4"/>
  <c r="CQ113" i="4" s="1"/>
  <c r="CK113" i="4"/>
  <c r="CL113" i="4" s="1"/>
  <c r="AN117" i="4"/>
  <c r="BJ117" i="4" s="1"/>
  <c r="BA117" i="4"/>
  <c r="CK126" i="4"/>
  <c r="CL126" i="4" s="1"/>
  <c r="CK137" i="4"/>
  <c r="CM137" i="4" s="1"/>
  <c r="CP155" i="4"/>
  <c r="CT155" i="4" s="1"/>
  <c r="CP158" i="4"/>
  <c r="CR158" i="4" s="1"/>
  <c r="CK173" i="4"/>
  <c r="CM173" i="4" s="1"/>
  <c r="GC78" i="4"/>
  <c r="CP128" i="4"/>
  <c r="CT128" i="4" s="1"/>
  <c r="CP137" i="4"/>
  <c r="CQ137" i="4" s="1"/>
  <c r="CP118" i="4"/>
  <c r="CQ118" i="4" s="1"/>
  <c r="GA19" i="4"/>
  <c r="BB19" i="4" s="1"/>
  <c r="GA27" i="4"/>
  <c r="BB27" i="4" s="1"/>
  <c r="CK123" i="4"/>
  <c r="CM123" i="4" s="1"/>
  <c r="CK129" i="4"/>
  <c r="CK139" i="4"/>
  <c r="CK141" i="4"/>
  <c r="GC82" i="4"/>
  <c r="CJ135" i="4"/>
  <c r="BA138" i="4"/>
  <c r="CG138" i="4"/>
  <c r="GA92" i="4"/>
  <c r="BB92" i="4" s="1"/>
  <c r="CJ137" i="4"/>
  <c r="BA141" i="4"/>
  <c r="CG143" i="4"/>
  <c r="GD91" i="4"/>
  <c r="CR146" i="4"/>
  <c r="GC232" i="4"/>
  <c r="CH174" i="4"/>
  <c r="CR174" i="4"/>
  <c r="CG227" i="4"/>
  <c r="CJ64" i="4"/>
  <c r="CH146" i="4"/>
  <c r="CJ174" i="4"/>
  <c r="DM176" i="4"/>
  <c r="DN176" i="4" s="1"/>
  <c r="GG119" i="4"/>
  <c r="DH113" i="4"/>
  <c r="DL113" i="4" s="1"/>
  <c r="CT123" i="4"/>
  <c r="CJ128" i="4"/>
  <c r="DC136" i="4"/>
  <c r="DE136" i="4" s="1"/>
  <c r="DG136" i="4" s="1"/>
  <c r="CH138" i="4"/>
  <c r="CJ143" i="4"/>
  <c r="GA48" i="4"/>
  <c r="BB48" i="4" s="1"/>
  <c r="GC117" i="4"/>
  <c r="CG154" i="4"/>
  <c r="CH177" i="4"/>
  <c r="BA109" i="4"/>
  <c r="DR113" i="4"/>
  <c r="DV113" i="4" s="1"/>
  <c r="GA79" i="4"/>
  <c r="BB79" i="4" s="1"/>
  <c r="GA51" i="4"/>
  <c r="BB51" i="4" s="1"/>
  <c r="GC51" i="4"/>
  <c r="DH137" i="4"/>
  <c r="DL137" i="4" s="1"/>
  <c r="DM137" i="4"/>
  <c r="GC65" i="4"/>
  <c r="GG60" i="4"/>
  <c r="GG91" i="4"/>
  <c r="CM146" i="4"/>
  <c r="CW146" i="4"/>
  <c r="CH154" i="4"/>
  <c r="GA47" i="4"/>
  <c r="BB47" i="4" s="1"/>
  <c r="CT174" i="4"/>
  <c r="DD174" i="4"/>
  <c r="GA87" i="4"/>
  <c r="BB87" i="4" s="1"/>
  <c r="GA82" i="4"/>
  <c r="BB82" i="4" s="1"/>
  <c r="CH113" i="4"/>
  <c r="GC103" i="4"/>
  <c r="CH118" i="4"/>
  <c r="CR121" i="4"/>
  <c r="CH122" i="4"/>
  <c r="GC60" i="4"/>
  <c r="GC96" i="4"/>
  <c r="DH151" i="4"/>
  <c r="DI151" i="4" s="1"/>
  <c r="GG61" i="4"/>
  <c r="CJ154" i="4"/>
  <c r="GA107" i="4"/>
  <c r="CG177" i="4"/>
  <c r="GA98" i="4"/>
  <c r="BB98" i="4" s="1"/>
  <c r="GA97" i="4"/>
  <c r="BB97" i="4" s="1"/>
  <c r="BA112" i="4"/>
  <c r="DC114" i="4"/>
  <c r="DE114" i="4" s="1"/>
  <c r="DG114" i="4" s="1"/>
  <c r="CJ118" i="4"/>
  <c r="CT121" i="4"/>
  <c r="BA125" i="4"/>
  <c r="CG136" i="4"/>
  <c r="CJ136" i="4"/>
  <c r="GG77" i="4"/>
  <c r="CG139" i="4"/>
  <c r="GC88" i="4"/>
  <c r="CH141" i="4"/>
  <c r="GC50" i="4"/>
  <c r="GG52" i="4"/>
  <c r="GA52" i="4"/>
  <c r="BB52" i="4" s="1"/>
  <c r="GC52" i="4"/>
  <c r="GA89" i="4"/>
  <c r="BB89" i="4" s="1"/>
  <c r="GC89" i="4"/>
  <c r="CL229" i="4"/>
  <c r="GA40" i="4"/>
  <c r="BB40" i="4" s="1"/>
  <c r="GA120" i="4"/>
  <c r="AN135" i="4"/>
  <c r="BJ135" i="4" s="1"/>
  <c r="BA135" i="4"/>
  <c r="GA38" i="4"/>
  <c r="BB38" i="4" s="1"/>
  <c r="CH139" i="4"/>
  <c r="GC12" i="4"/>
  <c r="GA22" i="4"/>
  <c r="BB22" i="4" s="1"/>
  <c r="GC22" i="4"/>
  <c r="GA23" i="4"/>
  <c r="BB23" i="4" s="1"/>
  <c r="GC23" i="4"/>
  <c r="GC28" i="4"/>
  <c r="GG28" i="4"/>
  <c r="GA102" i="4"/>
  <c r="BB102" i="4" s="1"/>
  <c r="GC102" i="4"/>
  <c r="GA49" i="4"/>
  <c r="BB49" i="4" s="1"/>
  <c r="GA60" i="4"/>
  <c r="BB60" i="4" s="1"/>
  <c r="GA50" i="4"/>
  <c r="BB50" i="4" s="1"/>
  <c r="GG23" i="4"/>
  <c r="GA76" i="4"/>
  <c r="BB76" i="4" s="1"/>
  <c r="GA46" i="4"/>
  <c r="BB46" i="4" s="1"/>
  <c r="GA43" i="4"/>
  <c r="BB43" i="4" s="1"/>
  <c r="GA30" i="4"/>
  <c r="BB30" i="4" s="1"/>
  <c r="GA28" i="4"/>
  <c r="BB28" i="4" s="1"/>
  <c r="GA33" i="4"/>
  <c r="BB33" i="4" s="1"/>
  <c r="GA96" i="4"/>
  <c r="BB96" i="4" s="1"/>
  <c r="GA91" i="4"/>
  <c r="BB91" i="4" s="1"/>
  <c r="DC149" i="4"/>
  <c r="DE149" i="4" s="1"/>
  <c r="DG149" i="4" s="1"/>
  <c r="DC154" i="4"/>
  <c r="DE154" i="4" s="1"/>
  <c r="DG154" i="4" s="1"/>
  <c r="GG41" i="4"/>
  <c r="DC159" i="4"/>
  <c r="DC177" i="4"/>
  <c r="DE177" i="4" s="1"/>
  <c r="DG177" i="4" s="1"/>
  <c r="GG66" i="4"/>
  <c r="DH120" i="4"/>
  <c r="GH66" i="4" s="1"/>
  <c r="AN121" i="4"/>
  <c r="BJ121" i="4" s="1"/>
  <c r="BA121" i="4"/>
  <c r="DD128" i="4"/>
  <c r="DH138" i="4"/>
  <c r="DL138" i="4" s="1"/>
  <c r="DC138" i="4"/>
  <c r="DE138" i="4" s="1"/>
  <c r="DG138" i="4" s="1"/>
  <c r="CQ139" i="4"/>
  <c r="DM139" i="4"/>
  <c r="DH139" i="4"/>
  <c r="DI139" i="4" s="1"/>
  <c r="DR139" i="4"/>
  <c r="DT139" i="4" s="1"/>
  <c r="AN140" i="4"/>
  <c r="BJ140" i="4" s="1"/>
  <c r="BA140" i="4"/>
  <c r="GG86" i="4"/>
  <c r="DD143" i="4"/>
  <c r="DR143" i="4"/>
  <c r="DT143" i="4" s="1"/>
  <c r="DD149" i="4"/>
  <c r="DD154" i="4"/>
  <c r="DD156" i="4"/>
  <c r="DD159" i="4"/>
  <c r="DR174" i="4"/>
  <c r="BA175" i="4"/>
  <c r="DM177" i="4"/>
  <c r="DQ177" i="4" s="1"/>
  <c r="GG120" i="4"/>
  <c r="BA178" i="4"/>
  <c r="DC113" i="4"/>
  <c r="DE113" i="4" s="1"/>
  <c r="DG113" i="4" s="1"/>
  <c r="AN115" i="4"/>
  <c r="BJ115" i="4" s="1"/>
  <c r="BA116" i="4"/>
  <c r="BA118" i="4"/>
  <c r="AN122" i="4"/>
  <c r="BJ122" i="4" s="1"/>
  <c r="BA123" i="4"/>
  <c r="BA128" i="4"/>
  <c r="BA129" i="4"/>
  <c r="CR129" i="4"/>
  <c r="DH135" i="4"/>
  <c r="DL135" i="4" s="1"/>
  <c r="GG38" i="4"/>
  <c r="DM135" i="4"/>
  <c r="DQ135" i="4" s="1"/>
  <c r="CR139" i="4"/>
  <c r="GG12" i="4"/>
  <c r="GG65" i="4"/>
  <c r="GG33" i="4"/>
  <c r="DR154" i="4"/>
  <c r="GJ41" i="4" s="1"/>
  <c r="CY138" i="4"/>
  <c r="CV138" i="4"/>
  <c r="GG84" i="4"/>
  <c r="AN221" i="4"/>
  <c r="BJ221" i="4" s="1"/>
  <c r="DC146" i="4"/>
  <c r="DE146" i="4" s="1"/>
  <c r="DG146" i="4" s="1"/>
  <c r="DC174" i="4"/>
  <c r="DE174" i="4" s="1"/>
  <c r="DG174" i="4" s="1"/>
  <c r="AN107" i="4"/>
  <c r="BJ107" i="4" s="1"/>
  <c r="DH114" i="4"/>
  <c r="AN119" i="4"/>
  <c r="BJ119" i="4" s="1"/>
  <c r="BA119" i="4"/>
  <c r="BA126" i="4"/>
  <c r="DD135" i="4"/>
  <c r="DM136" i="4"/>
  <c r="DN136" i="4" s="1"/>
  <c r="BA137" i="4"/>
  <c r="CW137" i="4"/>
  <c r="CY137" i="4"/>
  <c r="DD137" i="4"/>
  <c r="CW138" i="4"/>
  <c r="BA139" i="4"/>
  <c r="CQ141" i="4"/>
  <c r="DH141" i="4"/>
  <c r="DJ141" i="4" s="1"/>
  <c r="DM141" i="4"/>
  <c r="DQ141" i="4" s="1"/>
  <c r="GG88" i="4"/>
  <c r="DM143" i="4"/>
  <c r="DO143" i="4" s="1"/>
  <c r="GJ19" i="4"/>
  <c r="GG19" i="4"/>
  <c r="GG50" i="4"/>
  <c r="GD51" i="4"/>
  <c r="GG76" i="4"/>
  <c r="GD19" i="4"/>
  <c r="GG25" i="4"/>
  <c r="GH39" i="4"/>
  <c r="GG96" i="4"/>
  <c r="GI60" i="4"/>
  <c r="DL109" i="4"/>
  <c r="DH150" i="4"/>
  <c r="DC150" i="4"/>
  <c r="DE150" i="4" s="1"/>
  <c r="DG150" i="4" s="1"/>
  <c r="DM150" i="4"/>
  <c r="GG40" i="4"/>
  <c r="DM153" i="4"/>
  <c r="CG158" i="4"/>
  <c r="GC26" i="4"/>
  <c r="AN171" i="4"/>
  <c r="BJ171" i="4" s="1"/>
  <c r="BA171" i="4"/>
  <c r="CJ114" i="4"/>
  <c r="CH114" i="4"/>
  <c r="GC85" i="4"/>
  <c r="CG114" i="4"/>
  <c r="GG169" i="4"/>
  <c r="GA171" i="4"/>
  <c r="CJ221" i="4"/>
  <c r="AN224" i="4"/>
  <c r="BJ224" i="4" s="1"/>
  <c r="CO229" i="4"/>
  <c r="CJ146" i="4"/>
  <c r="CO146" i="4"/>
  <c r="CT146" i="4"/>
  <c r="CY146" i="4"/>
  <c r="DD146" i="4"/>
  <c r="GG39" i="4"/>
  <c r="GA36" i="4"/>
  <c r="BB36" i="4" s="1"/>
  <c r="CG150" i="4"/>
  <c r="DR150" i="4"/>
  <c r="GJ17" i="4" s="1"/>
  <c r="GC17" i="4"/>
  <c r="CJ151" i="4"/>
  <c r="CH151" i="4"/>
  <c r="GC67" i="4"/>
  <c r="CG156" i="4"/>
  <c r="DH156" i="4"/>
  <c r="GH67" i="4" s="1"/>
  <c r="DR156" i="4"/>
  <c r="DS156" i="4" s="1"/>
  <c r="DM156" i="4"/>
  <c r="DQ156" i="4" s="1"/>
  <c r="CH158" i="4"/>
  <c r="DR170" i="4"/>
  <c r="DV170" i="4" s="1"/>
  <c r="DM170" i="4"/>
  <c r="GA114" i="4"/>
  <c r="DC173" i="4"/>
  <c r="DE173" i="4" s="1"/>
  <c r="DG173" i="4" s="1"/>
  <c r="DD173" i="4"/>
  <c r="DR173" i="4"/>
  <c r="DV173" i="4" s="1"/>
  <c r="GC123" i="4"/>
  <c r="CH180" i="4"/>
  <c r="CG180" i="4"/>
  <c r="DH180" i="4"/>
  <c r="DC180" i="4"/>
  <c r="DE180" i="4" s="1"/>
  <c r="DG180" i="4" s="1"/>
  <c r="CJ110" i="4"/>
  <c r="CH110" i="4"/>
  <c r="DD110" i="4"/>
  <c r="DC110" i="4"/>
  <c r="DE110" i="4" s="1"/>
  <c r="DG110" i="4" s="1"/>
  <c r="DD116" i="4"/>
  <c r="GG233" i="4"/>
  <c r="DR116" i="4"/>
  <c r="DV116" i="4" s="1"/>
  <c r="DC116" i="4"/>
  <c r="DE116" i="4" s="1"/>
  <c r="DG116" i="4" s="1"/>
  <c r="GG75" i="4"/>
  <c r="DD118" i="4"/>
  <c r="DR118" i="4"/>
  <c r="DS118" i="4" s="1"/>
  <c r="DC118" i="4"/>
  <c r="DE118" i="4" s="1"/>
  <c r="DG118" i="4" s="1"/>
  <c r="AN120" i="4"/>
  <c r="BJ120" i="4" s="1"/>
  <c r="AN124" i="4"/>
  <c r="BJ124" i="4" s="1"/>
  <c r="BA124" i="4"/>
  <c r="AN127" i="4"/>
  <c r="BJ127" i="4" s="1"/>
  <c r="BA127" i="4"/>
  <c r="CG129" i="4"/>
  <c r="CJ129" i="4"/>
  <c r="CH129" i="4"/>
  <c r="GG95" i="4"/>
  <c r="DD129" i="4"/>
  <c r="DM129" i="4"/>
  <c r="GI95" i="4" s="1"/>
  <c r="DC129" i="4"/>
  <c r="DE129" i="4" s="1"/>
  <c r="DG129" i="4" s="1"/>
  <c r="GC29" i="4"/>
  <c r="GI25" i="4"/>
  <c r="DC71" i="4"/>
  <c r="DE71" i="4" s="1"/>
  <c r="DG71" i="4" s="1"/>
  <c r="DD64" i="4"/>
  <c r="DL146" i="4"/>
  <c r="GG232" i="4"/>
  <c r="CW148" i="4"/>
  <c r="CY148" i="4"/>
  <c r="DD148" i="4"/>
  <c r="CJ150" i="4"/>
  <c r="DD150" i="4"/>
  <c r="CJ175" i="4"/>
  <c r="GC118" i="4"/>
  <c r="AN176" i="4"/>
  <c r="BJ176" i="4" s="1"/>
  <c r="BA176" i="4"/>
  <c r="AN180" i="4"/>
  <c r="BJ180" i="4" s="1"/>
  <c r="BA180" i="4"/>
  <c r="DD109" i="4"/>
  <c r="DC109" i="4"/>
  <c r="DE109" i="4" s="1"/>
  <c r="DG109" i="4" s="1"/>
  <c r="GG82" i="4"/>
  <c r="DR109" i="4"/>
  <c r="DS109" i="4" s="1"/>
  <c r="AN142" i="4"/>
  <c r="BJ142" i="4" s="1"/>
  <c r="BA142" i="4"/>
  <c r="AN143" i="4"/>
  <c r="BJ143" i="4" s="1"/>
  <c r="BA143" i="4"/>
  <c r="DR71" i="4"/>
  <c r="DV71" i="4" s="1"/>
  <c r="CJ219" i="4"/>
  <c r="CJ222" i="4"/>
  <c r="DM64" i="4"/>
  <c r="DN64" i="4" s="1"/>
  <c r="CQ146" i="4"/>
  <c r="CV146" i="4"/>
  <c r="DM146" i="4"/>
  <c r="CV148" i="4"/>
  <c r="DM148" i="4"/>
  <c r="CG149" i="4"/>
  <c r="CJ149" i="4"/>
  <c r="DM149" i="4"/>
  <c r="GG17" i="4"/>
  <c r="CJ153" i="4"/>
  <c r="BA155" i="4"/>
  <c r="CJ155" i="4"/>
  <c r="CJ156" i="4"/>
  <c r="DC156" i="4"/>
  <c r="DR158" i="4"/>
  <c r="DS158" i="4" s="1"/>
  <c r="DM158" i="4"/>
  <c r="DQ158" i="4" s="1"/>
  <c r="GC11" i="4"/>
  <c r="CG159" i="4"/>
  <c r="DD175" i="4"/>
  <c r="DR175" i="4"/>
  <c r="DV175" i="4" s="1"/>
  <c r="AN179" i="4"/>
  <c r="BJ179" i="4" s="1"/>
  <c r="BA179" i="4"/>
  <c r="DH179" i="4"/>
  <c r="DL179" i="4" s="1"/>
  <c r="DD179" i="4"/>
  <c r="DM180" i="4"/>
  <c r="DQ180" i="4" s="1"/>
  <c r="CJ109" i="4"/>
  <c r="CH109" i="4"/>
  <c r="DH110" i="4"/>
  <c r="GA99" i="4"/>
  <c r="BB99" i="4" s="1"/>
  <c r="GC99" i="4"/>
  <c r="AN111" i="4"/>
  <c r="BJ111" i="4" s="1"/>
  <c r="GA10" i="4"/>
  <c r="BB10" i="4" s="1"/>
  <c r="DH116" i="4"/>
  <c r="DH118" i="4"/>
  <c r="CG119" i="4"/>
  <c r="CJ119" i="4"/>
  <c r="GG78" i="4"/>
  <c r="DC119" i="4"/>
  <c r="DE119" i="4" s="1"/>
  <c r="DG119" i="4" s="1"/>
  <c r="DH129" i="4"/>
  <c r="GG29" i="4"/>
  <c r="GC31" i="4"/>
  <c r="GA104" i="4"/>
  <c r="BB104" i="4" s="1"/>
  <c r="GC14" i="4"/>
  <c r="CH142" i="4"/>
  <c r="CG142" i="4"/>
  <c r="DR142" i="4"/>
  <c r="DS142" i="4" s="1"/>
  <c r="DC142" i="4"/>
  <c r="DE142" i="4" s="1"/>
  <c r="DG142" i="4" s="1"/>
  <c r="GG14" i="4"/>
  <c r="DM142" i="4"/>
  <c r="DQ142" i="4" s="1"/>
  <c r="GC43" i="4"/>
  <c r="GG43" i="4"/>
  <c r="GG31" i="4"/>
  <c r="GC68" i="4"/>
  <c r="GC63" i="4"/>
  <c r="GC21" i="4"/>
  <c r="GC116" i="4"/>
  <c r="DH174" i="4"/>
  <c r="GA80" i="4"/>
  <c r="BB80" i="4" s="1"/>
  <c r="GA93" i="4"/>
  <c r="BB93" i="4" s="1"/>
  <c r="GA13" i="4"/>
  <c r="BB13" i="4" s="1"/>
  <c r="GC75" i="4"/>
  <c r="CW121" i="4"/>
  <c r="GA105" i="4"/>
  <c r="BB105" i="4" s="1"/>
  <c r="CQ129" i="4"/>
  <c r="GA95" i="4"/>
  <c r="BB95" i="4" s="1"/>
  <c r="DD136" i="4"/>
  <c r="GC77" i="4"/>
  <c r="CH137" i="4"/>
  <c r="DR137" i="4"/>
  <c r="DV137" i="4" s="1"/>
  <c r="DC137" i="4"/>
  <c r="DE137" i="4" s="1"/>
  <c r="DG137" i="4" s="1"/>
  <c r="CJ142" i="4"/>
  <c r="GA24" i="4"/>
  <c r="BB24" i="4" s="1"/>
  <c r="GC48" i="4"/>
  <c r="GG48" i="4"/>
  <c r="GA16" i="4"/>
  <c r="BB16" i="4" s="1"/>
  <c r="GC79" i="4"/>
  <c r="GG79" i="4"/>
  <c r="GH11" i="4"/>
  <c r="GA68" i="4"/>
  <c r="BB68" i="4" s="1"/>
  <c r="GA63" i="4"/>
  <c r="BB63" i="4" s="1"/>
  <c r="GA21" i="4"/>
  <c r="BB21" i="4" s="1"/>
  <c r="GA65" i="4"/>
  <c r="BB65" i="4" s="1"/>
  <c r="DM154" i="4"/>
  <c r="DN154" i="4" s="1"/>
  <c r="GA108" i="4"/>
  <c r="CJ173" i="4"/>
  <c r="BA174" i="4"/>
  <c r="CQ174" i="4"/>
  <c r="GA117" i="4"/>
  <c r="GA119" i="4"/>
  <c r="GA94" i="4"/>
  <c r="BB94" i="4" s="1"/>
  <c r="CG113" i="4"/>
  <c r="GG103" i="4"/>
  <c r="GG85" i="4"/>
  <c r="GA100" i="4"/>
  <c r="BB100" i="4" s="1"/>
  <c r="GA233" i="4"/>
  <c r="BB233" i="4" s="1"/>
  <c r="GA56" i="4"/>
  <c r="BB56" i="4" s="1"/>
  <c r="GC38" i="4"/>
  <c r="CH135" i="4"/>
  <c r="DR135" i="4"/>
  <c r="DC135" i="4"/>
  <c r="DE135" i="4" s="1"/>
  <c r="DG135" i="4" s="1"/>
  <c r="DH136" i="4"/>
  <c r="DR136" i="4"/>
  <c r="GC81" i="4"/>
  <c r="GA77" i="4"/>
  <c r="BB77" i="4" s="1"/>
  <c r="CJ140" i="4"/>
  <c r="CH140" i="4"/>
  <c r="GG20" i="4"/>
  <c r="DD140" i="4"/>
  <c r="DM140" i="4"/>
  <c r="DQ140" i="4" s="1"/>
  <c r="DC140" i="4"/>
  <c r="DR140" i="4"/>
  <c r="DV140" i="4" s="1"/>
  <c r="GA20" i="4"/>
  <c r="BB20" i="4" s="1"/>
  <c r="GC20" i="4"/>
  <c r="DD142" i="4"/>
  <c r="GA29" i="4"/>
  <c r="BB29" i="4" s="1"/>
  <c r="GC24" i="4"/>
  <c r="GG24" i="4"/>
  <c r="GH28" i="4"/>
  <c r="GC16" i="4"/>
  <c r="GG16" i="4"/>
  <c r="GC84" i="4"/>
  <c r="GG68" i="4"/>
  <c r="GC69" i="4"/>
  <c r="GG69" i="4"/>
  <c r="GH20" i="4"/>
  <c r="GG63" i="4"/>
  <c r="GJ23" i="4"/>
  <c r="GH23" i="4"/>
  <c r="GC72" i="4"/>
  <c r="GG72" i="4"/>
  <c r="GG21" i="4"/>
  <c r="CJ138" i="4"/>
  <c r="DD138" i="4"/>
  <c r="DR138" i="4"/>
  <c r="GG45" i="4"/>
  <c r="CT139" i="4"/>
  <c r="DD139" i="4"/>
  <c r="CJ141" i="4"/>
  <c r="CT141" i="4"/>
  <c r="DD141" i="4"/>
  <c r="DR141" i="4"/>
  <c r="DT141" i="4" s="1"/>
  <c r="GA88" i="4"/>
  <c r="BB88" i="4" s="1"/>
  <c r="DH143" i="4"/>
  <c r="GA86" i="4"/>
  <c r="BB86" i="4" s="1"/>
  <c r="GA84" i="4"/>
  <c r="BB84" i="4" s="1"/>
  <c r="GA32" i="4"/>
  <c r="BB32" i="4" s="1"/>
  <c r="GC30" i="4"/>
  <c r="GG30" i="4"/>
  <c r="GI14" i="4"/>
  <c r="GH14" i="4"/>
  <c r="GA8" i="4"/>
  <c r="BB8" i="4" s="1"/>
  <c r="GC27" i="4"/>
  <c r="GG27" i="4"/>
  <c r="GJ22" i="4"/>
  <c r="GA37" i="4"/>
  <c r="BB37" i="4" s="1"/>
  <c r="GC49" i="4"/>
  <c r="GG49" i="4"/>
  <c r="GA25" i="4"/>
  <c r="BB25" i="4" s="1"/>
  <c r="GA45" i="4"/>
  <c r="BB45" i="4" s="1"/>
  <c r="GI12" i="4"/>
  <c r="GA31" i="4"/>
  <c r="BB31" i="4" s="1"/>
  <c r="GC32" i="4"/>
  <c r="GG32" i="4"/>
  <c r="GA69" i="4"/>
  <c r="BB69" i="4" s="1"/>
  <c r="GA72" i="4"/>
  <c r="BB72" i="4" s="1"/>
  <c r="GC37" i="4"/>
  <c r="GG37" i="4"/>
  <c r="GH50" i="4"/>
  <c r="DL144" i="4"/>
  <c r="DI144" i="4"/>
  <c r="DL147" i="4"/>
  <c r="DI147" i="4"/>
  <c r="GH55" i="4"/>
  <c r="DC229" i="4"/>
  <c r="DE229" i="4" s="1"/>
  <c r="DG229" i="4" s="1"/>
  <c r="DD144" i="4"/>
  <c r="CJ145" i="4"/>
  <c r="DC145" i="4"/>
  <c r="DE145" i="4" s="1"/>
  <c r="DG145" i="4" s="1"/>
  <c r="DM145" i="4"/>
  <c r="GA15" i="4"/>
  <c r="BB15" i="4" s="1"/>
  <c r="DI146" i="4"/>
  <c r="CH147" i="4"/>
  <c r="DC147" i="4"/>
  <c r="DE147" i="4" s="1"/>
  <c r="DG147" i="4" s="1"/>
  <c r="GA55" i="4"/>
  <c r="BB55" i="4" s="1"/>
  <c r="GG55" i="4"/>
  <c r="CO148" i="4"/>
  <c r="GC62" i="4"/>
  <c r="CH152" i="4"/>
  <c r="DR152" i="4"/>
  <c r="DS152" i="4" s="1"/>
  <c r="DC152" i="4"/>
  <c r="DE152" i="4" s="1"/>
  <c r="DG152" i="4" s="1"/>
  <c r="DH153" i="4"/>
  <c r="DJ153" i="4" s="1"/>
  <c r="DR153" i="4"/>
  <c r="DS153" i="4" s="1"/>
  <c r="GC40" i="4"/>
  <c r="GG9" i="4"/>
  <c r="DC155" i="4"/>
  <c r="DE155" i="4" s="1"/>
  <c r="DG155" i="4" s="1"/>
  <c r="DM155" i="4"/>
  <c r="DC157" i="4"/>
  <c r="DE157" i="4" s="1"/>
  <c r="DG157" i="4" s="1"/>
  <c r="CY158" i="4"/>
  <c r="AN172" i="4"/>
  <c r="BJ172" i="4" s="1"/>
  <c r="BA172" i="4"/>
  <c r="CJ172" i="4"/>
  <c r="CH172" i="4"/>
  <c r="CG172" i="4"/>
  <c r="DD172" i="4"/>
  <c r="DM172" i="4"/>
  <c r="DQ172" i="4" s="1"/>
  <c r="DC172" i="4"/>
  <c r="DE172" i="4" s="1"/>
  <c r="DG172" i="4" s="1"/>
  <c r="GG115" i="4"/>
  <c r="DR172" i="4"/>
  <c r="GC115" i="4"/>
  <c r="DD115" i="4"/>
  <c r="DR115" i="4"/>
  <c r="DC115" i="4"/>
  <c r="DE115" i="4" s="1"/>
  <c r="DG115" i="4" s="1"/>
  <c r="DH115" i="4"/>
  <c r="GG100" i="4"/>
  <c r="CO116" i="4"/>
  <c r="CM116" i="4"/>
  <c r="CL116" i="4"/>
  <c r="CH215" i="4"/>
  <c r="GC168" i="4"/>
  <c r="GA180" i="4"/>
  <c r="DR228" i="4"/>
  <c r="DS228" i="4" s="1"/>
  <c r="DM228" i="4"/>
  <c r="GI228" i="4" s="1"/>
  <c r="CG229" i="4"/>
  <c r="DR229" i="4"/>
  <c r="DV229" i="4" s="1"/>
  <c r="DD145" i="4"/>
  <c r="CR148" i="4"/>
  <c r="GA61" i="4"/>
  <c r="BB61" i="4" s="1"/>
  <c r="CG152" i="4"/>
  <c r="DM152" i="4"/>
  <c r="GG62" i="4"/>
  <c r="CH153" i="4"/>
  <c r="CG155" i="4"/>
  <c r="DR155" i="4"/>
  <c r="DS155" i="4" s="1"/>
  <c r="GC9" i="4"/>
  <c r="AN157" i="4"/>
  <c r="BJ157" i="4" s="1"/>
  <c r="BA157" i="4"/>
  <c r="DH157" i="4"/>
  <c r="DL157" i="4" s="1"/>
  <c r="GA90" i="4"/>
  <c r="BB90" i="4" s="1"/>
  <c r="BA158" i="4"/>
  <c r="DH158" i="4"/>
  <c r="DL158" i="4" s="1"/>
  <c r="AN159" i="4"/>
  <c r="BJ159" i="4" s="1"/>
  <c r="BA159" i="4"/>
  <c r="GA42" i="4"/>
  <c r="BB42" i="4" s="1"/>
  <c r="GA110" i="4"/>
  <c r="GA112" i="4"/>
  <c r="AN170" i="4"/>
  <c r="BJ170" i="4" s="1"/>
  <c r="GC114" i="4"/>
  <c r="CG171" i="4"/>
  <c r="CJ171" i="4"/>
  <c r="DR171" i="4"/>
  <c r="DV171" i="4" s="1"/>
  <c r="DH171" i="4"/>
  <c r="DM171" i="4"/>
  <c r="DQ171" i="4" s="1"/>
  <c r="DD171" i="4"/>
  <c r="DC171" i="4"/>
  <c r="DE171" i="4" s="1"/>
  <c r="DG171" i="4" s="1"/>
  <c r="GG114" i="4"/>
  <c r="GD116" i="4"/>
  <c r="DM178" i="4"/>
  <c r="DC178" i="4"/>
  <c r="DE178" i="4" s="1"/>
  <c r="DG178" i="4" s="1"/>
  <c r="DH178" i="4"/>
  <c r="DL178" i="4" s="1"/>
  <c r="GG121" i="4"/>
  <c r="DD178" i="4"/>
  <c r="GC13" i="4"/>
  <c r="CJ111" i="4"/>
  <c r="GC97" i="4"/>
  <c r="CH111" i="4"/>
  <c r="CG111" i="4"/>
  <c r="GA85" i="4"/>
  <c r="BB85" i="4" s="1"/>
  <c r="GA189" i="4"/>
  <c r="GA174" i="4"/>
  <c r="CJ229" i="4"/>
  <c r="DD229" i="4"/>
  <c r="GH232" i="4"/>
  <c r="GC44" i="4"/>
  <c r="CH144" i="4"/>
  <c r="DR144" i="4"/>
  <c r="DV144" i="4" s="1"/>
  <c r="DC144" i="4"/>
  <c r="DE144" i="4" s="1"/>
  <c r="DG144" i="4" s="1"/>
  <c r="DH145" i="4"/>
  <c r="DR145" i="4"/>
  <c r="DV145" i="4" s="1"/>
  <c r="GC15" i="4"/>
  <c r="DM147" i="4"/>
  <c r="DD147" i="4"/>
  <c r="DR147" i="4"/>
  <c r="GC55" i="4"/>
  <c r="DL148" i="4"/>
  <c r="DI154" i="4"/>
  <c r="AN156" i="4"/>
  <c r="BJ156" i="4" s="1"/>
  <c r="BA156" i="4"/>
  <c r="GC90" i="4"/>
  <c r="CJ157" i="4"/>
  <c r="DR157" i="4"/>
  <c r="DS157" i="4" s="1"/>
  <c r="DD157" i="4"/>
  <c r="DM157" i="4"/>
  <c r="DN157" i="4" s="1"/>
  <c r="CR173" i="4"/>
  <c r="CT173" i="4"/>
  <c r="GC119" i="4"/>
  <c r="CG176" i="4"/>
  <c r="CJ176" i="4"/>
  <c r="CH176" i="4"/>
  <c r="GE121" i="4"/>
  <c r="BA110" i="4"/>
  <c r="AN110" i="4"/>
  <c r="BJ110" i="4" s="1"/>
  <c r="CJ112" i="4"/>
  <c r="GC10" i="4"/>
  <c r="CH112" i="4"/>
  <c r="CG112" i="4"/>
  <c r="DN115" i="4"/>
  <c r="DQ115" i="4"/>
  <c r="DC121" i="4"/>
  <c r="DE121" i="4" s="1"/>
  <c r="DG121" i="4" s="1"/>
  <c r="DH121" i="4"/>
  <c r="DR121" i="4"/>
  <c r="DD121" i="4"/>
  <c r="DM121" i="4"/>
  <c r="DC74" i="4"/>
  <c r="DE74" i="4" s="1"/>
  <c r="DG74" i="4" s="1"/>
  <c r="CJ74" i="4"/>
  <c r="GG214" i="4"/>
  <c r="AN220" i="4"/>
  <c r="BJ220" i="4" s="1"/>
  <c r="CJ226" i="4"/>
  <c r="CH228" i="4"/>
  <c r="CJ228" i="4"/>
  <c r="DD228" i="4"/>
  <c r="DH229" i="4"/>
  <c r="CH64" i="4"/>
  <c r="DH64" i="4"/>
  <c r="DL64" i="4" s="1"/>
  <c r="DC64" i="4"/>
  <c r="DE64" i="4" s="1"/>
  <c r="DG64" i="4" s="1"/>
  <c r="DR64" i="4"/>
  <c r="DS64" i="4" s="1"/>
  <c r="CG144" i="4"/>
  <c r="DM144" i="4"/>
  <c r="GG44" i="4"/>
  <c r="CH145" i="4"/>
  <c r="CG147" i="4"/>
  <c r="GC39" i="4"/>
  <c r="CH148" i="4"/>
  <c r="CL148" i="4"/>
  <c r="CT148" i="4"/>
  <c r="DR148" i="4"/>
  <c r="DS148" i="4" s="1"/>
  <c r="DC148" i="4"/>
  <c r="DE148" i="4" s="1"/>
  <c r="DG148" i="4" s="1"/>
  <c r="DI148" i="4"/>
  <c r="GF39" i="4"/>
  <c r="DH149" i="4"/>
  <c r="DR149" i="4"/>
  <c r="DV149" i="4" s="1"/>
  <c r="GC36" i="4"/>
  <c r="DM151" i="4"/>
  <c r="DD151" i="4"/>
  <c r="DR151" i="4"/>
  <c r="DT151" i="4" s="1"/>
  <c r="GC61" i="4"/>
  <c r="DH152" i="4"/>
  <c r="DD153" i="4"/>
  <c r="CY155" i="4"/>
  <c r="DH155" i="4"/>
  <c r="GA9" i="4"/>
  <c r="BB9" i="4" s="1"/>
  <c r="CG157" i="4"/>
  <c r="CJ158" i="4"/>
  <c r="CW158" i="4"/>
  <c r="DC158" i="4"/>
  <c r="GA18" i="4"/>
  <c r="BB18" i="4" s="1"/>
  <c r="GA106" i="4"/>
  <c r="DH172" i="4"/>
  <c r="CQ173" i="4"/>
  <c r="CO175" i="4"/>
  <c r="CM175" i="4"/>
  <c r="GD118" i="4"/>
  <c r="CL175" i="4"/>
  <c r="CH178" i="4"/>
  <c r="CG178" i="4"/>
  <c r="GC121" i="4"/>
  <c r="CJ178" i="4"/>
  <c r="DR178" i="4"/>
  <c r="GG13" i="4"/>
  <c r="DI111" i="4"/>
  <c r="DL111" i="4"/>
  <c r="CL121" i="4"/>
  <c r="CO121" i="4"/>
  <c r="CM121" i="4"/>
  <c r="GA11" i="4"/>
  <c r="BB11" i="4" s="1"/>
  <c r="DH173" i="4"/>
  <c r="DH175" i="4"/>
  <c r="GC80" i="4"/>
  <c r="GG80" i="4"/>
  <c r="GH44" i="4"/>
  <c r="CJ106" i="4"/>
  <c r="GC98" i="4"/>
  <c r="CH106" i="4"/>
  <c r="DD106" i="4"/>
  <c r="GG98" i="4"/>
  <c r="DR106" i="4"/>
  <c r="DM106" i="4"/>
  <c r="DH106" i="4"/>
  <c r="DC106" i="4"/>
  <c r="DE106" i="4" s="1"/>
  <c r="DG106" i="4" s="1"/>
  <c r="DD111" i="4"/>
  <c r="DR111" i="4"/>
  <c r="DC111" i="4"/>
  <c r="DE111" i="4" s="1"/>
  <c r="DG111" i="4" s="1"/>
  <c r="DM111" i="4"/>
  <c r="CO112" i="4"/>
  <c r="CM112" i="4"/>
  <c r="DD112" i="4"/>
  <c r="DC112" i="4"/>
  <c r="DE112" i="4" s="1"/>
  <c r="DG112" i="4" s="1"/>
  <c r="GG10" i="4"/>
  <c r="DH112" i="4"/>
  <c r="DL119" i="4"/>
  <c r="GH78" i="4"/>
  <c r="GC104" i="4"/>
  <c r="CH125" i="4"/>
  <c r="CG125" i="4"/>
  <c r="CJ125" i="4"/>
  <c r="CW128" i="4"/>
  <c r="CV128" i="4"/>
  <c r="CY128" i="4"/>
  <c r="DV128" i="4"/>
  <c r="DS128" i="4"/>
  <c r="GA172" i="4"/>
  <c r="GA111" i="4"/>
  <c r="GA113" i="4"/>
  <c r="BA173" i="4"/>
  <c r="CG173" i="4"/>
  <c r="GA116" i="4"/>
  <c r="GG116" i="4"/>
  <c r="CG175" i="4"/>
  <c r="GG118" i="4"/>
  <c r="DC176" i="4"/>
  <c r="DE176" i="4" s="1"/>
  <c r="DG176" i="4" s="1"/>
  <c r="DR176" i="4"/>
  <c r="DV176" i="4" s="1"/>
  <c r="DH176" i="4"/>
  <c r="CM178" i="4"/>
  <c r="GD121" i="4"/>
  <c r="CL178" i="4"/>
  <c r="GC87" i="4"/>
  <c r="GG87" i="4"/>
  <c r="GI45" i="4"/>
  <c r="GH45" i="4"/>
  <c r="CG106" i="4"/>
  <c r="CJ107" i="4"/>
  <c r="GC94" i="4"/>
  <c r="CH107" i="4"/>
  <c r="DD107" i="4"/>
  <c r="GG94" i="4"/>
  <c r="DR107" i="4"/>
  <c r="DM107" i="4"/>
  <c r="DH107" i="4"/>
  <c r="DC107" i="4"/>
  <c r="DE107" i="4" s="1"/>
  <c r="DG107" i="4" s="1"/>
  <c r="AN108" i="4"/>
  <c r="BJ108" i="4" s="1"/>
  <c r="CO109" i="4"/>
  <c r="CM109" i="4"/>
  <c r="CL109" i="4"/>
  <c r="CL112" i="4"/>
  <c r="DM112" i="4"/>
  <c r="BA113" i="4"/>
  <c r="AN114" i="4"/>
  <c r="BJ114" i="4" s="1"/>
  <c r="CG117" i="4"/>
  <c r="CJ117" i="4"/>
  <c r="GC53" i="4"/>
  <c r="CH117" i="4"/>
  <c r="DC117" i="4"/>
  <c r="DE117" i="4" s="1"/>
  <c r="DG117" i="4" s="1"/>
  <c r="DH117" i="4"/>
  <c r="DR117" i="4"/>
  <c r="DD117" i="4"/>
  <c r="DM117" i="4"/>
  <c r="DI119" i="4"/>
  <c r="CG120" i="4"/>
  <c r="CJ120" i="4"/>
  <c r="CH120" i="4"/>
  <c r="AN136" i="4"/>
  <c r="BJ136" i="4" s="1"/>
  <c r="BA136" i="4"/>
  <c r="CH175" i="4"/>
  <c r="DC175" i="4"/>
  <c r="DE175" i="4" s="1"/>
  <c r="DG175" i="4" s="1"/>
  <c r="DM175" i="4"/>
  <c r="DQ175" i="4" s="1"/>
  <c r="AN177" i="4"/>
  <c r="BJ177" i="4" s="1"/>
  <c r="BA177" i="4"/>
  <c r="CH179" i="4"/>
  <c r="CG179" i="4"/>
  <c r="GG122" i="4"/>
  <c r="DC179" i="4"/>
  <c r="DE179" i="4" s="1"/>
  <c r="DG179" i="4" s="1"/>
  <c r="DM179" i="4"/>
  <c r="DN179" i="4" s="1"/>
  <c r="DR179" i="4"/>
  <c r="DS179" i="4" s="1"/>
  <c r="GC122" i="4"/>
  <c r="GC93" i="4"/>
  <c r="GG93" i="4"/>
  <c r="CJ108" i="4"/>
  <c r="GC92" i="4"/>
  <c r="CH108" i="4"/>
  <c r="DD108" i="4"/>
  <c r="GG92" i="4"/>
  <c r="DR108" i="4"/>
  <c r="DM108" i="4"/>
  <c r="DH108" i="4"/>
  <c r="DC108" i="4"/>
  <c r="DE108" i="4" s="1"/>
  <c r="DG108" i="4" s="1"/>
  <c r="GG97" i="4"/>
  <c r="DR112" i="4"/>
  <c r="GA103" i="4"/>
  <c r="BB103" i="4" s="1"/>
  <c r="CJ115" i="4"/>
  <c r="GC100" i="4"/>
  <c r="CH115" i="4"/>
  <c r="CJ116" i="4"/>
  <c r="GC233" i="4"/>
  <c r="CH116" i="4"/>
  <c r="CG116" i="4"/>
  <c r="GA109" i="4"/>
  <c r="GA115" i="4"/>
  <c r="DM174" i="4"/>
  <c r="DQ174" i="4" s="1"/>
  <c r="GA118" i="4"/>
  <c r="CJ177" i="4"/>
  <c r="DD177" i="4"/>
  <c r="DR177" i="4"/>
  <c r="GA122" i="4"/>
  <c r="CJ180" i="4"/>
  <c r="DD180" i="4"/>
  <c r="DR180" i="4"/>
  <c r="DM109" i="4"/>
  <c r="DR110" i="4"/>
  <c r="DM113" i="4"/>
  <c r="DR114" i="4"/>
  <c r="GA53" i="4"/>
  <c r="BB53" i="4" s="1"/>
  <c r="CL118" i="4"/>
  <c r="CO118" i="4"/>
  <c r="CM118" i="4"/>
  <c r="GA75" i="4"/>
  <c r="BB75" i="4" s="1"/>
  <c r="DR120" i="4"/>
  <c r="DD120" i="4"/>
  <c r="DC120" i="4"/>
  <c r="DE120" i="4" s="1"/>
  <c r="DG120" i="4" s="1"/>
  <c r="DM120" i="4"/>
  <c r="GI120" i="4" s="1"/>
  <c r="GG34" i="4"/>
  <c r="DR122" i="4"/>
  <c r="DM122" i="4"/>
  <c r="DH122" i="4"/>
  <c r="DC122" i="4"/>
  <c r="DE122" i="4" s="1"/>
  <c r="DG122" i="4" s="1"/>
  <c r="DD122" i="4"/>
  <c r="GG104" i="4"/>
  <c r="DR125" i="4"/>
  <c r="DM125" i="4"/>
  <c r="DH125" i="4"/>
  <c r="DC125" i="4"/>
  <c r="DE125" i="4" s="1"/>
  <c r="DG125" i="4" s="1"/>
  <c r="DD125" i="4"/>
  <c r="GC101" i="4"/>
  <c r="CH126" i="4"/>
  <c r="CG126" i="4"/>
  <c r="GG101" i="4"/>
  <c r="DR126" i="4"/>
  <c r="DM126" i="4"/>
  <c r="DH126" i="4"/>
  <c r="DC126" i="4"/>
  <c r="DE126" i="4" s="1"/>
  <c r="DG126" i="4" s="1"/>
  <c r="DD126" i="4"/>
  <c r="DI109" i="4"/>
  <c r="DM110" i="4"/>
  <c r="DM114" i="4"/>
  <c r="DN116" i="4"/>
  <c r="CG121" i="4"/>
  <c r="CJ121" i="4"/>
  <c r="GC56" i="4"/>
  <c r="CH121" i="4"/>
  <c r="DM118" i="4"/>
  <c r="DD119" i="4"/>
  <c r="DR119" i="4"/>
  <c r="GA78" i="4"/>
  <c r="BB78" i="4" s="1"/>
  <c r="CV121" i="4"/>
  <c r="GC34" i="4"/>
  <c r="CG122" i="4"/>
  <c r="GA231" i="4"/>
  <c r="BB231" i="4" s="1"/>
  <c r="GC46" i="4"/>
  <c r="CH124" i="4"/>
  <c r="CG124" i="4"/>
  <c r="GG46" i="4"/>
  <c r="DR124" i="4"/>
  <c r="DM124" i="4"/>
  <c r="DH124" i="4"/>
  <c r="DC124" i="4"/>
  <c r="DE124" i="4" s="1"/>
  <c r="DG124" i="4" s="1"/>
  <c r="GA54" i="4"/>
  <c r="BB54" i="4" s="1"/>
  <c r="CH128" i="4"/>
  <c r="CG128" i="4"/>
  <c r="GG105" i="4"/>
  <c r="DH128" i="4"/>
  <c r="DC128" i="4"/>
  <c r="DE128" i="4" s="1"/>
  <c r="DG128" i="4" s="1"/>
  <c r="DM128" i="4"/>
  <c r="DV129" i="4"/>
  <c r="DS129" i="4"/>
  <c r="GA81" i="4"/>
  <c r="BB81" i="4" s="1"/>
  <c r="DN138" i="4"/>
  <c r="DQ138" i="4"/>
  <c r="DM119" i="4"/>
  <c r="GA66" i="4"/>
  <c r="BB66" i="4" s="1"/>
  <c r="GA34" i="4"/>
  <c r="BB34" i="4" s="1"/>
  <c r="GC231" i="4"/>
  <c r="CH123" i="4"/>
  <c r="CG123" i="4"/>
  <c r="CR123" i="4"/>
  <c r="CQ123" i="4"/>
  <c r="GG231" i="4"/>
  <c r="DR123" i="4"/>
  <c r="DM123" i="4"/>
  <c r="DH123" i="4"/>
  <c r="DC123" i="4"/>
  <c r="DE123" i="4" s="1"/>
  <c r="DG123" i="4" s="1"/>
  <c r="GA101" i="4"/>
  <c r="BB101" i="4" s="1"/>
  <c r="GC54" i="4"/>
  <c r="CH127" i="4"/>
  <c r="CG127" i="4"/>
  <c r="GG54" i="4"/>
  <c r="DR127" i="4"/>
  <c r="DM127" i="4"/>
  <c r="DH127" i="4"/>
  <c r="DC127" i="4"/>
  <c r="DE127" i="4" s="1"/>
  <c r="DG127" i="4" s="1"/>
  <c r="GA12" i="4"/>
  <c r="BB12" i="4" s="1"/>
  <c r="DI140" i="4"/>
  <c r="DL140" i="4"/>
  <c r="DL142" i="4"/>
  <c r="DI142" i="4"/>
  <c r="GA14" i="4"/>
  <c r="BB14" i="4" s="1"/>
  <c r="AN147" i="4"/>
  <c r="BJ147" i="4" s="1"/>
  <c r="BA147" i="4"/>
  <c r="AN151" i="4"/>
  <c r="BJ151" i="4" s="1"/>
  <c r="BA151" i="4"/>
  <c r="DD168" i="4"/>
  <c r="GG111" i="4"/>
  <c r="DR168" i="4"/>
  <c r="GJ168" i="4" s="1"/>
  <c r="DM168" i="4"/>
  <c r="DH168" i="4"/>
  <c r="DC168" i="4"/>
  <c r="DE168" i="4" s="1"/>
  <c r="DG168" i="4" s="1"/>
  <c r="GA203" i="4"/>
  <c r="BA214" i="4"/>
  <c r="GA169" i="4"/>
  <c r="GC169" i="4"/>
  <c r="AN217" i="4"/>
  <c r="BJ217" i="4" s="1"/>
  <c r="CG223" i="4"/>
  <c r="AN225" i="4"/>
  <c r="BJ225" i="4" s="1"/>
  <c r="CJ225" i="4"/>
  <c r="CG225" i="4"/>
  <c r="GA179" i="4"/>
  <c r="GA181" i="4"/>
  <c r="AN64" i="4"/>
  <c r="BJ64" i="4" s="1"/>
  <c r="BA64" i="4"/>
  <c r="AN144" i="4"/>
  <c r="BJ144" i="4" s="1"/>
  <c r="BA144" i="4"/>
  <c r="GA44" i="4"/>
  <c r="BB44" i="4" s="1"/>
  <c r="AN148" i="4"/>
  <c r="BJ148" i="4" s="1"/>
  <c r="BA148" i="4"/>
  <c r="GA39" i="4"/>
  <c r="BB39" i="4" s="1"/>
  <c r="AN152" i="4"/>
  <c r="BJ152" i="4" s="1"/>
  <c r="BA152" i="4"/>
  <c r="GA62" i="4"/>
  <c r="BB62" i="4" s="1"/>
  <c r="GC18" i="4"/>
  <c r="CH160" i="4"/>
  <c r="CJ160" i="4"/>
  <c r="CG160" i="4"/>
  <c r="GG42" i="4"/>
  <c r="DR161" i="4"/>
  <c r="DM161" i="4"/>
  <c r="DH161" i="4"/>
  <c r="DC161" i="4"/>
  <c r="DE161" i="4" s="1"/>
  <c r="DG161" i="4" s="1"/>
  <c r="DD161" i="4"/>
  <c r="GG224" i="4"/>
  <c r="DD215" i="4"/>
  <c r="DC215" i="4"/>
  <c r="DE215" i="4" s="1"/>
  <c r="DG215" i="4" s="1"/>
  <c r="AN145" i="4"/>
  <c r="BJ145" i="4" s="1"/>
  <c r="BA145" i="4"/>
  <c r="AN149" i="4"/>
  <c r="BJ149" i="4" s="1"/>
  <c r="BA149" i="4"/>
  <c r="AN153" i="4"/>
  <c r="BJ153" i="4" s="1"/>
  <c r="BA153" i="4"/>
  <c r="CJ168" i="4"/>
  <c r="GC111" i="4"/>
  <c r="CH168" i="4"/>
  <c r="CG168" i="4"/>
  <c r="BA169" i="4"/>
  <c r="AN169" i="4"/>
  <c r="BJ169" i="4" s="1"/>
  <c r="GG223" i="4"/>
  <c r="DR73" i="4"/>
  <c r="DS73" i="4" s="1"/>
  <c r="DD73" i="4"/>
  <c r="BA213" i="4"/>
  <c r="AN213" i="4"/>
  <c r="BJ213" i="4" s="1"/>
  <c r="DD214" i="4"/>
  <c r="DR214" i="4"/>
  <c r="DS214" i="4" s="1"/>
  <c r="GA167" i="4"/>
  <c r="GA170" i="4"/>
  <c r="AN216" i="4"/>
  <c r="BJ216" i="4" s="1"/>
  <c r="CJ218" i="4"/>
  <c r="CG218" i="4"/>
  <c r="BA219" i="4"/>
  <c r="AN219" i="4"/>
  <c r="BJ219" i="4" s="1"/>
  <c r="CJ220" i="4"/>
  <c r="CG220" i="4"/>
  <c r="CG224" i="4"/>
  <c r="BA228" i="4"/>
  <c r="AN228" i="4"/>
  <c r="BJ228" i="4" s="1"/>
  <c r="AN146" i="4"/>
  <c r="BJ146" i="4" s="1"/>
  <c r="BA146" i="4"/>
  <c r="GA232" i="4"/>
  <c r="BB232" i="4" s="1"/>
  <c r="AN150" i="4"/>
  <c r="BJ150" i="4" s="1"/>
  <c r="BA150" i="4"/>
  <c r="GA17" i="4"/>
  <c r="BB17" i="4" s="1"/>
  <c r="AN154" i="4"/>
  <c r="BJ154" i="4" s="1"/>
  <c r="BA154" i="4"/>
  <c r="DL159" i="4"/>
  <c r="DI159" i="4"/>
  <c r="GC107" i="4"/>
  <c r="CH164" i="4"/>
  <c r="CJ164" i="4"/>
  <c r="CG164" i="4"/>
  <c r="GG108" i="4"/>
  <c r="DR165" i="4"/>
  <c r="DM165" i="4"/>
  <c r="DH165" i="4"/>
  <c r="DC165" i="4"/>
  <c r="DE165" i="4" s="1"/>
  <c r="DG165" i="4" s="1"/>
  <c r="DD165" i="4"/>
  <c r="BA168" i="4"/>
  <c r="AN168" i="4"/>
  <c r="BJ168" i="4" s="1"/>
  <c r="GA41" i="4"/>
  <c r="BB41" i="4" s="1"/>
  <c r="GA67" i="4"/>
  <c r="BB67" i="4" s="1"/>
  <c r="GA26" i="4"/>
  <c r="BB26" i="4" s="1"/>
  <c r="GG18" i="4"/>
  <c r="DR160" i="4"/>
  <c r="DM160" i="4"/>
  <c r="DH160" i="4"/>
  <c r="DC160" i="4"/>
  <c r="DE160" i="4" s="1"/>
  <c r="DG160" i="4" s="1"/>
  <c r="DD160" i="4"/>
  <c r="GC106" i="4"/>
  <c r="CH163" i="4"/>
  <c r="CJ163" i="4"/>
  <c r="GG107" i="4"/>
  <c r="DR164" i="4"/>
  <c r="DM164" i="4"/>
  <c r="DH164" i="4"/>
  <c r="DC164" i="4"/>
  <c r="DE164" i="4" s="1"/>
  <c r="DG164" i="4" s="1"/>
  <c r="DD164" i="4"/>
  <c r="DD169" i="4"/>
  <c r="GG112" i="4"/>
  <c r="DR169" i="4"/>
  <c r="DM169" i="4"/>
  <c r="DH169" i="4"/>
  <c r="DC169" i="4"/>
  <c r="DE169" i="4" s="1"/>
  <c r="DG169" i="4" s="1"/>
  <c r="GI116" i="4"/>
  <c r="DQ173" i="4"/>
  <c r="DN173" i="4"/>
  <c r="DL177" i="4"/>
  <c r="DI177" i="4"/>
  <c r="GA191" i="4"/>
  <c r="GA200" i="4"/>
  <c r="DD74" i="4"/>
  <c r="GA175" i="4"/>
  <c r="GA176" i="4"/>
  <c r="GA177" i="4"/>
  <c r="DM229" i="4"/>
  <c r="DN229" i="4" s="1"/>
  <c r="GA131" i="4"/>
  <c r="GI39" i="4"/>
  <c r="GC47" i="4"/>
  <c r="CH162" i="4"/>
  <c r="CJ162" i="4"/>
  <c r="CG163" i="4"/>
  <c r="GG106" i="4"/>
  <c r="DR163" i="4"/>
  <c r="DM163" i="4"/>
  <c r="DH163" i="4"/>
  <c r="DC163" i="4"/>
  <c r="DE163" i="4" s="1"/>
  <c r="DG163" i="4" s="1"/>
  <c r="DD163" i="4"/>
  <c r="GC109" i="4"/>
  <c r="CH166" i="4"/>
  <c r="CJ166" i="4"/>
  <c r="GC224" i="4"/>
  <c r="GA201" i="4"/>
  <c r="GA166" i="4"/>
  <c r="GA168" i="4"/>
  <c r="GA173" i="4"/>
  <c r="GA178" i="4"/>
  <c r="GA132" i="4"/>
  <c r="GC42" i="4"/>
  <c r="CH161" i="4"/>
  <c r="CJ161" i="4"/>
  <c r="GG47" i="4"/>
  <c r="DR162" i="4"/>
  <c r="DM162" i="4"/>
  <c r="DH162" i="4"/>
  <c r="DC162" i="4"/>
  <c r="DE162" i="4" s="1"/>
  <c r="DG162" i="4" s="1"/>
  <c r="DD162" i="4"/>
  <c r="GC108" i="4"/>
  <c r="CH165" i="4"/>
  <c r="CJ165" i="4"/>
  <c r="CJ169" i="4"/>
  <c r="GC112" i="4"/>
  <c r="CH169" i="4"/>
  <c r="CG169" i="4"/>
  <c r="GG11" i="4"/>
  <c r="DR159" i="4"/>
  <c r="DM159" i="4"/>
  <c r="AN160" i="4"/>
  <c r="BJ160" i="4" s="1"/>
  <c r="AN161" i="4"/>
  <c r="BJ161" i="4" s="1"/>
  <c r="AN162" i="4"/>
  <c r="BJ162" i="4" s="1"/>
  <c r="AN163" i="4"/>
  <c r="BJ163" i="4" s="1"/>
  <c r="AN164" i="4"/>
  <c r="BJ164" i="4" s="1"/>
  <c r="AN165" i="4"/>
  <c r="BJ165" i="4" s="1"/>
  <c r="AN166" i="4"/>
  <c r="BJ166" i="4" s="1"/>
  <c r="DD166" i="4"/>
  <c r="GG109" i="4"/>
  <c r="DR166" i="4"/>
  <c r="DM166" i="4"/>
  <c r="DH166" i="4"/>
  <c r="DC166" i="4"/>
  <c r="DE166" i="4" s="1"/>
  <c r="DG166" i="4" s="1"/>
  <c r="AN167" i="4"/>
  <c r="BJ167" i="4" s="1"/>
  <c r="GC113" i="4"/>
  <c r="CJ170" i="4"/>
  <c r="CH170" i="4"/>
  <c r="DD170" i="4"/>
  <c r="GG113" i="4"/>
  <c r="DH170" i="4"/>
  <c r="DC170" i="4"/>
  <c r="DE170" i="4" s="1"/>
  <c r="DG170" i="4" s="1"/>
  <c r="CJ167" i="4"/>
  <c r="GC110" i="4"/>
  <c r="CH167" i="4"/>
  <c r="DD167" i="4"/>
  <c r="GG110" i="4"/>
  <c r="DR167" i="4"/>
  <c r="DM167" i="4"/>
  <c r="DH167" i="4"/>
  <c r="DC167" i="4"/>
  <c r="DE167" i="4" s="1"/>
  <c r="DG167" i="4" s="1"/>
  <c r="GA121" i="4"/>
  <c r="GA123" i="4"/>
  <c r="GG217" i="4"/>
  <c r="GC217" i="4"/>
  <c r="GA64" i="4"/>
  <c r="GA215" i="4"/>
  <c r="GG222" i="4"/>
  <c r="CT57" i="4"/>
  <c r="GC218" i="4"/>
  <c r="GG218" i="4"/>
  <c r="GG71" i="4"/>
  <c r="GA188" i="4"/>
  <c r="GA195" i="4"/>
  <c r="CH71" i="4"/>
  <c r="GA198" i="4"/>
  <c r="GA199" i="4"/>
  <c r="DM73" i="4"/>
  <c r="DH73" i="4"/>
  <c r="GA212" i="4"/>
  <c r="CG213" i="4"/>
  <c r="DH213" i="4"/>
  <c r="GG166" i="4"/>
  <c r="DM214" i="4"/>
  <c r="GI214" i="4" s="1"/>
  <c r="BA215" i="4"/>
  <c r="CO215" i="4"/>
  <c r="CG217" i="4"/>
  <c r="DH217" i="4"/>
  <c r="GG170" i="4"/>
  <c r="GC171" i="4"/>
  <c r="CJ216" i="4"/>
  <c r="GC226" i="4"/>
  <c r="GG64" i="4"/>
  <c r="GA73" i="4"/>
  <c r="CW57" i="4"/>
  <c r="GF57" i="4"/>
  <c r="CY57" i="4"/>
  <c r="GC57" i="4"/>
  <c r="GA192" i="4"/>
  <c r="GA194" i="4"/>
  <c r="DH71" i="4"/>
  <c r="DL71" i="4" s="1"/>
  <c r="CH73" i="4"/>
  <c r="DH74" i="4"/>
  <c r="DI74" i="4" s="1"/>
  <c r="DS74" i="4"/>
  <c r="GC213" i="4"/>
  <c r="CH213" i="4"/>
  <c r="DC213" i="4"/>
  <c r="DE213" i="4" s="1"/>
  <c r="DG213" i="4" s="1"/>
  <c r="GC166" i="4"/>
  <c r="CG214" i="4"/>
  <c r="DH214" i="4"/>
  <c r="GG167" i="4"/>
  <c r="CL215" i="4"/>
  <c r="DM215" i="4"/>
  <c r="CH217" i="4"/>
  <c r="DC217" i="4"/>
  <c r="DE217" i="4" s="1"/>
  <c r="DG217" i="4" s="1"/>
  <c r="GC170" i="4"/>
  <c r="CG216" i="4"/>
  <c r="GA133" i="4"/>
  <c r="GA220" i="4"/>
  <c r="CV57" i="4"/>
  <c r="DM71" i="4"/>
  <c r="DQ71" i="4" s="1"/>
  <c r="GA196" i="4"/>
  <c r="CJ73" i="4"/>
  <c r="DC73" i="4"/>
  <c r="DE73" i="4" s="1"/>
  <c r="DG73" i="4" s="1"/>
  <c r="CH74" i="4"/>
  <c r="DM74" i="4"/>
  <c r="GA202" i="4"/>
  <c r="GA205" i="4"/>
  <c r="GA208" i="4"/>
  <c r="GG213" i="4"/>
  <c r="GC214" i="4"/>
  <c r="DR213" i="4"/>
  <c r="GJ213" i="4" s="1"/>
  <c r="CH214" i="4"/>
  <c r="DC214" i="4"/>
  <c r="DE214" i="4" s="1"/>
  <c r="DG214" i="4" s="1"/>
  <c r="GC167" i="4"/>
  <c r="CG215" i="4"/>
  <c r="CM215" i="4"/>
  <c r="DH215" i="4"/>
  <c r="DV215" i="4"/>
  <c r="GG168" i="4"/>
  <c r="DR217" i="4"/>
  <c r="CH216" i="4"/>
  <c r="AN218" i="4"/>
  <c r="BJ218" i="4" s="1"/>
  <c r="AN222" i="4"/>
  <c r="BJ222" i="4" s="1"/>
  <c r="AN226" i="4"/>
  <c r="BJ226" i="4" s="1"/>
  <c r="BA229" i="4"/>
  <c r="CJ71" i="4"/>
  <c r="CG71" i="4"/>
  <c r="DM213" i="4"/>
  <c r="DM217" i="4"/>
  <c r="AN223" i="4"/>
  <c r="BJ223" i="4" s="1"/>
  <c r="AN227" i="4"/>
  <c r="BJ227" i="4" s="1"/>
  <c r="GA213" i="4"/>
  <c r="GG171" i="4"/>
  <c r="DR216" i="4"/>
  <c r="DM216" i="4"/>
  <c r="DH216" i="4"/>
  <c r="GH216" i="4" s="1"/>
  <c r="DC216" i="4"/>
  <c r="DE216" i="4" s="1"/>
  <c r="DG216" i="4" s="1"/>
  <c r="GC172" i="4"/>
  <c r="CH218" i="4"/>
  <c r="GG172" i="4"/>
  <c r="DR218" i="4"/>
  <c r="DM218" i="4"/>
  <c r="DH218" i="4"/>
  <c r="DC218" i="4"/>
  <c r="DE218" i="4" s="1"/>
  <c r="DG218" i="4" s="1"/>
  <c r="GC173" i="4"/>
  <c r="CH219" i="4"/>
  <c r="GG173" i="4"/>
  <c r="DR219" i="4"/>
  <c r="DM219" i="4"/>
  <c r="DH219" i="4"/>
  <c r="DC219" i="4"/>
  <c r="DE219" i="4" s="1"/>
  <c r="DG219" i="4" s="1"/>
  <c r="GC174" i="4"/>
  <c r="CH220" i="4"/>
  <c r="GG174" i="4"/>
  <c r="DR220" i="4"/>
  <c r="GJ220" i="4" s="1"/>
  <c r="DM220" i="4"/>
  <c r="DH220" i="4"/>
  <c r="DC220" i="4"/>
  <c r="DE220" i="4" s="1"/>
  <c r="DG220" i="4" s="1"/>
  <c r="GC175" i="4"/>
  <c r="CH221" i="4"/>
  <c r="GG175" i="4"/>
  <c r="DR221" i="4"/>
  <c r="DM221" i="4"/>
  <c r="DH221" i="4"/>
  <c r="DC221" i="4"/>
  <c r="DE221" i="4" s="1"/>
  <c r="DG221" i="4" s="1"/>
  <c r="GC176" i="4"/>
  <c r="CH222" i="4"/>
  <c r="GG176" i="4"/>
  <c r="DR222" i="4"/>
  <c r="DM222" i="4"/>
  <c r="DH222" i="4"/>
  <c r="DC222" i="4"/>
  <c r="DE222" i="4" s="1"/>
  <c r="DG222" i="4" s="1"/>
  <c r="GC177" i="4"/>
  <c r="CH223" i="4"/>
  <c r="GG177" i="4"/>
  <c r="DR223" i="4"/>
  <c r="DM223" i="4"/>
  <c r="DH223" i="4"/>
  <c r="GH223" i="4" s="1"/>
  <c r="DC223" i="4"/>
  <c r="DE223" i="4" s="1"/>
  <c r="DG223" i="4" s="1"/>
  <c r="GC178" i="4"/>
  <c r="CH224" i="4"/>
  <c r="GG178" i="4"/>
  <c r="DR224" i="4"/>
  <c r="DM224" i="4"/>
  <c r="DH224" i="4"/>
  <c r="DC224" i="4"/>
  <c r="DE224" i="4" s="1"/>
  <c r="DG224" i="4" s="1"/>
  <c r="GC179" i="4"/>
  <c r="CH225" i="4"/>
  <c r="GG179" i="4"/>
  <c r="DR225" i="4"/>
  <c r="DM225" i="4"/>
  <c r="DH225" i="4"/>
  <c r="GH225" i="4" s="1"/>
  <c r="DC225" i="4"/>
  <c r="DE225" i="4" s="1"/>
  <c r="DG225" i="4" s="1"/>
  <c r="GC180" i="4"/>
  <c r="CH226" i="4"/>
  <c r="GG180" i="4"/>
  <c r="DR226" i="4"/>
  <c r="GJ226" i="4" s="1"/>
  <c r="DM226" i="4"/>
  <c r="DH226" i="4"/>
  <c r="DC226" i="4"/>
  <c r="DE226" i="4" s="1"/>
  <c r="DG226" i="4" s="1"/>
  <c r="CH227" i="4"/>
  <c r="DR227" i="4"/>
  <c r="GJ227" i="4" s="1"/>
  <c r="DM227" i="4"/>
  <c r="DH227" i="4"/>
  <c r="DC227" i="4"/>
  <c r="DE227" i="4" s="1"/>
  <c r="DG227" i="4" s="1"/>
  <c r="DH228" i="4"/>
  <c r="DC228" i="4"/>
  <c r="DE228" i="4" s="1"/>
  <c r="DG228" i="4" s="1"/>
  <c r="GA182" i="4"/>
  <c r="GA130" i="4"/>
  <c r="GA134" i="4"/>
  <c r="GA184" i="4"/>
  <c r="GA186" i="4"/>
  <c r="GA183" i="4"/>
  <c r="GA185" i="4"/>
  <c r="GA187" i="4"/>
  <c r="GI100" i="4"/>
  <c r="GD57" i="4"/>
  <c r="CM57" i="4"/>
  <c r="GA217" i="4"/>
  <c r="GA219" i="4"/>
  <c r="GC219" i="4"/>
  <c r="GA221" i="4"/>
  <c r="GC221" i="4"/>
  <c r="GC223" i="4"/>
  <c r="GJ103" i="4"/>
  <c r="DM57" i="4"/>
  <c r="DN57" i="4" s="1"/>
  <c r="DC57" i="4"/>
  <c r="DE57" i="4" s="1"/>
  <c r="DG57" i="4" s="1"/>
  <c r="GG226" i="4"/>
  <c r="GG73" i="4"/>
  <c r="GG74" i="4"/>
  <c r="CL57" i="4"/>
  <c r="DI57" i="4"/>
  <c r="GG216" i="4"/>
  <c r="GA218" i="4"/>
  <c r="GC220" i="4"/>
  <c r="GA223" i="4"/>
  <c r="GA226" i="4"/>
  <c r="GA71" i="4"/>
  <c r="GC71" i="4"/>
  <c r="BA57" i="4"/>
  <c r="CG57" i="4"/>
  <c r="CO57" i="4"/>
  <c r="GA57" i="4"/>
  <c r="BB57" i="4" s="1"/>
  <c r="GG57" i="4"/>
  <c r="GA190" i="4"/>
  <c r="GA193" i="4"/>
  <c r="GA197" i="4"/>
  <c r="GC215" i="4"/>
  <c r="GG220" i="4"/>
  <c r="GA216" i="4"/>
  <c r="GG221" i="4"/>
  <c r="GA222" i="4"/>
  <c r="GC64" i="4"/>
  <c r="GC73" i="4"/>
  <c r="GA74" i="4"/>
  <c r="GC74" i="4"/>
  <c r="CJ57" i="4"/>
  <c r="GE57" i="4"/>
  <c r="CR57" i="4"/>
  <c r="DD57" i="4"/>
  <c r="DR57" i="4"/>
  <c r="DS57" i="4" s="1"/>
  <c r="GA209" i="4"/>
  <c r="GA204" i="4"/>
  <c r="GA207" i="4"/>
  <c r="GA211" i="4"/>
  <c r="GA206" i="4"/>
  <c r="GA210" i="4"/>
  <c r="GA214" i="4"/>
  <c r="GA224" i="4"/>
  <c r="GG227" i="4"/>
  <c r="GD229" i="4"/>
  <c r="GJ105" i="4"/>
  <c r="GA225" i="4"/>
  <c r="GC227" i="4"/>
  <c r="GC228" i="4"/>
  <c r="GA229" i="4"/>
  <c r="GG229" i="4"/>
  <c r="GG225" i="4"/>
  <c r="GC225" i="4"/>
  <c r="GA227" i="4"/>
  <c r="GA228" i="4"/>
  <c r="GG228" i="4"/>
  <c r="GC229" i="4"/>
  <c r="DL57" i="4"/>
  <c r="CP58" i="4"/>
  <c r="CP59" i="4"/>
  <c r="CP235" i="4"/>
  <c r="CP236" i="4"/>
  <c r="CP237" i="4"/>
  <c r="CP238" i="4"/>
  <c r="CP239" i="4"/>
  <c r="CP240" i="4"/>
  <c r="DV146" i="4" l="1"/>
  <c r="CT175" i="4"/>
  <c r="DV152" i="4"/>
  <c r="CL158" i="4"/>
  <c r="CY229" i="4"/>
  <c r="GF229" i="4"/>
  <c r="GI64" i="4"/>
  <c r="DQ64" i="4"/>
  <c r="CQ178" i="4"/>
  <c r="CL214" i="4"/>
  <c r="CW113" i="4"/>
  <c r="CO155" i="4"/>
  <c r="CW214" i="4"/>
  <c r="CV123" i="4"/>
  <c r="CL173" i="4"/>
  <c r="GF118" i="4"/>
  <c r="CR178" i="4"/>
  <c r="CV214" i="4"/>
  <c r="BB180" i="4"/>
  <c r="DJ148" i="4"/>
  <c r="CO128" i="4"/>
  <c r="CO214" i="4"/>
  <c r="GJ232" i="4"/>
  <c r="CW178" i="4"/>
  <c r="DL120" i="4"/>
  <c r="GH120" i="4"/>
  <c r="CY123" i="4"/>
  <c r="GJ36" i="4"/>
  <c r="DI113" i="4"/>
  <c r="BB172" i="4"/>
  <c r="CV173" i="4"/>
  <c r="CY173" i="4"/>
  <c r="DS113" i="4"/>
  <c r="DS229" i="4"/>
  <c r="DN180" i="4"/>
  <c r="DS173" i="4"/>
  <c r="DV157" i="4"/>
  <c r="DV118" i="4"/>
  <c r="DS143" i="4"/>
  <c r="DJ119" i="4"/>
  <c r="GJ121" i="4"/>
  <c r="DI156" i="4"/>
  <c r="CT118" i="4"/>
  <c r="CV215" i="4"/>
  <c r="DN141" i="4"/>
  <c r="CM126" i="4"/>
  <c r="GE118" i="4"/>
  <c r="CT113" i="4"/>
  <c r="CQ215" i="4"/>
  <c r="DQ176" i="4"/>
  <c r="DT150" i="4"/>
  <c r="DO135" i="4"/>
  <c r="CY116" i="4"/>
  <c r="CT116" i="4"/>
  <c r="BB117" i="4"/>
  <c r="GE116" i="4"/>
  <c r="BB114" i="4"/>
  <c r="DV142" i="4"/>
  <c r="CV112" i="4"/>
  <c r="CO126" i="4"/>
  <c r="GH71" i="4"/>
  <c r="CR215" i="4"/>
  <c r="CR113" i="4"/>
  <c r="CQ158" i="4"/>
  <c r="CK216" i="4"/>
  <c r="CU216" i="4"/>
  <c r="CP216" i="4"/>
  <c r="CR126" i="4"/>
  <c r="CO106" i="4"/>
  <c r="CV126" i="4"/>
  <c r="CR125" i="4"/>
  <c r="GD39" i="4"/>
  <c r="CL128" i="4"/>
  <c r="CO137" i="4"/>
  <c r="CW118" i="4"/>
  <c r="CV118" i="4"/>
  <c r="GI40" i="4"/>
  <c r="GH41" i="4"/>
  <c r="GJ62" i="4"/>
  <c r="CW126" i="4"/>
  <c r="CM113" i="4"/>
  <c r="CV109" i="4"/>
  <c r="GE51" i="4"/>
  <c r="BB178" i="4"/>
  <c r="GI44" i="4"/>
  <c r="GI15" i="4"/>
  <c r="GF19" i="4"/>
  <c r="BB221" i="4"/>
  <c r="BB225" i="4"/>
  <c r="BB167" i="4"/>
  <c r="BB108" i="4"/>
  <c r="BB213" i="4"/>
  <c r="BB216" i="4"/>
  <c r="BB217" i="4"/>
  <c r="BB228" i="4"/>
  <c r="BB222" i="4"/>
  <c r="GJ120" i="4"/>
  <c r="BB116" i="4"/>
  <c r="GI22" i="4"/>
  <c r="DO64" i="4"/>
  <c r="GI55" i="4"/>
  <c r="GH89" i="4"/>
  <c r="DJ150" i="4"/>
  <c r="CT158" i="4"/>
  <c r="GH82" i="4"/>
  <c r="GF116" i="4"/>
  <c r="CT137" i="4"/>
  <c r="GH25" i="4"/>
  <c r="BB170" i="4"/>
  <c r="CY129" i="4"/>
  <c r="DQ139" i="4"/>
  <c r="DN139" i="4"/>
  <c r="GJ95" i="4"/>
  <c r="BB215" i="4"/>
  <c r="BB214" i="4"/>
  <c r="GI224" i="4"/>
  <c r="BB122" i="4"/>
  <c r="BB119" i="4"/>
  <c r="BB118" i="4"/>
  <c r="BB166" i="4"/>
  <c r="CM106" i="4"/>
  <c r="GI61" i="4"/>
  <c r="BB169" i="4"/>
  <c r="GD233" i="4"/>
  <c r="BB112" i="4"/>
  <c r="GI113" i="4"/>
  <c r="BB177" i="4"/>
  <c r="BB106" i="4"/>
  <c r="GH217" i="4"/>
  <c r="GH97" i="4"/>
  <c r="BB224" i="4"/>
  <c r="GI233" i="4"/>
  <c r="BB179" i="4"/>
  <c r="BB226" i="4"/>
  <c r="GI76" i="4"/>
  <c r="GI38" i="4"/>
  <c r="GJ28" i="4"/>
  <c r="GH52" i="4"/>
  <c r="CV175" i="4"/>
  <c r="CY175" i="4"/>
  <c r="CM125" i="4"/>
  <c r="CT112" i="4"/>
  <c r="CQ112" i="4"/>
  <c r="GI67" i="4"/>
  <c r="BB123" i="4"/>
  <c r="GI74" i="4"/>
  <c r="BB219" i="4"/>
  <c r="GI77" i="4"/>
  <c r="BB175" i="4"/>
  <c r="GI62" i="4"/>
  <c r="BB176" i="4"/>
  <c r="GI71" i="4"/>
  <c r="BB64" i="4"/>
  <c r="BB229" i="4"/>
  <c r="GI219" i="4"/>
  <c r="DI64" i="4"/>
  <c r="GJ214" i="4"/>
  <c r="BB223" i="4"/>
  <c r="BB113" i="4"/>
  <c r="GF105" i="4"/>
  <c r="GJ44" i="4"/>
  <c r="GH86" i="4"/>
  <c r="CW129" i="4"/>
  <c r="GI91" i="4"/>
  <c r="GH122" i="4"/>
  <c r="GI17" i="4"/>
  <c r="GJ51" i="4"/>
  <c r="GI86" i="4"/>
  <c r="CL138" i="4"/>
  <c r="GJ89" i="4"/>
  <c r="BB115" i="4"/>
  <c r="BB174" i="4"/>
  <c r="BB110" i="4"/>
  <c r="CR137" i="4"/>
  <c r="GH31" i="4"/>
  <c r="BB171" i="4"/>
  <c r="CR175" i="4"/>
  <c r="GJ65" i="4"/>
  <c r="GJ117" i="4"/>
  <c r="GH219" i="4"/>
  <c r="BB227" i="4"/>
  <c r="BB120" i="4"/>
  <c r="BB173" i="4"/>
  <c r="BB168" i="4"/>
  <c r="BB218" i="4"/>
  <c r="GH9" i="4"/>
  <c r="BB220" i="4"/>
  <c r="GI121" i="4"/>
  <c r="CM158" i="4"/>
  <c r="GI9" i="4"/>
  <c r="BB121" i="4"/>
  <c r="BB107" i="4"/>
  <c r="GI36" i="4"/>
  <c r="GH22" i="4"/>
  <c r="GH76" i="4"/>
  <c r="GI50" i="4"/>
  <c r="CO129" i="4"/>
  <c r="GI65" i="4"/>
  <c r="BB111" i="4"/>
  <c r="BB109" i="4"/>
  <c r="GE229" i="4"/>
  <c r="CW215" i="4"/>
  <c r="GJ14" i="4"/>
  <c r="CW139" i="4"/>
  <c r="GI122" i="4"/>
  <c r="DL141" i="4"/>
  <c r="CV116" i="4"/>
  <c r="CV139" i="4"/>
  <c r="DV154" i="4"/>
  <c r="DQ178" i="4"/>
  <c r="GH12" i="4"/>
  <c r="CR128" i="4"/>
  <c r="CO123" i="4"/>
  <c r="GE233" i="4"/>
  <c r="DN153" i="4"/>
  <c r="GH17" i="4"/>
  <c r="GJ52" i="4"/>
  <c r="DJ180" i="4"/>
  <c r="CW116" i="4"/>
  <c r="CO138" i="4"/>
  <c r="DN178" i="4"/>
  <c r="CW125" i="4"/>
  <c r="CQ128" i="4"/>
  <c r="GH103" i="4"/>
  <c r="CQ155" i="4"/>
  <c r="CQ229" i="4"/>
  <c r="CR155" i="4"/>
  <c r="GI102" i="4"/>
  <c r="DS71" i="4"/>
  <c r="GI115" i="4"/>
  <c r="CV125" i="4"/>
  <c r="GE105" i="4"/>
  <c r="CL123" i="4"/>
  <c r="CR229" i="4"/>
  <c r="GI96" i="4"/>
  <c r="CO125" i="4"/>
  <c r="CV229" i="4"/>
  <c r="GE19" i="4"/>
  <c r="DJ114" i="4"/>
  <c r="CR112" i="4"/>
  <c r="DN175" i="4"/>
  <c r="DI71" i="4"/>
  <c r="DN142" i="4"/>
  <c r="DJ138" i="4"/>
  <c r="DO136" i="4"/>
  <c r="DO139" i="4"/>
  <c r="CQ125" i="4"/>
  <c r="CQ126" i="4"/>
  <c r="GJ75" i="4"/>
  <c r="DI114" i="4"/>
  <c r="CT109" i="4"/>
  <c r="CV178" i="4"/>
  <c r="CO113" i="4"/>
  <c r="GH60" i="4"/>
  <c r="CV174" i="4"/>
  <c r="DO146" i="4"/>
  <c r="CL155" i="4"/>
  <c r="DJ144" i="4"/>
  <c r="GJ116" i="4"/>
  <c r="DS149" i="4"/>
  <c r="DO173" i="4"/>
  <c r="DI138" i="4"/>
  <c r="GF121" i="4"/>
  <c r="CO173" i="4"/>
  <c r="DJ136" i="4"/>
  <c r="CQ109" i="4"/>
  <c r="CW141" i="4"/>
  <c r="DS137" i="4"/>
  <c r="DS116" i="4"/>
  <c r="GH88" i="4"/>
  <c r="GJ96" i="4"/>
  <c r="GI28" i="4"/>
  <c r="GJ60" i="4"/>
  <c r="CL137" i="4"/>
  <c r="CY113" i="4"/>
  <c r="CY141" i="4"/>
  <c r="CR116" i="4"/>
  <c r="CW112" i="4"/>
  <c r="DS175" i="4"/>
  <c r="DO157" i="4"/>
  <c r="DN158" i="4"/>
  <c r="GJ233" i="4"/>
  <c r="GE91" i="4"/>
  <c r="DO74" i="4"/>
  <c r="GI90" i="4"/>
  <c r="DS150" i="4"/>
  <c r="GI118" i="4"/>
  <c r="GI19" i="4"/>
  <c r="CO141" i="4"/>
  <c r="CT138" i="4"/>
  <c r="CW175" i="4"/>
  <c r="CM129" i="4"/>
  <c r="CW109" i="4"/>
  <c r="DI179" i="4"/>
  <c r="DV158" i="4"/>
  <c r="DQ157" i="4"/>
  <c r="DN171" i="4"/>
  <c r="DI143" i="4"/>
  <c r="DO148" i="4"/>
  <c r="DJ229" i="4"/>
  <c r="DJ147" i="4"/>
  <c r="GJ26" i="4"/>
  <c r="DN156" i="4"/>
  <c r="DT113" i="4"/>
  <c r="DI120" i="4"/>
  <c r="DJ152" i="4"/>
  <c r="DT147" i="4"/>
  <c r="GI52" i="4"/>
  <c r="CR138" i="4"/>
  <c r="CM141" i="4"/>
  <c r="CQ138" i="4"/>
  <c r="CP106" i="4"/>
  <c r="CU106" i="4"/>
  <c r="DT229" i="4"/>
  <c r="DQ179" i="4"/>
  <c r="DO180" i="4"/>
  <c r="DJ179" i="4"/>
  <c r="DI155" i="4"/>
  <c r="GJ102" i="4"/>
  <c r="GI51" i="4"/>
  <c r="CL129" i="4"/>
  <c r="CL141" i="4"/>
  <c r="CR118" i="4"/>
  <c r="GI123" i="4"/>
  <c r="DN172" i="4"/>
  <c r="DV150" i="4"/>
  <c r="DL155" i="4"/>
  <c r="GH77" i="4"/>
  <c r="DO151" i="4"/>
  <c r="DN140" i="4"/>
  <c r="DO156" i="4"/>
  <c r="GH38" i="4"/>
  <c r="GF104" i="4"/>
  <c r="GE104" i="4"/>
  <c r="GD104" i="4"/>
  <c r="DT57" i="4"/>
  <c r="GD96" i="4"/>
  <c r="GF96" i="4"/>
  <c r="GE96" i="4"/>
  <c r="GF101" i="4"/>
  <c r="GE101" i="4"/>
  <c r="GD101" i="4"/>
  <c r="GD33" i="4"/>
  <c r="GF33" i="4"/>
  <c r="GE33" i="4"/>
  <c r="GF75" i="4"/>
  <c r="GE75" i="4"/>
  <c r="GD75" i="4"/>
  <c r="GF231" i="4"/>
  <c r="GE231" i="4"/>
  <c r="GD231" i="4"/>
  <c r="CP222" i="4"/>
  <c r="CK222" i="4"/>
  <c r="CU222" i="4"/>
  <c r="CU168" i="4"/>
  <c r="GF168" i="4" s="1"/>
  <c r="CK168" i="4"/>
  <c r="GD168" i="4" s="1"/>
  <c r="CP168" i="4"/>
  <c r="GE168" i="4" s="1"/>
  <c r="CK154" i="4"/>
  <c r="CU154" i="4"/>
  <c r="CP154" i="4"/>
  <c r="GE76" i="4"/>
  <c r="GD76" i="4"/>
  <c r="GF76" i="4"/>
  <c r="GE9" i="4"/>
  <c r="GD9" i="4"/>
  <c r="GF9" i="4"/>
  <c r="GD98" i="4"/>
  <c r="GF82" i="4"/>
  <c r="GD82" i="4"/>
  <c r="GE82" i="4"/>
  <c r="GF95" i="4"/>
  <c r="GE95" i="4"/>
  <c r="GD95" i="4"/>
  <c r="CK74" i="4"/>
  <c r="GD74" i="4" s="1"/>
  <c r="CU74" i="4"/>
  <c r="GF74" i="4" s="1"/>
  <c r="CP74" i="4"/>
  <c r="GE74" i="4" s="1"/>
  <c r="GF31" i="4"/>
  <c r="GE31" i="4"/>
  <c r="GD31" i="4"/>
  <c r="CP227" i="4"/>
  <c r="CK227" i="4"/>
  <c r="CU227" i="4"/>
  <c r="CK144" i="4"/>
  <c r="CU144" i="4"/>
  <c r="CP144" i="4"/>
  <c r="GD89" i="4"/>
  <c r="GF89" i="4"/>
  <c r="GE89" i="4"/>
  <c r="CK167" i="4"/>
  <c r="GD167" i="4" s="1"/>
  <c r="CU167" i="4"/>
  <c r="GF167" i="4" s="1"/>
  <c r="CP167" i="4"/>
  <c r="GE167" i="4" s="1"/>
  <c r="CU228" i="4"/>
  <c r="CP228" i="4"/>
  <c r="CK228" i="4"/>
  <c r="CP169" i="4"/>
  <c r="CK169" i="4"/>
  <c r="CU169" i="4"/>
  <c r="CK152" i="4"/>
  <c r="CU152" i="4"/>
  <c r="CP152" i="4"/>
  <c r="CP64" i="4"/>
  <c r="CK64" i="4"/>
  <c r="CU64" i="4"/>
  <c r="CU151" i="4"/>
  <c r="CP151" i="4"/>
  <c r="CK151" i="4"/>
  <c r="CU71" i="4"/>
  <c r="CP71" i="4"/>
  <c r="CK71" i="4"/>
  <c r="CK223" i="4"/>
  <c r="CU223" i="4"/>
  <c r="CP223" i="4"/>
  <c r="CU226" i="4"/>
  <c r="CP226" i="4"/>
  <c r="CK226" i="4"/>
  <c r="DN174" i="4"/>
  <c r="GD232" i="4"/>
  <c r="GF232" i="4"/>
  <c r="GE232" i="4"/>
  <c r="CP217" i="4"/>
  <c r="CK217" i="4"/>
  <c r="CU217" i="4"/>
  <c r="GF103" i="4"/>
  <c r="GE103" i="4"/>
  <c r="GD103" i="4"/>
  <c r="GD77" i="4"/>
  <c r="GF77" i="4"/>
  <c r="GE77" i="4"/>
  <c r="CU73" i="4"/>
  <c r="GF73" i="4" s="1"/>
  <c r="CP73" i="4"/>
  <c r="GE73" i="4" s="1"/>
  <c r="CK73" i="4"/>
  <c r="GD73" i="4" s="1"/>
  <c r="GF88" i="4"/>
  <c r="GE88" i="4"/>
  <c r="GD88" i="4"/>
  <c r="CP218" i="4"/>
  <c r="CK218" i="4"/>
  <c r="CU218" i="4"/>
  <c r="CP213" i="4"/>
  <c r="CK213" i="4"/>
  <c r="CU213" i="4"/>
  <c r="DS180" i="4"/>
  <c r="DT180" i="4"/>
  <c r="CP177" i="4"/>
  <c r="CU177" i="4"/>
  <c r="CK177" i="4"/>
  <c r="DE158" i="4"/>
  <c r="DG158" i="4" s="1"/>
  <c r="DT158" i="4"/>
  <c r="CU170" i="4"/>
  <c r="CP170" i="4"/>
  <c r="CK170" i="4"/>
  <c r="GF56" i="4"/>
  <c r="GE56" i="4"/>
  <c r="GD56" i="4"/>
  <c r="CK127" i="4"/>
  <c r="CU127" i="4"/>
  <c r="CP127" i="4"/>
  <c r="CU165" i="4"/>
  <c r="CP165" i="4"/>
  <c r="CK165" i="4"/>
  <c r="CU163" i="4"/>
  <c r="CK163" i="4"/>
  <c r="CP163" i="4"/>
  <c r="CP161" i="4"/>
  <c r="CU161" i="4"/>
  <c r="CK161" i="4"/>
  <c r="CU219" i="4"/>
  <c r="CP219" i="4"/>
  <c r="CK219" i="4"/>
  <c r="CU153" i="4"/>
  <c r="CP153" i="4"/>
  <c r="CK153" i="4"/>
  <c r="CU145" i="4"/>
  <c r="CP145" i="4"/>
  <c r="CK145" i="4"/>
  <c r="CP136" i="4"/>
  <c r="CK136" i="4"/>
  <c r="CU136" i="4"/>
  <c r="CU108" i="4"/>
  <c r="CP108" i="4"/>
  <c r="CK108" i="4"/>
  <c r="CK172" i="4"/>
  <c r="CU172" i="4"/>
  <c r="CP172" i="4"/>
  <c r="CU176" i="4"/>
  <c r="CP176" i="4"/>
  <c r="CK176" i="4"/>
  <c r="GH96" i="4"/>
  <c r="CP147" i="4"/>
  <c r="CK147" i="4"/>
  <c r="CU147" i="4"/>
  <c r="CK114" i="4"/>
  <c r="CU114" i="4"/>
  <c r="CP114" i="4"/>
  <c r="CP220" i="4"/>
  <c r="CK220" i="4"/>
  <c r="CU220" i="4"/>
  <c r="CU156" i="4"/>
  <c r="CP156" i="4"/>
  <c r="CK156" i="4"/>
  <c r="CK159" i="4"/>
  <c r="CU159" i="4"/>
  <c r="CP159" i="4"/>
  <c r="CK157" i="4"/>
  <c r="CU157" i="4"/>
  <c r="CP157" i="4"/>
  <c r="CK180" i="4"/>
  <c r="CU180" i="4"/>
  <c r="CP180" i="4"/>
  <c r="CU107" i="4"/>
  <c r="CP107" i="4"/>
  <c r="CK107" i="4"/>
  <c r="CP166" i="4"/>
  <c r="CU166" i="4"/>
  <c r="CK166" i="4"/>
  <c r="CK164" i="4"/>
  <c r="CU164" i="4"/>
  <c r="CP164" i="4"/>
  <c r="CP162" i="4"/>
  <c r="CK162" i="4"/>
  <c r="CU162" i="4"/>
  <c r="CU160" i="4"/>
  <c r="CP160" i="4"/>
  <c r="CK160" i="4"/>
  <c r="DS171" i="4"/>
  <c r="CK150" i="4"/>
  <c r="CU150" i="4"/>
  <c r="CP150" i="4"/>
  <c r="CU149" i="4"/>
  <c r="CP149" i="4"/>
  <c r="CK149" i="4"/>
  <c r="CK225" i="4"/>
  <c r="GD225" i="4" s="1"/>
  <c r="CU225" i="4"/>
  <c r="GF225" i="4" s="1"/>
  <c r="CP225" i="4"/>
  <c r="GE225" i="4" s="1"/>
  <c r="DT118" i="4"/>
  <c r="GH99" i="4"/>
  <c r="DI110" i="4"/>
  <c r="CU179" i="4"/>
  <c r="CK179" i="4"/>
  <c r="CP179" i="4"/>
  <c r="GH91" i="4"/>
  <c r="GD26" i="4"/>
  <c r="GF26" i="4"/>
  <c r="GE26" i="4"/>
  <c r="GF91" i="4"/>
  <c r="GF51" i="4"/>
  <c r="GD10" i="4"/>
  <c r="GE10" i="4"/>
  <c r="GF10" i="4"/>
  <c r="CT214" i="4"/>
  <c r="CQ214" i="4"/>
  <c r="CR214" i="4"/>
  <c r="CK110" i="4"/>
  <c r="CP110" i="4"/>
  <c r="CU110" i="4"/>
  <c r="GJ76" i="4"/>
  <c r="CO139" i="4"/>
  <c r="DJ116" i="4"/>
  <c r="CU111" i="4"/>
  <c r="CP111" i="4"/>
  <c r="CK111" i="4"/>
  <c r="CP143" i="4"/>
  <c r="CK143" i="4"/>
  <c r="CU143" i="4"/>
  <c r="CU171" i="4"/>
  <c r="GF171" i="4" s="1"/>
  <c r="CP171" i="4"/>
  <c r="GE171" i="4" s="1"/>
  <c r="CK171" i="4"/>
  <c r="GD171" i="4" s="1"/>
  <c r="CW174" i="4"/>
  <c r="CU115" i="4"/>
  <c r="CP115" i="4"/>
  <c r="CK115" i="4"/>
  <c r="CU140" i="4"/>
  <c r="CK140" i="4"/>
  <c r="CP140" i="4"/>
  <c r="CY174" i="4"/>
  <c r="CM139" i="4"/>
  <c r="CL174" i="4"/>
  <c r="CO174" i="4"/>
  <c r="GF52" i="4"/>
  <c r="GE52" i="4"/>
  <c r="GD52" i="4"/>
  <c r="CU142" i="4"/>
  <c r="CP142" i="4"/>
  <c r="CK142" i="4"/>
  <c r="CU120" i="4"/>
  <c r="CP120" i="4"/>
  <c r="CK120" i="4"/>
  <c r="CU221" i="4"/>
  <c r="CP221" i="4"/>
  <c r="CK221" i="4"/>
  <c r="GD12" i="4"/>
  <c r="GF12" i="4"/>
  <c r="GE12" i="4"/>
  <c r="GF28" i="4"/>
  <c r="GE28" i="4"/>
  <c r="GD28" i="4"/>
  <c r="GF21" i="4"/>
  <c r="GE21" i="4"/>
  <c r="GD21" i="4"/>
  <c r="CL139" i="4"/>
  <c r="CU119" i="4"/>
  <c r="CP119" i="4"/>
  <c r="CK119" i="4"/>
  <c r="CU122" i="4"/>
  <c r="CP122" i="4"/>
  <c r="CK122" i="4"/>
  <c r="GE29" i="4"/>
  <c r="GD29" i="4"/>
  <c r="GF29" i="4"/>
  <c r="CK124" i="4"/>
  <c r="CP124" i="4"/>
  <c r="CU124" i="4"/>
  <c r="CU224" i="4"/>
  <c r="CP224" i="4"/>
  <c r="CK224" i="4"/>
  <c r="GF45" i="4"/>
  <c r="GE45" i="4"/>
  <c r="GD45" i="4"/>
  <c r="CU135" i="4"/>
  <c r="CP135" i="4"/>
  <c r="CK135" i="4"/>
  <c r="CP117" i="4"/>
  <c r="GE117" i="4" s="1"/>
  <c r="CK117" i="4"/>
  <c r="GD117" i="4" s="1"/>
  <c r="CU117" i="4"/>
  <c r="GF117" i="4" s="1"/>
  <c r="DT138" i="4"/>
  <c r="DJ176" i="4"/>
  <c r="DS177" i="4"/>
  <c r="GI119" i="4"/>
  <c r="GJ118" i="4"/>
  <c r="DV156" i="4"/>
  <c r="GI232" i="4"/>
  <c r="GJ39" i="4"/>
  <c r="DS138" i="4"/>
  <c r="DJ137" i="4"/>
  <c r="DO141" i="4"/>
  <c r="DO137" i="4"/>
  <c r="GH19" i="4"/>
  <c r="GH33" i="4"/>
  <c r="DT156" i="4"/>
  <c r="DO170" i="4"/>
  <c r="DI73" i="4"/>
  <c r="DV228" i="4"/>
  <c r="DV214" i="4"/>
  <c r="DT178" i="4"/>
  <c r="DV177" i="4"/>
  <c r="DV179" i="4"/>
  <c r="GJ55" i="4"/>
  <c r="DT175" i="4"/>
  <c r="GJ67" i="4"/>
  <c r="DO152" i="4"/>
  <c r="DS147" i="4"/>
  <c r="DT146" i="4"/>
  <c r="GI88" i="4"/>
  <c r="DO138" i="4"/>
  <c r="GI33" i="4"/>
  <c r="GH102" i="4"/>
  <c r="GJ50" i="4"/>
  <c r="DI135" i="4"/>
  <c r="GJ167" i="4"/>
  <c r="DJ146" i="4"/>
  <c r="DT174" i="4"/>
  <c r="DJ135" i="4"/>
  <c r="GJ20" i="4"/>
  <c r="DL110" i="4"/>
  <c r="DI141" i="4"/>
  <c r="DI137" i="4"/>
  <c r="DJ174" i="4"/>
  <c r="DT74" i="4"/>
  <c r="DL73" i="4"/>
  <c r="DT64" i="4"/>
  <c r="DN137" i="4"/>
  <c r="DQ137" i="4"/>
  <c r="DT71" i="4"/>
  <c r="DV64" i="4"/>
  <c r="DN170" i="4"/>
  <c r="DV148" i="4"/>
  <c r="DT173" i="4"/>
  <c r="DT148" i="4"/>
  <c r="DI157" i="4"/>
  <c r="DO129" i="4"/>
  <c r="DV141" i="4"/>
  <c r="GH85" i="4"/>
  <c r="DV143" i="4"/>
  <c r="DI116" i="4"/>
  <c r="DJ172" i="4"/>
  <c r="DQ143" i="4"/>
  <c r="GI89" i="4"/>
  <c r="GH51" i="4"/>
  <c r="DJ113" i="4"/>
  <c r="DQ229" i="4"/>
  <c r="DV73" i="4"/>
  <c r="DV180" i="4"/>
  <c r="DJ173" i="4"/>
  <c r="DQ170" i="4"/>
  <c r="DO174" i="4"/>
  <c r="DO172" i="4"/>
  <c r="DJ154" i="4"/>
  <c r="DJ151" i="4"/>
  <c r="DL156" i="4"/>
  <c r="DJ177" i="4"/>
  <c r="DS174" i="4"/>
  <c r="GH90" i="4"/>
  <c r="DO116" i="4"/>
  <c r="GJ86" i="4"/>
  <c r="DJ149" i="4"/>
  <c r="GH61" i="4"/>
  <c r="DJ145" i="4"/>
  <c r="DT172" i="4"/>
  <c r="DL151" i="4"/>
  <c r="DO73" i="4"/>
  <c r="DO154" i="4"/>
  <c r="DJ71" i="4"/>
  <c r="DJ73" i="4"/>
  <c r="GH218" i="4"/>
  <c r="DO229" i="4"/>
  <c r="DQ228" i="4"/>
  <c r="DT177" i="4"/>
  <c r="DO176" i="4"/>
  <c r="GI117" i="4"/>
  <c r="DV147" i="4"/>
  <c r="DJ158" i="4"/>
  <c r="DO155" i="4"/>
  <c r="DO149" i="4"/>
  <c r="DS144" i="4"/>
  <c r="DT149" i="4"/>
  <c r="DT144" i="4"/>
  <c r="DV174" i="4"/>
  <c r="DJ155" i="4"/>
  <c r="GJ9" i="4"/>
  <c r="DT129" i="4"/>
  <c r="DL114" i="4"/>
  <c r="DN143" i="4"/>
  <c r="GJ91" i="4"/>
  <c r="DJ129" i="4"/>
  <c r="GJ119" i="4"/>
  <c r="DS176" i="4"/>
  <c r="DE140" i="4"/>
  <c r="DG140" i="4" s="1"/>
  <c r="DJ140" i="4"/>
  <c r="GJ81" i="4"/>
  <c r="DS136" i="4"/>
  <c r="GJ38" i="4"/>
  <c r="DS135" i="4"/>
  <c r="DE156" i="4"/>
  <c r="DG156" i="4" s="1"/>
  <c r="DJ156" i="4"/>
  <c r="DQ153" i="4"/>
  <c r="DO153" i="4"/>
  <c r="DN177" i="4"/>
  <c r="DO177" i="4"/>
  <c r="DL139" i="4"/>
  <c r="DJ139" i="4"/>
  <c r="DO71" i="4"/>
  <c r="DL74" i="4"/>
  <c r="DN228" i="4"/>
  <c r="DT152" i="4"/>
  <c r="GI41" i="4"/>
  <c r="DO144" i="4"/>
  <c r="GI114" i="4"/>
  <c r="DS172" i="4"/>
  <c r="DT176" i="4"/>
  <c r="DO158" i="4"/>
  <c r="DO140" i="4"/>
  <c r="DJ142" i="4"/>
  <c r="DS140" i="4"/>
  <c r="GJ88" i="4"/>
  <c r="DV135" i="4"/>
  <c r="DT179" i="4"/>
  <c r="GJ122" i="4"/>
  <c r="GH233" i="4"/>
  <c r="DS178" i="4"/>
  <c r="DV178" i="4"/>
  <c r="GJ61" i="4"/>
  <c r="DS151" i="4"/>
  <c r="DV151" i="4"/>
  <c r="DV109" i="4"/>
  <c r="DN155" i="4"/>
  <c r="DQ155" i="4"/>
  <c r="GJ40" i="4"/>
  <c r="DT153" i="4"/>
  <c r="DV153" i="4"/>
  <c r="DO145" i="4"/>
  <c r="DS170" i="4"/>
  <c r="GJ113" i="4"/>
  <c r="GI23" i="4"/>
  <c r="GJ25" i="4"/>
  <c r="DQ136" i="4"/>
  <c r="GI81" i="4"/>
  <c r="DS154" i="4"/>
  <c r="DT154" i="4"/>
  <c r="GJ33" i="4"/>
  <c r="DE159" i="4"/>
  <c r="DG159" i="4" s="1"/>
  <c r="DJ159" i="4"/>
  <c r="DJ74" i="4"/>
  <c r="DJ178" i="4"/>
  <c r="GJ115" i="4"/>
  <c r="GI26" i="4"/>
  <c r="DT155" i="4"/>
  <c r="DO142" i="4"/>
  <c r="DT140" i="4"/>
  <c r="DS141" i="4"/>
  <c r="DT136" i="4"/>
  <c r="DT135" i="4"/>
  <c r="DJ175" i="4"/>
  <c r="DL116" i="4"/>
  <c r="DJ110" i="4"/>
  <c r="GJ114" i="4"/>
  <c r="DT171" i="4"/>
  <c r="DQ154" i="4"/>
  <c r="DJ143" i="4"/>
  <c r="DL143" i="4"/>
  <c r="GJ77" i="4"/>
  <c r="DT137" i="4"/>
  <c r="GJ219" i="4"/>
  <c r="DI180" i="4"/>
  <c r="DL180" i="4"/>
  <c r="GH123" i="4"/>
  <c r="DN135" i="4"/>
  <c r="DV172" i="4"/>
  <c r="DV155" i="4"/>
  <c r="DT157" i="4"/>
  <c r="GJ90" i="4"/>
  <c r="DS145" i="4"/>
  <c r="GJ15" i="4"/>
  <c r="DT145" i="4"/>
  <c r="DN146" i="4"/>
  <c r="DQ146" i="4"/>
  <c r="DT109" i="4"/>
  <c r="GJ82" i="4"/>
  <c r="DO150" i="4"/>
  <c r="GH84" i="4"/>
  <c r="GH65" i="4"/>
  <c r="DV139" i="4"/>
  <c r="GJ12" i="4"/>
  <c r="DS139" i="4"/>
  <c r="DO178" i="4"/>
  <c r="DJ171" i="4"/>
  <c r="DT142" i="4"/>
  <c r="GI37" i="4"/>
  <c r="GI32" i="4"/>
  <c r="GJ49" i="4"/>
  <c r="GJ27" i="4"/>
  <c r="GJ30" i="4"/>
  <c r="GH21" i="4"/>
  <c r="GJ72" i="4"/>
  <c r="GJ63" i="4"/>
  <c r="GH69" i="4"/>
  <c r="GH68" i="4"/>
  <c r="GJ16" i="4"/>
  <c r="GH24" i="4"/>
  <c r="GJ43" i="4"/>
  <c r="GH29" i="4"/>
  <c r="DI129" i="4"/>
  <c r="GH95" i="4"/>
  <c r="DL129" i="4"/>
  <c r="GJ37" i="4"/>
  <c r="GJ32" i="4"/>
  <c r="GI84" i="4"/>
  <c r="GJ45" i="4"/>
  <c r="DV138" i="4"/>
  <c r="GI21" i="4"/>
  <c r="GI69" i="4"/>
  <c r="GI68" i="4"/>
  <c r="GI24" i="4"/>
  <c r="GH79" i="4"/>
  <c r="GH48" i="4"/>
  <c r="DI174" i="4"/>
  <c r="GH117" i="4"/>
  <c r="DL174" i="4"/>
  <c r="GJ31" i="4"/>
  <c r="GI29" i="4"/>
  <c r="DI150" i="4"/>
  <c r="DL150" i="4"/>
  <c r="GH49" i="4"/>
  <c r="GH27" i="4"/>
  <c r="GH30" i="4"/>
  <c r="GJ84" i="4"/>
  <c r="GJ21" i="4"/>
  <c r="GH72" i="4"/>
  <c r="GH63" i="4"/>
  <c r="GJ69" i="4"/>
  <c r="GJ68" i="4"/>
  <c r="GH16" i="4"/>
  <c r="GJ24" i="4"/>
  <c r="DI136" i="4"/>
  <c r="GH81" i="4"/>
  <c r="DL136" i="4"/>
  <c r="GI79" i="4"/>
  <c r="GI48" i="4"/>
  <c r="GI31" i="4"/>
  <c r="GH43" i="4"/>
  <c r="GJ29" i="4"/>
  <c r="DL118" i="4"/>
  <c r="DI118" i="4"/>
  <c r="DQ148" i="4"/>
  <c r="DN148" i="4"/>
  <c r="DJ109" i="4"/>
  <c r="DT215" i="4"/>
  <c r="DN71" i="4"/>
  <c r="GH222" i="4"/>
  <c r="DJ64" i="4"/>
  <c r="GI218" i="4"/>
  <c r="GJ123" i="4"/>
  <c r="DO147" i="4"/>
  <c r="DO171" i="4"/>
  <c r="GI20" i="4"/>
  <c r="GH75" i="4"/>
  <c r="DV136" i="4"/>
  <c r="DJ118" i="4"/>
  <c r="DT116" i="4"/>
  <c r="DO115" i="4"/>
  <c r="GH37" i="4"/>
  <c r="GH32" i="4"/>
  <c r="GI49" i="4"/>
  <c r="GI27" i="4"/>
  <c r="GI30" i="4"/>
  <c r="GI72" i="4"/>
  <c r="GI63" i="4"/>
  <c r="GI16" i="4"/>
  <c r="GJ79" i="4"/>
  <c r="GJ48" i="4"/>
  <c r="GI43" i="4"/>
  <c r="DQ149" i="4"/>
  <c r="DN149" i="4"/>
  <c r="DQ129" i="4"/>
  <c r="DN129" i="4"/>
  <c r="DN150" i="4"/>
  <c r="DQ150" i="4"/>
  <c r="DO179" i="4"/>
  <c r="DO175" i="4"/>
  <c r="DQ119" i="4"/>
  <c r="GI78" i="4"/>
  <c r="DO119" i="4"/>
  <c r="DN119" i="4"/>
  <c r="GI105" i="4"/>
  <c r="DO128" i="4"/>
  <c r="DN128" i="4"/>
  <c r="DQ128" i="4"/>
  <c r="DL124" i="4"/>
  <c r="DJ124" i="4"/>
  <c r="DI124" i="4"/>
  <c r="GH46" i="4"/>
  <c r="DQ126" i="4"/>
  <c r="DO126" i="4"/>
  <c r="DN126" i="4"/>
  <c r="GI101" i="4"/>
  <c r="DQ125" i="4"/>
  <c r="DN125" i="4"/>
  <c r="DO125" i="4"/>
  <c r="GI104" i="4"/>
  <c r="DQ120" i="4"/>
  <c r="GI66" i="4"/>
  <c r="DO120" i="4"/>
  <c r="DN120" i="4"/>
  <c r="GJ93" i="4"/>
  <c r="DL117" i="4"/>
  <c r="DI117" i="4"/>
  <c r="GH53" i="4"/>
  <c r="DJ117" i="4"/>
  <c r="GH94" i="4"/>
  <c r="DI107" i="4"/>
  <c r="DL107" i="4"/>
  <c r="DJ107" i="4"/>
  <c r="GJ87" i="4"/>
  <c r="GH10" i="4"/>
  <c r="DI112" i="4"/>
  <c r="DJ112" i="4"/>
  <c r="DL112" i="4"/>
  <c r="DL175" i="4"/>
  <c r="GH118" i="4"/>
  <c r="DI175" i="4"/>
  <c r="DL172" i="4"/>
  <c r="GH115" i="4"/>
  <c r="DI172" i="4"/>
  <c r="DQ151" i="4"/>
  <c r="DN151" i="4"/>
  <c r="DQ144" i="4"/>
  <c r="DN144" i="4"/>
  <c r="DQ147" i="4"/>
  <c r="DN147" i="4"/>
  <c r="GH100" i="4"/>
  <c r="DI115" i="4"/>
  <c r="DL115" i="4"/>
  <c r="DJ115" i="4"/>
  <c r="GH74" i="4"/>
  <c r="GI213" i="4"/>
  <c r="DL127" i="4"/>
  <c r="DI127" i="4"/>
  <c r="GH54" i="4"/>
  <c r="DJ127" i="4"/>
  <c r="DL123" i="4"/>
  <c r="DI123" i="4"/>
  <c r="GH231" i="4"/>
  <c r="DJ123" i="4"/>
  <c r="DQ124" i="4"/>
  <c r="GI46" i="4"/>
  <c r="DN124" i="4"/>
  <c r="DO124" i="4"/>
  <c r="DQ118" i="4"/>
  <c r="DN118" i="4"/>
  <c r="GI75" i="4"/>
  <c r="DO118" i="4"/>
  <c r="DN114" i="4"/>
  <c r="GI85" i="4"/>
  <c r="DQ114" i="4"/>
  <c r="DO114" i="4"/>
  <c r="GJ101" i="4"/>
  <c r="DV126" i="4"/>
  <c r="DT126" i="4"/>
  <c r="DS126" i="4"/>
  <c r="GJ104" i="4"/>
  <c r="DV125" i="4"/>
  <c r="DT125" i="4"/>
  <c r="DS125" i="4"/>
  <c r="DL122" i="4"/>
  <c r="GH34" i="4"/>
  <c r="DI122" i="4"/>
  <c r="DJ122" i="4"/>
  <c r="DS112" i="4"/>
  <c r="DV112" i="4"/>
  <c r="GJ10" i="4"/>
  <c r="DT112" i="4"/>
  <c r="GH92" i="4"/>
  <c r="DI108" i="4"/>
  <c r="DJ108" i="4"/>
  <c r="DL108" i="4"/>
  <c r="DQ117" i="4"/>
  <c r="GI53" i="4"/>
  <c r="DO117" i="4"/>
  <c r="DN117" i="4"/>
  <c r="DN112" i="4"/>
  <c r="GI10" i="4"/>
  <c r="DQ112" i="4"/>
  <c r="DO112" i="4"/>
  <c r="DN107" i="4"/>
  <c r="GI94" i="4"/>
  <c r="DQ107" i="4"/>
  <c r="DO107" i="4"/>
  <c r="DT128" i="4"/>
  <c r="DS111" i="4"/>
  <c r="GJ97" i="4"/>
  <c r="DT111" i="4"/>
  <c r="DV111" i="4"/>
  <c r="GH98" i="4"/>
  <c r="DI106" i="4"/>
  <c r="DL106" i="4"/>
  <c r="DJ106" i="4"/>
  <c r="GH80" i="4"/>
  <c r="DI173" i="4"/>
  <c r="GH116" i="4"/>
  <c r="DL173" i="4"/>
  <c r="GH13" i="4"/>
  <c r="DI149" i="4"/>
  <c r="GH36" i="4"/>
  <c r="DL149" i="4"/>
  <c r="DL229" i="4"/>
  <c r="DI229" i="4"/>
  <c r="GJ56" i="4"/>
  <c r="DV121" i="4"/>
  <c r="DT121" i="4"/>
  <c r="DS121" i="4"/>
  <c r="GH114" i="4"/>
  <c r="DL171" i="4"/>
  <c r="DI171" i="4"/>
  <c r="DQ152" i="4"/>
  <c r="DN152" i="4"/>
  <c r="DQ145" i="4"/>
  <c r="DN145" i="4"/>
  <c r="DQ127" i="4"/>
  <c r="GI54" i="4"/>
  <c r="DO127" i="4"/>
  <c r="DN127" i="4"/>
  <c r="DQ123" i="4"/>
  <c r="GI231" i="4"/>
  <c r="DO123" i="4"/>
  <c r="DN123" i="4"/>
  <c r="DJ128" i="4"/>
  <c r="GH105" i="4"/>
  <c r="DL128" i="4"/>
  <c r="DI128" i="4"/>
  <c r="GJ46" i="4"/>
  <c r="DV124" i="4"/>
  <c r="DT124" i="4"/>
  <c r="DS124" i="4"/>
  <c r="DN110" i="4"/>
  <c r="GI99" i="4"/>
  <c r="DQ110" i="4"/>
  <c r="DO110" i="4"/>
  <c r="DQ122" i="4"/>
  <c r="DO122" i="4"/>
  <c r="DN122" i="4"/>
  <c r="GI34" i="4"/>
  <c r="DS114" i="4"/>
  <c r="DT114" i="4"/>
  <c r="GJ85" i="4"/>
  <c r="DV114" i="4"/>
  <c r="DN113" i="4"/>
  <c r="DO113" i="4"/>
  <c r="GI103" i="4"/>
  <c r="DQ113" i="4"/>
  <c r="GI92" i="4"/>
  <c r="DN108" i="4"/>
  <c r="DQ108" i="4"/>
  <c r="DO108" i="4"/>
  <c r="GH93" i="4"/>
  <c r="DS107" i="4"/>
  <c r="GJ94" i="4"/>
  <c r="DV107" i="4"/>
  <c r="DT107" i="4"/>
  <c r="GH87" i="4"/>
  <c r="DI176" i="4"/>
  <c r="GH119" i="4"/>
  <c r="DL176" i="4"/>
  <c r="DN106" i="4"/>
  <c r="DO106" i="4"/>
  <c r="GI98" i="4"/>
  <c r="DQ106" i="4"/>
  <c r="GI80" i="4"/>
  <c r="GI13" i="4"/>
  <c r="GH62" i="4"/>
  <c r="DL152" i="4"/>
  <c r="DI152" i="4"/>
  <c r="DL121" i="4"/>
  <c r="DI121" i="4"/>
  <c r="GH56" i="4"/>
  <c r="DJ121" i="4"/>
  <c r="DS115" i="4"/>
  <c r="GJ100" i="4"/>
  <c r="DV115" i="4"/>
  <c r="DT115" i="4"/>
  <c r="DI153" i="4"/>
  <c r="GH40" i="4"/>
  <c r="DL153" i="4"/>
  <c r="GH169" i="4"/>
  <c r="DT170" i="4"/>
  <c r="DJ157" i="4"/>
  <c r="GJ54" i="4"/>
  <c r="DV127" i="4"/>
  <c r="DS127" i="4"/>
  <c r="DT127" i="4"/>
  <c r="GJ231" i="4"/>
  <c r="DV123" i="4"/>
  <c r="DS123" i="4"/>
  <c r="DT123" i="4"/>
  <c r="GJ78" i="4"/>
  <c r="DV119" i="4"/>
  <c r="DS119" i="4"/>
  <c r="DT119" i="4"/>
  <c r="DL126" i="4"/>
  <c r="GH101" i="4"/>
  <c r="DJ126" i="4"/>
  <c r="DI126" i="4"/>
  <c r="DL125" i="4"/>
  <c r="DJ125" i="4"/>
  <c r="GH104" i="4"/>
  <c r="DI125" i="4"/>
  <c r="GJ34" i="4"/>
  <c r="DV122" i="4"/>
  <c r="DT122" i="4"/>
  <c r="DS122" i="4"/>
  <c r="GJ66" i="4"/>
  <c r="DV120" i="4"/>
  <c r="DT120" i="4"/>
  <c r="DS120" i="4"/>
  <c r="DS110" i="4"/>
  <c r="DT110" i="4"/>
  <c r="GJ99" i="4"/>
  <c r="DV110" i="4"/>
  <c r="DN109" i="4"/>
  <c r="DO109" i="4"/>
  <c r="GI82" i="4"/>
  <c r="DQ109" i="4"/>
  <c r="DS108" i="4"/>
  <c r="GJ92" i="4"/>
  <c r="DT108" i="4"/>
  <c r="DV108" i="4"/>
  <c r="GI93" i="4"/>
  <c r="GJ53" i="4"/>
  <c r="DV117" i="4"/>
  <c r="DT117" i="4"/>
  <c r="DS117" i="4"/>
  <c r="GI87" i="4"/>
  <c r="DJ120" i="4"/>
  <c r="DN111" i="4"/>
  <c r="GI97" i="4"/>
  <c r="DQ111" i="4"/>
  <c r="DO111" i="4"/>
  <c r="DS106" i="4"/>
  <c r="GJ98" i="4"/>
  <c r="DV106" i="4"/>
  <c r="DT106" i="4"/>
  <c r="GJ80" i="4"/>
  <c r="DJ111" i="4"/>
  <c r="GJ13" i="4"/>
  <c r="DQ121" i="4"/>
  <c r="GI56" i="4"/>
  <c r="DO121" i="4"/>
  <c r="DN121" i="4"/>
  <c r="DI145" i="4"/>
  <c r="DL145" i="4"/>
  <c r="GH15" i="4"/>
  <c r="DI178" i="4"/>
  <c r="GH121" i="4"/>
  <c r="DI158" i="4"/>
  <c r="GH26" i="4"/>
  <c r="DS167" i="4"/>
  <c r="DT167" i="4"/>
  <c r="DV167" i="4"/>
  <c r="GJ110" i="4"/>
  <c r="DN166" i="4"/>
  <c r="GI109" i="4"/>
  <c r="DO166" i="4"/>
  <c r="DQ166" i="4"/>
  <c r="GJ11" i="4"/>
  <c r="DS159" i="4"/>
  <c r="DV159" i="4"/>
  <c r="DT159" i="4"/>
  <c r="GJ47" i="4"/>
  <c r="DS162" i="4"/>
  <c r="DV162" i="4"/>
  <c r="DT162" i="4"/>
  <c r="GH112" i="4"/>
  <c r="DI169" i="4"/>
  <c r="DL169" i="4"/>
  <c r="DJ169" i="4"/>
  <c r="GJ107" i="4"/>
  <c r="DS164" i="4"/>
  <c r="DT164" i="4"/>
  <c r="DV164" i="4"/>
  <c r="GJ18" i="4"/>
  <c r="DS160" i="4"/>
  <c r="DT160" i="4"/>
  <c r="DV160" i="4"/>
  <c r="DL161" i="4"/>
  <c r="DJ161" i="4"/>
  <c r="DI161" i="4"/>
  <c r="GH42" i="4"/>
  <c r="DS166" i="4"/>
  <c r="GJ109" i="4"/>
  <c r="DV166" i="4"/>
  <c r="DT166" i="4"/>
  <c r="DL163" i="4"/>
  <c r="DJ163" i="4"/>
  <c r="DI163" i="4"/>
  <c r="GH106" i="4"/>
  <c r="DN169" i="4"/>
  <c r="DO169" i="4"/>
  <c r="GI112" i="4"/>
  <c r="DQ169" i="4"/>
  <c r="DL165" i="4"/>
  <c r="DJ165" i="4"/>
  <c r="DI165" i="4"/>
  <c r="GH108" i="4"/>
  <c r="GI42" i="4"/>
  <c r="DQ161" i="4"/>
  <c r="DO161" i="4"/>
  <c r="DN161" i="4"/>
  <c r="GH111" i="4"/>
  <c r="DI168" i="4"/>
  <c r="DL168" i="4"/>
  <c r="DJ168" i="4"/>
  <c r="DV57" i="4"/>
  <c r="GI73" i="4"/>
  <c r="GJ57" i="4"/>
  <c r="GJ169" i="4"/>
  <c r="GH110" i="4"/>
  <c r="DI167" i="4"/>
  <c r="DJ167" i="4"/>
  <c r="DL167" i="4"/>
  <c r="DL162" i="4"/>
  <c r="DJ162" i="4"/>
  <c r="DI162" i="4"/>
  <c r="GH47" i="4"/>
  <c r="GI106" i="4"/>
  <c r="DQ163" i="4"/>
  <c r="DO163" i="4"/>
  <c r="DN163" i="4"/>
  <c r="DS169" i="4"/>
  <c r="GJ112" i="4"/>
  <c r="DV169" i="4"/>
  <c r="DT169" i="4"/>
  <c r="DL164" i="4"/>
  <c r="DJ164" i="4"/>
  <c r="GH107" i="4"/>
  <c r="DI164" i="4"/>
  <c r="DL160" i="4"/>
  <c r="DJ160" i="4"/>
  <c r="GH18" i="4"/>
  <c r="DI160" i="4"/>
  <c r="GI108" i="4"/>
  <c r="DQ165" i="4"/>
  <c r="DO165" i="4"/>
  <c r="DN165" i="4"/>
  <c r="GJ42" i="4"/>
  <c r="DS161" i="4"/>
  <c r="DV161" i="4"/>
  <c r="DT161" i="4"/>
  <c r="DN168" i="4"/>
  <c r="DQ168" i="4"/>
  <c r="DO168" i="4"/>
  <c r="GI111" i="4"/>
  <c r="DT73" i="4"/>
  <c r="DN167" i="4"/>
  <c r="GI110" i="4"/>
  <c r="DQ167" i="4"/>
  <c r="DO167" i="4"/>
  <c r="DJ170" i="4"/>
  <c r="GH113" i="4"/>
  <c r="DI170" i="4"/>
  <c r="DL170" i="4"/>
  <c r="GH109" i="4"/>
  <c r="DI166" i="4"/>
  <c r="DL166" i="4"/>
  <c r="DJ166" i="4"/>
  <c r="GI11" i="4"/>
  <c r="DQ159" i="4"/>
  <c r="DO159" i="4"/>
  <c r="DN159" i="4"/>
  <c r="GI47" i="4"/>
  <c r="DQ162" i="4"/>
  <c r="DN162" i="4"/>
  <c r="DO162" i="4"/>
  <c r="GJ106" i="4"/>
  <c r="DS163" i="4"/>
  <c r="DV163" i="4"/>
  <c r="DT163" i="4"/>
  <c r="GI107" i="4"/>
  <c r="DQ164" i="4"/>
  <c r="DO164" i="4"/>
  <c r="DN164" i="4"/>
  <c r="GI18" i="4"/>
  <c r="DQ160" i="4"/>
  <c r="DO160" i="4"/>
  <c r="DN160" i="4"/>
  <c r="GJ108" i="4"/>
  <c r="DS165" i="4"/>
  <c r="DV165" i="4"/>
  <c r="DT165" i="4"/>
  <c r="DS168" i="4"/>
  <c r="DV168" i="4"/>
  <c r="GJ111" i="4"/>
  <c r="DT168" i="4"/>
  <c r="DN218" i="4"/>
  <c r="GI172" i="4"/>
  <c r="DQ218" i="4"/>
  <c r="DO218" i="4"/>
  <c r="GH214" i="4"/>
  <c r="DT214" i="4"/>
  <c r="GH166" i="4"/>
  <c r="DI213" i="4"/>
  <c r="DL213" i="4"/>
  <c r="DJ213" i="4"/>
  <c r="DS217" i="4"/>
  <c r="DT217" i="4"/>
  <c r="GJ170" i="4"/>
  <c r="DV217" i="4"/>
  <c r="GH168" i="4"/>
  <c r="DI215" i="4"/>
  <c r="DJ215" i="4"/>
  <c r="DL215" i="4"/>
  <c r="DS213" i="4"/>
  <c r="DT213" i="4"/>
  <c r="GJ166" i="4"/>
  <c r="DV213" i="4"/>
  <c r="DJ228" i="4"/>
  <c r="DI228" i="4"/>
  <c r="DL228" i="4"/>
  <c r="DN227" i="4"/>
  <c r="DQ227" i="4"/>
  <c r="DO227" i="4"/>
  <c r="DT226" i="4"/>
  <c r="DV226" i="4"/>
  <c r="DS226" i="4"/>
  <c r="GJ180" i="4"/>
  <c r="DI224" i="4"/>
  <c r="DL224" i="4"/>
  <c r="GH178" i="4"/>
  <c r="DJ224" i="4"/>
  <c r="DN223" i="4"/>
  <c r="DQ223" i="4"/>
  <c r="DO223" i="4"/>
  <c r="GI177" i="4"/>
  <c r="DT222" i="4"/>
  <c r="DV222" i="4"/>
  <c r="DS222" i="4"/>
  <c r="GJ176" i="4"/>
  <c r="DI220" i="4"/>
  <c r="DL220" i="4"/>
  <c r="GH174" i="4"/>
  <c r="DJ220" i="4"/>
  <c r="DN219" i="4"/>
  <c r="DQ219" i="4"/>
  <c r="DO219" i="4"/>
  <c r="GI173" i="4"/>
  <c r="DT218" i="4"/>
  <c r="DV218" i="4"/>
  <c r="DS218" i="4"/>
  <c r="GJ172" i="4"/>
  <c r="DN213" i="4"/>
  <c r="GI166" i="4"/>
  <c r="DQ213" i="4"/>
  <c r="DO213" i="4"/>
  <c r="DN215" i="4"/>
  <c r="GI168" i="4"/>
  <c r="DQ215" i="4"/>
  <c r="DO215" i="4"/>
  <c r="DN214" i="4"/>
  <c r="GI167" i="4"/>
  <c r="DQ214" i="4"/>
  <c r="DO214" i="4"/>
  <c r="GI222" i="4"/>
  <c r="DJ227" i="4"/>
  <c r="DI227" i="4"/>
  <c r="DL227" i="4"/>
  <c r="DN226" i="4"/>
  <c r="GI180" i="4"/>
  <c r="DQ226" i="4"/>
  <c r="DO226" i="4"/>
  <c r="DT225" i="4"/>
  <c r="GJ179" i="4"/>
  <c r="DV225" i="4"/>
  <c r="DS225" i="4"/>
  <c r="GH177" i="4"/>
  <c r="DJ223" i="4"/>
  <c r="DI223" i="4"/>
  <c r="DL223" i="4"/>
  <c r="DN222" i="4"/>
  <c r="GI176" i="4"/>
  <c r="DQ222" i="4"/>
  <c r="DO222" i="4"/>
  <c r="DT221" i="4"/>
  <c r="GJ175" i="4"/>
  <c r="DV221" i="4"/>
  <c r="DS221" i="4"/>
  <c r="GH173" i="4"/>
  <c r="DJ219" i="4"/>
  <c r="DI219" i="4"/>
  <c r="DL219" i="4"/>
  <c r="DT216" i="4"/>
  <c r="GJ171" i="4"/>
  <c r="DV216" i="4"/>
  <c r="DS216" i="4"/>
  <c r="DQ57" i="4"/>
  <c r="GJ218" i="4"/>
  <c r="GJ71" i="4"/>
  <c r="DT227" i="4"/>
  <c r="DS227" i="4"/>
  <c r="DV227" i="4"/>
  <c r="DL225" i="4"/>
  <c r="GH179" i="4"/>
  <c r="DJ225" i="4"/>
  <c r="DI225" i="4"/>
  <c r="DN224" i="4"/>
  <c r="DQ224" i="4"/>
  <c r="DO224" i="4"/>
  <c r="GI178" i="4"/>
  <c r="DT223" i="4"/>
  <c r="DS223" i="4"/>
  <c r="GJ177" i="4"/>
  <c r="DV223" i="4"/>
  <c r="DL221" i="4"/>
  <c r="GH175" i="4"/>
  <c r="DJ221" i="4"/>
  <c r="DI221" i="4"/>
  <c r="DN220" i="4"/>
  <c r="DQ220" i="4"/>
  <c r="DO220" i="4"/>
  <c r="GI174" i="4"/>
  <c r="DT219" i="4"/>
  <c r="DS219" i="4"/>
  <c r="GJ173" i="4"/>
  <c r="DV219" i="4"/>
  <c r="DL216" i="4"/>
  <c r="GH171" i="4"/>
  <c r="DJ216" i="4"/>
  <c r="DI216" i="4"/>
  <c r="DN74" i="4"/>
  <c r="DQ74" i="4"/>
  <c r="DO228" i="4"/>
  <c r="GH167" i="4"/>
  <c r="DI214" i="4"/>
  <c r="DL214" i="4"/>
  <c r="DJ214" i="4"/>
  <c r="GH170" i="4"/>
  <c r="DI217" i="4"/>
  <c r="DL217" i="4"/>
  <c r="DJ217" i="4"/>
  <c r="GJ217" i="4"/>
  <c r="DL226" i="4"/>
  <c r="GH180" i="4"/>
  <c r="DJ226" i="4"/>
  <c r="DI226" i="4"/>
  <c r="DN225" i="4"/>
  <c r="DO225" i="4"/>
  <c r="GI179" i="4"/>
  <c r="DQ225" i="4"/>
  <c r="DT224" i="4"/>
  <c r="GJ178" i="4"/>
  <c r="DV224" i="4"/>
  <c r="DS224" i="4"/>
  <c r="DL222" i="4"/>
  <c r="GH176" i="4"/>
  <c r="DJ222" i="4"/>
  <c r="DI222" i="4"/>
  <c r="DN221" i="4"/>
  <c r="DO221" i="4"/>
  <c r="GI175" i="4"/>
  <c r="DQ221" i="4"/>
  <c r="DT220" i="4"/>
  <c r="GJ174" i="4"/>
  <c r="DV220" i="4"/>
  <c r="DS220" i="4"/>
  <c r="DL218" i="4"/>
  <c r="GH172" i="4"/>
  <c r="DJ218" i="4"/>
  <c r="DI218" i="4"/>
  <c r="DN216" i="4"/>
  <c r="DO216" i="4"/>
  <c r="GI171" i="4"/>
  <c r="DQ216" i="4"/>
  <c r="DN217" i="4"/>
  <c r="GI170" i="4"/>
  <c r="DQ217" i="4"/>
  <c r="DO217" i="4"/>
  <c r="DT228" i="4"/>
  <c r="GI169" i="4"/>
  <c r="GH213" i="4"/>
  <c r="DQ73" i="4"/>
  <c r="DN73" i="4"/>
  <c r="GJ224" i="4"/>
  <c r="GH221" i="4"/>
  <c r="GH64" i="4"/>
  <c r="GH224" i="4"/>
  <c r="DO57" i="4"/>
  <c r="GH73" i="4"/>
  <c r="GJ73" i="4"/>
  <c r="GI221" i="4"/>
  <c r="GI223" i="4"/>
  <c r="GJ74" i="4"/>
  <c r="GJ64" i="4"/>
  <c r="GJ222" i="4"/>
  <c r="GJ216" i="4"/>
  <c r="GH215" i="4"/>
  <c r="GI216" i="4"/>
  <c r="GI57" i="4"/>
  <c r="DJ57" i="4"/>
  <c r="GH226" i="4"/>
  <c r="GJ221" i="4"/>
  <c r="GI215" i="4"/>
  <c r="GI217" i="4"/>
  <c r="GJ215" i="4"/>
  <c r="GH220" i="4"/>
  <c r="GJ223" i="4"/>
  <c r="GI220" i="4"/>
  <c r="GH229" i="4"/>
  <c r="GI227" i="4"/>
  <c r="GH227" i="4"/>
  <c r="GJ225" i="4"/>
  <c r="GI229" i="4"/>
  <c r="GJ228" i="4"/>
  <c r="GI226" i="4"/>
  <c r="GH228" i="4"/>
  <c r="GI225" i="4"/>
  <c r="GJ229" i="4"/>
  <c r="CY216" i="4" l="1"/>
  <c r="CW216" i="4"/>
  <c r="CV216" i="4"/>
  <c r="CO216" i="4"/>
  <c r="CL216" i="4"/>
  <c r="CM216" i="4"/>
  <c r="CQ216" i="4"/>
  <c r="CT216" i="4"/>
  <c r="CR216" i="4"/>
  <c r="CV106" i="4"/>
  <c r="CW106" i="4"/>
  <c r="CY106" i="4"/>
  <c r="GF98" i="4"/>
  <c r="CQ106" i="4"/>
  <c r="GE98" i="4"/>
  <c r="CT106" i="4"/>
  <c r="CR106" i="4"/>
  <c r="GD23" i="4"/>
  <c r="GD87" i="4"/>
  <c r="CV224" i="4"/>
  <c r="CW224" i="4"/>
  <c r="GF178" i="4"/>
  <c r="CY224" i="4"/>
  <c r="GD48" i="4"/>
  <c r="GE27" i="4"/>
  <c r="CT119" i="4"/>
  <c r="GE78" i="4"/>
  <c r="CR119" i="4"/>
  <c r="CQ119" i="4"/>
  <c r="GF84" i="4"/>
  <c r="GD14" i="4"/>
  <c r="CO142" i="4"/>
  <c r="CL142" i="4"/>
  <c r="CM142" i="4"/>
  <c r="GE226" i="4"/>
  <c r="CL115" i="4"/>
  <c r="CM115" i="4"/>
  <c r="GD100" i="4"/>
  <c r="CO115" i="4"/>
  <c r="GD86" i="4"/>
  <c r="CO143" i="4"/>
  <c r="CL143" i="4"/>
  <c r="CM143" i="4"/>
  <c r="CQ110" i="4"/>
  <c r="CT110" i="4"/>
  <c r="CR110" i="4"/>
  <c r="GE99" i="4"/>
  <c r="GF43" i="4"/>
  <c r="GD13" i="4"/>
  <c r="CR149" i="4"/>
  <c r="CT149" i="4"/>
  <c r="GE36" i="4"/>
  <c r="CQ149" i="4"/>
  <c r="CV160" i="4"/>
  <c r="GF18" i="4"/>
  <c r="CW160" i="4"/>
  <c r="CY160" i="4"/>
  <c r="CY166" i="4"/>
  <c r="GF109" i="4"/>
  <c r="CW166" i="4"/>
  <c r="CV166" i="4"/>
  <c r="CW107" i="4"/>
  <c r="CY107" i="4"/>
  <c r="GF94" i="4"/>
  <c r="CV107" i="4"/>
  <c r="CV159" i="4"/>
  <c r="CY159" i="4"/>
  <c r="CW159" i="4"/>
  <c r="GF11" i="4"/>
  <c r="CQ114" i="4"/>
  <c r="GE85" i="4"/>
  <c r="CT114" i="4"/>
  <c r="CR114" i="4"/>
  <c r="CO176" i="4"/>
  <c r="CM176" i="4"/>
  <c r="GD119" i="4"/>
  <c r="CL176" i="4"/>
  <c r="GD93" i="4"/>
  <c r="CT145" i="4"/>
  <c r="CR145" i="4"/>
  <c r="CQ145" i="4"/>
  <c r="GE15" i="4"/>
  <c r="CL161" i="4"/>
  <c r="CM161" i="4"/>
  <c r="CO161" i="4"/>
  <c r="GD42" i="4"/>
  <c r="GF108" i="4"/>
  <c r="CW165" i="4"/>
  <c r="CV165" i="4"/>
  <c r="CY165" i="4"/>
  <c r="GE60" i="4"/>
  <c r="GF113" i="4"/>
  <c r="CY170" i="4"/>
  <c r="CW170" i="4"/>
  <c r="CV170" i="4"/>
  <c r="CY213" i="4"/>
  <c r="GF166" i="4"/>
  <c r="CW213" i="4"/>
  <c r="CV213" i="4"/>
  <c r="GE64" i="4"/>
  <c r="CM217" i="4"/>
  <c r="CL217" i="4"/>
  <c r="GD170" i="4"/>
  <c r="CO217" i="4"/>
  <c r="CY226" i="4"/>
  <c r="GF180" i="4"/>
  <c r="CV226" i="4"/>
  <c r="CW226" i="4"/>
  <c r="CT152" i="4"/>
  <c r="CR152" i="4"/>
  <c r="CQ152" i="4"/>
  <c r="GE62" i="4"/>
  <c r="CL169" i="4"/>
  <c r="CM169" i="4"/>
  <c r="GD112" i="4"/>
  <c r="CO169" i="4"/>
  <c r="CY228" i="4"/>
  <c r="CW228" i="4"/>
  <c r="CV228" i="4"/>
  <c r="GE71" i="4"/>
  <c r="CM144" i="4"/>
  <c r="CL144" i="4"/>
  <c r="GD44" i="4"/>
  <c r="CO144" i="4"/>
  <c r="CO227" i="4"/>
  <c r="CM227" i="4"/>
  <c r="CL227" i="4"/>
  <c r="CT74" i="4"/>
  <c r="CR74" i="4"/>
  <c r="CQ74" i="4"/>
  <c r="GE215" i="4"/>
  <c r="GD218" i="4"/>
  <c r="GF213" i="4"/>
  <c r="GE41" i="4"/>
  <c r="CR154" i="4"/>
  <c r="CQ154" i="4"/>
  <c r="CT154" i="4"/>
  <c r="CL168" i="4"/>
  <c r="CM168" i="4"/>
  <c r="GD111" i="4"/>
  <c r="CO168" i="4"/>
  <c r="CT222" i="4"/>
  <c r="GE176" i="4"/>
  <c r="CR222" i="4"/>
  <c r="CQ222" i="4"/>
  <c r="GD217" i="4"/>
  <c r="GF216" i="4"/>
  <c r="GD222" i="4"/>
  <c r="GD219" i="4"/>
  <c r="GE223" i="4"/>
  <c r="CT217" i="4"/>
  <c r="CQ217" i="4"/>
  <c r="CR217" i="4"/>
  <c r="GE170" i="4"/>
  <c r="CT223" i="4"/>
  <c r="CQ223" i="4"/>
  <c r="CR223" i="4"/>
  <c r="GE177" i="4"/>
  <c r="CQ71" i="4"/>
  <c r="CR71" i="4"/>
  <c r="CT71" i="4"/>
  <c r="CW64" i="4"/>
  <c r="CV64" i="4"/>
  <c r="CY64" i="4"/>
  <c r="CW152" i="4"/>
  <c r="CV152" i="4"/>
  <c r="GF62" i="4"/>
  <c r="CY152" i="4"/>
  <c r="CT169" i="4"/>
  <c r="GE112" i="4"/>
  <c r="CQ169" i="4"/>
  <c r="CR169" i="4"/>
  <c r="GE110" i="4"/>
  <c r="CQ167" i="4"/>
  <c r="CT167" i="4"/>
  <c r="CR167" i="4"/>
  <c r="GF71" i="4"/>
  <c r="CT227" i="4"/>
  <c r="CR227" i="4"/>
  <c r="CQ227" i="4"/>
  <c r="CY74" i="4"/>
  <c r="CW74" i="4"/>
  <c r="CV74" i="4"/>
  <c r="GE220" i="4"/>
  <c r="GD215" i="4"/>
  <c r="GD213" i="4"/>
  <c r="GD214" i="4"/>
  <c r="GF41" i="4"/>
  <c r="CW154" i="4"/>
  <c r="CY154" i="4"/>
  <c r="CV154" i="4"/>
  <c r="GF111" i="4"/>
  <c r="CW168" i="4"/>
  <c r="CV168" i="4"/>
  <c r="CY168" i="4"/>
  <c r="GD221" i="4"/>
  <c r="GE217" i="4"/>
  <c r="GD216" i="4"/>
  <c r="GD224" i="4"/>
  <c r="CW117" i="4"/>
  <c r="CY117" i="4"/>
  <c r="CV117" i="4"/>
  <c r="GF53" i="4"/>
  <c r="GF102" i="4"/>
  <c r="GE68" i="4"/>
  <c r="GF63" i="4"/>
  <c r="GE49" i="4"/>
  <c r="GE32" i="4"/>
  <c r="GD37" i="4"/>
  <c r="GE30" i="4"/>
  <c r="GD24" i="4"/>
  <c r="CY221" i="4"/>
  <c r="CW221" i="4"/>
  <c r="CV221" i="4"/>
  <c r="GF175" i="4"/>
  <c r="GE65" i="4"/>
  <c r="GF69" i="4"/>
  <c r="GD50" i="4"/>
  <c r="GE80" i="4"/>
  <c r="GD169" i="4"/>
  <c r="GE72" i="4"/>
  <c r="CT179" i="4"/>
  <c r="CR179" i="4"/>
  <c r="CQ179" i="4"/>
  <c r="GE122" i="4"/>
  <c r="CQ225" i="4"/>
  <c r="GE179" i="4"/>
  <c r="CT225" i="4"/>
  <c r="CR225" i="4"/>
  <c r="CM150" i="4"/>
  <c r="CL150" i="4"/>
  <c r="GD17" i="4"/>
  <c r="CO150" i="4"/>
  <c r="GE107" i="4"/>
  <c r="CT164" i="4"/>
  <c r="CQ164" i="4"/>
  <c r="CR164" i="4"/>
  <c r="GE227" i="4"/>
  <c r="CR157" i="4"/>
  <c r="GE90" i="4"/>
  <c r="CQ157" i="4"/>
  <c r="CT157" i="4"/>
  <c r="CV156" i="4"/>
  <c r="CY156" i="4"/>
  <c r="GF67" i="4"/>
  <c r="CW156" i="4"/>
  <c r="CL147" i="4"/>
  <c r="CM147" i="4"/>
  <c r="GD55" i="4"/>
  <c r="CO147" i="4"/>
  <c r="CW172" i="4"/>
  <c r="GF115" i="4"/>
  <c r="CV172" i="4"/>
  <c r="CY172" i="4"/>
  <c r="CV136" i="4"/>
  <c r="GF81" i="4"/>
  <c r="CY136" i="4"/>
  <c r="CW136" i="4"/>
  <c r="GF40" i="4"/>
  <c r="CV153" i="4"/>
  <c r="CY153" i="4"/>
  <c r="CW153" i="4"/>
  <c r="CM163" i="4"/>
  <c r="CO163" i="4"/>
  <c r="CL163" i="4"/>
  <c r="GD106" i="4"/>
  <c r="GD54" i="4"/>
  <c r="CM127" i="4"/>
  <c r="CL127" i="4"/>
  <c r="CO127" i="4"/>
  <c r="CV177" i="4"/>
  <c r="CY177" i="4"/>
  <c r="CW177" i="4"/>
  <c r="GF120" i="4"/>
  <c r="CO218" i="4"/>
  <c r="GD172" i="4"/>
  <c r="CL218" i="4"/>
  <c r="CM218" i="4"/>
  <c r="GD223" i="4"/>
  <c r="CM71" i="4"/>
  <c r="CO71" i="4"/>
  <c r="CL71" i="4"/>
  <c r="CY151" i="4"/>
  <c r="CV151" i="4"/>
  <c r="CW151" i="4"/>
  <c r="GF61" i="4"/>
  <c r="CO117" i="4"/>
  <c r="CM117" i="4"/>
  <c r="CL117" i="4"/>
  <c r="GD53" i="4"/>
  <c r="CO135" i="4"/>
  <c r="CL135" i="4"/>
  <c r="CM135" i="4"/>
  <c r="GD38" i="4"/>
  <c r="GF68" i="4"/>
  <c r="GD63" i="4"/>
  <c r="GD34" i="4"/>
  <c r="CM122" i="4"/>
  <c r="CL122" i="4"/>
  <c r="CO122" i="4"/>
  <c r="GF32" i="4"/>
  <c r="GE37" i="4"/>
  <c r="GE24" i="4"/>
  <c r="CM120" i="4"/>
  <c r="CL120" i="4"/>
  <c r="GD66" i="4"/>
  <c r="CO120" i="4"/>
  <c r="GF65" i="4"/>
  <c r="GF226" i="4"/>
  <c r="GE100" i="4"/>
  <c r="CR115" i="4"/>
  <c r="CT115" i="4"/>
  <c r="CQ115" i="4"/>
  <c r="GE50" i="4"/>
  <c r="CL111" i="4"/>
  <c r="CM111" i="4"/>
  <c r="GD97" i="4"/>
  <c r="CO111" i="4"/>
  <c r="GE169" i="4"/>
  <c r="GF16" i="4"/>
  <c r="GD43" i="4"/>
  <c r="GF22" i="4"/>
  <c r="CY225" i="4"/>
  <c r="GF179" i="4"/>
  <c r="CW225" i="4"/>
  <c r="CV225" i="4"/>
  <c r="CV149" i="4"/>
  <c r="CY149" i="4"/>
  <c r="CW149" i="4"/>
  <c r="GF36" i="4"/>
  <c r="GF47" i="4"/>
  <c r="CV162" i="4"/>
  <c r="CW162" i="4"/>
  <c r="CY162" i="4"/>
  <c r="CW164" i="4"/>
  <c r="CV164" i="4"/>
  <c r="CY164" i="4"/>
  <c r="GF107" i="4"/>
  <c r="CQ166" i="4"/>
  <c r="GE109" i="4"/>
  <c r="CR166" i="4"/>
  <c r="CT166" i="4"/>
  <c r="GE123" i="4"/>
  <c r="CQ180" i="4"/>
  <c r="CR180" i="4"/>
  <c r="CT180" i="4"/>
  <c r="GF90" i="4"/>
  <c r="CV157" i="4"/>
  <c r="CW157" i="4"/>
  <c r="CY157" i="4"/>
  <c r="CO159" i="4"/>
  <c r="GD11" i="4"/>
  <c r="CM159" i="4"/>
  <c r="CL159" i="4"/>
  <c r="GF174" i="4"/>
  <c r="CV220" i="4"/>
  <c r="CY220" i="4"/>
  <c r="CW220" i="4"/>
  <c r="CV114" i="4"/>
  <c r="GF85" i="4"/>
  <c r="CY114" i="4"/>
  <c r="CW114" i="4"/>
  <c r="CR147" i="4"/>
  <c r="CQ147" i="4"/>
  <c r="GE55" i="4"/>
  <c r="CT147" i="4"/>
  <c r="CL172" i="4"/>
  <c r="CO172" i="4"/>
  <c r="CM172" i="4"/>
  <c r="GD115" i="4"/>
  <c r="CO108" i="4"/>
  <c r="CM108" i="4"/>
  <c r="GD92" i="4"/>
  <c r="CL108" i="4"/>
  <c r="GD81" i="4"/>
  <c r="CL136" i="4"/>
  <c r="CM136" i="4"/>
  <c r="CO136" i="4"/>
  <c r="CV145" i="4"/>
  <c r="CW145" i="4"/>
  <c r="GF15" i="4"/>
  <c r="CY145" i="4"/>
  <c r="GD173" i="4"/>
  <c r="CM219" i="4"/>
  <c r="CO219" i="4"/>
  <c r="CL219" i="4"/>
  <c r="GF42" i="4"/>
  <c r="CY161" i="4"/>
  <c r="CW161" i="4"/>
  <c r="CV161" i="4"/>
  <c r="CY163" i="4"/>
  <c r="GF106" i="4"/>
  <c r="CW163" i="4"/>
  <c r="CV163" i="4"/>
  <c r="GD228" i="4"/>
  <c r="GD25" i="4"/>
  <c r="GF60" i="4"/>
  <c r="CR177" i="4"/>
  <c r="CQ177" i="4"/>
  <c r="GE120" i="4"/>
  <c r="CT177" i="4"/>
  <c r="CM213" i="4"/>
  <c r="CL213" i="4"/>
  <c r="CO213" i="4"/>
  <c r="GD166" i="4"/>
  <c r="CT218" i="4"/>
  <c r="CR218" i="4"/>
  <c r="CQ218" i="4"/>
  <c r="GE172" i="4"/>
  <c r="GF64" i="4"/>
  <c r="CL73" i="4"/>
  <c r="CO73" i="4"/>
  <c r="CM73" i="4"/>
  <c r="CQ117" i="4"/>
  <c r="GE53" i="4"/>
  <c r="CR117" i="4"/>
  <c r="CT117" i="4"/>
  <c r="GD102" i="4"/>
  <c r="CR135" i="4"/>
  <c r="CQ135" i="4"/>
  <c r="CT135" i="4"/>
  <c r="GE38" i="4"/>
  <c r="GF87" i="4"/>
  <c r="CL224" i="4"/>
  <c r="CM224" i="4"/>
  <c r="GD178" i="4"/>
  <c r="CO224" i="4"/>
  <c r="GE46" i="4"/>
  <c r="CT124" i="4"/>
  <c r="CR124" i="4"/>
  <c r="CQ124" i="4"/>
  <c r="GE63" i="4"/>
  <c r="GF49" i="4"/>
  <c r="CT122" i="4"/>
  <c r="CQ122" i="4"/>
  <c r="GE34" i="4"/>
  <c r="CR122" i="4"/>
  <c r="GF27" i="4"/>
  <c r="GE79" i="4"/>
  <c r="GF37" i="4"/>
  <c r="GF30" i="4"/>
  <c r="GF24" i="4"/>
  <c r="GD175" i="4"/>
  <c r="CL221" i="4"/>
  <c r="CM221" i="4"/>
  <c r="CO221" i="4"/>
  <c r="CR120" i="4"/>
  <c r="CQ120" i="4"/>
  <c r="CT120" i="4"/>
  <c r="GE66" i="4"/>
  <c r="CY142" i="4"/>
  <c r="GF14" i="4"/>
  <c r="CV142" i="4"/>
  <c r="CW142" i="4"/>
  <c r="GE69" i="4"/>
  <c r="GD20" i="4"/>
  <c r="CM140" i="4"/>
  <c r="CO140" i="4"/>
  <c r="CL140" i="4"/>
  <c r="GF100" i="4"/>
  <c r="CY115" i="4"/>
  <c r="CW115" i="4"/>
  <c r="CV115" i="4"/>
  <c r="CT171" i="4"/>
  <c r="CQ171" i="4"/>
  <c r="GE114" i="4"/>
  <c r="CR171" i="4"/>
  <c r="GF50" i="4"/>
  <c r="GD80" i="4"/>
  <c r="CT111" i="4"/>
  <c r="CR111" i="4"/>
  <c r="GE97" i="4"/>
  <c r="CQ111" i="4"/>
  <c r="GF169" i="4"/>
  <c r="GE16" i="4"/>
  <c r="GD72" i="4"/>
  <c r="GF122" i="4"/>
  <c r="CV179" i="4"/>
  <c r="CY179" i="4"/>
  <c r="CW179" i="4"/>
  <c r="GD22" i="4"/>
  <c r="GF13" i="4"/>
  <c r="GD179" i="4"/>
  <c r="CO225" i="4"/>
  <c r="CM225" i="4"/>
  <c r="CL225" i="4"/>
  <c r="CT150" i="4"/>
  <c r="CR150" i="4"/>
  <c r="GE17" i="4"/>
  <c r="CQ150" i="4"/>
  <c r="CM160" i="4"/>
  <c r="CO160" i="4"/>
  <c r="CL160" i="4"/>
  <c r="GD18" i="4"/>
  <c r="CO162" i="4"/>
  <c r="CL162" i="4"/>
  <c r="CM162" i="4"/>
  <c r="GD47" i="4"/>
  <c r="CL164" i="4"/>
  <c r="CM164" i="4"/>
  <c r="CO164" i="4"/>
  <c r="GD107" i="4"/>
  <c r="GF227" i="4"/>
  <c r="CM107" i="4"/>
  <c r="GD94" i="4"/>
  <c r="CO107" i="4"/>
  <c r="CL107" i="4"/>
  <c r="GF123" i="4"/>
  <c r="CW180" i="4"/>
  <c r="CY180" i="4"/>
  <c r="CV180" i="4"/>
  <c r="CO157" i="4"/>
  <c r="CM157" i="4"/>
  <c r="CL157" i="4"/>
  <c r="GD90" i="4"/>
  <c r="CO156" i="4"/>
  <c r="GD67" i="4"/>
  <c r="CM156" i="4"/>
  <c r="CL156" i="4"/>
  <c r="CL220" i="4"/>
  <c r="CM220" i="4"/>
  <c r="GD174" i="4"/>
  <c r="CO220" i="4"/>
  <c r="CM114" i="4"/>
  <c r="CL114" i="4"/>
  <c r="CO114" i="4"/>
  <c r="GD85" i="4"/>
  <c r="GF119" i="4"/>
  <c r="CW176" i="4"/>
  <c r="CV176" i="4"/>
  <c r="CY176" i="4"/>
  <c r="GE93" i="4"/>
  <c r="CQ108" i="4"/>
  <c r="GE92" i="4"/>
  <c r="CT108" i="4"/>
  <c r="CR108" i="4"/>
  <c r="CQ136" i="4"/>
  <c r="CR136" i="4"/>
  <c r="CT136" i="4"/>
  <c r="GE81" i="4"/>
  <c r="GD40" i="4"/>
  <c r="CM153" i="4"/>
  <c r="CO153" i="4"/>
  <c r="CL153" i="4"/>
  <c r="CT219" i="4"/>
  <c r="CR219" i="4"/>
  <c r="GE173" i="4"/>
  <c r="CQ219" i="4"/>
  <c r="CR161" i="4"/>
  <c r="CT161" i="4"/>
  <c r="CQ161" i="4"/>
  <c r="GE42" i="4"/>
  <c r="CL165" i="4"/>
  <c r="CM165" i="4"/>
  <c r="CO165" i="4"/>
  <c r="GD108" i="4"/>
  <c r="GE228" i="4"/>
  <c r="CT127" i="4"/>
  <c r="CR127" i="4"/>
  <c r="CQ127" i="4"/>
  <c r="GE54" i="4"/>
  <c r="GE25" i="4"/>
  <c r="GD60" i="4"/>
  <c r="CL170" i="4"/>
  <c r="GD113" i="4"/>
  <c r="CO170" i="4"/>
  <c r="CM170" i="4"/>
  <c r="CT213" i="4"/>
  <c r="CR213" i="4"/>
  <c r="GE166" i="4"/>
  <c r="CQ213" i="4"/>
  <c r="CT73" i="4"/>
  <c r="CR73" i="4"/>
  <c r="CQ73" i="4"/>
  <c r="GE219" i="4"/>
  <c r="GF223" i="4"/>
  <c r="CO226" i="4"/>
  <c r="GD180" i="4"/>
  <c r="CL226" i="4"/>
  <c r="CM226" i="4"/>
  <c r="CY223" i="4"/>
  <c r="CV223" i="4"/>
  <c r="GF177" i="4"/>
  <c r="CW223" i="4"/>
  <c r="CY71" i="4"/>
  <c r="CV71" i="4"/>
  <c r="CW71" i="4"/>
  <c r="CM151" i="4"/>
  <c r="GD61" i="4"/>
  <c r="CL151" i="4"/>
  <c r="CO151" i="4"/>
  <c r="CO64" i="4"/>
  <c r="CL64" i="4"/>
  <c r="CM64" i="4"/>
  <c r="CO152" i="4"/>
  <c r="CM152" i="4"/>
  <c r="CL152" i="4"/>
  <c r="GD62" i="4"/>
  <c r="CL228" i="4"/>
  <c r="CO228" i="4"/>
  <c r="CM228" i="4"/>
  <c r="CW167" i="4"/>
  <c r="CV167" i="4"/>
  <c r="GF110" i="4"/>
  <c r="CY167" i="4"/>
  <c r="GD71" i="4"/>
  <c r="CT144" i="4"/>
  <c r="CQ144" i="4"/>
  <c r="CR144" i="4"/>
  <c r="GE44" i="4"/>
  <c r="CL74" i="4"/>
  <c r="CM74" i="4"/>
  <c r="CO74" i="4"/>
  <c r="GF220" i="4"/>
  <c r="GF218" i="4"/>
  <c r="GE213" i="4"/>
  <c r="GE214" i="4"/>
  <c r="GD41" i="4"/>
  <c r="CM154" i="4"/>
  <c r="CO154" i="4"/>
  <c r="CL154" i="4"/>
  <c r="CV222" i="4"/>
  <c r="CY222" i="4"/>
  <c r="CW222" i="4"/>
  <c r="GF176" i="4"/>
  <c r="GE221" i="4"/>
  <c r="GF217" i="4"/>
  <c r="GF222" i="4"/>
  <c r="GE224" i="4"/>
  <c r="GE23" i="4"/>
  <c r="GE87" i="4"/>
  <c r="CY124" i="4"/>
  <c r="CW124" i="4"/>
  <c r="GF46" i="4"/>
  <c r="CV124" i="4"/>
  <c r="GE48" i="4"/>
  <c r="GD79" i="4"/>
  <c r="CW119" i="4"/>
  <c r="CY119" i="4"/>
  <c r="GF78" i="4"/>
  <c r="CV119" i="4"/>
  <c r="GD84" i="4"/>
  <c r="CR142" i="4"/>
  <c r="CT142" i="4"/>
  <c r="CQ142" i="4"/>
  <c r="GE14" i="4"/>
  <c r="GD69" i="4"/>
  <c r="CQ140" i="4"/>
  <c r="CT140" i="4"/>
  <c r="GE20" i="4"/>
  <c r="CR140" i="4"/>
  <c r="CM171" i="4"/>
  <c r="CO171" i="4"/>
  <c r="CL171" i="4"/>
  <c r="GD114" i="4"/>
  <c r="CR143" i="4"/>
  <c r="CT143" i="4"/>
  <c r="GE86" i="4"/>
  <c r="CQ143" i="4"/>
  <c r="CL110" i="4"/>
  <c r="CM110" i="4"/>
  <c r="GD99" i="4"/>
  <c r="CO110" i="4"/>
  <c r="GF72" i="4"/>
  <c r="GD122" i="4"/>
  <c r="CO179" i="4"/>
  <c r="CM179" i="4"/>
  <c r="CL179" i="4"/>
  <c r="GE13" i="4"/>
  <c r="CT176" i="4"/>
  <c r="GE119" i="4"/>
  <c r="CR176" i="4"/>
  <c r="CQ176" i="4"/>
  <c r="GF23" i="4"/>
  <c r="GE102" i="4"/>
  <c r="CV135" i="4"/>
  <c r="GF38" i="4"/>
  <c r="CW135" i="4"/>
  <c r="CY135" i="4"/>
  <c r="GD68" i="4"/>
  <c r="GE178" i="4"/>
  <c r="CQ224" i="4"/>
  <c r="CR224" i="4"/>
  <c r="CT224" i="4"/>
  <c r="CO124" i="4"/>
  <c r="CM124" i="4"/>
  <c r="CL124" i="4"/>
  <c r="GD46" i="4"/>
  <c r="GF48" i="4"/>
  <c r="GD49" i="4"/>
  <c r="CY122" i="4"/>
  <c r="CV122" i="4"/>
  <c r="CW122" i="4"/>
  <c r="GF34" i="4"/>
  <c r="GD32" i="4"/>
  <c r="GD27" i="4"/>
  <c r="GF79" i="4"/>
  <c r="CL119" i="4"/>
  <c r="CO119" i="4"/>
  <c r="CM119" i="4"/>
  <c r="GD78" i="4"/>
  <c r="GD30" i="4"/>
  <c r="GE84" i="4"/>
  <c r="CQ221" i="4"/>
  <c r="GE175" i="4"/>
  <c r="CR221" i="4"/>
  <c r="CT221" i="4"/>
  <c r="GF66" i="4"/>
  <c r="CV120" i="4"/>
  <c r="CY120" i="4"/>
  <c r="CW120" i="4"/>
  <c r="GD65" i="4"/>
  <c r="GD226" i="4"/>
  <c r="GF20" i="4"/>
  <c r="CV140" i="4"/>
  <c r="CY140" i="4"/>
  <c r="CW140" i="4"/>
  <c r="CY171" i="4"/>
  <c r="GF114" i="4"/>
  <c r="CV171" i="4"/>
  <c r="CW171" i="4"/>
  <c r="CV143" i="4"/>
  <c r="CW143" i="4"/>
  <c r="GF86" i="4"/>
  <c r="CY143" i="4"/>
  <c r="GF80" i="4"/>
  <c r="CV111" i="4"/>
  <c r="CY111" i="4"/>
  <c r="GF97" i="4"/>
  <c r="CW111" i="4"/>
  <c r="CV110" i="4"/>
  <c r="GF99" i="4"/>
  <c r="CW110" i="4"/>
  <c r="CY110" i="4"/>
  <c r="GD16" i="4"/>
  <c r="GE43" i="4"/>
  <c r="GE22" i="4"/>
  <c r="CL149" i="4"/>
  <c r="CO149" i="4"/>
  <c r="GD36" i="4"/>
  <c r="CM149" i="4"/>
  <c r="CV150" i="4"/>
  <c r="CW150" i="4"/>
  <c r="GF17" i="4"/>
  <c r="CY150" i="4"/>
  <c r="GE18" i="4"/>
  <c r="CR160" i="4"/>
  <c r="CQ160" i="4"/>
  <c r="CT160" i="4"/>
  <c r="CQ162" i="4"/>
  <c r="CR162" i="4"/>
  <c r="CT162" i="4"/>
  <c r="GE47" i="4"/>
  <c r="CL166" i="4"/>
  <c r="CM166" i="4"/>
  <c r="CO166" i="4"/>
  <c r="GD109" i="4"/>
  <c r="GD227" i="4"/>
  <c r="GE94" i="4"/>
  <c r="CQ107" i="4"/>
  <c r="CT107" i="4"/>
  <c r="CR107" i="4"/>
  <c r="CO180" i="4"/>
  <c r="CL180" i="4"/>
  <c r="GD123" i="4"/>
  <c r="CM180" i="4"/>
  <c r="GE11" i="4"/>
  <c r="CR159" i="4"/>
  <c r="CT159" i="4"/>
  <c r="CQ159" i="4"/>
  <c r="CT156" i="4"/>
  <c r="CR156" i="4"/>
  <c r="CQ156" i="4"/>
  <c r="GE67" i="4"/>
  <c r="CQ220" i="4"/>
  <c r="CT220" i="4"/>
  <c r="GE174" i="4"/>
  <c r="CR220" i="4"/>
  <c r="CY147" i="4"/>
  <c r="CV147" i="4"/>
  <c r="CW147" i="4"/>
  <c r="GF55" i="4"/>
  <c r="CQ172" i="4"/>
  <c r="CR172" i="4"/>
  <c r="CT172" i="4"/>
  <c r="GE115" i="4"/>
  <c r="GF93" i="4"/>
  <c r="CY108" i="4"/>
  <c r="GF92" i="4"/>
  <c r="CV108" i="4"/>
  <c r="CW108" i="4"/>
  <c r="CL145" i="4"/>
  <c r="CM145" i="4"/>
  <c r="CO145" i="4"/>
  <c r="GD15" i="4"/>
  <c r="CT153" i="4"/>
  <c r="GE40" i="4"/>
  <c r="CR153" i="4"/>
  <c r="CQ153" i="4"/>
  <c r="CY219" i="4"/>
  <c r="CV219" i="4"/>
  <c r="CW219" i="4"/>
  <c r="GF173" i="4"/>
  <c r="CR163" i="4"/>
  <c r="GE106" i="4"/>
  <c r="CQ163" i="4"/>
  <c r="CT163" i="4"/>
  <c r="CR165" i="4"/>
  <c r="CQ165" i="4"/>
  <c r="CT165" i="4"/>
  <c r="GE108" i="4"/>
  <c r="GF228" i="4"/>
  <c r="CV127" i="4"/>
  <c r="CY127" i="4"/>
  <c r="CW127" i="4"/>
  <c r="GF54" i="4"/>
  <c r="GF25" i="4"/>
  <c r="CQ170" i="4"/>
  <c r="CR170" i="4"/>
  <c r="GE113" i="4"/>
  <c r="CT170" i="4"/>
  <c r="GD120" i="4"/>
  <c r="CM177" i="4"/>
  <c r="CL177" i="4"/>
  <c r="CO177" i="4"/>
  <c r="CV218" i="4"/>
  <c r="CY218" i="4"/>
  <c r="GF172" i="4"/>
  <c r="CW218" i="4"/>
  <c r="GD64" i="4"/>
  <c r="CV73" i="4"/>
  <c r="CY73" i="4"/>
  <c r="CW73" i="4"/>
  <c r="GF219" i="4"/>
  <c r="CY217" i="4"/>
  <c r="GF170" i="4"/>
  <c r="CV217" i="4"/>
  <c r="CW217" i="4"/>
  <c r="CT226" i="4"/>
  <c r="CR226" i="4"/>
  <c r="GE180" i="4"/>
  <c r="CQ226" i="4"/>
  <c r="CO223" i="4"/>
  <c r="GD177" i="4"/>
  <c r="CL223" i="4"/>
  <c r="CM223" i="4"/>
  <c r="CQ151" i="4"/>
  <c r="GE61" i="4"/>
  <c r="CT151" i="4"/>
  <c r="CR151" i="4"/>
  <c r="CQ64" i="4"/>
  <c r="CT64" i="4"/>
  <c r="CR64" i="4"/>
  <c r="CV169" i="4"/>
  <c r="GF112" i="4"/>
  <c r="CW169" i="4"/>
  <c r="CY169" i="4"/>
  <c r="CQ228" i="4"/>
  <c r="CR228" i="4"/>
  <c r="CT228" i="4"/>
  <c r="GD110" i="4"/>
  <c r="CM167" i="4"/>
  <c r="CL167" i="4"/>
  <c r="CO167" i="4"/>
  <c r="CW144" i="4"/>
  <c r="GF44" i="4"/>
  <c r="CY144" i="4"/>
  <c r="CV144" i="4"/>
  <c r="CV227" i="4"/>
  <c r="CY227" i="4"/>
  <c r="CW227" i="4"/>
  <c r="GD220" i="4"/>
  <c r="GF215" i="4"/>
  <c r="GE218" i="4"/>
  <c r="GF214" i="4"/>
  <c r="GE111" i="4"/>
  <c r="CT168" i="4"/>
  <c r="CR168" i="4"/>
  <c r="CQ168" i="4"/>
  <c r="GD176" i="4"/>
  <c r="CO222" i="4"/>
  <c r="CM222" i="4"/>
  <c r="CL222" i="4"/>
  <c r="GF221" i="4"/>
  <c r="GE216" i="4"/>
  <c r="GE222" i="4"/>
  <c r="GF224" i="4"/>
  <c r="DW248" i="4"/>
  <c r="DW250" i="4" l="1"/>
  <c r="GE2" i="4" l="1"/>
  <c r="CD240" i="4" l="1"/>
  <c r="CD239" i="4"/>
  <c r="CD238" i="4"/>
  <c r="CD237" i="4"/>
  <c r="CD236" i="4"/>
  <c r="CD235" i="4"/>
  <c r="CD234" i="4"/>
  <c r="CD59" i="4"/>
  <c r="CD58" i="4"/>
  <c r="CD212" i="4"/>
  <c r="CD211" i="4"/>
  <c r="CD210" i="4"/>
  <c r="CD209" i="4"/>
  <c r="CD208" i="4"/>
  <c r="CD207" i="4"/>
  <c r="CD206" i="4"/>
  <c r="CD205" i="4"/>
  <c r="CD204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34" i="4"/>
  <c r="CD133" i="4"/>
  <c r="CD132" i="4"/>
  <c r="CD131" i="4"/>
  <c r="CD130" i="4"/>
  <c r="CD182" i="4"/>
  <c r="CC181" i="4" l="1"/>
  <c r="FO181" i="4" s="1"/>
  <c r="CC182" i="4"/>
  <c r="FO182" i="4" s="1"/>
  <c r="CC130" i="4"/>
  <c r="FO130" i="4" s="1"/>
  <c r="CC131" i="4"/>
  <c r="FO131" i="4" s="1"/>
  <c r="CC132" i="4"/>
  <c r="FO132" i="4" s="1"/>
  <c r="CC133" i="4"/>
  <c r="FO133" i="4" s="1"/>
  <c r="CC134" i="4"/>
  <c r="FO134" i="4" s="1"/>
  <c r="CC183" i="4"/>
  <c r="FO183" i="4" s="1"/>
  <c r="CC184" i="4"/>
  <c r="FO184" i="4" s="1"/>
  <c r="CC185" i="4"/>
  <c r="FO185" i="4" s="1"/>
  <c r="CC186" i="4"/>
  <c r="FO186" i="4" s="1"/>
  <c r="CC187" i="4"/>
  <c r="FO187" i="4" s="1"/>
  <c r="CC188" i="4"/>
  <c r="FO188" i="4" s="1"/>
  <c r="CC189" i="4"/>
  <c r="FO189" i="4" s="1"/>
  <c r="CC190" i="4"/>
  <c r="FO190" i="4" s="1"/>
  <c r="CC191" i="4"/>
  <c r="FO191" i="4" s="1"/>
  <c r="CC192" i="4"/>
  <c r="FO192" i="4" s="1"/>
  <c r="CC193" i="4"/>
  <c r="FO193" i="4" s="1"/>
  <c r="CC194" i="4"/>
  <c r="FO194" i="4" s="1"/>
  <c r="CC195" i="4"/>
  <c r="FO195" i="4" s="1"/>
  <c r="CC196" i="4"/>
  <c r="FO196" i="4" s="1"/>
  <c r="CC197" i="4"/>
  <c r="FO197" i="4" s="1"/>
  <c r="CC198" i="4"/>
  <c r="FO198" i="4" s="1"/>
  <c r="CC199" i="4"/>
  <c r="FO199" i="4" s="1"/>
  <c r="CC200" i="4"/>
  <c r="FO200" i="4" s="1"/>
  <c r="CC201" i="4"/>
  <c r="FO201" i="4" s="1"/>
  <c r="CC202" i="4"/>
  <c r="FO202" i="4" s="1"/>
  <c r="CC203" i="4"/>
  <c r="FO203" i="4" s="1"/>
  <c r="CC204" i="4"/>
  <c r="FO204" i="4" s="1"/>
  <c r="CC205" i="4"/>
  <c r="FO205" i="4" s="1"/>
  <c r="CC206" i="4"/>
  <c r="FO206" i="4" s="1"/>
  <c r="CC207" i="4"/>
  <c r="FO207" i="4" s="1"/>
  <c r="CC208" i="4"/>
  <c r="FO208" i="4" s="1"/>
  <c r="CC209" i="4"/>
  <c r="FO209" i="4" s="1"/>
  <c r="CC210" i="4"/>
  <c r="FO210" i="4" s="1"/>
  <c r="CC211" i="4"/>
  <c r="FO211" i="4" s="1"/>
  <c r="CC212" i="4"/>
  <c r="FO212" i="4" s="1"/>
  <c r="CC58" i="4"/>
  <c r="CC59" i="4"/>
  <c r="CC234" i="4"/>
  <c r="CC235" i="4"/>
  <c r="CC236" i="4"/>
  <c r="CC237" i="4"/>
  <c r="CC238" i="4"/>
  <c r="CC239" i="4"/>
  <c r="CB240" i="4"/>
  <c r="CC240" i="4" s="1"/>
  <c r="DW252" i="4"/>
  <c r="FO243" i="4"/>
  <c r="FO244" i="4"/>
  <c r="FO245" i="4"/>
  <c r="FO246" i="4"/>
  <c r="FO247" i="4"/>
  <c r="FO125" i="4" l="1"/>
  <c r="FO126" i="4"/>
  <c r="FO127" i="4"/>
  <c r="FO128" i="4"/>
  <c r="FO129" i="4"/>
  <c r="FO135" i="4"/>
  <c r="FO136" i="4"/>
  <c r="FO137" i="4"/>
  <c r="FO138" i="4"/>
  <c r="FO139" i="4"/>
  <c r="FO140" i="4"/>
  <c r="FO141" i="4"/>
  <c r="FO142" i="4"/>
  <c r="FO143" i="4"/>
  <c r="FO144" i="4"/>
  <c r="FO145" i="4"/>
  <c r="FO147" i="4"/>
  <c r="FO148" i="4"/>
  <c r="FO149" i="4"/>
  <c r="FO150" i="4"/>
  <c r="FO151" i="4"/>
  <c r="FO152" i="4"/>
  <c r="FO153" i="4"/>
  <c r="FO154" i="4"/>
  <c r="FO155" i="4"/>
  <c r="FO156" i="4"/>
  <c r="FO157" i="4"/>
  <c r="FO158" i="4"/>
  <c r="FO159" i="4"/>
  <c r="FO160" i="4"/>
  <c r="FO161" i="4"/>
  <c r="FO162" i="4"/>
  <c r="FO163" i="4"/>
  <c r="FO164" i="4"/>
  <c r="FO165" i="4"/>
  <c r="FO58" i="4"/>
  <c r="FO59" i="4"/>
  <c r="FO234" i="4"/>
  <c r="FO235" i="4"/>
  <c r="FO236" i="4"/>
  <c r="FO237" i="4"/>
  <c r="FO238" i="4"/>
  <c r="FO239" i="4"/>
  <c r="FO240" i="4"/>
  <c r="T181" i="4" l="1"/>
  <c r="T182" i="4"/>
  <c r="T130" i="4"/>
  <c r="T131" i="4"/>
  <c r="T132" i="4"/>
  <c r="T133" i="4"/>
  <c r="T134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58" i="4"/>
  <c r="T59" i="4"/>
  <c r="T235" i="4"/>
  <c r="T236" i="4"/>
  <c r="T237" i="4"/>
  <c r="T238" i="4"/>
  <c r="T239" i="4"/>
  <c r="T240" i="4"/>
  <c r="J181" i="4"/>
  <c r="J182" i="4"/>
  <c r="J130" i="4"/>
  <c r="J131" i="4"/>
  <c r="J132" i="4"/>
  <c r="J133" i="4"/>
  <c r="J134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58" i="4"/>
  <c r="J59" i="4"/>
  <c r="J235" i="4"/>
  <c r="J236" i="4"/>
  <c r="J237" i="4"/>
  <c r="J238" i="4"/>
  <c r="J239" i="4"/>
  <c r="J240" i="4"/>
  <c r="S181" i="4" l="1"/>
  <c r="S182" i="4"/>
  <c r="S130" i="4"/>
  <c r="S131" i="4"/>
  <c r="S132" i="4"/>
  <c r="S133" i="4"/>
  <c r="S134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58" i="4"/>
  <c r="S59" i="4"/>
  <c r="S235" i="4"/>
  <c r="S236" i="4"/>
  <c r="S237" i="4"/>
  <c r="S238" i="4"/>
  <c r="S239" i="4"/>
  <c r="S240" i="4"/>
  <c r="S253" i="4"/>
  <c r="R181" i="4"/>
  <c r="R182" i="4"/>
  <c r="R130" i="4"/>
  <c r="R131" i="4"/>
  <c r="R132" i="4"/>
  <c r="R133" i="4"/>
  <c r="R134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58" i="4"/>
  <c r="R59" i="4"/>
  <c r="R235" i="4"/>
  <c r="R236" i="4"/>
  <c r="R237" i="4"/>
  <c r="R238" i="4"/>
  <c r="R239" i="4"/>
  <c r="R240" i="4"/>
  <c r="R253" i="4"/>
  <c r="T253" i="4"/>
  <c r="CK240" i="4" l="1"/>
  <c r="CF181" i="4"/>
  <c r="GC181" i="4" s="1"/>
  <c r="CF182" i="4"/>
  <c r="GC182" i="4" s="1"/>
  <c r="CF130" i="4"/>
  <c r="GC130" i="4" s="1"/>
  <c r="CF131" i="4"/>
  <c r="GC131" i="4" s="1"/>
  <c r="CF132" i="4"/>
  <c r="GC132" i="4" s="1"/>
  <c r="CF133" i="4"/>
  <c r="GC133" i="4" s="1"/>
  <c r="CF134" i="4"/>
  <c r="GC134" i="4" s="1"/>
  <c r="CF183" i="4"/>
  <c r="GC183" i="4" s="1"/>
  <c r="CF184" i="4"/>
  <c r="GC184" i="4" s="1"/>
  <c r="CF185" i="4"/>
  <c r="GC185" i="4" s="1"/>
  <c r="CF186" i="4"/>
  <c r="GC186" i="4" s="1"/>
  <c r="CF187" i="4"/>
  <c r="GC187" i="4" s="1"/>
  <c r="CF188" i="4"/>
  <c r="GC188" i="4" s="1"/>
  <c r="CF189" i="4"/>
  <c r="GC189" i="4" s="1"/>
  <c r="CF190" i="4"/>
  <c r="GC190" i="4" s="1"/>
  <c r="CF191" i="4"/>
  <c r="GC191" i="4" s="1"/>
  <c r="CF192" i="4"/>
  <c r="GC192" i="4" s="1"/>
  <c r="CF193" i="4"/>
  <c r="GC193" i="4" s="1"/>
  <c r="CF194" i="4"/>
  <c r="GC194" i="4" s="1"/>
  <c r="CF195" i="4"/>
  <c r="GC195" i="4" s="1"/>
  <c r="CF196" i="4"/>
  <c r="GC196" i="4" s="1"/>
  <c r="CF197" i="4"/>
  <c r="GC197" i="4" s="1"/>
  <c r="CF198" i="4"/>
  <c r="GC198" i="4" s="1"/>
  <c r="CF199" i="4"/>
  <c r="GC199" i="4" s="1"/>
  <c r="CF200" i="4"/>
  <c r="GC200" i="4" s="1"/>
  <c r="CF201" i="4"/>
  <c r="GC201" i="4" s="1"/>
  <c r="CF202" i="4"/>
  <c r="GC202" i="4" s="1"/>
  <c r="CF203" i="4"/>
  <c r="GC203" i="4" s="1"/>
  <c r="CF204" i="4"/>
  <c r="GC204" i="4" s="1"/>
  <c r="CF205" i="4"/>
  <c r="GC205" i="4" s="1"/>
  <c r="CF206" i="4"/>
  <c r="GC206" i="4" s="1"/>
  <c r="CF207" i="4"/>
  <c r="GC207" i="4" s="1"/>
  <c r="CF208" i="4"/>
  <c r="GC208" i="4" s="1"/>
  <c r="CF209" i="4"/>
  <c r="GC209" i="4" s="1"/>
  <c r="CF210" i="4"/>
  <c r="GC210" i="4" s="1"/>
  <c r="CF211" i="4"/>
  <c r="GC211" i="4" s="1"/>
  <c r="CF212" i="4"/>
  <c r="GC212" i="4" s="1"/>
  <c r="CF58" i="4"/>
  <c r="GC8" i="4"/>
  <c r="FZ128" i="4" l="1"/>
  <c r="FY128" i="4"/>
  <c r="FX128" i="4"/>
  <c r="FW128" i="4"/>
  <c r="FV128" i="4"/>
  <c r="FU128" i="4"/>
  <c r="FT128" i="4"/>
  <c r="FS128" i="4"/>
  <c r="FR128" i="4"/>
  <c r="FQ128" i="4"/>
  <c r="DA132" i="4"/>
  <c r="GC128" i="4"/>
  <c r="AY132" i="4"/>
  <c r="AB132" i="4"/>
  <c r="Z132" i="4"/>
  <c r="BA132" i="4" l="1"/>
  <c r="AN132" i="4"/>
  <c r="BJ132" i="4" s="1"/>
  <c r="CG132" i="4"/>
  <c r="CH132" i="4" s="1"/>
  <c r="CJ132" i="4" s="1"/>
  <c r="GA128" i="4"/>
  <c r="BB132" i="4" l="1"/>
  <c r="BB128" i="4"/>
  <c r="CP132" i="4"/>
  <c r="CU132" i="4"/>
  <c r="CK132" i="4"/>
  <c r="GD132" i="4" s="1"/>
  <c r="CZ132" i="4"/>
  <c r="CW132" i="4" l="1"/>
  <c r="CY132" i="4" s="1"/>
  <c r="GF132" i="4"/>
  <c r="CR132" i="4"/>
  <c r="CT132" i="4" s="1"/>
  <c r="GE132" i="4"/>
  <c r="GG128" i="4"/>
  <c r="GG132" i="4"/>
  <c r="CV132" i="4"/>
  <c r="GF128" i="4"/>
  <c r="CQ132" i="4"/>
  <c r="GE128" i="4"/>
  <c r="DM132" i="4"/>
  <c r="DR132" i="4"/>
  <c r="CL132" i="4"/>
  <c r="CM132" i="4" s="1"/>
  <c r="CO132" i="4" s="1"/>
  <c r="GD128" i="4"/>
  <c r="DH132" i="4"/>
  <c r="DD132" i="4"/>
  <c r="DC132" i="4"/>
  <c r="GH128" i="4" l="1"/>
  <c r="GH132" i="4"/>
  <c r="GI128" i="4"/>
  <c r="GI132" i="4"/>
  <c r="GJ128" i="4"/>
  <c r="GJ132" i="4"/>
  <c r="DN132" i="4"/>
  <c r="DO132" i="4" s="1"/>
  <c r="DQ132" i="4" s="1"/>
  <c r="DI132" i="4"/>
  <c r="DJ132" i="4" s="1"/>
  <c r="DL132" i="4" s="1"/>
  <c r="DS132" i="4"/>
  <c r="DT132" i="4" s="1"/>
  <c r="DV132" i="4" s="1"/>
  <c r="DE132" i="4"/>
  <c r="DG132" i="4" s="1"/>
  <c r="DK2" i="4"/>
  <c r="DF2" i="4"/>
  <c r="CN2" i="4"/>
  <c r="BJ2" i="4"/>
  <c r="FQ70" i="4" l="1"/>
  <c r="FR70" i="4"/>
  <c r="FS70" i="4"/>
  <c r="FT70" i="4"/>
  <c r="FQ124" i="4"/>
  <c r="FR124" i="4"/>
  <c r="FS124" i="4"/>
  <c r="FT124" i="4"/>
  <c r="FQ125" i="4"/>
  <c r="FR125" i="4"/>
  <c r="FS125" i="4"/>
  <c r="FT125" i="4"/>
  <c r="FQ126" i="4"/>
  <c r="FR126" i="4"/>
  <c r="FS126" i="4"/>
  <c r="FT126" i="4"/>
  <c r="FQ127" i="4"/>
  <c r="FR127" i="4"/>
  <c r="FS127" i="4"/>
  <c r="FT127" i="4"/>
  <c r="FQ129" i="4"/>
  <c r="FR129" i="4"/>
  <c r="FS129" i="4"/>
  <c r="FT129" i="4"/>
  <c r="FQ135" i="4"/>
  <c r="FR135" i="4"/>
  <c r="FS135" i="4"/>
  <c r="FT135" i="4"/>
  <c r="FQ136" i="4"/>
  <c r="FR136" i="4"/>
  <c r="FS136" i="4"/>
  <c r="FT136" i="4"/>
  <c r="FQ137" i="4"/>
  <c r="FR137" i="4"/>
  <c r="FS137" i="4"/>
  <c r="FT137" i="4"/>
  <c r="FQ138" i="4"/>
  <c r="FR138" i="4"/>
  <c r="FS138" i="4"/>
  <c r="FT138" i="4"/>
  <c r="FQ139" i="4"/>
  <c r="FR139" i="4"/>
  <c r="FS139" i="4"/>
  <c r="FT139" i="4"/>
  <c r="FQ140" i="4"/>
  <c r="FR140" i="4"/>
  <c r="FS140" i="4"/>
  <c r="FT140" i="4"/>
  <c r="FQ141" i="4"/>
  <c r="FR141" i="4"/>
  <c r="FS141" i="4"/>
  <c r="FT141" i="4"/>
  <c r="FQ142" i="4"/>
  <c r="FR142" i="4"/>
  <c r="FS142" i="4"/>
  <c r="FT142" i="4"/>
  <c r="FQ143" i="4"/>
  <c r="FR143" i="4"/>
  <c r="FS143" i="4"/>
  <c r="FT143" i="4"/>
  <c r="FQ144" i="4"/>
  <c r="FR144" i="4"/>
  <c r="FS144" i="4"/>
  <c r="FT144" i="4"/>
  <c r="FQ145" i="4"/>
  <c r="FR145" i="4"/>
  <c r="FS145" i="4"/>
  <c r="FT145" i="4"/>
  <c r="FQ146" i="4"/>
  <c r="FR146" i="4"/>
  <c r="FS146" i="4"/>
  <c r="FT146" i="4"/>
  <c r="FQ147" i="4"/>
  <c r="FR147" i="4"/>
  <c r="FS147" i="4"/>
  <c r="FT147" i="4"/>
  <c r="FQ148" i="4"/>
  <c r="FR148" i="4"/>
  <c r="FS148" i="4"/>
  <c r="FT148" i="4"/>
  <c r="FQ149" i="4"/>
  <c r="FR149" i="4"/>
  <c r="FS149" i="4"/>
  <c r="FT149" i="4"/>
  <c r="FQ150" i="4"/>
  <c r="FR150" i="4"/>
  <c r="FS150" i="4"/>
  <c r="FT150" i="4"/>
  <c r="FQ151" i="4"/>
  <c r="FR151" i="4"/>
  <c r="FS151" i="4"/>
  <c r="FT151" i="4"/>
  <c r="FQ152" i="4"/>
  <c r="FR152" i="4"/>
  <c r="FS152" i="4"/>
  <c r="FT152" i="4"/>
  <c r="FQ153" i="4"/>
  <c r="FR153" i="4"/>
  <c r="FS153" i="4"/>
  <c r="FT153" i="4"/>
  <c r="FQ154" i="4"/>
  <c r="FR154" i="4"/>
  <c r="FS154" i="4"/>
  <c r="FT154" i="4"/>
  <c r="FQ155" i="4"/>
  <c r="FR155" i="4"/>
  <c r="FS155" i="4"/>
  <c r="FT155" i="4"/>
  <c r="FQ156" i="4"/>
  <c r="FR156" i="4"/>
  <c r="FS156" i="4"/>
  <c r="FT156" i="4"/>
  <c r="FQ157" i="4"/>
  <c r="FR157" i="4"/>
  <c r="FS157" i="4"/>
  <c r="FT157" i="4"/>
  <c r="FQ158" i="4"/>
  <c r="FR158" i="4"/>
  <c r="FS158" i="4"/>
  <c r="FT158" i="4"/>
  <c r="FQ159" i="4"/>
  <c r="FR159" i="4"/>
  <c r="FS159" i="4"/>
  <c r="FT159" i="4"/>
  <c r="FQ160" i="4"/>
  <c r="FR160" i="4"/>
  <c r="FS160" i="4"/>
  <c r="FT160" i="4"/>
  <c r="FQ161" i="4"/>
  <c r="FR161" i="4"/>
  <c r="FS161" i="4"/>
  <c r="FT161" i="4"/>
  <c r="FQ162" i="4"/>
  <c r="FR162" i="4"/>
  <c r="FS162" i="4"/>
  <c r="FT162" i="4"/>
  <c r="FQ163" i="4"/>
  <c r="FR163" i="4"/>
  <c r="FS163" i="4"/>
  <c r="FT163" i="4"/>
  <c r="FQ164" i="4"/>
  <c r="FR164" i="4"/>
  <c r="FS164" i="4"/>
  <c r="FT164" i="4"/>
  <c r="FQ165" i="4"/>
  <c r="FR165" i="4"/>
  <c r="FS165" i="4"/>
  <c r="FT165" i="4"/>
  <c r="FQ58" i="4"/>
  <c r="FR58" i="4"/>
  <c r="FS58" i="4"/>
  <c r="FT58" i="4"/>
  <c r="FQ59" i="4"/>
  <c r="FR59" i="4"/>
  <c r="FS59" i="4"/>
  <c r="FT59" i="4"/>
  <c r="FQ234" i="4"/>
  <c r="FR234" i="4"/>
  <c r="FS234" i="4"/>
  <c r="FT234" i="4"/>
  <c r="FQ235" i="4"/>
  <c r="FR235" i="4"/>
  <c r="FS235" i="4"/>
  <c r="FT235" i="4"/>
  <c r="FQ236" i="4"/>
  <c r="FR236" i="4"/>
  <c r="FS236" i="4"/>
  <c r="FT236" i="4"/>
  <c r="FQ237" i="4"/>
  <c r="FR237" i="4"/>
  <c r="FS237" i="4"/>
  <c r="FT237" i="4"/>
  <c r="FQ238" i="4"/>
  <c r="FR238" i="4"/>
  <c r="FS238" i="4"/>
  <c r="FT238" i="4"/>
  <c r="FQ239" i="4"/>
  <c r="FR239" i="4"/>
  <c r="FS239" i="4"/>
  <c r="FT239" i="4"/>
  <c r="FQ240" i="4"/>
  <c r="FR240" i="4"/>
  <c r="FS240" i="4"/>
  <c r="FT240" i="4"/>
  <c r="GF2" i="4"/>
  <c r="DA181" i="4" l="1"/>
  <c r="DA182" i="4"/>
  <c r="DA130" i="4"/>
  <c r="DA131" i="4"/>
  <c r="DA133" i="4"/>
  <c r="DA134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58" i="4"/>
  <c r="DA59" i="4"/>
  <c r="DA234" i="4"/>
  <c r="DA235" i="4"/>
  <c r="DA236" i="4"/>
  <c r="DA237" i="4"/>
  <c r="DA238" i="4"/>
  <c r="DA239" i="4"/>
  <c r="CU240" i="4" l="1"/>
  <c r="CV240" i="4" s="1"/>
  <c r="CU59" i="4"/>
  <c r="CV59" i="4" s="1"/>
  <c r="CU235" i="4"/>
  <c r="CV235" i="4" s="1"/>
  <c r="CU236" i="4"/>
  <c r="CV236" i="4" s="1"/>
  <c r="CU237" i="4"/>
  <c r="CV237" i="4" s="1"/>
  <c r="CU238" i="4"/>
  <c r="CV238" i="4" s="1"/>
  <c r="CU239" i="4"/>
  <c r="CV239" i="4" s="1"/>
  <c r="CQ240" i="4"/>
  <c r="CQ59" i="4"/>
  <c r="CQ235" i="4"/>
  <c r="CQ236" i="4"/>
  <c r="CQ237" i="4"/>
  <c r="CQ238" i="4"/>
  <c r="CQ239" i="4"/>
  <c r="CK59" i="4"/>
  <c r="CK235" i="4"/>
  <c r="CK236" i="4"/>
  <c r="CK237" i="4"/>
  <c r="CK238" i="4"/>
  <c r="CK239" i="4"/>
  <c r="DW6" i="4"/>
  <c r="CR239" i="4" l="1"/>
  <c r="CL237" i="4"/>
  <c r="GD237" i="4"/>
  <c r="CL59" i="4"/>
  <c r="GD59" i="4"/>
  <c r="GE239" i="4"/>
  <c r="GE235" i="4"/>
  <c r="GF237" i="4"/>
  <c r="GF59" i="4"/>
  <c r="CL236" i="4"/>
  <c r="GD236" i="4"/>
  <c r="GE238" i="4"/>
  <c r="GE240" i="4"/>
  <c r="GF236" i="4"/>
  <c r="CL239" i="4"/>
  <c r="GD239" i="4"/>
  <c r="CL235" i="4"/>
  <c r="GD235" i="4"/>
  <c r="GE237" i="4"/>
  <c r="GE59" i="4"/>
  <c r="GF239" i="4"/>
  <c r="GF235" i="4"/>
  <c r="CL238" i="4"/>
  <c r="GD238" i="4"/>
  <c r="CL240" i="4"/>
  <c r="GD240" i="4"/>
  <c r="GE236" i="4"/>
  <c r="GF238" i="4"/>
  <c r="GF240" i="4"/>
  <c r="DX6" i="4"/>
  <c r="AN2" i="4"/>
  <c r="CH2" i="4"/>
  <c r="CI2" i="4"/>
  <c r="DY6" i="4" l="1"/>
  <c r="DZ6" i="4" l="1"/>
  <c r="EA6" i="4" l="1"/>
  <c r="EB6" i="4" l="1"/>
  <c r="EC6" i="4" s="1"/>
  <c r="ED6" i="4" s="1"/>
  <c r="EE6" i="4" s="1"/>
  <c r="EF6" i="4" l="1"/>
  <c r="EG6" i="4" l="1"/>
  <c r="EH6" i="4" l="1"/>
  <c r="EI6" i="4" l="1"/>
  <c r="EJ6" i="4" l="1"/>
  <c r="EK6" i="4" l="1"/>
  <c r="EL6" i="4" l="1"/>
  <c r="EM6" i="4" l="1"/>
  <c r="GC70" i="4" l="1"/>
  <c r="EN6" i="4"/>
  <c r="GC127" i="4"/>
  <c r="GC124" i="4"/>
  <c r="GC125" i="4"/>
  <c r="CG212" i="4" l="1"/>
  <c r="GC165" i="4"/>
  <c r="CG204" i="4"/>
  <c r="GC157" i="4"/>
  <c r="CG196" i="4"/>
  <c r="GC149" i="4"/>
  <c r="CG188" i="4"/>
  <c r="GC141" i="4"/>
  <c r="CG207" i="4"/>
  <c r="CH207" i="4" s="1"/>
  <c r="GC160" i="4"/>
  <c r="CG199" i="4"/>
  <c r="GC152" i="4"/>
  <c r="CG191" i="4"/>
  <c r="CH191" i="4" s="1"/>
  <c r="GC144" i="4"/>
  <c r="CG187" i="4"/>
  <c r="GC140" i="4"/>
  <c r="CG183" i="4"/>
  <c r="CH183" i="4" s="1"/>
  <c r="GC136" i="4"/>
  <c r="CG58" i="4"/>
  <c r="GC58" i="4"/>
  <c r="CG210" i="4"/>
  <c r="GC163" i="4"/>
  <c r="CG206" i="4"/>
  <c r="GC159" i="4"/>
  <c r="CG202" i="4"/>
  <c r="GC155" i="4"/>
  <c r="CG198" i="4"/>
  <c r="GC151" i="4"/>
  <c r="CG194" i="4"/>
  <c r="GC147" i="4"/>
  <c r="CG190" i="4"/>
  <c r="GC143" i="4"/>
  <c r="CG186" i="4"/>
  <c r="GC139" i="4"/>
  <c r="CG134" i="4"/>
  <c r="GC135" i="4"/>
  <c r="CG208" i="4"/>
  <c r="GC161" i="4"/>
  <c r="CG200" i="4"/>
  <c r="GC153" i="4"/>
  <c r="CG192" i="4"/>
  <c r="GC145" i="4"/>
  <c r="CG184" i="4"/>
  <c r="GC137" i="4"/>
  <c r="CG211" i="4"/>
  <c r="CH211" i="4" s="1"/>
  <c r="GC164" i="4"/>
  <c r="CG203" i="4"/>
  <c r="GC156" i="4"/>
  <c r="CG195" i="4"/>
  <c r="GC148" i="4"/>
  <c r="CG130" i="4"/>
  <c r="CH130" i="4" s="1"/>
  <c r="GC126" i="4"/>
  <c r="CG209" i="4"/>
  <c r="GC162" i="4"/>
  <c r="CG205" i="4"/>
  <c r="GC158" i="4"/>
  <c r="CG201" i="4"/>
  <c r="GC154" i="4"/>
  <c r="CG197" i="4"/>
  <c r="CH197" i="4" s="1"/>
  <c r="GC150" i="4"/>
  <c r="CG193" i="4"/>
  <c r="CH193" i="4" s="1"/>
  <c r="GC146" i="4"/>
  <c r="CG189" i="4"/>
  <c r="GC142" i="4"/>
  <c r="CG185" i="4"/>
  <c r="GC138" i="4"/>
  <c r="CG133" i="4"/>
  <c r="GC129" i="4"/>
  <c r="CH131" i="4"/>
  <c r="CJ131" i="4"/>
  <c r="CG131" i="4"/>
  <c r="CG181" i="4"/>
  <c r="CH181" i="4" s="1"/>
  <c r="CJ181" i="4" s="1"/>
  <c r="CH182" i="4"/>
  <c r="CG182" i="4"/>
  <c r="EO6" i="4"/>
  <c r="CH209" i="4"/>
  <c r="CH201" i="4"/>
  <c r="CH189" i="4"/>
  <c r="CH133" i="4"/>
  <c r="CH208" i="4"/>
  <c r="CH200" i="4"/>
  <c r="CH196" i="4"/>
  <c r="CH188" i="4"/>
  <c r="CH58" i="4"/>
  <c r="CH203" i="4"/>
  <c r="CH199" i="4"/>
  <c r="CH195" i="4"/>
  <c r="CH187" i="4"/>
  <c r="CH205" i="4"/>
  <c r="CH185" i="4"/>
  <c r="CH212" i="4"/>
  <c r="CH204" i="4"/>
  <c r="CH192" i="4"/>
  <c r="CH184" i="4"/>
  <c r="CH210" i="4"/>
  <c r="CH206" i="4"/>
  <c r="CH202" i="4"/>
  <c r="CH198" i="4"/>
  <c r="CH194" i="4"/>
  <c r="CH190" i="4"/>
  <c r="CH186" i="4"/>
  <c r="CH134" i="4"/>
  <c r="DA240" i="4"/>
  <c r="EP6" i="4" l="1"/>
  <c r="EQ6" i="4" l="1"/>
  <c r="CR240" i="4"/>
  <c r="CW240" i="4"/>
  <c r="CW237" i="4"/>
  <c r="CW236" i="4"/>
  <c r="CR235" i="4"/>
  <c r="CW239" i="4"/>
  <c r="CW235" i="4"/>
  <c r="CR237" i="4"/>
  <c r="CR236" i="4"/>
  <c r="CR238" i="4"/>
  <c r="CW238" i="4"/>
  <c r="CR59" i="4"/>
  <c r="CW59" i="4"/>
  <c r="ER6" i="4" l="1"/>
  <c r="DV2" i="4"/>
  <c r="DU2" i="4"/>
  <c r="DQ2" i="4"/>
  <c r="DP2" i="4"/>
  <c r="ES6" i="4" l="1"/>
  <c r="CY235" i="4"/>
  <c r="CY240" i="4"/>
  <c r="CY237" i="4"/>
  <c r="CY59" i="4"/>
  <c r="CY239" i="4"/>
  <c r="CY236" i="4"/>
  <c r="CY238" i="4"/>
  <c r="ET6" i="4" l="1"/>
  <c r="CO235" i="4"/>
  <c r="CM235" i="4"/>
  <c r="CO240" i="4"/>
  <c r="CM240" i="4"/>
  <c r="CO236" i="4"/>
  <c r="CM236" i="4"/>
  <c r="CO239" i="4"/>
  <c r="CM239" i="4"/>
  <c r="CO238" i="4"/>
  <c r="CM238" i="4"/>
  <c r="CO237" i="4"/>
  <c r="CM237" i="4"/>
  <c r="CO59" i="4"/>
  <c r="CM59" i="4"/>
  <c r="EU6" i="4" l="1"/>
  <c r="EV6" i="4" l="1"/>
  <c r="EW6" i="4" l="1"/>
  <c r="EX6" i="4" l="1"/>
  <c r="EY6" i="4" l="1"/>
  <c r="EZ6" i="4" l="1"/>
  <c r="FA6" i="4" l="1"/>
  <c r="CP2" i="4"/>
  <c r="FB6" i="4" l="1"/>
  <c r="CY2" i="4"/>
  <c r="CX2" i="4"/>
  <c r="FC6" i="4" l="1"/>
  <c r="CU2" i="4"/>
  <c r="DH2" i="4"/>
  <c r="DM2" i="4"/>
  <c r="DR2" i="4"/>
  <c r="CZ2" i="4"/>
  <c r="FD6" i="4" l="1"/>
  <c r="CS2" i="4"/>
  <c r="CT2" i="4"/>
  <c r="CK2" i="4"/>
  <c r="FE6" i="4" l="1"/>
  <c r="CF2" i="4"/>
  <c r="FF6" i="4" l="1"/>
  <c r="FG6" i="4" l="1"/>
  <c r="DW5" i="4"/>
  <c r="AY181" i="4"/>
  <c r="AN181" i="4" s="1"/>
  <c r="AY182" i="4"/>
  <c r="AN182" i="4" s="1"/>
  <c r="AY130" i="4"/>
  <c r="AN130" i="4" s="1"/>
  <c r="AY131" i="4"/>
  <c r="AN131" i="4" s="1"/>
  <c r="AY133" i="4"/>
  <c r="AN133" i="4" s="1"/>
  <c r="AY134" i="4"/>
  <c r="AN134" i="4" s="1"/>
  <c r="AY183" i="4"/>
  <c r="AN183" i="4" s="1"/>
  <c r="AY184" i="4"/>
  <c r="AN184" i="4" s="1"/>
  <c r="AY185" i="4"/>
  <c r="AN185" i="4" s="1"/>
  <c r="AY186" i="4"/>
  <c r="AN186" i="4" s="1"/>
  <c r="AY187" i="4"/>
  <c r="AN187" i="4" s="1"/>
  <c r="AY188" i="4"/>
  <c r="AN188" i="4" s="1"/>
  <c r="AY189" i="4"/>
  <c r="AN189" i="4" s="1"/>
  <c r="AY190" i="4"/>
  <c r="AN190" i="4" s="1"/>
  <c r="AY191" i="4"/>
  <c r="AN191" i="4" s="1"/>
  <c r="AY192" i="4"/>
  <c r="AN192" i="4" s="1"/>
  <c r="AY193" i="4"/>
  <c r="AN193" i="4" s="1"/>
  <c r="AY194" i="4"/>
  <c r="AN194" i="4" s="1"/>
  <c r="AY195" i="4"/>
  <c r="AN195" i="4" s="1"/>
  <c r="AY196" i="4"/>
  <c r="AN196" i="4" s="1"/>
  <c r="AY197" i="4"/>
  <c r="AN197" i="4" s="1"/>
  <c r="AY198" i="4"/>
  <c r="AN198" i="4" s="1"/>
  <c r="AY199" i="4"/>
  <c r="AN199" i="4" s="1"/>
  <c r="AY200" i="4"/>
  <c r="AN200" i="4" s="1"/>
  <c r="AY201" i="4"/>
  <c r="AN201" i="4" s="1"/>
  <c r="AY202" i="4"/>
  <c r="AN202" i="4" s="1"/>
  <c r="AY203" i="4"/>
  <c r="AN203" i="4" s="1"/>
  <c r="AY204" i="4"/>
  <c r="AN204" i="4" s="1"/>
  <c r="AY205" i="4"/>
  <c r="AN205" i="4" s="1"/>
  <c r="AY206" i="4"/>
  <c r="AN206" i="4" s="1"/>
  <c r="AY207" i="4"/>
  <c r="AN207" i="4" s="1"/>
  <c r="AY208" i="4"/>
  <c r="AN208" i="4" s="1"/>
  <c r="AY209" i="4"/>
  <c r="AN209" i="4" s="1"/>
  <c r="AY210" i="4"/>
  <c r="AN210" i="4" s="1"/>
  <c r="AY211" i="4"/>
  <c r="AN211" i="4" s="1"/>
  <c r="AY212" i="4"/>
  <c r="AN212" i="4" s="1"/>
  <c r="AY58" i="4"/>
  <c r="AN58" i="4" s="1"/>
  <c r="AY240" i="4"/>
  <c r="AN240" i="4" s="1"/>
  <c r="AY235" i="4"/>
  <c r="AN235" i="4" s="1"/>
  <c r="AY236" i="4"/>
  <c r="AN236" i="4" s="1"/>
  <c r="AY237" i="4"/>
  <c r="AN237" i="4" s="1"/>
  <c r="AY238" i="4"/>
  <c r="AN238" i="4" s="1"/>
  <c r="AY239" i="4"/>
  <c r="AN239" i="4" s="1"/>
  <c r="AY59" i="4"/>
  <c r="AN59" i="4" s="1"/>
  <c r="DX5" i="4" l="1"/>
  <c r="DY5" i="4" s="1"/>
  <c r="DZ5" i="4" s="1"/>
  <c r="FH6" i="4"/>
  <c r="CJ210" i="4"/>
  <c r="CJ206" i="4"/>
  <c r="CJ202" i="4"/>
  <c r="CJ198" i="4"/>
  <c r="CJ194" i="4"/>
  <c r="CJ190" i="4"/>
  <c r="CJ184" i="4"/>
  <c r="CJ205" i="4"/>
  <c r="CJ193" i="4"/>
  <c r="CJ187" i="4"/>
  <c r="CJ188" i="4"/>
  <c r="CJ212" i="4"/>
  <c r="CJ208" i="4"/>
  <c r="CJ204" i="4"/>
  <c r="CJ200" i="4"/>
  <c r="CJ196" i="4"/>
  <c r="CJ192" i="4"/>
  <c r="CJ186" i="4"/>
  <c r="CJ134" i="4"/>
  <c r="CJ189" i="4"/>
  <c r="CJ209" i="4"/>
  <c r="CJ201" i="4"/>
  <c r="CJ58" i="4"/>
  <c r="CJ203" i="4"/>
  <c r="CJ199" i="4"/>
  <c r="CJ195" i="4"/>
  <c r="CJ185" i="4"/>
  <c r="CJ133" i="4"/>
  <c r="CJ182" i="4"/>
  <c r="CJ183" i="4"/>
  <c r="CJ130" i="4"/>
  <c r="CJ211" i="4"/>
  <c r="CJ207" i="4"/>
  <c r="CJ191" i="4"/>
  <c r="CJ197" i="4"/>
  <c r="GG8" i="4" l="1"/>
  <c r="EA5" i="4"/>
  <c r="FI6" i="4"/>
  <c r="EB5" i="4" l="1"/>
  <c r="EC5" i="4" s="1"/>
  <c r="ED5" i="4" s="1"/>
  <c r="EE5" i="4" s="1"/>
  <c r="EF5" i="4" s="1"/>
  <c r="EG5" i="4" s="1"/>
  <c r="EH5" i="4" s="1"/>
  <c r="EI5" i="4" s="1"/>
  <c r="EJ5" i="4" s="1"/>
  <c r="EK5" i="4" s="1"/>
  <c r="EL5" i="4" s="1"/>
  <c r="EM5" i="4" s="1"/>
  <c r="EN5" i="4" s="1"/>
  <c r="EO5" i="4" s="1"/>
  <c r="EP5" i="4" s="1"/>
  <c r="EQ5" i="4" s="1"/>
  <c r="ER5" i="4" s="1"/>
  <c r="ES5" i="4" s="1"/>
  <c r="ET5" i="4" s="1"/>
  <c r="EU5" i="4" s="1"/>
  <c r="EV5" i="4" s="1"/>
  <c r="EW5" i="4" s="1"/>
  <c r="EX5" i="4" s="1"/>
  <c r="EY5" i="4" s="1"/>
  <c r="EZ5" i="4" s="1"/>
  <c r="FA5" i="4" s="1"/>
  <c r="FB5" i="4" s="1"/>
  <c r="FC5" i="4" s="1"/>
  <c r="FD5" i="4" s="1"/>
  <c r="FE5" i="4" s="1"/>
  <c r="FF5" i="4" s="1"/>
  <c r="FG5" i="4" s="1"/>
  <c r="FH5" i="4" s="1"/>
  <c r="FI5" i="4" s="1"/>
  <c r="FJ5" i="4" s="1"/>
  <c r="FK5" i="4" s="1"/>
  <c r="GF8" i="4"/>
  <c r="GE70" i="4"/>
  <c r="GE8" i="4"/>
  <c r="GD70" i="4"/>
  <c r="GD8" i="4"/>
  <c r="FO70" i="4"/>
  <c r="GG70" i="4"/>
  <c r="GF70" i="4"/>
  <c r="FJ6" i="4"/>
  <c r="GH8" i="4"/>
  <c r="GJ8" i="4"/>
  <c r="GI8" i="4" l="1"/>
  <c r="GJ70" i="4"/>
  <c r="GI70" i="4"/>
  <c r="GH70" i="4"/>
  <c r="FK6" i="4"/>
  <c r="BJ240" i="4"/>
  <c r="CZ240" i="4" s="1"/>
  <c r="BJ59" i="4"/>
  <c r="CZ59" i="4" s="1"/>
  <c r="BJ235" i="4"/>
  <c r="CZ235" i="4" s="1"/>
  <c r="BJ236" i="4"/>
  <c r="CZ236" i="4" s="1"/>
  <c r="BJ237" i="4"/>
  <c r="CZ237" i="4" s="1"/>
  <c r="BJ238" i="4"/>
  <c r="CZ238" i="4" s="1"/>
  <c r="BJ239" i="4"/>
  <c r="CZ239" i="4" s="1"/>
  <c r="CZ234" i="4" l="1"/>
  <c r="GG234" i="4" s="1"/>
  <c r="CP234" i="4"/>
  <c r="CT234" i="4" s="1"/>
  <c r="CK234" i="4"/>
  <c r="CU234" i="4"/>
  <c r="DD237" i="4"/>
  <c r="GG237" i="4"/>
  <c r="DD59" i="4"/>
  <c r="GG59" i="4"/>
  <c r="DD236" i="4"/>
  <c r="GG236" i="4"/>
  <c r="DD240" i="4"/>
  <c r="GG240" i="4"/>
  <c r="DD239" i="4"/>
  <c r="GG239" i="4"/>
  <c r="DD235" i="4"/>
  <c r="GG235" i="4"/>
  <c r="DD238" i="4"/>
  <c r="GG238" i="4"/>
  <c r="CT59" i="4"/>
  <c r="CT235" i="4"/>
  <c r="CT236" i="4"/>
  <c r="CT237" i="4"/>
  <c r="CT238" i="4"/>
  <c r="CT239" i="4"/>
  <c r="CT240" i="4"/>
  <c r="DD234" i="4" l="1"/>
  <c r="CL234" i="4"/>
  <c r="GD234" i="4"/>
  <c r="CO234" i="4"/>
  <c r="CM234" i="4"/>
  <c r="CQ234" i="4"/>
  <c r="GE234" i="4"/>
  <c r="CR234" i="4"/>
  <c r="CV234" i="4"/>
  <c r="GF234" i="4"/>
  <c r="CW234" i="4"/>
  <c r="CY234" i="4"/>
  <c r="DH240" i="4" l="1"/>
  <c r="GH240" i="4" s="1"/>
  <c r="DM240" i="4"/>
  <c r="DR240" i="4"/>
  <c r="GJ240" i="4" s="1"/>
  <c r="DC240" i="4"/>
  <c r="DE240" i="4" s="1"/>
  <c r="DG240" i="4" s="1"/>
  <c r="DM238" i="4"/>
  <c r="DR238" i="4"/>
  <c r="GJ238" i="4" s="1"/>
  <c r="DC238" i="4"/>
  <c r="DE238" i="4" s="1"/>
  <c r="DG238" i="4" s="1"/>
  <c r="DM237" i="4"/>
  <c r="DR237" i="4"/>
  <c r="GJ237" i="4" s="1"/>
  <c r="DC237" i="4"/>
  <c r="DE237" i="4" s="1"/>
  <c r="DG237" i="4" s="1"/>
  <c r="DR235" i="4"/>
  <c r="DM235" i="4"/>
  <c r="DC235" i="4"/>
  <c r="DE235" i="4" s="1"/>
  <c r="DG235" i="4" s="1"/>
  <c r="DR239" i="4"/>
  <c r="DM239" i="4"/>
  <c r="DC239" i="4"/>
  <c r="DE239" i="4" s="1"/>
  <c r="DG239" i="4" s="1"/>
  <c r="DR234" i="4"/>
  <c r="DM234" i="4"/>
  <c r="DC234" i="4"/>
  <c r="DE234" i="4" s="1"/>
  <c r="DG234" i="4" s="1"/>
  <c r="DR236" i="4"/>
  <c r="DM236" i="4"/>
  <c r="DC236" i="4"/>
  <c r="DE236" i="4" s="1"/>
  <c r="DG236" i="4" s="1"/>
  <c r="FU58" i="4"/>
  <c r="FV58" i="4"/>
  <c r="FW58" i="4"/>
  <c r="FX58" i="4"/>
  <c r="FY58" i="4"/>
  <c r="FZ58" i="4"/>
  <c r="FU59" i="4"/>
  <c r="FV59" i="4"/>
  <c r="FW59" i="4"/>
  <c r="FX59" i="4"/>
  <c r="FY59" i="4"/>
  <c r="FZ59" i="4"/>
  <c r="FU234" i="4"/>
  <c r="FV234" i="4"/>
  <c r="FW234" i="4"/>
  <c r="FX234" i="4"/>
  <c r="FY234" i="4"/>
  <c r="FZ234" i="4"/>
  <c r="FU235" i="4"/>
  <c r="FV235" i="4"/>
  <c r="FW235" i="4"/>
  <c r="FX235" i="4"/>
  <c r="FY235" i="4"/>
  <c r="FZ235" i="4"/>
  <c r="FU236" i="4"/>
  <c r="FV236" i="4"/>
  <c r="FW236" i="4"/>
  <c r="FX236" i="4"/>
  <c r="FY236" i="4"/>
  <c r="FZ236" i="4"/>
  <c r="FU237" i="4"/>
  <c r="FV237" i="4"/>
  <c r="FW237" i="4"/>
  <c r="FX237" i="4"/>
  <c r="FY237" i="4"/>
  <c r="FZ237" i="4"/>
  <c r="FU238" i="4"/>
  <c r="FV238" i="4"/>
  <c r="FW238" i="4"/>
  <c r="FX238" i="4"/>
  <c r="FY238" i="4"/>
  <c r="FZ238" i="4"/>
  <c r="FU239" i="4"/>
  <c r="FV239" i="4"/>
  <c r="FW239" i="4"/>
  <c r="FX239" i="4"/>
  <c r="FY239" i="4"/>
  <c r="FZ239" i="4"/>
  <c r="FU240" i="4"/>
  <c r="FV240" i="4"/>
  <c r="FW240" i="4"/>
  <c r="FX240" i="4"/>
  <c r="FY240" i="4"/>
  <c r="FZ240" i="4"/>
  <c r="DN236" i="4" l="1"/>
  <c r="GI236" i="4"/>
  <c r="DS234" i="4"/>
  <c r="GJ234" i="4"/>
  <c r="DN238" i="4"/>
  <c r="GI238" i="4"/>
  <c r="DS236" i="4"/>
  <c r="GJ236" i="4"/>
  <c r="DN235" i="4"/>
  <c r="GI235" i="4"/>
  <c r="DN237" i="4"/>
  <c r="GI237" i="4"/>
  <c r="DN234" i="4"/>
  <c r="GI234" i="4"/>
  <c r="DS239" i="4"/>
  <c r="GJ239" i="4"/>
  <c r="DN240" i="4"/>
  <c r="GI240" i="4"/>
  <c r="DN239" i="4"/>
  <c r="GI239" i="4"/>
  <c r="DS235" i="4"/>
  <c r="GJ235" i="4"/>
  <c r="DV238" i="4"/>
  <c r="DS238" i="4"/>
  <c r="DV237" i="4"/>
  <c r="DS237" i="4"/>
  <c r="DV240" i="4"/>
  <c r="DS240" i="4"/>
  <c r="DT236" i="4"/>
  <c r="DT239" i="4"/>
  <c r="DT235" i="4"/>
  <c r="DO237" i="4"/>
  <c r="DQ237" i="4"/>
  <c r="DO238" i="4"/>
  <c r="DQ238" i="4"/>
  <c r="DT240" i="4"/>
  <c r="DV239" i="4"/>
  <c r="DO240" i="4"/>
  <c r="DQ240" i="4"/>
  <c r="DV235" i="4"/>
  <c r="DO236" i="4"/>
  <c r="DQ236" i="4"/>
  <c r="DO234" i="4"/>
  <c r="DQ234" i="4"/>
  <c r="DO239" i="4"/>
  <c r="DQ239" i="4"/>
  <c r="DO235" i="4"/>
  <c r="DQ235" i="4"/>
  <c r="DT237" i="4"/>
  <c r="DT238" i="4"/>
  <c r="DT234" i="4"/>
  <c r="DV234" i="4"/>
  <c r="DR59" i="4"/>
  <c r="GJ59" i="4" s="1"/>
  <c r="DM59" i="4"/>
  <c r="DC59" i="4"/>
  <c r="DE59" i="4" s="1"/>
  <c r="DG59" i="4" s="1"/>
  <c r="DV236" i="4"/>
  <c r="DL240" i="4"/>
  <c r="DJ240" i="4"/>
  <c r="DI240" i="4"/>
  <c r="GA237" i="4"/>
  <c r="GA59" i="4"/>
  <c r="GA234" i="4"/>
  <c r="GA58" i="4"/>
  <c r="GA239" i="4"/>
  <c r="GA236" i="4"/>
  <c r="GA240" i="4"/>
  <c r="GA238" i="4"/>
  <c r="GA235" i="4"/>
  <c r="BJ181" i="4"/>
  <c r="BJ182" i="4"/>
  <c r="CZ182" i="4" s="1"/>
  <c r="BJ130" i="4"/>
  <c r="BJ131" i="4"/>
  <c r="BJ133" i="4"/>
  <c r="BJ134" i="4"/>
  <c r="BJ183" i="4"/>
  <c r="BJ184" i="4"/>
  <c r="BJ185" i="4"/>
  <c r="BJ186" i="4"/>
  <c r="BJ187" i="4"/>
  <c r="BJ188" i="4"/>
  <c r="BJ189" i="4"/>
  <c r="BJ190" i="4"/>
  <c r="BJ191" i="4"/>
  <c r="BJ192" i="4"/>
  <c r="BJ193" i="4"/>
  <c r="BJ194" i="4"/>
  <c r="BJ195" i="4"/>
  <c r="BJ196" i="4"/>
  <c r="BJ197" i="4"/>
  <c r="BJ198" i="4"/>
  <c r="BJ199" i="4"/>
  <c r="BJ200" i="4"/>
  <c r="BJ201" i="4"/>
  <c r="BJ202" i="4"/>
  <c r="BJ203" i="4"/>
  <c r="BJ204" i="4"/>
  <c r="BJ205" i="4"/>
  <c r="BJ206" i="4"/>
  <c r="BJ207" i="4"/>
  <c r="BJ208" i="4"/>
  <c r="BJ209" i="4"/>
  <c r="BJ210" i="4"/>
  <c r="BJ211" i="4"/>
  <c r="CP211" i="4" s="1"/>
  <c r="GE211" i="4" s="1"/>
  <c r="BJ212" i="4"/>
  <c r="BJ58" i="4"/>
  <c r="CZ58" i="4" s="1"/>
  <c r="GG58" i="4" s="1"/>
  <c r="AB181" i="4"/>
  <c r="AB182" i="4"/>
  <c r="AB130" i="4"/>
  <c r="AB131" i="4"/>
  <c r="AB133" i="4"/>
  <c r="AB134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CZ206" i="4" l="1"/>
  <c r="GG206" i="4" s="1"/>
  <c r="CP206" i="4"/>
  <c r="GE206" i="4" s="1"/>
  <c r="GG159" i="4"/>
  <c r="GG125" i="4"/>
  <c r="GG182" i="4"/>
  <c r="CZ212" i="4"/>
  <c r="CP212" i="4"/>
  <c r="CZ208" i="4"/>
  <c r="CP208" i="4"/>
  <c r="CZ204" i="4"/>
  <c r="CP204" i="4"/>
  <c r="CZ200" i="4"/>
  <c r="CP200" i="4"/>
  <c r="CZ196" i="4"/>
  <c r="CP196" i="4"/>
  <c r="CZ192" i="4"/>
  <c r="CP192" i="4"/>
  <c r="CZ188" i="4"/>
  <c r="CP188" i="4"/>
  <c r="CZ184" i="4"/>
  <c r="CP184" i="4"/>
  <c r="CU131" i="4"/>
  <c r="GF131" i="4" s="1"/>
  <c r="CP131" i="4"/>
  <c r="CZ207" i="4"/>
  <c r="CP207" i="4"/>
  <c r="CZ203" i="4"/>
  <c r="CP203" i="4"/>
  <c r="CZ199" i="4"/>
  <c r="CP199" i="4"/>
  <c r="CZ195" i="4"/>
  <c r="CP195" i="4"/>
  <c r="CZ191" i="4"/>
  <c r="CP191" i="4"/>
  <c r="CZ187" i="4"/>
  <c r="CP187" i="4"/>
  <c r="CZ183" i="4"/>
  <c r="CP183" i="4"/>
  <c r="CZ130" i="4"/>
  <c r="CP130" i="4"/>
  <c r="CZ210" i="4"/>
  <c r="CP210" i="4"/>
  <c r="CZ202" i="4"/>
  <c r="CP202" i="4"/>
  <c r="CZ198" i="4"/>
  <c r="CP198" i="4"/>
  <c r="CZ194" i="4"/>
  <c r="CP194" i="4"/>
  <c r="CZ190" i="4"/>
  <c r="CP190" i="4"/>
  <c r="CZ186" i="4"/>
  <c r="DM186" i="4" s="1"/>
  <c r="GI186" i="4" s="1"/>
  <c r="CP186" i="4"/>
  <c r="CZ134" i="4"/>
  <c r="CP134" i="4"/>
  <c r="CZ209" i="4"/>
  <c r="CP209" i="4"/>
  <c r="CZ205" i="4"/>
  <c r="CP205" i="4"/>
  <c r="CZ201" i="4"/>
  <c r="DD201" i="4" s="1"/>
  <c r="CP201" i="4"/>
  <c r="CZ197" i="4"/>
  <c r="CP197" i="4"/>
  <c r="FO146" i="4"/>
  <c r="CP193" i="4"/>
  <c r="CZ189" i="4"/>
  <c r="CP189" i="4"/>
  <c r="CZ185" i="4"/>
  <c r="CP185" i="4"/>
  <c r="CZ133" i="4"/>
  <c r="CP133" i="4"/>
  <c r="CU133" i="4"/>
  <c r="GF133" i="4" s="1"/>
  <c r="CZ211" i="4"/>
  <c r="CQ211" i="4"/>
  <c r="CZ181" i="4"/>
  <c r="CD181" i="4"/>
  <c r="CZ193" i="4"/>
  <c r="DN59" i="4"/>
  <c r="GI59" i="4"/>
  <c r="CK131" i="4"/>
  <c r="CZ131" i="4"/>
  <c r="DV59" i="4"/>
  <c r="DS59" i="4"/>
  <c r="CK208" i="4"/>
  <c r="CU208" i="4"/>
  <c r="CK200" i="4"/>
  <c r="CU200" i="4"/>
  <c r="CK192" i="4"/>
  <c r="CU192" i="4"/>
  <c r="CK184" i="4"/>
  <c r="CU184" i="4"/>
  <c r="CU181" i="4"/>
  <c r="CK181" i="4"/>
  <c r="GD181" i="4" s="1"/>
  <c r="CP181" i="4"/>
  <c r="CU207" i="4"/>
  <c r="CK207" i="4"/>
  <c r="CU203" i="4"/>
  <c r="GF203" i="4" s="1"/>
  <c r="CK203" i="4"/>
  <c r="CU195" i="4"/>
  <c r="GF195" i="4" s="1"/>
  <c r="CK195" i="4"/>
  <c r="CU187" i="4"/>
  <c r="CK187" i="4"/>
  <c r="CU210" i="4"/>
  <c r="CK210" i="4"/>
  <c r="CU206" i="4"/>
  <c r="CK206" i="4"/>
  <c r="CU202" i="4"/>
  <c r="CK202" i="4"/>
  <c r="CU198" i="4"/>
  <c r="GF198" i="4" s="1"/>
  <c r="CK198" i="4"/>
  <c r="CU194" i="4"/>
  <c r="CK194" i="4"/>
  <c r="CU190" i="4"/>
  <c r="GF190" i="4" s="1"/>
  <c r="CK190" i="4"/>
  <c r="CU186" i="4"/>
  <c r="CK186" i="4"/>
  <c r="CU134" i="4"/>
  <c r="CK134" i="4"/>
  <c r="CU130" i="4"/>
  <c r="CK130" i="4"/>
  <c r="CK58" i="4"/>
  <c r="CU58" i="4"/>
  <c r="CQ58" i="4"/>
  <c r="CK212" i="4"/>
  <c r="CU212" i="4"/>
  <c r="CK204" i="4"/>
  <c r="CU204" i="4"/>
  <c r="CK196" i="4"/>
  <c r="CU196" i="4"/>
  <c r="CK188" i="4"/>
  <c r="CU188" i="4"/>
  <c r="CU211" i="4"/>
  <c r="GF211" i="4" s="1"/>
  <c r="CK211" i="4"/>
  <c r="CU199" i="4"/>
  <c r="CK199" i="4"/>
  <c r="CK191" i="4"/>
  <c r="CU191" i="4"/>
  <c r="CK183" i="4"/>
  <c r="CU183" i="4"/>
  <c r="CU209" i="4"/>
  <c r="CK209" i="4"/>
  <c r="CK205" i="4"/>
  <c r="CU205" i="4"/>
  <c r="CK201" i="4"/>
  <c r="CU201" i="4"/>
  <c r="GF201" i="4" s="1"/>
  <c r="CK197" i="4"/>
  <c r="CU197" i="4"/>
  <c r="CU193" i="4"/>
  <c r="GF193" i="4" s="1"/>
  <c r="CK193" i="4"/>
  <c r="CK189" i="4"/>
  <c r="CU189" i="4"/>
  <c r="GF189" i="4" s="1"/>
  <c r="CU185" i="4"/>
  <c r="CK185" i="4"/>
  <c r="CK133" i="4"/>
  <c r="CP182" i="4"/>
  <c r="DD182" i="4"/>
  <c r="CU182" i="4"/>
  <c r="GF182" i="4" s="1"/>
  <c r="CK182" i="4"/>
  <c r="DT59" i="4"/>
  <c r="DO59" i="4"/>
  <c r="DQ59" i="4"/>
  <c r="BA208" i="4"/>
  <c r="BA204" i="4"/>
  <c r="BA196" i="4"/>
  <c r="BA188" i="4"/>
  <c r="BA58" i="4"/>
  <c r="BA210" i="4"/>
  <c r="BA206" i="4"/>
  <c r="BA202" i="4"/>
  <c r="BA198" i="4"/>
  <c r="BA194" i="4"/>
  <c r="BA190" i="4"/>
  <c r="BA186" i="4"/>
  <c r="BA134" i="4"/>
  <c r="BA130" i="4"/>
  <c r="BA209" i="4"/>
  <c r="BA205" i="4"/>
  <c r="BA201" i="4"/>
  <c r="BA197" i="4"/>
  <c r="BA193" i="4"/>
  <c r="BA189" i="4"/>
  <c r="BA185" i="4"/>
  <c r="BA133" i="4"/>
  <c r="BA182" i="4"/>
  <c r="BA212" i="4"/>
  <c r="BA200" i="4"/>
  <c r="BA192" i="4"/>
  <c r="BA184" i="4"/>
  <c r="BA181" i="4"/>
  <c r="BA211" i="4"/>
  <c r="BA207" i="4"/>
  <c r="BA203" i="4"/>
  <c r="BA199" i="4"/>
  <c r="BA195" i="4"/>
  <c r="BA191" i="4"/>
  <c r="BA187" i="4"/>
  <c r="BA183" i="4"/>
  <c r="BA131" i="4"/>
  <c r="Z181" i="4"/>
  <c r="Z182" i="4"/>
  <c r="Z130" i="4"/>
  <c r="CQ206" i="4" l="1"/>
  <c r="CV133" i="4"/>
  <c r="CV185" i="4"/>
  <c r="GF185" i="4"/>
  <c r="CV191" i="4"/>
  <c r="GF191" i="4"/>
  <c r="CV196" i="4"/>
  <c r="GF196" i="4"/>
  <c r="CV134" i="4"/>
  <c r="GF134" i="4"/>
  <c r="GD151" i="4"/>
  <c r="GD198" i="4"/>
  <c r="CV184" i="4"/>
  <c r="GF184" i="4"/>
  <c r="CQ133" i="4"/>
  <c r="GE133" i="4"/>
  <c r="CQ197" i="4"/>
  <c r="GE197" i="4"/>
  <c r="CQ134" i="4"/>
  <c r="GE134" i="4"/>
  <c r="CQ198" i="4"/>
  <c r="GE198" i="4"/>
  <c r="CQ183" i="4"/>
  <c r="GE183" i="4"/>
  <c r="CQ199" i="4"/>
  <c r="GE199" i="4"/>
  <c r="CQ184" i="4"/>
  <c r="GE184" i="4"/>
  <c r="CQ200" i="4"/>
  <c r="GE200" i="4"/>
  <c r="GD125" i="4"/>
  <c r="GD182" i="4"/>
  <c r="GD154" i="4"/>
  <c r="GD201" i="4"/>
  <c r="GD144" i="4"/>
  <c r="GD191" i="4"/>
  <c r="GD149" i="4"/>
  <c r="GD196" i="4"/>
  <c r="GD126" i="4"/>
  <c r="GD130" i="4"/>
  <c r="GD140" i="4"/>
  <c r="GD187" i="4"/>
  <c r="CQ181" i="4"/>
  <c r="GE181" i="4"/>
  <c r="GD153" i="4"/>
  <c r="GD200" i="4"/>
  <c r="GG129" i="4"/>
  <c r="GG133" i="4"/>
  <c r="GG150" i="4"/>
  <c r="GG197" i="4"/>
  <c r="GG135" i="4"/>
  <c r="GG134" i="4"/>
  <c r="GG151" i="4"/>
  <c r="GG198" i="4"/>
  <c r="GG136" i="4"/>
  <c r="GG183" i="4"/>
  <c r="GG152" i="4"/>
  <c r="GG199" i="4"/>
  <c r="GG137" i="4"/>
  <c r="GG184" i="4"/>
  <c r="GG145" i="4"/>
  <c r="GG192" i="4"/>
  <c r="GG153" i="4"/>
  <c r="GG200" i="4"/>
  <c r="GD150" i="4"/>
  <c r="GD197" i="4"/>
  <c r="CV183" i="4"/>
  <c r="GF183" i="4"/>
  <c r="CV188" i="4"/>
  <c r="GF188" i="4"/>
  <c r="CV130" i="4"/>
  <c r="GF130" i="4"/>
  <c r="GD147" i="4"/>
  <c r="GD194" i="4"/>
  <c r="GD155" i="4"/>
  <c r="GD202" i="4"/>
  <c r="CV206" i="4"/>
  <c r="GF206" i="4"/>
  <c r="CV187" i="4"/>
  <c r="GF187" i="4"/>
  <c r="CV192" i="4"/>
  <c r="GF192" i="4"/>
  <c r="CV208" i="4"/>
  <c r="GF208" i="4"/>
  <c r="GG127" i="4"/>
  <c r="GG131" i="4"/>
  <c r="GG146" i="4"/>
  <c r="GG193" i="4"/>
  <c r="GG164" i="4"/>
  <c r="GG211" i="4"/>
  <c r="CQ185" i="4"/>
  <c r="GE185" i="4"/>
  <c r="CQ193" i="4"/>
  <c r="GE193" i="4"/>
  <c r="CQ201" i="4"/>
  <c r="GE201" i="4"/>
  <c r="CQ209" i="4"/>
  <c r="GE209" i="4"/>
  <c r="CQ186" i="4"/>
  <c r="GE186" i="4"/>
  <c r="CQ194" i="4"/>
  <c r="GE194" i="4"/>
  <c r="CQ202" i="4"/>
  <c r="GE202" i="4"/>
  <c r="CQ130" i="4"/>
  <c r="GE130" i="4"/>
  <c r="CQ187" i="4"/>
  <c r="GE187" i="4"/>
  <c r="CQ195" i="4"/>
  <c r="GE195" i="4"/>
  <c r="CQ203" i="4"/>
  <c r="GE203" i="4"/>
  <c r="CQ131" i="4"/>
  <c r="GE131" i="4"/>
  <c r="CQ188" i="4"/>
  <c r="GE188" i="4"/>
  <c r="CQ196" i="4"/>
  <c r="GE196" i="4"/>
  <c r="CQ204" i="4"/>
  <c r="GE204" i="4"/>
  <c r="CQ212" i="4"/>
  <c r="GE212" i="4"/>
  <c r="CQ182" i="4"/>
  <c r="GE182" i="4"/>
  <c r="GD162" i="4"/>
  <c r="GD209" i="4"/>
  <c r="GD164" i="4"/>
  <c r="GD211" i="4"/>
  <c r="CV212" i="4"/>
  <c r="GF212" i="4"/>
  <c r="GD143" i="4"/>
  <c r="GD190" i="4"/>
  <c r="CV210" i="4"/>
  <c r="GF210" i="4"/>
  <c r="CV207" i="4"/>
  <c r="GF207" i="4"/>
  <c r="CV200" i="4"/>
  <c r="GF200" i="4"/>
  <c r="DC181" i="4"/>
  <c r="GG181" i="4"/>
  <c r="CQ189" i="4"/>
  <c r="GE189" i="4"/>
  <c r="CQ205" i="4"/>
  <c r="GE205" i="4"/>
  <c r="CQ190" i="4"/>
  <c r="GE190" i="4"/>
  <c r="CQ210" i="4"/>
  <c r="GE210" i="4"/>
  <c r="CQ191" i="4"/>
  <c r="GE191" i="4"/>
  <c r="CQ207" i="4"/>
  <c r="GE207" i="4"/>
  <c r="CQ192" i="4"/>
  <c r="GE192" i="4"/>
  <c r="CQ208" i="4"/>
  <c r="GE208" i="4"/>
  <c r="GD129" i="4"/>
  <c r="GD133" i="4"/>
  <c r="CV197" i="4"/>
  <c r="GF197" i="4"/>
  <c r="CV209" i="4"/>
  <c r="GF209" i="4"/>
  <c r="GD165" i="4"/>
  <c r="GD212" i="4"/>
  <c r="GD159" i="4"/>
  <c r="GD206" i="4"/>
  <c r="GD156" i="4"/>
  <c r="GD203" i="4"/>
  <c r="GD137" i="4"/>
  <c r="GD184" i="4"/>
  <c r="GG142" i="4"/>
  <c r="GG189" i="4"/>
  <c r="GG158" i="4"/>
  <c r="GG205" i="4"/>
  <c r="GG143" i="4"/>
  <c r="GG190" i="4"/>
  <c r="GG163" i="4"/>
  <c r="GG210" i="4"/>
  <c r="GG144" i="4"/>
  <c r="GG191" i="4"/>
  <c r="GG160" i="4"/>
  <c r="GG207" i="4"/>
  <c r="GG161" i="4"/>
  <c r="GG208" i="4"/>
  <c r="GD142" i="4"/>
  <c r="GD189" i="4"/>
  <c r="CV205" i="4"/>
  <c r="GF205" i="4"/>
  <c r="GD152" i="4"/>
  <c r="GD199" i="4"/>
  <c r="CV204" i="4"/>
  <c r="GF204" i="4"/>
  <c r="GD139" i="4"/>
  <c r="GD186" i="4"/>
  <c r="GD138" i="4"/>
  <c r="GD185" i="4"/>
  <c r="GD146" i="4"/>
  <c r="GD193" i="4"/>
  <c r="GD158" i="4"/>
  <c r="GD205" i="4"/>
  <c r="GD136" i="4"/>
  <c r="GD183" i="4"/>
  <c r="CV199" i="4"/>
  <c r="GF199" i="4"/>
  <c r="GD141" i="4"/>
  <c r="GD188" i="4"/>
  <c r="GD157" i="4"/>
  <c r="GD204" i="4"/>
  <c r="GD135" i="4"/>
  <c r="GD134" i="4"/>
  <c r="CV186" i="4"/>
  <c r="GF186" i="4"/>
  <c r="CV194" i="4"/>
  <c r="GF194" i="4"/>
  <c r="CV202" i="4"/>
  <c r="GF202" i="4"/>
  <c r="GD163" i="4"/>
  <c r="GD210" i="4"/>
  <c r="GD148" i="4"/>
  <c r="GD195" i="4"/>
  <c r="GD160" i="4"/>
  <c r="GD207" i="4"/>
  <c r="CV181" i="4"/>
  <c r="GF181" i="4"/>
  <c r="GD145" i="4"/>
  <c r="GD192" i="4"/>
  <c r="GD161" i="4"/>
  <c r="GD208" i="4"/>
  <c r="GD127" i="4"/>
  <c r="GD131" i="4"/>
  <c r="GG138" i="4"/>
  <c r="GG185" i="4"/>
  <c r="GG154" i="4"/>
  <c r="GG201" i="4"/>
  <c r="GG162" i="4"/>
  <c r="GG209" i="4"/>
  <c r="GG139" i="4"/>
  <c r="GG186" i="4"/>
  <c r="GG147" i="4"/>
  <c r="GG194" i="4"/>
  <c r="GG155" i="4"/>
  <c r="GG202" i="4"/>
  <c r="GG126" i="4"/>
  <c r="GG130" i="4"/>
  <c r="GG140" i="4"/>
  <c r="GG187" i="4"/>
  <c r="GG148" i="4"/>
  <c r="GG195" i="4"/>
  <c r="GG156" i="4"/>
  <c r="GG203" i="4"/>
  <c r="GG141" i="4"/>
  <c r="GG188" i="4"/>
  <c r="GG149" i="4"/>
  <c r="GG196" i="4"/>
  <c r="GG157" i="4"/>
  <c r="GG204" i="4"/>
  <c r="GG165" i="4"/>
  <c r="GG212" i="4"/>
  <c r="DR134" i="4"/>
  <c r="GJ134" i="4" s="1"/>
  <c r="DD198" i="4"/>
  <c r="DD189" i="4"/>
  <c r="DW261" i="4"/>
  <c r="GG124" i="4"/>
  <c r="FO124" i="4"/>
  <c r="DW262" i="4"/>
  <c r="GE158" i="4"/>
  <c r="GE164" i="4"/>
  <c r="CR211" i="4"/>
  <c r="CT211" i="4" s="1"/>
  <c r="GE157" i="4"/>
  <c r="CR204" i="4"/>
  <c r="CT204" i="4" s="1"/>
  <c r="GE151" i="4"/>
  <c r="CR198" i="4"/>
  <c r="CT198" i="4" s="1"/>
  <c r="GE163" i="4"/>
  <c r="GF127" i="4"/>
  <c r="CV131" i="4"/>
  <c r="CW131" i="4" s="1"/>
  <c r="CY131" i="4" s="1"/>
  <c r="GF146" i="4"/>
  <c r="CV193" i="4"/>
  <c r="GE154" i="4"/>
  <c r="GE143" i="4"/>
  <c r="CR190" i="4"/>
  <c r="CT190" i="4" s="1"/>
  <c r="GF151" i="4"/>
  <c r="CV198" i="4"/>
  <c r="CW198" i="4" s="1"/>
  <c r="CY198" i="4" s="1"/>
  <c r="GE140" i="4"/>
  <c r="GF156" i="4"/>
  <c r="CV203" i="4"/>
  <c r="CW203" i="4" s="1"/>
  <c r="CY203" i="4" s="1"/>
  <c r="GE145" i="4"/>
  <c r="GE144" i="4"/>
  <c r="CR191" i="4"/>
  <c r="CT191" i="4" s="1"/>
  <c r="GE152" i="4"/>
  <c r="GF164" i="4"/>
  <c r="CV211" i="4"/>
  <c r="CW211" i="4" s="1"/>
  <c r="CY211" i="4" s="1"/>
  <c r="GE141" i="4"/>
  <c r="GE126" i="4"/>
  <c r="CR130" i="4"/>
  <c r="CT130" i="4" s="1"/>
  <c r="GF143" i="4"/>
  <c r="CV190" i="4"/>
  <c r="CW190" i="4" s="1"/>
  <c r="CY190" i="4" s="1"/>
  <c r="GE155" i="4"/>
  <c r="CR202" i="4"/>
  <c r="CT202" i="4" s="1"/>
  <c r="GF148" i="4"/>
  <c r="CV195" i="4"/>
  <c r="CW195" i="4" s="1"/>
  <c r="CY195" i="4" s="1"/>
  <c r="GE160" i="4"/>
  <c r="CR207" i="4"/>
  <c r="CT207" i="4" s="1"/>
  <c r="GF142" i="4"/>
  <c r="CV189" i="4"/>
  <c r="CW189" i="4" s="1"/>
  <c r="CY189" i="4" s="1"/>
  <c r="GE147" i="4"/>
  <c r="CR194" i="4"/>
  <c r="CT194" i="4" s="1"/>
  <c r="GE153" i="4"/>
  <c r="GE150" i="4"/>
  <c r="CR197" i="4"/>
  <c r="CT197" i="4" s="1"/>
  <c r="GE149" i="4"/>
  <c r="GE139" i="4"/>
  <c r="CR186" i="4"/>
  <c r="CT186" i="4" s="1"/>
  <c r="GE159" i="4"/>
  <c r="GE148" i="4"/>
  <c r="GE146" i="4"/>
  <c r="GF125" i="4"/>
  <c r="CV182" i="4"/>
  <c r="CW182" i="4" s="1"/>
  <c r="CY182" i="4" s="1"/>
  <c r="GE138" i="4"/>
  <c r="CR185" i="4"/>
  <c r="CT185" i="4" s="1"/>
  <c r="GE142" i="4"/>
  <c r="GF154" i="4"/>
  <c r="CV201" i="4"/>
  <c r="CW201" i="4" s="1"/>
  <c r="CY201" i="4" s="1"/>
  <c r="GE162" i="4"/>
  <c r="GE136" i="4"/>
  <c r="CR183" i="4"/>
  <c r="CT183" i="4" s="1"/>
  <c r="GE165" i="4"/>
  <c r="GF58" i="4"/>
  <c r="CV58" i="4"/>
  <c r="CW58" i="4" s="1"/>
  <c r="CY58" i="4" s="1"/>
  <c r="GE127" i="4"/>
  <c r="GE156" i="4"/>
  <c r="CR203" i="4"/>
  <c r="CT203" i="4" s="1"/>
  <c r="GE161" i="4"/>
  <c r="DW259" i="4"/>
  <c r="DD131" i="4"/>
  <c r="GD124" i="4"/>
  <c r="CL131" i="4"/>
  <c r="CM131" i="4" s="1"/>
  <c r="CO131" i="4" s="1"/>
  <c r="GE129" i="4"/>
  <c r="GF155" i="4"/>
  <c r="GE124" i="4"/>
  <c r="GE137" i="4"/>
  <c r="CW204" i="4"/>
  <c r="CY204" i="4" s="1"/>
  <c r="GF157" i="4"/>
  <c r="GF137" i="4"/>
  <c r="GF138" i="4"/>
  <c r="CW205" i="4"/>
  <c r="CY205" i="4" s="1"/>
  <c r="GF158" i="4"/>
  <c r="CW209" i="4"/>
  <c r="CY209" i="4" s="1"/>
  <c r="GF162" i="4"/>
  <c r="CW196" i="4"/>
  <c r="CY196" i="4" s="1"/>
  <c r="GF149" i="4"/>
  <c r="CR58" i="4"/>
  <c r="CT58" i="4" s="1"/>
  <c r="GE58" i="4"/>
  <c r="GE135" i="4"/>
  <c r="CW210" i="4"/>
  <c r="CY210" i="4" s="1"/>
  <c r="GF163" i="4"/>
  <c r="GF160" i="4"/>
  <c r="GF161" i="4"/>
  <c r="CW183" i="4"/>
  <c r="CY183" i="4" s="1"/>
  <c r="GF136" i="4"/>
  <c r="CW212" i="4"/>
  <c r="CY212" i="4" s="1"/>
  <c r="GF165" i="4"/>
  <c r="CL58" i="4"/>
  <c r="CM58" i="4" s="1"/>
  <c r="CO58" i="4" s="1"/>
  <c r="GD58" i="4"/>
  <c r="GJ135" i="4"/>
  <c r="DN186" i="4"/>
  <c r="GI139" i="4"/>
  <c r="CW192" i="4"/>
  <c r="CY192" i="4" s="1"/>
  <c r="GF145" i="4"/>
  <c r="CR182" i="4"/>
  <c r="CT182" i="4" s="1"/>
  <c r="GE125" i="4"/>
  <c r="GF147" i="4"/>
  <c r="GF140" i="4"/>
  <c r="GF129" i="4"/>
  <c r="GF150" i="4"/>
  <c r="GF144" i="4"/>
  <c r="GF152" i="4"/>
  <c r="CW188" i="4"/>
  <c r="CY188" i="4" s="1"/>
  <c r="GF141" i="4"/>
  <c r="CW130" i="4"/>
  <c r="CY130" i="4" s="1"/>
  <c r="GF126" i="4"/>
  <c r="GF135" i="4"/>
  <c r="GF139" i="4"/>
  <c r="GF159" i="4"/>
  <c r="CW181" i="4"/>
  <c r="CY181" i="4" s="1"/>
  <c r="GF124" i="4"/>
  <c r="CW200" i="4"/>
  <c r="CY200" i="4" s="1"/>
  <c r="GF153" i="4"/>
  <c r="DC133" i="4"/>
  <c r="DM133" i="4"/>
  <c r="DH133" i="4"/>
  <c r="DR133" i="4"/>
  <c r="DD133" i="4"/>
  <c r="DC201" i="4"/>
  <c r="DE201" i="4" s="1"/>
  <c r="DG201" i="4" s="1"/>
  <c r="CR189" i="4"/>
  <c r="CT189" i="4" s="1"/>
  <c r="CR205" i="4"/>
  <c r="CT205" i="4" s="1"/>
  <c r="CL183" i="4"/>
  <c r="CM183" i="4" s="1"/>
  <c r="CO183" i="4" s="1"/>
  <c r="DC188" i="4"/>
  <c r="DD188" i="4"/>
  <c r="CL212" i="4"/>
  <c r="CM212" i="4" s="1"/>
  <c r="CO212" i="4" s="1"/>
  <c r="DM187" i="4"/>
  <c r="GI187" i="4" s="1"/>
  <c r="DD187" i="4"/>
  <c r="DR195" i="4"/>
  <c r="GJ195" i="4" s="1"/>
  <c r="DD195" i="4"/>
  <c r="DM203" i="4"/>
  <c r="GI203" i="4" s="1"/>
  <c r="DD203" i="4"/>
  <c r="DC207" i="4"/>
  <c r="DD207" i="4"/>
  <c r="CL192" i="4"/>
  <c r="CM192" i="4" s="1"/>
  <c r="CO192" i="4" s="1"/>
  <c r="DM188" i="4"/>
  <c r="GI188" i="4" s="1"/>
  <c r="DC203" i="4"/>
  <c r="CL182" i="4"/>
  <c r="CM182" i="4" s="1"/>
  <c r="CO182" i="4" s="1"/>
  <c r="CL185" i="4"/>
  <c r="CM185" i="4" s="1"/>
  <c r="CO185" i="4" s="1"/>
  <c r="CL209" i="4"/>
  <c r="CM209" i="4" s="1"/>
  <c r="CO209" i="4" s="1"/>
  <c r="CR188" i="4"/>
  <c r="CT188" i="4" s="1"/>
  <c r="CL198" i="4"/>
  <c r="CM198" i="4" s="1"/>
  <c r="CO198" i="4" s="1"/>
  <c r="CR187" i="4"/>
  <c r="CT187" i="4" s="1"/>
  <c r="CR200" i="4"/>
  <c r="CT200" i="4" s="1"/>
  <c r="CL211" i="4"/>
  <c r="CM211" i="4" s="1"/>
  <c r="CO211" i="4" s="1"/>
  <c r="DM130" i="4"/>
  <c r="GI130" i="4" s="1"/>
  <c r="DD130" i="4"/>
  <c r="CL134" i="4"/>
  <c r="CM134" i="4" s="1"/>
  <c r="CO134" i="4" s="1"/>
  <c r="CL190" i="4"/>
  <c r="CM190" i="4" s="1"/>
  <c r="CO190" i="4" s="1"/>
  <c r="CL194" i="4"/>
  <c r="CM194" i="4" s="1"/>
  <c r="CO194" i="4" s="1"/>
  <c r="CR206" i="4"/>
  <c r="CT206" i="4" s="1"/>
  <c r="CR210" i="4"/>
  <c r="CT210" i="4" s="1"/>
  <c r="CL187" i="4"/>
  <c r="CM187" i="4" s="1"/>
  <c r="CO187" i="4" s="1"/>
  <c r="CR195" i="4"/>
  <c r="CT195" i="4" s="1"/>
  <c r="CL203" i="4"/>
  <c r="CM203" i="4" s="1"/>
  <c r="CO203" i="4" s="1"/>
  <c r="CL207" i="4"/>
  <c r="CM207" i="4" s="1"/>
  <c r="CO207" i="4" s="1"/>
  <c r="DR181" i="4"/>
  <c r="GJ181" i="4" s="1"/>
  <c r="DD181" i="4"/>
  <c r="CR193" i="4"/>
  <c r="CT193" i="4" s="1"/>
  <c r="CR201" i="4"/>
  <c r="CT201" i="4" s="1"/>
  <c r="CR209" i="4"/>
  <c r="CT209" i="4" s="1"/>
  <c r="CL191" i="4"/>
  <c r="CM191" i="4" s="1"/>
  <c r="CO191" i="4" s="1"/>
  <c r="DM199" i="4"/>
  <c r="GI199" i="4" s="1"/>
  <c r="DD199" i="4"/>
  <c r="DC211" i="4"/>
  <c r="DD211" i="4"/>
  <c r="CL196" i="4"/>
  <c r="CM196" i="4" s="1"/>
  <c r="CO196" i="4" s="1"/>
  <c r="DC204" i="4"/>
  <c r="DD204" i="4"/>
  <c r="CL184" i="4"/>
  <c r="CM184" i="4" s="1"/>
  <c r="CO184" i="4" s="1"/>
  <c r="CL200" i="4"/>
  <c r="CM200" i="4" s="1"/>
  <c r="CO200" i="4" s="1"/>
  <c r="DC208" i="4"/>
  <c r="DD208" i="4"/>
  <c r="DC193" i="4"/>
  <c r="DD193" i="4"/>
  <c r="CL199" i="4"/>
  <c r="CM199" i="4" s="1"/>
  <c r="CO199" i="4" s="1"/>
  <c r="CR196" i="4"/>
  <c r="CT196" i="4" s="1"/>
  <c r="CR212" i="4"/>
  <c r="CT212" i="4" s="1"/>
  <c r="CL130" i="4"/>
  <c r="CM130" i="4" s="1"/>
  <c r="CO130" i="4" s="1"/>
  <c r="DM134" i="4"/>
  <c r="GI134" i="4" s="1"/>
  <c r="DD134" i="4"/>
  <c r="DR186" i="4"/>
  <c r="GJ186" i="4" s="1"/>
  <c r="DD186" i="4"/>
  <c r="DM190" i="4"/>
  <c r="GI190" i="4" s="1"/>
  <c r="DD190" i="4"/>
  <c r="DR194" i="4"/>
  <c r="GJ194" i="4" s="1"/>
  <c r="DD194" i="4"/>
  <c r="DC202" i="4"/>
  <c r="DD202" i="4"/>
  <c r="DR206" i="4"/>
  <c r="GJ206" i="4" s="1"/>
  <c r="DD206" i="4"/>
  <c r="DC210" i="4"/>
  <c r="DD210" i="4"/>
  <c r="CR131" i="4"/>
  <c r="CT131" i="4" s="1"/>
  <c r="CL195" i="4"/>
  <c r="CM195" i="4" s="1"/>
  <c r="CO195" i="4" s="1"/>
  <c r="CR181" i="4"/>
  <c r="CT181" i="4" s="1"/>
  <c r="CR192" i="4"/>
  <c r="CT192" i="4" s="1"/>
  <c r="CR208" i="4"/>
  <c r="CT208" i="4" s="1"/>
  <c r="DM204" i="4"/>
  <c r="GI204" i="4" s="1"/>
  <c r="DR190" i="4"/>
  <c r="GJ190" i="4" s="1"/>
  <c r="DM194" i="4"/>
  <c r="GI194" i="4" s="1"/>
  <c r="CL133" i="4"/>
  <c r="CM133" i="4" s="1"/>
  <c r="CO133" i="4" s="1"/>
  <c r="DC185" i="4"/>
  <c r="DD185" i="4"/>
  <c r="CL193" i="4"/>
  <c r="CM193" i="4" s="1"/>
  <c r="CO193" i="4" s="1"/>
  <c r="DM197" i="4"/>
  <c r="GI197" i="4" s="1"/>
  <c r="DD197" i="4"/>
  <c r="CL205" i="4"/>
  <c r="CM205" i="4" s="1"/>
  <c r="CO205" i="4" s="1"/>
  <c r="DM209" i="4"/>
  <c r="GI209" i="4" s="1"/>
  <c r="DD209" i="4"/>
  <c r="CR199" i="4"/>
  <c r="CT199" i="4" s="1"/>
  <c r="DM206" i="4"/>
  <c r="GI206" i="4" s="1"/>
  <c r="CL189" i="4"/>
  <c r="CM189" i="4" s="1"/>
  <c r="CO189" i="4" s="1"/>
  <c r="CW193" i="4"/>
  <c r="CY193" i="4" s="1"/>
  <c r="CL197" i="4"/>
  <c r="CM197" i="4" s="1"/>
  <c r="CO197" i="4" s="1"/>
  <c r="CL201" i="4"/>
  <c r="CM201" i="4" s="1"/>
  <c r="CO201" i="4" s="1"/>
  <c r="DR205" i="4"/>
  <c r="GJ205" i="4" s="1"/>
  <c r="DD205" i="4"/>
  <c r="DM183" i="4"/>
  <c r="GI183" i="4" s="1"/>
  <c r="DD183" i="4"/>
  <c r="DR191" i="4"/>
  <c r="GJ191" i="4" s="1"/>
  <c r="DD191" i="4"/>
  <c r="CL188" i="4"/>
  <c r="CM188" i="4" s="1"/>
  <c r="CO188" i="4" s="1"/>
  <c r="DC196" i="4"/>
  <c r="DD196" i="4"/>
  <c r="CL204" i="4"/>
  <c r="CM204" i="4" s="1"/>
  <c r="CO204" i="4" s="1"/>
  <c r="DC212" i="4"/>
  <c r="DD212" i="4"/>
  <c r="DC58" i="4"/>
  <c r="DD58" i="4"/>
  <c r="CL186" i="4"/>
  <c r="CM186" i="4" s="1"/>
  <c r="CO186" i="4" s="1"/>
  <c r="CL202" i="4"/>
  <c r="CM202" i="4" s="1"/>
  <c r="CO202" i="4" s="1"/>
  <c r="CL206" i="4"/>
  <c r="CM206" i="4" s="1"/>
  <c r="CO206" i="4" s="1"/>
  <c r="CL210" i="4"/>
  <c r="CM210" i="4" s="1"/>
  <c r="CO210" i="4" s="1"/>
  <c r="CL181" i="4"/>
  <c r="CM181" i="4" s="1"/>
  <c r="CO181" i="4" s="1"/>
  <c r="DC184" i="4"/>
  <c r="DD184" i="4"/>
  <c r="DC192" i="4"/>
  <c r="DD192" i="4"/>
  <c r="DC200" i="4"/>
  <c r="DD200" i="4"/>
  <c r="CL208" i="4"/>
  <c r="CM208" i="4" s="1"/>
  <c r="CO208" i="4" s="1"/>
  <c r="DR187" i="4"/>
  <c r="GJ187" i="4" s="1"/>
  <c r="DM212" i="4"/>
  <c r="GI212" i="4" s="1"/>
  <c r="DC195" i="4"/>
  <c r="DR204" i="4"/>
  <c r="GJ204" i="4" s="1"/>
  <c r="DC187" i="4"/>
  <c r="DR207" i="4"/>
  <c r="GJ207" i="4" s="1"/>
  <c r="DM198" i="4"/>
  <c r="GI198" i="4" s="1"/>
  <c r="DM189" i="4"/>
  <c r="GI189" i="4" s="1"/>
  <c r="DR182" i="4"/>
  <c r="GJ182" i="4" s="1"/>
  <c r="DC205" i="4"/>
  <c r="DC209" i="4"/>
  <c r="DR198" i="4"/>
  <c r="GJ198" i="4" s="1"/>
  <c r="DC189" i="4"/>
  <c r="DE189" i="4" s="1"/>
  <c r="DG189" i="4" s="1"/>
  <c r="DM185" i="4"/>
  <c r="GI185" i="4" s="1"/>
  <c r="DC130" i="4"/>
  <c r="DM181" i="4"/>
  <c r="GI181" i="4" s="1"/>
  <c r="DR185" i="4"/>
  <c r="DC197" i="4"/>
  <c r="DM192" i="4"/>
  <c r="GI192" i="4" s="1"/>
  <c r="DR184" i="4"/>
  <c r="GJ184" i="4" s="1"/>
  <c r="DR196" i="4"/>
  <c r="GJ196" i="4" s="1"/>
  <c r="DM208" i="4"/>
  <c r="GI208" i="4" s="1"/>
  <c r="DR131" i="4"/>
  <c r="GJ131" i="4" s="1"/>
  <c r="DC199" i="4"/>
  <c r="DR188" i="4"/>
  <c r="GJ188" i="4" s="1"/>
  <c r="DR200" i="4"/>
  <c r="GJ200" i="4" s="1"/>
  <c r="DR208" i="4"/>
  <c r="GJ208" i="4" s="1"/>
  <c r="DR58" i="4"/>
  <c r="DR193" i="4"/>
  <c r="GJ193" i="4" s="1"/>
  <c r="DM195" i="4"/>
  <c r="GI195" i="4" s="1"/>
  <c r="DM211" i="4"/>
  <c r="GI211" i="4" s="1"/>
  <c r="DM184" i="4"/>
  <c r="GI184" i="4" s="1"/>
  <c r="DM131" i="4"/>
  <c r="GI131" i="4" s="1"/>
  <c r="DR183" i="4"/>
  <c r="GJ183" i="4" s="1"/>
  <c r="DM191" i="4"/>
  <c r="GI191" i="4" s="1"/>
  <c r="DM205" i="4"/>
  <c r="GI205" i="4" s="1"/>
  <c r="DM58" i="4"/>
  <c r="GI58" i="4" s="1"/>
  <c r="DM182" i="4"/>
  <c r="GI182" i="4" s="1"/>
  <c r="DC131" i="4"/>
  <c r="DC183" i="4"/>
  <c r="DC191" i="4"/>
  <c r="DR199" i="4"/>
  <c r="GJ199" i="4" s="1"/>
  <c r="DR203" i="4"/>
  <c r="GJ203" i="4" s="1"/>
  <c r="DM207" i="4"/>
  <c r="GI207" i="4" s="1"/>
  <c r="DR211" i="4"/>
  <c r="GJ211" i="4" s="1"/>
  <c r="DR192" i="4"/>
  <c r="GJ192" i="4" s="1"/>
  <c r="DM196" i="4"/>
  <c r="GI196" i="4" s="1"/>
  <c r="DM200" i="4"/>
  <c r="GI200" i="4" s="1"/>
  <c r="DR212" i="4"/>
  <c r="GJ212" i="4" s="1"/>
  <c r="DC182" i="4"/>
  <c r="DE182" i="4" s="1"/>
  <c r="DG182" i="4" s="1"/>
  <c r="CT184" i="4"/>
  <c r="CR184" i="4"/>
  <c r="DM193" i="4"/>
  <c r="GI193" i="4" s="1"/>
  <c r="DM201" i="4"/>
  <c r="GI201" i="4" s="1"/>
  <c r="DC134" i="4"/>
  <c r="DR202" i="4"/>
  <c r="GJ202" i="4" s="1"/>
  <c r="DR210" i="4"/>
  <c r="GJ210" i="4" s="1"/>
  <c r="DC186" i="4"/>
  <c r="DC194" i="4"/>
  <c r="DC206" i="4"/>
  <c r="CW184" i="4"/>
  <c r="CY184" i="4"/>
  <c r="DR201" i="4"/>
  <c r="GJ201" i="4" s="1"/>
  <c r="DR209" i="4"/>
  <c r="GJ209" i="4" s="1"/>
  <c r="DC198" i="4"/>
  <c r="DE198" i="4" s="1"/>
  <c r="DG198" i="4" s="1"/>
  <c r="DM202" i="4"/>
  <c r="GI202" i="4" s="1"/>
  <c r="DM210" i="4"/>
  <c r="GI210" i="4" s="1"/>
  <c r="DR189" i="4"/>
  <c r="GJ189" i="4" s="1"/>
  <c r="DR197" i="4"/>
  <c r="GJ197" i="4" s="1"/>
  <c r="DR130" i="4"/>
  <c r="GJ130" i="4" s="1"/>
  <c r="CW133" i="4"/>
  <c r="CY133" i="4" s="1"/>
  <c r="CR134" i="4"/>
  <c r="CT134" i="4"/>
  <c r="CY187" i="4"/>
  <c r="CW187" i="4"/>
  <c r="DC190" i="4"/>
  <c r="CR133" i="4"/>
  <c r="CT133" i="4"/>
  <c r="CY134" i="4"/>
  <c r="CW134" i="4"/>
  <c r="CW186" i="4"/>
  <c r="CY186" i="4"/>
  <c r="CY191" i="4"/>
  <c r="CW191" i="4"/>
  <c r="CY207" i="4"/>
  <c r="CW207" i="4"/>
  <c r="CY202" i="4"/>
  <c r="CW202" i="4"/>
  <c r="CY199" i="4"/>
  <c r="CW199" i="4"/>
  <c r="CW206" i="4"/>
  <c r="CY206" i="4"/>
  <c r="CY197" i="4"/>
  <c r="CW197" i="4"/>
  <c r="CY208" i="4"/>
  <c r="CW208" i="4"/>
  <c r="CW185" i="4"/>
  <c r="CY185" i="4"/>
  <c r="CW194" i="4"/>
  <c r="CY194" i="4"/>
  <c r="CF59" i="4"/>
  <c r="CF234" i="4"/>
  <c r="CF235" i="4"/>
  <c r="CF236" i="4"/>
  <c r="CF237" i="4"/>
  <c r="CF238" i="4"/>
  <c r="CF239" i="4"/>
  <c r="BE240" i="4"/>
  <c r="CF240" i="4" s="1"/>
  <c r="BB58" i="4"/>
  <c r="BB59" i="4"/>
  <c r="BB235" i="4"/>
  <c r="BB236" i="4"/>
  <c r="BB237" i="4"/>
  <c r="BB238" i="4"/>
  <c r="BB239" i="4"/>
  <c r="BB240" i="4"/>
  <c r="AB58" i="4"/>
  <c r="AB59" i="4"/>
  <c r="AB235" i="4"/>
  <c r="AB236" i="4"/>
  <c r="AB237" i="4"/>
  <c r="AB238" i="4"/>
  <c r="AB239" i="4"/>
  <c r="AB240" i="4"/>
  <c r="DE181" i="4" l="1"/>
  <c r="DG181" i="4" s="1"/>
  <c r="DS134" i="4"/>
  <c r="GJ138" i="4"/>
  <c r="GJ185" i="4"/>
  <c r="GH129" i="4"/>
  <c r="GH133" i="4"/>
  <c r="GJ129" i="4"/>
  <c r="GJ133" i="4"/>
  <c r="GI129" i="4"/>
  <c r="GI133" i="4"/>
  <c r="DE131" i="4"/>
  <c r="DG131" i="4" s="1"/>
  <c r="DW257" i="4"/>
  <c r="DW258" i="4"/>
  <c r="DS199" i="4"/>
  <c r="GJ152" i="4"/>
  <c r="DS58" i="4"/>
  <c r="DT58" i="4" s="1"/>
  <c r="GJ58" i="4"/>
  <c r="DS184" i="4"/>
  <c r="GJ137" i="4"/>
  <c r="DS198" i="4"/>
  <c r="GJ151" i="4"/>
  <c r="DS197" i="4"/>
  <c r="GJ150" i="4"/>
  <c r="DN210" i="4"/>
  <c r="GI163" i="4"/>
  <c r="DS202" i="4"/>
  <c r="GJ155" i="4"/>
  <c r="DN201" i="4"/>
  <c r="GI154" i="4"/>
  <c r="DS212" i="4"/>
  <c r="GJ165" i="4"/>
  <c r="DN207" i="4"/>
  <c r="GI160" i="4"/>
  <c r="DN191" i="4"/>
  <c r="GI144" i="4"/>
  <c r="DN195" i="4"/>
  <c r="GI148" i="4"/>
  <c r="DS208" i="4"/>
  <c r="GJ161" i="4"/>
  <c r="DS131" i="4"/>
  <c r="GJ127" i="4"/>
  <c r="DN208" i="4"/>
  <c r="GI161" i="4"/>
  <c r="DS187" i="4"/>
  <c r="GJ140" i="4"/>
  <c r="DS191" i="4"/>
  <c r="GJ144" i="4"/>
  <c r="DS205" i="4"/>
  <c r="GJ158" i="4"/>
  <c r="DN190" i="4"/>
  <c r="GI143" i="4"/>
  <c r="DN134" i="4"/>
  <c r="GI135" i="4"/>
  <c r="DS195" i="4"/>
  <c r="GJ148" i="4"/>
  <c r="DS189" i="4"/>
  <c r="GJ142" i="4"/>
  <c r="DN202" i="4"/>
  <c r="GI155" i="4"/>
  <c r="DN193" i="4"/>
  <c r="GI146" i="4"/>
  <c r="DN200" i="4"/>
  <c r="GI153" i="4"/>
  <c r="DS203" i="4"/>
  <c r="GJ156" i="4"/>
  <c r="DS183" i="4"/>
  <c r="GJ136" i="4"/>
  <c r="DS193" i="4"/>
  <c r="GJ146" i="4"/>
  <c r="DS200" i="4"/>
  <c r="GJ153" i="4"/>
  <c r="DS196" i="4"/>
  <c r="GJ149" i="4"/>
  <c r="DN192" i="4"/>
  <c r="GI145" i="4"/>
  <c r="DN181" i="4"/>
  <c r="GI124" i="4"/>
  <c r="DN185" i="4"/>
  <c r="GI138" i="4"/>
  <c r="DS182" i="4"/>
  <c r="GJ125" i="4"/>
  <c r="DS204" i="4"/>
  <c r="GJ157" i="4"/>
  <c r="DN206" i="4"/>
  <c r="GI159" i="4"/>
  <c r="DN197" i="4"/>
  <c r="GI150" i="4"/>
  <c r="DS190" i="4"/>
  <c r="GJ143" i="4"/>
  <c r="DN199" i="4"/>
  <c r="GI152" i="4"/>
  <c r="DN130" i="4"/>
  <c r="GI126" i="4"/>
  <c r="DS209" i="4"/>
  <c r="GJ162" i="4"/>
  <c r="DN196" i="4"/>
  <c r="GI149" i="4"/>
  <c r="DN205" i="4"/>
  <c r="GI158" i="4"/>
  <c r="DN131" i="4"/>
  <c r="GI127" i="4"/>
  <c r="DS188" i="4"/>
  <c r="GJ141" i="4"/>
  <c r="DN189" i="4"/>
  <c r="GI142" i="4"/>
  <c r="DN183" i="4"/>
  <c r="GI136" i="4"/>
  <c r="DN209" i="4"/>
  <c r="GI162" i="4"/>
  <c r="DN204" i="4"/>
  <c r="GI157" i="4"/>
  <c r="DS206" i="4"/>
  <c r="GJ159" i="4"/>
  <c r="DS194" i="4"/>
  <c r="GJ147" i="4"/>
  <c r="DS186" i="4"/>
  <c r="GJ139" i="4"/>
  <c r="DN188" i="4"/>
  <c r="GI141" i="4"/>
  <c r="DN203" i="4"/>
  <c r="GI156" i="4"/>
  <c r="DN187" i="4"/>
  <c r="GI140" i="4"/>
  <c r="DS130" i="4"/>
  <c r="GJ126" i="4"/>
  <c r="DS201" i="4"/>
  <c r="GJ154" i="4"/>
  <c r="DS210" i="4"/>
  <c r="GJ163" i="4"/>
  <c r="DS192" i="4"/>
  <c r="GJ145" i="4"/>
  <c r="DS211" i="4"/>
  <c r="GJ164" i="4"/>
  <c r="DN182" i="4"/>
  <c r="DO182" i="4" s="1"/>
  <c r="GI125" i="4"/>
  <c r="DN184" i="4"/>
  <c r="GI137" i="4"/>
  <c r="DN211" i="4"/>
  <c r="GI164" i="4"/>
  <c r="DN198" i="4"/>
  <c r="GI151" i="4"/>
  <c r="DS207" i="4"/>
  <c r="GJ160" i="4"/>
  <c r="DN212" i="4"/>
  <c r="GI165" i="4"/>
  <c r="DN194" i="4"/>
  <c r="GI147" i="4"/>
  <c r="DS181" i="4"/>
  <c r="GJ124" i="4"/>
  <c r="DS185" i="4"/>
  <c r="DT185" i="4" s="1"/>
  <c r="DO133" i="4"/>
  <c r="DN133" i="4"/>
  <c r="DQ133" i="4"/>
  <c r="DT133" i="4"/>
  <c r="DS133" i="4"/>
  <c r="DV133" i="4"/>
  <c r="DI133" i="4"/>
  <c r="DJ133" i="4" s="1"/>
  <c r="DL133" i="4" s="1"/>
  <c r="DE133" i="4"/>
  <c r="DG133" i="4" s="1"/>
  <c r="DE185" i="4"/>
  <c r="DG185" i="4" s="1"/>
  <c r="DE193" i="4"/>
  <c r="DG193" i="4" s="1"/>
  <c r="DE204" i="4"/>
  <c r="DG204" i="4" s="1"/>
  <c r="DE200" i="4"/>
  <c r="DG200" i="4" s="1"/>
  <c r="DE184" i="4"/>
  <c r="DG184" i="4" s="1"/>
  <c r="DE210" i="4"/>
  <c r="DG210" i="4" s="1"/>
  <c r="DE202" i="4"/>
  <c r="DG202" i="4" s="1"/>
  <c r="DE207" i="4"/>
  <c r="DG207" i="4" s="1"/>
  <c r="DE203" i="4"/>
  <c r="DG203" i="4" s="1"/>
  <c r="DE211" i="4"/>
  <c r="DG211" i="4" s="1"/>
  <c r="DE188" i="4"/>
  <c r="DG188" i="4" s="1"/>
  <c r="DE199" i="4"/>
  <c r="DG199" i="4" s="1"/>
  <c r="DE192" i="4"/>
  <c r="DG192" i="4" s="1"/>
  <c r="DE58" i="4"/>
  <c r="DG58" i="4" s="1"/>
  <c r="DE208" i="4"/>
  <c r="DG208" i="4" s="1"/>
  <c r="DE212" i="4"/>
  <c r="DG212" i="4" s="1"/>
  <c r="DE196" i="4"/>
  <c r="DG196" i="4" s="1"/>
  <c r="DE197" i="4"/>
  <c r="DG197" i="4" s="1"/>
  <c r="DN58" i="4"/>
  <c r="DO58" i="4" s="1"/>
  <c r="DQ58" i="4" s="1"/>
  <c r="DE195" i="4"/>
  <c r="DG195" i="4" s="1"/>
  <c r="DE187" i="4"/>
  <c r="DG187" i="4" s="1"/>
  <c r="DE130" i="4"/>
  <c r="DG130" i="4" s="1"/>
  <c r="DE209" i="4"/>
  <c r="DG209" i="4" s="1"/>
  <c r="DE191" i="4"/>
  <c r="DG191" i="4" s="1"/>
  <c r="DE205" i="4"/>
  <c r="DG205" i="4" s="1"/>
  <c r="DE194" i="4"/>
  <c r="DG194" i="4" s="1"/>
  <c r="DE134" i="4"/>
  <c r="DG134" i="4" s="1"/>
  <c r="DE206" i="4"/>
  <c r="DG206" i="4" s="1"/>
  <c r="DE183" i="4"/>
  <c r="DG183" i="4" s="1"/>
  <c r="DE190" i="4"/>
  <c r="DG190" i="4" s="1"/>
  <c r="DE186" i="4"/>
  <c r="DG186" i="4" s="1"/>
  <c r="GC240" i="4"/>
  <c r="DH199" i="4"/>
  <c r="DH183" i="4"/>
  <c r="DH58" i="4"/>
  <c r="GH58" i="4" s="1"/>
  <c r="DH239" i="4"/>
  <c r="DH235" i="4"/>
  <c r="DH236" i="4"/>
  <c r="DH238" i="4"/>
  <c r="DH237" i="4"/>
  <c r="DH59" i="4"/>
  <c r="DH234" i="4"/>
  <c r="Z131" i="4"/>
  <c r="Z133" i="4"/>
  <c r="Z134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58" i="4"/>
  <c r="Z59" i="4"/>
  <c r="Z235" i="4"/>
  <c r="Z236" i="4"/>
  <c r="Z237" i="4"/>
  <c r="Z238" i="4"/>
  <c r="Z239" i="4"/>
  <c r="Z240" i="4"/>
  <c r="GH136" i="4" l="1"/>
  <c r="GH183" i="4"/>
  <c r="GH152" i="4"/>
  <c r="GH199" i="4"/>
  <c r="GC59" i="4"/>
  <c r="DW255" i="4"/>
  <c r="DI234" i="4"/>
  <c r="GH234" i="4"/>
  <c r="DI237" i="4"/>
  <c r="GH237" i="4"/>
  <c r="DI235" i="4"/>
  <c r="GH235" i="4"/>
  <c r="CG234" i="4"/>
  <c r="GC234" i="4"/>
  <c r="CG238" i="4"/>
  <c r="GC238" i="4"/>
  <c r="DI239" i="4"/>
  <c r="GH239" i="4"/>
  <c r="CG235" i="4"/>
  <c r="GC235" i="4"/>
  <c r="CG239" i="4"/>
  <c r="GC239" i="4"/>
  <c r="DI238" i="4"/>
  <c r="GH238" i="4"/>
  <c r="CG236" i="4"/>
  <c r="GC236" i="4"/>
  <c r="DI59" i="4"/>
  <c r="GH59" i="4"/>
  <c r="DI236" i="4"/>
  <c r="GH236" i="4"/>
  <c r="CG237" i="4"/>
  <c r="GC237" i="4"/>
  <c r="CG59" i="4"/>
  <c r="CG240" i="4"/>
  <c r="DI183" i="4"/>
  <c r="DJ183" i="4" s="1"/>
  <c r="DI199" i="4"/>
  <c r="DJ199" i="4" s="1"/>
  <c r="DI58" i="4"/>
  <c r="DJ58" i="4" s="1"/>
  <c r="CJ59" i="4"/>
  <c r="CJ236" i="4"/>
  <c r="CJ234" i="4"/>
  <c r="CJ238" i="4"/>
  <c r="DL238" i="4"/>
  <c r="DJ238" i="4"/>
  <c r="DL59" i="4"/>
  <c r="DJ59" i="4"/>
  <c r="DL236" i="4"/>
  <c r="DJ236" i="4"/>
  <c r="CH235" i="4"/>
  <c r="DL239" i="4"/>
  <c r="DJ239" i="4"/>
  <c r="CH59" i="4"/>
  <c r="CH234" i="4"/>
  <c r="CH236" i="4"/>
  <c r="CH238" i="4"/>
  <c r="CH237" i="4"/>
  <c r="CH240" i="4"/>
  <c r="CH239" i="4"/>
  <c r="DL234" i="4"/>
  <c r="DJ234" i="4"/>
  <c r="DL237" i="4"/>
  <c r="DJ237" i="4"/>
  <c r="DL235" i="4"/>
  <c r="DJ235" i="4"/>
  <c r="CJ237" i="4"/>
  <c r="CJ240" i="4"/>
  <c r="CJ239" i="4"/>
  <c r="DV58" i="4"/>
  <c r="DH134" i="4"/>
  <c r="DH188" i="4"/>
  <c r="GH188" i="4" s="1"/>
  <c r="DH211" i="4"/>
  <c r="DH207" i="4"/>
  <c r="DH212" i="4"/>
  <c r="GH212" i="4" s="1"/>
  <c r="DH203" i="4"/>
  <c r="DH189" i="4"/>
  <c r="DH195" i="4"/>
  <c r="DH196" i="4"/>
  <c r="GH196" i="4" s="1"/>
  <c r="DH200" i="4"/>
  <c r="GH200" i="4" s="1"/>
  <c r="DH191" i="4"/>
  <c r="DH201" i="4"/>
  <c r="DH202" i="4"/>
  <c r="GH202" i="4" s="1"/>
  <c r="DH187" i="4"/>
  <c r="DH205" i="4"/>
  <c r="DH198" i="4"/>
  <c r="GH198" i="4" s="1"/>
  <c r="DH208" i="4"/>
  <c r="GH208" i="4" s="1"/>
  <c r="DH209" i="4"/>
  <c r="DH185" i="4"/>
  <c r="DH186" i="4"/>
  <c r="GH186" i="4" s="1"/>
  <c r="DT199" i="4"/>
  <c r="DH192" i="4"/>
  <c r="GH192" i="4" s="1"/>
  <c r="DT182" i="4"/>
  <c r="DH182" i="4"/>
  <c r="DT209" i="4"/>
  <c r="DH194" i="4"/>
  <c r="GH194" i="4" s="1"/>
  <c r="DT197" i="4"/>
  <c r="DH190" i="4"/>
  <c r="GH190" i="4" s="1"/>
  <c r="DH197" i="4"/>
  <c r="DT131" i="4"/>
  <c r="DT211" i="4"/>
  <c r="DT191" i="4"/>
  <c r="DT201" i="4"/>
  <c r="DH204" i="4"/>
  <c r="GH204" i="4" s="1"/>
  <c r="DT205" i="4"/>
  <c r="DT183" i="4"/>
  <c r="DT193" i="4"/>
  <c r="DH130" i="4"/>
  <c r="GH130" i="4" s="1"/>
  <c r="DH210" i="4"/>
  <c r="GH210" i="4" s="1"/>
  <c r="DH181" i="4"/>
  <c r="GH181" i="4" s="1"/>
  <c r="DH206" i="4"/>
  <c r="GH206" i="4" s="1"/>
  <c r="DH193" i="4"/>
  <c r="DT195" i="4"/>
  <c r="DT207" i="4"/>
  <c r="DT203" i="4"/>
  <c r="DT189" i="4"/>
  <c r="BA59" i="4"/>
  <c r="BA239" i="4"/>
  <c r="BA235" i="4"/>
  <c r="BA238" i="4"/>
  <c r="BA237" i="4"/>
  <c r="BA240" i="4"/>
  <c r="BC240" i="4" s="1"/>
  <c r="BA236" i="4"/>
  <c r="DH184" i="4"/>
  <c r="GH184" i="4" s="1"/>
  <c r="FZ164" i="4"/>
  <c r="FY164" i="4"/>
  <c r="FX164" i="4"/>
  <c r="FW164" i="4"/>
  <c r="FV164" i="4"/>
  <c r="FU164" i="4"/>
  <c r="FZ163" i="4"/>
  <c r="FY163" i="4"/>
  <c r="FX163" i="4"/>
  <c r="FW163" i="4"/>
  <c r="FV163" i="4"/>
  <c r="FU163" i="4"/>
  <c r="FZ162" i="4"/>
  <c r="FY162" i="4"/>
  <c r="FX162" i="4"/>
  <c r="FW162" i="4"/>
  <c r="FV162" i="4"/>
  <c r="FU162" i="4"/>
  <c r="FZ161" i="4"/>
  <c r="FY161" i="4"/>
  <c r="FX161" i="4"/>
  <c r="FW161" i="4"/>
  <c r="FV161" i="4"/>
  <c r="FU161" i="4"/>
  <c r="FZ160" i="4"/>
  <c r="FY160" i="4"/>
  <c r="FX160" i="4"/>
  <c r="FW160" i="4"/>
  <c r="FV160" i="4"/>
  <c r="FU160" i="4"/>
  <c r="FZ144" i="4"/>
  <c r="FY144" i="4"/>
  <c r="FX144" i="4"/>
  <c r="FW144" i="4"/>
  <c r="FV144" i="4"/>
  <c r="FU144" i="4"/>
  <c r="FZ143" i="4"/>
  <c r="FY143" i="4"/>
  <c r="FX143" i="4"/>
  <c r="FW143" i="4"/>
  <c r="FV143" i="4"/>
  <c r="FU143" i="4"/>
  <c r="FZ142" i="4"/>
  <c r="FY142" i="4"/>
  <c r="FX142" i="4"/>
  <c r="FW142" i="4"/>
  <c r="FV142" i="4"/>
  <c r="FU142" i="4"/>
  <c r="FZ141" i="4"/>
  <c r="FY141" i="4"/>
  <c r="FX141" i="4"/>
  <c r="FW141" i="4"/>
  <c r="FV141" i="4"/>
  <c r="FU141" i="4"/>
  <c r="FZ148" i="4"/>
  <c r="FY148" i="4"/>
  <c r="FX148" i="4"/>
  <c r="FW148" i="4"/>
  <c r="FV148" i="4"/>
  <c r="FU148" i="4"/>
  <c r="FZ147" i="4"/>
  <c r="FY147" i="4"/>
  <c r="FX147" i="4"/>
  <c r="FW147" i="4"/>
  <c r="FV147" i="4"/>
  <c r="FU147" i="4"/>
  <c r="FZ146" i="4"/>
  <c r="FY146" i="4"/>
  <c r="FX146" i="4"/>
  <c r="FW146" i="4"/>
  <c r="FV146" i="4"/>
  <c r="FU146" i="4"/>
  <c r="FZ145" i="4"/>
  <c r="FY145" i="4"/>
  <c r="FX145" i="4"/>
  <c r="FW145" i="4"/>
  <c r="FV145" i="4"/>
  <c r="FU145" i="4"/>
  <c r="GH135" i="4" l="1"/>
  <c r="GH134" i="4"/>
  <c r="GH138" i="4"/>
  <c r="GH185" i="4"/>
  <c r="GH158" i="4"/>
  <c r="GH205" i="4"/>
  <c r="GH144" i="4"/>
  <c r="GH191" i="4"/>
  <c r="GH142" i="4"/>
  <c r="GH189" i="4"/>
  <c r="GH164" i="4"/>
  <c r="GH211" i="4"/>
  <c r="GH150" i="4"/>
  <c r="GH197" i="4"/>
  <c r="GH125" i="4"/>
  <c r="GH182" i="4"/>
  <c r="GH154" i="4"/>
  <c r="GH201" i="4"/>
  <c r="GH148" i="4"/>
  <c r="GH195" i="4"/>
  <c r="GH160" i="4"/>
  <c r="GH207" i="4"/>
  <c r="GH146" i="4"/>
  <c r="GH193" i="4"/>
  <c r="GH162" i="4"/>
  <c r="GH209" i="4"/>
  <c r="GH140" i="4"/>
  <c r="GH187" i="4"/>
  <c r="GH156" i="4"/>
  <c r="GH203" i="4"/>
  <c r="GE6" i="4"/>
  <c r="DI181" i="4"/>
  <c r="DJ181" i="4" s="1"/>
  <c r="DL181" i="4" s="1"/>
  <c r="GH124" i="4"/>
  <c r="DI190" i="4"/>
  <c r="DJ190" i="4" s="1"/>
  <c r="GH143" i="4"/>
  <c r="DI194" i="4"/>
  <c r="DJ194" i="4" s="1"/>
  <c r="GH147" i="4"/>
  <c r="DI198" i="4"/>
  <c r="DJ198" i="4" s="1"/>
  <c r="GH151" i="4"/>
  <c r="DI212" i="4"/>
  <c r="DJ212" i="4" s="1"/>
  <c r="GH165" i="4"/>
  <c r="DI184" i="4"/>
  <c r="DJ184" i="4" s="1"/>
  <c r="GH137" i="4"/>
  <c r="DI206" i="4"/>
  <c r="DJ206" i="4" s="1"/>
  <c r="GH159" i="4"/>
  <c r="DI204" i="4"/>
  <c r="DJ204" i="4" s="1"/>
  <c r="GH157" i="4"/>
  <c r="DI192" i="4"/>
  <c r="DJ192" i="4" s="1"/>
  <c r="GH145" i="4"/>
  <c r="DI200" i="4"/>
  <c r="DJ200" i="4" s="1"/>
  <c r="GH153" i="4"/>
  <c r="DI210" i="4"/>
  <c r="DJ210" i="4" s="1"/>
  <c r="GH163" i="4"/>
  <c r="DI208" i="4"/>
  <c r="DJ208" i="4" s="1"/>
  <c r="GH161" i="4"/>
  <c r="DI196" i="4"/>
  <c r="DJ196" i="4" s="1"/>
  <c r="GH149" i="4"/>
  <c r="DI188" i="4"/>
  <c r="DJ188" i="4" s="1"/>
  <c r="GH141" i="4"/>
  <c r="DI130" i="4"/>
  <c r="DJ130" i="4" s="1"/>
  <c r="DL130" i="4" s="1"/>
  <c r="GH126" i="4"/>
  <c r="DI186" i="4"/>
  <c r="DJ186" i="4" s="1"/>
  <c r="GH139" i="4"/>
  <c r="DI202" i="4"/>
  <c r="DJ202" i="4" s="1"/>
  <c r="GH155" i="4"/>
  <c r="DI134" i="4"/>
  <c r="DJ134" i="4" s="1"/>
  <c r="DL134" i="4" s="1"/>
  <c r="DI197" i="4"/>
  <c r="DJ197" i="4" s="1"/>
  <c r="DI193" i="4"/>
  <c r="DJ193" i="4" s="1"/>
  <c r="DI209" i="4"/>
  <c r="DJ209" i="4" s="1"/>
  <c r="DI187" i="4"/>
  <c r="DJ187" i="4" s="1"/>
  <c r="DI201" i="4"/>
  <c r="DJ201" i="4" s="1"/>
  <c r="DI203" i="4"/>
  <c r="DJ203" i="4" s="1"/>
  <c r="DI207" i="4"/>
  <c r="DJ207" i="4" s="1"/>
  <c r="DI185" i="4"/>
  <c r="DJ185" i="4" s="1"/>
  <c r="DI191" i="4"/>
  <c r="DJ191" i="4" s="1"/>
  <c r="DI195" i="4"/>
  <c r="DJ195" i="4" s="1"/>
  <c r="DI189" i="4"/>
  <c r="DJ189" i="4" s="1"/>
  <c r="DI211" i="4"/>
  <c r="DJ211" i="4" s="1"/>
  <c r="DI182" i="4"/>
  <c r="DJ182" i="4" s="1"/>
  <c r="DL182" i="4" s="1"/>
  <c r="DI205" i="4"/>
  <c r="DJ205" i="4" s="1"/>
  <c r="DO189" i="4"/>
  <c r="DQ189" i="4" s="1"/>
  <c r="DO203" i="4"/>
  <c r="DQ203" i="4" s="1"/>
  <c r="DO185" i="4"/>
  <c r="DQ185" i="4" s="1"/>
  <c r="DO195" i="4"/>
  <c r="DQ195" i="4" s="1"/>
  <c r="DO134" i="4"/>
  <c r="DQ134" i="4"/>
  <c r="DO130" i="4"/>
  <c r="DQ130" i="4" s="1"/>
  <c r="DO184" i="4"/>
  <c r="DQ184" i="4"/>
  <c r="DT210" i="4"/>
  <c r="DV210" i="4" s="1"/>
  <c r="DT208" i="4"/>
  <c r="DT198" i="4"/>
  <c r="DO205" i="4"/>
  <c r="DQ205" i="4" s="1"/>
  <c r="DO200" i="4"/>
  <c r="DQ200" i="4" s="1"/>
  <c r="DO196" i="4"/>
  <c r="DQ196" i="4" s="1"/>
  <c r="DT192" i="4"/>
  <c r="DV192" i="4" s="1"/>
  <c r="DO212" i="4"/>
  <c r="DQ212" i="4" s="1"/>
  <c r="DT134" i="4"/>
  <c r="DO206" i="4"/>
  <c r="DQ206" i="4" s="1"/>
  <c r="DT130" i="4"/>
  <c r="DV130" i="4" s="1"/>
  <c r="DO193" i="4"/>
  <c r="DQ193" i="4" s="1"/>
  <c r="DO183" i="4"/>
  <c r="DQ183" i="4" s="1"/>
  <c r="DO187" i="4"/>
  <c r="DQ187" i="4" s="1"/>
  <c r="DO204" i="4"/>
  <c r="DQ204" i="4" s="1"/>
  <c r="DT202" i="4"/>
  <c r="DV202" i="4" s="1"/>
  <c r="DO201" i="4"/>
  <c r="DQ201" i="4" s="1"/>
  <c r="DO211" i="4"/>
  <c r="DQ211" i="4" s="1"/>
  <c r="DT190" i="4"/>
  <c r="DO188" i="4"/>
  <c r="DQ188" i="4" s="1"/>
  <c r="DT194" i="4"/>
  <c r="DO209" i="4"/>
  <c r="DQ209" i="4" s="1"/>
  <c r="DO210" i="4"/>
  <c r="DQ210" i="4" s="1"/>
  <c r="DT187" i="4"/>
  <c r="DT200" i="4"/>
  <c r="DV200" i="4" s="1"/>
  <c r="DO131" i="4"/>
  <c r="DQ131" i="4" s="1"/>
  <c r="DT196" i="4"/>
  <c r="DO194" i="4"/>
  <c r="DQ194" i="4" s="1"/>
  <c r="DT186" i="4"/>
  <c r="DT184" i="4"/>
  <c r="DT212" i="4"/>
  <c r="DO207" i="4"/>
  <c r="DQ207" i="4" s="1"/>
  <c r="DT206" i="4"/>
  <c r="DV206" i="4" s="1"/>
  <c r="DO208" i="4"/>
  <c r="DQ208" i="4" s="1"/>
  <c r="DO198" i="4"/>
  <c r="DQ198" i="4" s="1"/>
  <c r="DT204" i="4"/>
  <c r="DO202" i="4"/>
  <c r="DQ202" i="4" s="1"/>
  <c r="DO191" i="4"/>
  <c r="DQ191" i="4" s="1"/>
  <c r="DO190" i="4"/>
  <c r="DQ190" i="4" s="1"/>
  <c r="DO197" i="4"/>
  <c r="DQ197" i="4" s="1"/>
  <c r="DT188" i="4"/>
  <c r="DO192" i="4"/>
  <c r="DQ192" i="4" s="1"/>
  <c r="DO199" i="4"/>
  <c r="DQ199" i="4" s="1"/>
  <c r="DO186" i="4"/>
  <c r="DQ186" i="4" s="1"/>
  <c r="DQ182" i="4"/>
  <c r="DT181" i="4"/>
  <c r="DO181" i="4"/>
  <c r="DQ181" i="4" s="1"/>
  <c r="DV189" i="4"/>
  <c r="DV182" i="4"/>
  <c r="DV183" i="4"/>
  <c r="DV187" i="4"/>
  <c r="DV186" i="4"/>
  <c r="DV185" i="4"/>
  <c r="DV134" i="4"/>
  <c r="DV197" i="4"/>
  <c r="DV184" i="4"/>
  <c r="DV205" i="4"/>
  <c r="DV201" i="4"/>
  <c r="GA146" i="4"/>
  <c r="GA163" i="4"/>
  <c r="GA164" i="4"/>
  <c r="GA145" i="4"/>
  <c r="GA162" i="4"/>
  <c r="GA148" i="4"/>
  <c r="GA141" i="4"/>
  <c r="GA142" i="4"/>
  <c r="GA143" i="4"/>
  <c r="GA144" i="4"/>
  <c r="GA161" i="4"/>
  <c r="GA147" i="4"/>
  <c r="GA160" i="4"/>
  <c r="FZ150" i="4"/>
  <c r="FY150" i="4"/>
  <c r="FX150" i="4"/>
  <c r="FW150" i="4"/>
  <c r="FV150" i="4"/>
  <c r="FU150" i="4"/>
  <c r="FZ149" i="4"/>
  <c r="FY149" i="4"/>
  <c r="FX149" i="4"/>
  <c r="FW149" i="4"/>
  <c r="FV149" i="4"/>
  <c r="FU149" i="4"/>
  <c r="FZ140" i="4"/>
  <c r="FY140" i="4"/>
  <c r="FX140" i="4"/>
  <c r="FW140" i="4"/>
  <c r="FV140" i="4"/>
  <c r="FU140" i="4"/>
  <c r="FZ139" i="4"/>
  <c r="FY139" i="4"/>
  <c r="FX139" i="4"/>
  <c r="FW139" i="4"/>
  <c r="FV139" i="4"/>
  <c r="FU139" i="4"/>
  <c r="FZ138" i="4"/>
  <c r="FY138" i="4"/>
  <c r="FX138" i="4"/>
  <c r="FW138" i="4"/>
  <c r="FV138" i="4"/>
  <c r="FU138" i="4"/>
  <c r="FZ137" i="4"/>
  <c r="FY137" i="4"/>
  <c r="FX137" i="4"/>
  <c r="FW137" i="4"/>
  <c r="FV137" i="4"/>
  <c r="FU137" i="4"/>
  <c r="FZ136" i="4"/>
  <c r="FY136" i="4"/>
  <c r="FX136" i="4"/>
  <c r="FW136" i="4"/>
  <c r="FV136" i="4"/>
  <c r="FU136" i="4"/>
  <c r="FZ135" i="4"/>
  <c r="FY135" i="4"/>
  <c r="FX135" i="4"/>
  <c r="FW135" i="4"/>
  <c r="FV135" i="4"/>
  <c r="FU135" i="4"/>
  <c r="FZ129" i="4"/>
  <c r="FY129" i="4"/>
  <c r="FX129" i="4"/>
  <c r="FW129" i="4"/>
  <c r="FV129" i="4"/>
  <c r="FU129" i="4"/>
  <c r="FZ155" i="4"/>
  <c r="FY155" i="4"/>
  <c r="FX155" i="4"/>
  <c r="FW155" i="4"/>
  <c r="FV155" i="4"/>
  <c r="FU155" i="4"/>
  <c r="FZ154" i="4"/>
  <c r="FY154" i="4"/>
  <c r="FX154" i="4"/>
  <c r="FW154" i="4"/>
  <c r="FV154" i="4"/>
  <c r="FU154" i="4"/>
  <c r="FZ153" i="4"/>
  <c r="FY153" i="4"/>
  <c r="FX153" i="4"/>
  <c r="FW153" i="4"/>
  <c r="FV153" i="4"/>
  <c r="FU153" i="4"/>
  <c r="FZ152" i="4"/>
  <c r="FY152" i="4"/>
  <c r="FX152" i="4"/>
  <c r="FW152" i="4"/>
  <c r="FV152" i="4"/>
  <c r="FU152" i="4"/>
  <c r="FZ159" i="4"/>
  <c r="FY159" i="4"/>
  <c r="FX159" i="4"/>
  <c r="FW159" i="4"/>
  <c r="FV159" i="4"/>
  <c r="FU159" i="4"/>
  <c r="FZ158" i="4"/>
  <c r="FY158" i="4"/>
  <c r="FX158" i="4"/>
  <c r="FW158" i="4"/>
  <c r="FV158" i="4"/>
  <c r="FU158" i="4"/>
  <c r="FZ157" i="4"/>
  <c r="FY157" i="4"/>
  <c r="FX157" i="4"/>
  <c r="FW157" i="4"/>
  <c r="FV157" i="4"/>
  <c r="FU157" i="4"/>
  <c r="FZ156" i="4"/>
  <c r="FY156" i="4"/>
  <c r="FX156" i="4"/>
  <c r="FW156" i="4"/>
  <c r="FV156" i="4"/>
  <c r="FU156" i="4"/>
  <c r="FZ151" i="4"/>
  <c r="FY151" i="4"/>
  <c r="FX151" i="4"/>
  <c r="FW151" i="4"/>
  <c r="FV151" i="4"/>
  <c r="FU151" i="4"/>
  <c r="FZ127" i="4"/>
  <c r="FY127" i="4"/>
  <c r="FX127" i="4"/>
  <c r="FW127" i="4"/>
  <c r="FV127" i="4"/>
  <c r="FU127" i="4"/>
  <c r="FZ165" i="4"/>
  <c r="FY165" i="4"/>
  <c r="FX165" i="4"/>
  <c r="FW165" i="4"/>
  <c r="FV165" i="4"/>
  <c r="FU165" i="4"/>
  <c r="BB191" i="4" l="1"/>
  <c r="BB144" i="4"/>
  <c r="BB195" i="4"/>
  <c r="BB148" i="4"/>
  <c r="BB210" i="4"/>
  <c r="BB163" i="4"/>
  <c r="BB207" i="4"/>
  <c r="BB160" i="4"/>
  <c r="BB190" i="4"/>
  <c r="BB143" i="4"/>
  <c r="BB209" i="4"/>
  <c r="BB162" i="4"/>
  <c r="BB193" i="4"/>
  <c r="BB146" i="4"/>
  <c r="BB194" i="4"/>
  <c r="BB147" i="4"/>
  <c r="BB189" i="4"/>
  <c r="BB142" i="4"/>
  <c r="BB192" i="4"/>
  <c r="BB145" i="4"/>
  <c r="BB208" i="4"/>
  <c r="BB161" i="4"/>
  <c r="BB188" i="4"/>
  <c r="BB141" i="4"/>
  <c r="BB211" i="4"/>
  <c r="BB164" i="4"/>
  <c r="DV190" i="4"/>
  <c r="DV208" i="4"/>
  <c r="DV203" i="4"/>
  <c r="DV212" i="4"/>
  <c r="DV131" i="4"/>
  <c r="DV195" i="4"/>
  <c r="DV209" i="4"/>
  <c r="DV211" i="4"/>
  <c r="DV199" i="4"/>
  <c r="DV198" i="4"/>
  <c r="DV194" i="4"/>
  <c r="DV191" i="4"/>
  <c r="DV196" i="4"/>
  <c r="DV188" i="4"/>
  <c r="DV204" i="4"/>
  <c r="DV207" i="4"/>
  <c r="DV193" i="4"/>
  <c r="DV181" i="4"/>
  <c r="GA150" i="4"/>
  <c r="GA152" i="4"/>
  <c r="GA149" i="4"/>
  <c r="GA157" i="4"/>
  <c r="GA158" i="4"/>
  <c r="GA159" i="4"/>
  <c r="GA135" i="4"/>
  <c r="GA136" i="4"/>
  <c r="GA137" i="4"/>
  <c r="GA138" i="4"/>
  <c r="GA139" i="4"/>
  <c r="GA140" i="4"/>
  <c r="GA165" i="4"/>
  <c r="GA151" i="4"/>
  <c r="GA156" i="4"/>
  <c r="GA155" i="4"/>
  <c r="GA129" i="4"/>
  <c r="GA127" i="4"/>
  <c r="GA153" i="4"/>
  <c r="GA154" i="4"/>
  <c r="FU124" i="4"/>
  <c r="FV124" i="4"/>
  <c r="FW124" i="4"/>
  <c r="FX124" i="4"/>
  <c r="FY124" i="4"/>
  <c r="FZ124" i="4"/>
  <c r="FU125" i="4"/>
  <c r="FV125" i="4"/>
  <c r="FW125" i="4"/>
  <c r="FX125" i="4"/>
  <c r="FY125" i="4"/>
  <c r="FZ125" i="4"/>
  <c r="FU126" i="4"/>
  <c r="FV126" i="4"/>
  <c r="FW126" i="4"/>
  <c r="FX126" i="4"/>
  <c r="FY126" i="4"/>
  <c r="FZ126" i="4"/>
  <c r="FU70" i="4"/>
  <c r="FV70" i="4"/>
  <c r="FW70" i="4"/>
  <c r="FX70" i="4"/>
  <c r="FY70" i="4"/>
  <c r="FZ70" i="4"/>
  <c r="BB200" i="4" l="1"/>
  <c r="BB153" i="4"/>
  <c r="BB203" i="4"/>
  <c r="BB156" i="4"/>
  <c r="BB186" i="4"/>
  <c r="BB139" i="4"/>
  <c r="BB134" i="4"/>
  <c r="BB135" i="4"/>
  <c r="BB196" i="4"/>
  <c r="BB149" i="4"/>
  <c r="BB201" i="4"/>
  <c r="BB154" i="4"/>
  <c r="BB202" i="4"/>
  <c r="BB155" i="4"/>
  <c r="BB187" i="4"/>
  <c r="BB140" i="4"/>
  <c r="BB183" i="4"/>
  <c r="BB136" i="4"/>
  <c r="BB204" i="4"/>
  <c r="BB157" i="4"/>
  <c r="BB131" i="4"/>
  <c r="BB127" i="4"/>
  <c r="BB198" i="4"/>
  <c r="BB151" i="4"/>
  <c r="BB185" i="4"/>
  <c r="BB138" i="4"/>
  <c r="BB206" i="4"/>
  <c r="BB159" i="4"/>
  <c r="BB199" i="4"/>
  <c r="BB152" i="4"/>
  <c r="BB133" i="4"/>
  <c r="BB129" i="4"/>
  <c r="BB212" i="4"/>
  <c r="BB165" i="4"/>
  <c r="BB184" i="4"/>
  <c r="BB137" i="4"/>
  <c r="BB205" i="4"/>
  <c r="BB158" i="4"/>
  <c r="BB197" i="4"/>
  <c r="BB150" i="4"/>
  <c r="FO241" i="4"/>
  <c r="GA126" i="4"/>
  <c r="GA125" i="4"/>
  <c r="DH131" i="4"/>
  <c r="GH131" i="4" s="1"/>
  <c r="BB130" i="4" l="1"/>
  <c r="BB126" i="4"/>
  <c r="BB182" i="4"/>
  <c r="BB125" i="4"/>
  <c r="GH127" i="4"/>
  <c r="DW256" i="4"/>
  <c r="DI131" i="4"/>
  <c r="DJ131" i="4" s="1"/>
  <c r="DL185" i="4"/>
  <c r="DL186" i="4"/>
  <c r="DW249" i="4" l="1"/>
  <c r="FO248" i="4"/>
  <c r="DL190" i="4"/>
  <c r="DL131" i="4"/>
  <c r="DL189" i="4"/>
  <c r="DL184" i="4"/>
  <c r="DL188" i="4" l="1"/>
  <c r="DL183" i="4"/>
  <c r="DL193" i="4"/>
  <c r="DL194" i="4"/>
  <c r="GA70" i="4"/>
  <c r="BB70" i="4" s="1"/>
  <c r="GA124" i="4"/>
  <c r="BB181" i="4" l="1"/>
  <c r="BB124" i="4"/>
  <c r="DL187" i="4"/>
  <c r="DL197" i="4"/>
  <c r="DL192" i="4"/>
  <c r="DL198" i="4"/>
  <c r="DL202" i="4" l="1"/>
  <c r="DL201" i="4"/>
  <c r="DL196" i="4"/>
  <c r="DL191" i="4"/>
  <c r="DL195" i="4" l="1"/>
  <c r="DL200" i="4"/>
  <c r="DL205" i="4"/>
  <c r="DL206" i="4"/>
  <c r="DL210" i="4" l="1"/>
  <c r="DL209" i="4"/>
  <c r="DL204" i="4"/>
  <c r="DL199" i="4"/>
  <c r="FO250" i="4" l="1"/>
  <c r="FO249" i="4" s="1"/>
  <c r="DL203" i="4"/>
  <c r="DL208" i="4"/>
  <c r="DL212" i="4" l="1"/>
  <c r="DL207" i="4"/>
  <c r="DL211" i="4" l="1"/>
  <c r="DL58" i="4" l="1"/>
</calcChain>
</file>

<file path=xl/comments1.xml><?xml version="1.0" encoding="utf-8"?>
<comments xmlns="http://schemas.openxmlformats.org/spreadsheetml/2006/main">
  <authors>
    <author>Administrator</author>
  </authors>
  <commentList>
    <comment ref="W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害虫駆除含む</t>
        </r>
      </text>
    </comment>
  </commentList>
</comments>
</file>

<file path=xl/sharedStrings.xml><?xml version="1.0" encoding="utf-8"?>
<sst xmlns="http://schemas.openxmlformats.org/spreadsheetml/2006/main" count="11252" uniqueCount="730">
  <si>
    <t>A</t>
  </si>
  <si>
    <t>B</t>
  </si>
  <si>
    <t>C</t>
  </si>
  <si>
    <t>D</t>
  </si>
  <si>
    <t>工事の必要性</t>
    <rPh sb="0" eb="2">
      <t>コウジ</t>
    </rPh>
    <rPh sb="3" eb="6">
      <t>ヒツヨウセイ</t>
    </rPh>
    <phoneticPr fontId="7"/>
  </si>
  <si>
    <t>計算式</t>
    <rPh sb="0" eb="2">
      <t>ケイサン</t>
    </rPh>
    <rPh sb="2" eb="3">
      <t>シキ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</si>
  <si>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</si>
  <si>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現況劣化度</t>
    <rPh sb="0" eb="2">
      <t>ゲンキョウ</t>
    </rPh>
    <rPh sb="2" eb="4">
      <t>レッカ</t>
    </rPh>
    <rPh sb="4" eb="5">
      <t>ド</t>
    </rPh>
    <phoneticPr fontId="7"/>
  </si>
  <si>
    <t>№</t>
    <phoneticPr fontId="7"/>
  </si>
  <si>
    <t>主管課</t>
    <rPh sb="0" eb="3">
      <t>シュカンカ</t>
    </rPh>
    <phoneticPr fontId="7"/>
  </si>
  <si>
    <t>施設名</t>
    <rPh sb="0" eb="2">
      <t>シセツ</t>
    </rPh>
    <rPh sb="2" eb="3">
      <t>メイ</t>
    </rPh>
    <phoneticPr fontId="7"/>
  </si>
  <si>
    <t>所在地</t>
    <rPh sb="0" eb="3">
      <t>ショザイチ</t>
    </rPh>
    <phoneticPr fontId="7"/>
  </si>
  <si>
    <t>建設年</t>
    <rPh sb="0" eb="2">
      <t>ケンセツ</t>
    </rPh>
    <rPh sb="2" eb="3">
      <t>トシ</t>
    </rPh>
    <phoneticPr fontId="7"/>
  </si>
  <si>
    <t>延床面積</t>
    <rPh sb="0" eb="1">
      <t>ノベ</t>
    </rPh>
    <rPh sb="1" eb="4">
      <t>ユカメンセキ</t>
    </rPh>
    <phoneticPr fontId="7"/>
  </si>
  <si>
    <t>構造</t>
    <rPh sb="0" eb="2">
      <t>コウゾウ</t>
    </rPh>
    <phoneticPr fontId="7"/>
  </si>
  <si>
    <t>耐震診断</t>
    <rPh sb="0" eb="2">
      <t>タイシン</t>
    </rPh>
    <rPh sb="2" eb="4">
      <t>シンダン</t>
    </rPh>
    <phoneticPr fontId="7"/>
  </si>
  <si>
    <t>補強の有無</t>
    <rPh sb="0" eb="2">
      <t>ホキョウ</t>
    </rPh>
    <rPh sb="3" eb="5">
      <t>ウム</t>
    </rPh>
    <phoneticPr fontId="7"/>
  </si>
  <si>
    <t>保全計画対象</t>
    <rPh sb="0" eb="2">
      <t>ホゼン</t>
    </rPh>
    <rPh sb="2" eb="4">
      <t>ケイカク</t>
    </rPh>
    <rPh sb="4" eb="6">
      <t>タイショウ</t>
    </rPh>
    <phoneticPr fontId="7"/>
  </si>
  <si>
    <t>地域区分</t>
    <rPh sb="0" eb="2">
      <t>チイキ</t>
    </rPh>
    <rPh sb="2" eb="4">
      <t>クブン</t>
    </rPh>
    <phoneticPr fontId="7"/>
  </si>
  <si>
    <t>大規模改修実施済み（-15）</t>
    <rPh sb="0" eb="3">
      <t>ダイキボ</t>
    </rPh>
    <rPh sb="3" eb="5">
      <t>カイシュウ</t>
    </rPh>
    <rPh sb="5" eb="7">
      <t>ジッシ</t>
    </rPh>
    <rPh sb="7" eb="8">
      <t>ス</t>
    </rPh>
    <phoneticPr fontId="7"/>
  </si>
  <si>
    <t>築年評価</t>
    <rPh sb="0" eb="1">
      <t>チク</t>
    </rPh>
    <rPh sb="1" eb="2">
      <t>ネン</t>
    </rPh>
    <rPh sb="2" eb="4">
      <t>ヒョウカ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</si>
  <si>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</si>
  <si>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</si>
  <si>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</si>
  <si>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内部</t>
    <rPh sb="0" eb="2">
      <t>ナイブ</t>
    </rPh>
    <phoneticPr fontId="7"/>
  </si>
  <si>
    <t>電気設備</t>
    <rPh sb="0" eb="2">
      <t>デンキ</t>
    </rPh>
    <rPh sb="2" eb="4">
      <t>セツビ</t>
    </rPh>
    <phoneticPr fontId="7"/>
  </si>
  <si>
    <t>給水設備</t>
    <rPh sb="0" eb="2">
      <t>キュウスイ</t>
    </rPh>
    <rPh sb="2" eb="4">
      <t>セツビ</t>
    </rPh>
    <phoneticPr fontId="7"/>
  </si>
  <si>
    <t>排水設備</t>
    <rPh sb="0" eb="2">
      <t>ハイスイ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</si>
  <si>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</si>
  <si>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その他</t>
    <rPh sb="2" eb="3">
      <t>タ</t>
    </rPh>
    <phoneticPr fontId="7"/>
  </si>
  <si>
    <t>外構</t>
    <rPh sb="0" eb="1">
      <t>ガイ</t>
    </rPh>
    <rPh sb="1" eb="2">
      <t>コウ</t>
    </rPh>
    <phoneticPr fontId="7"/>
  </si>
  <si>
    <t>総合劣化度</t>
    <rPh sb="0" eb="2">
      <t>ソウゴウ</t>
    </rPh>
    <rPh sb="2" eb="4">
      <t>レッカ</t>
    </rPh>
    <rPh sb="4" eb="5">
      <t>ド</t>
    </rPh>
    <phoneticPr fontId="7"/>
  </si>
  <si>
    <t>躯体改修</t>
    <rPh sb="0" eb="2">
      <t>クタイ</t>
    </rPh>
    <rPh sb="2" eb="4">
      <t>カイシュウ</t>
    </rPh>
    <phoneticPr fontId="7"/>
  </si>
  <si>
    <t>建築（外部）</t>
    <rPh sb="0" eb="2">
      <t>ケンチク</t>
    </rPh>
    <rPh sb="3" eb="5">
      <t>ガイブ</t>
    </rPh>
    <phoneticPr fontId="7"/>
  </si>
  <si>
    <t>内装</t>
    <rPh sb="0" eb="2">
      <t>ナイソウ</t>
    </rPh>
    <phoneticPr fontId="7"/>
  </si>
  <si>
    <t>設備</t>
    <rPh sb="0" eb="2">
      <t>セツビ</t>
    </rPh>
    <phoneticPr fontId="7"/>
  </si>
  <si>
    <t>施設重要度</t>
    <rPh sb="0" eb="2">
      <t>シセツ</t>
    </rPh>
    <rPh sb="2" eb="5">
      <t>ジュウヨウド</t>
    </rPh>
    <phoneticPr fontId="7"/>
  </si>
  <si>
    <t>建替え</t>
    <rPh sb="0" eb="2">
      <t>タテカ</t>
    </rPh>
    <phoneticPr fontId="7"/>
  </si>
  <si>
    <t>中規模修繕</t>
    <rPh sb="0" eb="3">
      <t>チュウキボ</t>
    </rPh>
    <rPh sb="3" eb="5">
      <t>シュウゼン</t>
    </rPh>
    <phoneticPr fontId="7"/>
  </si>
  <si>
    <t>大規模改修</t>
    <rPh sb="0" eb="3">
      <t>ダイキボ</t>
    </rPh>
    <rPh sb="3" eb="5">
      <t>カイシュウ</t>
    </rPh>
    <phoneticPr fontId="7"/>
  </si>
  <si>
    <t>合計</t>
    <rPh sb="0" eb="2">
      <t>ゴウケイ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</si>
  <si>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</si>
  <si>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―</t>
  </si>
  <si>
    <t>保全優先度</t>
    <rPh sb="0" eb="2">
      <t>ホゼン</t>
    </rPh>
    <rPh sb="2" eb="5">
      <t>ユウセンド</t>
    </rPh>
    <phoneticPr fontId="2"/>
  </si>
  <si>
    <t>経過年数</t>
    <rPh sb="0" eb="2">
      <t>ケイカ</t>
    </rPh>
    <rPh sb="2" eb="4">
      <t>ネンスウ</t>
    </rPh>
    <phoneticPr fontId="2"/>
  </si>
  <si>
    <t>調査年（2014）</t>
    <rPh sb="0" eb="2">
      <t>チョウサ</t>
    </rPh>
    <rPh sb="2" eb="3">
      <t>ネン</t>
    </rPh>
    <phoneticPr fontId="2"/>
  </si>
  <si>
    <t>かぶり厚さ
（ｍｍ）</t>
    <rPh sb="3" eb="4">
      <t>アツ</t>
    </rPh>
    <phoneticPr fontId="2"/>
  </si>
  <si>
    <t>目視調査</t>
    <rPh sb="0" eb="2">
      <t>モクシ</t>
    </rPh>
    <rPh sb="2" eb="4">
      <t>チョウサ</t>
    </rPh>
    <phoneticPr fontId="2"/>
  </si>
  <si>
    <t>構造体調査結果
（RC、SRC造）</t>
    <rPh sb="15" eb="16">
      <t>ゾウ</t>
    </rPh>
    <phoneticPr fontId="2"/>
  </si>
  <si>
    <t>構造体評価</t>
    <rPh sb="0" eb="3">
      <t>コウゾウタイ</t>
    </rPh>
    <rPh sb="3" eb="5">
      <t>ヒョウカ</t>
    </rPh>
    <phoneticPr fontId="2"/>
  </si>
  <si>
    <t>中性化</t>
    <rPh sb="0" eb="3">
      <t>チュウセイカ</t>
    </rPh>
    <phoneticPr fontId="2"/>
  </si>
  <si>
    <t>鉄筋腐食</t>
    <rPh sb="0" eb="2">
      <t>テッキン</t>
    </rPh>
    <rPh sb="2" eb="4">
      <t>フショク</t>
    </rPh>
    <phoneticPr fontId="2"/>
  </si>
  <si>
    <t>圧縮強度</t>
    <rPh sb="0" eb="2">
      <t>アッシュク</t>
    </rPh>
    <rPh sb="2" eb="4">
      <t>キョウド</t>
    </rPh>
    <phoneticPr fontId="2"/>
  </si>
  <si>
    <t>目視状況</t>
    <rPh sb="0" eb="2">
      <t>モクシ</t>
    </rPh>
    <rPh sb="2" eb="4">
      <t>ジョウキョウ</t>
    </rPh>
    <phoneticPr fontId="2"/>
  </si>
  <si>
    <t>中性化深さ
（ｍｍ）</t>
    <rPh sb="0" eb="3">
      <t>チュウセイカ</t>
    </rPh>
    <rPh sb="3" eb="4">
      <t>フカ</t>
    </rPh>
    <phoneticPr fontId="2"/>
  </si>
  <si>
    <t>○</t>
  </si>
  <si>
    <t>分類</t>
    <rPh sb="0" eb="2">
      <t>ブンルイ</t>
    </rPh>
    <phoneticPr fontId="2"/>
  </si>
  <si>
    <t>躯体補修</t>
    <rPh sb="0" eb="2">
      <t>クタイ</t>
    </rPh>
    <rPh sb="2" eb="4">
      <t>ホシュウ</t>
    </rPh>
    <phoneticPr fontId="2"/>
  </si>
  <si>
    <t>合計</t>
    <rPh sb="0" eb="2">
      <t>ゴウケイ</t>
    </rPh>
    <phoneticPr fontId="2"/>
  </si>
  <si>
    <t>西暦</t>
    <rPh sb="0" eb="2">
      <t>セイレキ</t>
    </rPh>
    <phoneticPr fontId="2"/>
  </si>
  <si>
    <t>目標使用年数</t>
    <rPh sb="0" eb="2">
      <t>モクヒョウ</t>
    </rPh>
    <rPh sb="2" eb="4">
      <t>シヨウ</t>
    </rPh>
    <rPh sb="4" eb="6">
      <t>ネンスウ</t>
    </rPh>
    <phoneticPr fontId="2"/>
  </si>
  <si>
    <t>残存耐用年数
（参考）</t>
    <rPh sb="0" eb="2">
      <t>ザンゾン</t>
    </rPh>
    <rPh sb="2" eb="4">
      <t>タイヨウ</t>
    </rPh>
    <rPh sb="4" eb="6">
      <t>ネンスウ</t>
    </rPh>
    <rPh sb="8" eb="10">
      <t>サンコウ</t>
    </rPh>
    <phoneticPr fontId="2"/>
  </si>
  <si>
    <t>設計強度</t>
    <rPh sb="0" eb="2">
      <t>セッケイ</t>
    </rPh>
    <rPh sb="2" eb="4">
      <t>キョウド</t>
    </rPh>
    <phoneticPr fontId="2"/>
  </si>
  <si>
    <t>圧縮強度の平均値</t>
    <rPh sb="0" eb="2">
      <t>アッシュク</t>
    </rPh>
    <rPh sb="2" eb="4">
      <t>キョウド</t>
    </rPh>
    <rPh sb="5" eb="8">
      <t>ヘイキンチ</t>
    </rPh>
    <phoneticPr fontId="2"/>
  </si>
  <si>
    <t>中性化深さ</t>
    <rPh sb="0" eb="3">
      <t>チュウセイカ</t>
    </rPh>
    <rPh sb="3" eb="4">
      <t>フカ</t>
    </rPh>
    <phoneticPr fontId="2"/>
  </si>
  <si>
    <t>理論式による深さ</t>
    <phoneticPr fontId="2"/>
  </si>
  <si>
    <t>判定フロー</t>
    <rPh sb="0" eb="2">
      <t>ハンテイ</t>
    </rPh>
    <phoneticPr fontId="2"/>
  </si>
  <si>
    <t>構造分類</t>
    <rPh sb="0" eb="2">
      <t>コウゾウ</t>
    </rPh>
    <rPh sb="2" eb="4">
      <t>ブンルイ</t>
    </rPh>
    <phoneticPr fontId="7"/>
  </si>
  <si>
    <t>RC</t>
  </si>
  <si>
    <t>SRC</t>
  </si>
  <si>
    <t>S</t>
  </si>
  <si>
    <t>躯体補修</t>
    <rPh sb="0" eb="2">
      <t>クタイ</t>
    </rPh>
    <rPh sb="2" eb="4">
      <t>ホシュウ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</si>
  <si>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</si>
  <si>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</si>
  <si>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</si>
  <si>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建替え</t>
    <rPh sb="0" eb="2">
      <t>タテカ</t>
    </rPh>
    <phoneticPr fontId="7"/>
  </si>
  <si>
    <t>規模区分</t>
    <rPh sb="0" eb="2">
      <t>キボ</t>
    </rPh>
    <rPh sb="2" eb="4">
      <t>クブン</t>
    </rPh>
    <phoneticPr fontId="2"/>
  </si>
  <si>
    <t>調査経過年数</t>
    <rPh sb="0" eb="2">
      <t>チョウサ</t>
    </rPh>
    <rPh sb="2" eb="4">
      <t>ケイカ</t>
    </rPh>
    <rPh sb="4" eb="6">
      <t>ネンスウ</t>
    </rPh>
    <phoneticPr fontId="2"/>
  </si>
  <si>
    <t>合計</t>
    <rPh sb="0" eb="2">
      <t>ゴウケイ</t>
    </rPh>
    <phoneticPr fontId="2"/>
  </si>
  <si>
    <t>既存建物の工事費設定</t>
    <rPh sb="0" eb="2">
      <t>キゾン</t>
    </rPh>
    <rPh sb="2" eb="4">
      <t>タテモノ</t>
    </rPh>
    <rPh sb="5" eb="7">
      <t>コウジ</t>
    </rPh>
    <rPh sb="7" eb="8">
      <t>ヒ</t>
    </rPh>
    <rPh sb="8" eb="10">
      <t>セッテイ</t>
    </rPh>
    <phoneticPr fontId="2"/>
  </si>
  <si>
    <t>費用計上（年）</t>
    <rPh sb="0" eb="2">
      <t>ヒヨウ</t>
    </rPh>
    <rPh sb="2" eb="4">
      <t>ケイジョウ</t>
    </rPh>
    <rPh sb="5" eb="6">
      <t>ネン</t>
    </rPh>
    <phoneticPr fontId="7"/>
  </si>
  <si>
    <t>単価（千円/㎡）</t>
    <rPh sb="0" eb="2">
      <t>タンカ</t>
    </rPh>
    <rPh sb="3" eb="5">
      <t>センエン</t>
    </rPh>
    <phoneticPr fontId="2"/>
  </si>
  <si>
    <t>単年費（千円）</t>
    <rPh sb="0" eb="2">
      <t>タンネン</t>
    </rPh>
    <rPh sb="2" eb="3">
      <t>ヒ</t>
    </rPh>
    <rPh sb="4" eb="6">
      <t>センエン</t>
    </rPh>
    <phoneticPr fontId="7"/>
  </si>
  <si>
    <t>新規面積</t>
    <rPh sb="0" eb="2">
      <t>シンキ</t>
    </rPh>
    <rPh sb="2" eb="4">
      <t>メンセキ</t>
    </rPh>
    <phoneticPr fontId="7"/>
  </si>
  <si>
    <t>新旧面積比</t>
    <rPh sb="0" eb="2">
      <t>シンキュウ</t>
    </rPh>
    <rPh sb="2" eb="4">
      <t>メンセキ</t>
    </rPh>
    <rPh sb="4" eb="5">
      <t>ヒ</t>
    </rPh>
    <phoneticPr fontId="7"/>
  </si>
  <si>
    <t>新規構造分類</t>
    <rPh sb="0" eb="2">
      <t>シンキ</t>
    </rPh>
    <rPh sb="2" eb="4">
      <t>コウゾウ</t>
    </rPh>
    <rPh sb="4" eb="6">
      <t>ブンルイ</t>
    </rPh>
    <phoneticPr fontId="7"/>
  </si>
  <si>
    <t>新規</t>
    <rPh sb="0" eb="2">
      <t>シンキ</t>
    </rPh>
    <phoneticPr fontId="7"/>
  </si>
  <si>
    <t>新規建物の工事費設定</t>
    <rPh sb="0" eb="2">
      <t>シンキ</t>
    </rPh>
    <rPh sb="2" eb="4">
      <t>タテモノ</t>
    </rPh>
    <rPh sb="5" eb="7">
      <t>コウジ</t>
    </rPh>
    <rPh sb="7" eb="8">
      <t>ヒ</t>
    </rPh>
    <rPh sb="8" eb="10">
      <t>セッテイ</t>
    </rPh>
    <phoneticPr fontId="7"/>
  </si>
  <si>
    <t>方針</t>
    <rPh sb="0" eb="2">
      <t>ホウシン</t>
    </rPh>
    <phoneticPr fontId="7"/>
  </si>
  <si>
    <t>今後の予定</t>
    <rPh sb="0" eb="2">
      <t>コンゴ</t>
    </rPh>
    <rPh sb="3" eb="5">
      <t>ヨテイ</t>
    </rPh>
    <phoneticPr fontId="7"/>
  </si>
  <si>
    <t>工事費（千円）</t>
    <rPh sb="0" eb="2">
      <t>コウジ</t>
    </rPh>
    <rPh sb="2" eb="3">
      <t>ヒ</t>
    </rPh>
    <rPh sb="4" eb="6">
      <t>センエン</t>
    </rPh>
    <phoneticPr fontId="2"/>
  </si>
  <si>
    <t>W</t>
  </si>
  <si>
    <t>工事実施年</t>
    <rPh sb="0" eb="2">
      <t>コウジ</t>
    </rPh>
    <rPh sb="2" eb="4">
      <t>ジッシ</t>
    </rPh>
    <rPh sb="4" eb="5">
      <t>ネン</t>
    </rPh>
    <phoneticPr fontId="7"/>
  </si>
  <si>
    <t>存廃実施年</t>
    <rPh sb="0" eb="1">
      <t>ゾン</t>
    </rPh>
    <rPh sb="1" eb="2">
      <t>ハイ</t>
    </rPh>
    <rPh sb="2" eb="4">
      <t>ジッシ</t>
    </rPh>
    <rPh sb="4" eb="5">
      <t>ネン</t>
    </rPh>
    <phoneticPr fontId="7"/>
  </si>
  <si>
    <t>地区区分</t>
    <rPh sb="0" eb="2">
      <t>チク</t>
    </rPh>
    <rPh sb="2" eb="4">
      <t>クブン</t>
    </rPh>
    <phoneticPr fontId="7"/>
  </si>
  <si>
    <t>細分類</t>
    <rPh sb="0" eb="1">
      <t>ホソ</t>
    </rPh>
    <rPh sb="1" eb="3">
      <t>ブンルイ</t>
    </rPh>
    <phoneticPr fontId="7"/>
  </si>
  <si>
    <t>施　設　一　覧
（保全対象施設）</t>
    <rPh sb="0" eb="1">
      <t>シ</t>
    </rPh>
    <rPh sb="2" eb="3">
      <t>セツ</t>
    </rPh>
    <rPh sb="4" eb="5">
      <t>イチ</t>
    </rPh>
    <rPh sb="6" eb="7">
      <t>ラン</t>
    </rPh>
    <rPh sb="9" eb="11">
      <t>ホゼン</t>
    </rPh>
    <rPh sb="11" eb="13">
      <t>タイショウ</t>
    </rPh>
    <rPh sb="13" eb="15">
      <t>シセツ</t>
    </rPh>
    <phoneticPr fontId="7"/>
  </si>
  <si>
    <t>計画設定初年度</t>
    <rPh sb="0" eb="2">
      <t>ケイカク</t>
    </rPh>
    <rPh sb="2" eb="4">
      <t>セッテイ</t>
    </rPh>
    <rPh sb="4" eb="7">
      <t>ショネンド</t>
    </rPh>
    <phoneticPr fontId="7"/>
  </si>
  <si>
    <t>和暦</t>
    <rPh sb="0" eb="1">
      <t>ワ</t>
    </rPh>
    <rPh sb="1" eb="2">
      <t>レキ</t>
    </rPh>
    <phoneticPr fontId="2"/>
  </si>
  <si>
    <t>年次計画（上段：年数　　中断：西暦　　下段：和暦）</t>
    <rPh sb="0" eb="2">
      <t>ネンジ</t>
    </rPh>
    <rPh sb="2" eb="4">
      <t>ケイカク</t>
    </rPh>
    <rPh sb="5" eb="7">
      <t>ジョウダン</t>
    </rPh>
    <rPh sb="8" eb="10">
      <t>ネンスウ</t>
    </rPh>
    <rPh sb="12" eb="14">
      <t>チュウダン</t>
    </rPh>
    <rPh sb="15" eb="17">
      <t>セイレキ</t>
    </rPh>
    <rPh sb="19" eb="21">
      <t>ゲダン</t>
    </rPh>
    <rPh sb="22" eb="23">
      <t>ワ</t>
    </rPh>
    <rPh sb="23" eb="24">
      <t>レキ</t>
    </rPh>
    <phoneticPr fontId="2"/>
  </si>
  <si>
    <t>終了</t>
    <rPh sb="0" eb="2">
      <t>シュウリョウ</t>
    </rPh>
    <phoneticPr fontId="7"/>
  </si>
  <si>
    <t>変更禁止</t>
    <rPh sb="0" eb="2">
      <t>ヘンコウ</t>
    </rPh>
    <rPh sb="2" eb="4">
      <t>キンシ</t>
    </rPh>
    <phoneticPr fontId="7"/>
  </si>
  <si>
    <t>データ件数</t>
    <rPh sb="3" eb="5">
      <t>ケンスウ</t>
    </rPh>
    <phoneticPr fontId="7"/>
  </si>
  <si>
    <t>躯体経常年</t>
    <rPh sb="0" eb="2">
      <t>クタイ</t>
    </rPh>
    <rPh sb="2" eb="4">
      <t>ケイジョウ</t>
    </rPh>
    <rPh sb="4" eb="5">
      <t>ネン</t>
    </rPh>
    <phoneticPr fontId="7"/>
  </si>
  <si>
    <t>中規模</t>
    <rPh sb="0" eb="3">
      <t>チュウキボ</t>
    </rPh>
    <phoneticPr fontId="7"/>
  </si>
  <si>
    <t>大規模</t>
    <rPh sb="0" eb="3">
      <t>ダイキボ</t>
    </rPh>
    <phoneticPr fontId="7"/>
  </si>
  <si>
    <t>長寿命</t>
    <rPh sb="0" eb="1">
      <t>チョウ</t>
    </rPh>
    <rPh sb="1" eb="3">
      <t>ジュミョウ</t>
    </rPh>
    <phoneticPr fontId="7"/>
  </si>
  <si>
    <t>建替え</t>
    <rPh sb="0" eb="2">
      <t>タテカ</t>
    </rPh>
    <phoneticPr fontId="7"/>
  </si>
  <si>
    <t>新規中規模</t>
    <rPh sb="0" eb="2">
      <t>シンキ</t>
    </rPh>
    <rPh sb="2" eb="5">
      <t>チュウキボ</t>
    </rPh>
    <phoneticPr fontId="7"/>
  </si>
  <si>
    <t>新規大規模</t>
    <rPh sb="0" eb="2">
      <t>シンキ</t>
    </rPh>
    <rPh sb="2" eb="5">
      <t>ダイキボ</t>
    </rPh>
    <phoneticPr fontId="7"/>
  </si>
  <si>
    <t>新規長寿命</t>
    <rPh sb="0" eb="2">
      <t>シンキ</t>
    </rPh>
    <rPh sb="2" eb="3">
      <t>チョウ</t>
    </rPh>
    <rPh sb="3" eb="5">
      <t>ジュミョウ</t>
    </rPh>
    <phoneticPr fontId="7"/>
  </si>
  <si>
    <t>集計チェック１</t>
    <rPh sb="0" eb="2">
      <t>シュウケイ</t>
    </rPh>
    <phoneticPr fontId="7"/>
  </si>
  <si>
    <t>集計チェック２</t>
    <rPh sb="0" eb="2">
      <t>シュウケイ</t>
    </rPh>
    <phoneticPr fontId="7"/>
  </si>
  <si>
    <t>コンクリート強度（N/ｍｍ2）</t>
    <rPh sb="6" eb="8">
      <t>キョウド</t>
    </rPh>
    <phoneticPr fontId="2"/>
  </si>
  <si>
    <t>地上</t>
    <rPh sb="0" eb="2">
      <t>チジョウ</t>
    </rPh>
    <phoneticPr fontId="7"/>
  </si>
  <si>
    <t>地下</t>
    <rPh sb="0" eb="2">
      <t>チカ</t>
    </rPh>
    <phoneticPr fontId="7"/>
  </si>
  <si>
    <t>駐車場</t>
    <rPh sb="0" eb="3">
      <t>チュウシャジョウ</t>
    </rPh>
    <phoneticPr fontId="7"/>
  </si>
  <si>
    <t>階層</t>
    <rPh sb="0" eb="2">
      <t>カイソウ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</si>
  <si>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</si>
  <si>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</si>
  <si>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開口部</t>
    <rPh sb="0" eb="3">
      <t>カイコウブ</t>
    </rPh>
    <phoneticPr fontId="7"/>
  </si>
  <si>
    <t>部位面積（㎡）</t>
    <rPh sb="0" eb="2">
      <t>ブイ</t>
    </rPh>
    <rPh sb="2" eb="4">
      <t>メンセキ</t>
    </rPh>
    <phoneticPr fontId="7"/>
  </si>
  <si>
    <t>工事価格</t>
    <rPh sb="0" eb="2">
      <t>コウジ</t>
    </rPh>
    <rPh sb="2" eb="4">
      <t>カカク</t>
    </rPh>
    <phoneticPr fontId="7"/>
  </si>
  <si>
    <t>修繕維持費</t>
    <rPh sb="0" eb="2">
      <t>シュウゼン</t>
    </rPh>
    <rPh sb="2" eb="5">
      <t>イジヒ</t>
    </rPh>
    <phoneticPr fontId="7"/>
  </si>
  <si>
    <t>実施頻度</t>
    <rPh sb="0" eb="2">
      <t>ジッシ</t>
    </rPh>
    <rPh sb="2" eb="4">
      <t>ヒンド</t>
    </rPh>
    <phoneticPr fontId="7"/>
  </si>
  <si>
    <t>工事単価</t>
    <rPh sb="0" eb="2">
      <t>コウジ</t>
    </rPh>
    <rPh sb="2" eb="4">
      <t>タンカ</t>
    </rPh>
    <phoneticPr fontId="7"/>
  </si>
  <si>
    <t>最後年</t>
    <rPh sb="0" eb="2">
      <t>サイゴ</t>
    </rPh>
    <rPh sb="2" eb="3">
      <t>ネン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</si>
  <si>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</si>
  <si>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</si>
  <si>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隣保館</t>
  </si>
  <si>
    <t>市役所本庁舎</t>
    <rPh sb="3" eb="4">
      <t>ボン</t>
    </rPh>
    <rPh sb="4" eb="6">
      <t>チョウシャ</t>
    </rPh>
    <phoneticPr fontId="4"/>
  </si>
  <si>
    <t>岱明支所</t>
    <rPh sb="0" eb="2">
      <t>タイメイ</t>
    </rPh>
    <rPh sb="2" eb="4">
      <t>シショ</t>
    </rPh>
    <phoneticPr fontId="4"/>
  </si>
  <si>
    <t>横島支所</t>
    <rPh sb="0" eb="2">
      <t>ヨコシマ</t>
    </rPh>
    <rPh sb="2" eb="4">
      <t>シショ</t>
    </rPh>
    <phoneticPr fontId="4"/>
  </si>
  <si>
    <t>天水支所</t>
    <rPh sb="0" eb="2">
      <t>テンスイ</t>
    </rPh>
    <rPh sb="2" eb="4">
      <t>シショ</t>
    </rPh>
    <phoneticPr fontId="4"/>
  </si>
  <si>
    <t>市民会館（ホール棟）</t>
    <rPh sb="8" eb="9">
      <t>トウ</t>
    </rPh>
    <phoneticPr fontId="4"/>
  </si>
  <si>
    <t>市民会館（事務所会議室棟）</t>
    <rPh sb="5" eb="7">
      <t>ジム</t>
    </rPh>
    <rPh sb="7" eb="8">
      <t>ショ</t>
    </rPh>
    <rPh sb="8" eb="11">
      <t>カイギシツ</t>
    </rPh>
    <rPh sb="11" eb="12">
      <t>トウ</t>
    </rPh>
    <phoneticPr fontId="4"/>
  </si>
  <si>
    <t>天水石けん加工施設</t>
    <rPh sb="0" eb="2">
      <t>テンスイ</t>
    </rPh>
    <rPh sb="2" eb="3">
      <t>セッ</t>
    </rPh>
    <rPh sb="5" eb="7">
      <t>カコウ</t>
    </rPh>
    <rPh sb="7" eb="9">
      <t>シセツ</t>
    </rPh>
    <phoneticPr fontId="4"/>
  </si>
  <si>
    <t>水の守</t>
    <rPh sb="0" eb="1">
      <t>ミズ</t>
    </rPh>
    <rPh sb="2" eb="3">
      <t>モリ</t>
    </rPh>
    <phoneticPr fontId="4"/>
  </si>
  <si>
    <t>福祉センター（玉名）</t>
  </si>
  <si>
    <t>コミュニティセンター潮湯</t>
  </si>
  <si>
    <t>高齢者等就業支援センター</t>
    <rPh sb="0" eb="2">
      <t>コウレイ</t>
    </rPh>
    <rPh sb="2" eb="3">
      <t>シャ</t>
    </rPh>
    <rPh sb="3" eb="4">
      <t>トウ</t>
    </rPh>
    <rPh sb="4" eb="6">
      <t>シュウギョウ</t>
    </rPh>
    <rPh sb="6" eb="8">
      <t>シエン</t>
    </rPh>
    <phoneticPr fontId="4"/>
  </si>
  <si>
    <t>静光園老人ホーム</t>
    <rPh sb="0" eb="1">
      <t>シズ</t>
    </rPh>
    <rPh sb="1" eb="2">
      <t>ヒカリ</t>
    </rPh>
    <rPh sb="2" eb="3">
      <t>エン</t>
    </rPh>
    <rPh sb="3" eb="5">
      <t>ロウジン</t>
    </rPh>
    <phoneticPr fontId="4"/>
  </si>
  <si>
    <t>天水老人憩いの家</t>
    <rPh sb="0" eb="2">
      <t>テンスイ</t>
    </rPh>
    <phoneticPr fontId="4"/>
  </si>
  <si>
    <t>玉名保健センター</t>
    <rPh sb="0" eb="2">
      <t>タマナ</t>
    </rPh>
    <phoneticPr fontId="4"/>
  </si>
  <si>
    <t>岱明ふれあい健康センター</t>
    <rPh sb="0" eb="2">
      <t>タイメイ</t>
    </rPh>
    <phoneticPr fontId="4"/>
  </si>
  <si>
    <t>ゆとりーむ</t>
  </si>
  <si>
    <t>天水保健センター（ふれあい館）</t>
    <rPh sb="0" eb="2">
      <t>テンスイ</t>
    </rPh>
    <rPh sb="2" eb="4">
      <t>ホケン</t>
    </rPh>
    <rPh sb="13" eb="14">
      <t>カン</t>
    </rPh>
    <phoneticPr fontId="4"/>
  </si>
  <si>
    <t>玉名第1保育所　</t>
  </si>
  <si>
    <t>滑石保育所</t>
  </si>
  <si>
    <t>伊倉保育所　</t>
  </si>
  <si>
    <t>豊水保育所　</t>
  </si>
  <si>
    <t>高道保育所</t>
  </si>
  <si>
    <t>大野保育所</t>
  </si>
  <si>
    <t>睦合保育所</t>
  </si>
  <si>
    <t>子育て支援センターくすの木</t>
    <rPh sb="0" eb="2">
      <t>コソダ</t>
    </rPh>
    <rPh sb="3" eb="5">
      <t>シエン</t>
    </rPh>
    <rPh sb="12" eb="13">
      <t>キ</t>
    </rPh>
    <phoneticPr fontId="4"/>
  </si>
  <si>
    <t>児童センター</t>
  </si>
  <si>
    <t>農村女性研修センター</t>
    <rPh sb="0" eb="2">
      <t>ノウソン</t>
    </rPh>
    <rPh sb="2" eb="4">
      <t>ジョセイ</t>
    </rPh>
    <rPh sb="4" eb="6">
      <t>ケンシュウ</t>
    </rPh>
    <phoneticPr fontId="4"/>
  </si>
  <si>
    <t>農産物直売所郷○市</t>
    <rPh sb="6" eb="7">
      <t>ゴウ</t>
    </rPh>
    <rPh sb="8" eb="9">
      <t>イチ</t>
    </rPh>
    <phoneticPr fontId="4"/>
  </si>
  <si>
    <t>勤労青少年ホーム</t>
  </si>
  <si>
    <t>玉名市大衆浴場</t>
  </si>
  <si>
    <t>商工会館</t>
    <rPh sb="0" eb="2">
      <t>ショウコウ</t>
    </rPh>
    <rPh sb="2" eb="4">
      <t>カイカン</t>
    </rPh>
    <phoneticPr fontId="4"/>
  </si>
  <si>
    <t>観光交流センター（たまララ）</t>
  </si>
  <si>
    <t>ふるさとセンターY・BOX</t>
  </si>
  <si>
    <t>横島農産加工研修研修センター</t>
    <rPh sb="0" eb="2">
      <t>ヨコシマ</t>
    </rPh>
    <rPh sb="2" eb="4">
      <t>ノウサン</t>
    </rPh>
    <rPh sb="4" eb="6">
      <t>カコウ</t>
    </rPh>
    <rPh sb="6" eb="8">
      <t>ケンシュウ</t>
    </rPh>
    <rPh sb="8" eb="10">
      <t>ケンシュウ</t>
    </rPh>
    <phoneticPr fontId="4"/>
  </si>
  <si>
    <t>横島農業体験施設</t>
    <rPh sb="0" eb="2">
      <t>ヨコシマ</t>
    </rPh>
    <rPh sb="2" eb="4">
      <t>ノウギョウ</t>
    </rPh>
    <rPh sb="4" eb="6">
      <t>タイケン</t>
    </rPh>
    <rPh sb="6" eb="8">
      <t>シセツ</t>
    </rPh>
    <phoneticPr fontId="4"/>
  </si>
  <si>
    <t>草枕温泉てんすい</t>
  </si>
  <si>
    <t>草枕山荘</t>
    <rPh sb="0" eb="2">
      <t>クサマクラ</t>
    </rPh>
    <rPh sb="2" eb="4">
      <t>サンソウ</t>
    </rPh>
    <phoneticPr fontId="4"/>
  </si>
  <si>
    <t>花の館</t>
    <rPh sb="0" eb="1">
      <t>ハナ</t>
    </rPh>
    <rPh sb="2" eb="3">
      <t>ヤカタ</t>
    </rPh>
    <phoneticPr fontId="4"/>
  </si>
  <si>
    <t>前田家別邸</t>
    <rPh sb="2" eb="3">
      <t>イエ</t>
    </rPh>
    <phoneticPr fontId="4"/>
  </si>
  <si>
    <t>草枕交流館</t>
    <rPh sb="0" eb="2">
      <t>クサマクラ</t>
    </rPh>
    <rPh sb="2" eb="4">
      <t>コウリュウ</t>
    </rPh>
    <rPh sb="4" eb="5">
      <t>カン</t>
    </rPh>
    <phoneticPr fontId="4"/>
  </si>
  <si>
    <t>玉名町小学校 管理棟</t>
    <rPh sb="0" eb="2">
      <t>タマナ</t>
    </rPh>
    <rPh sb="2" eb="3">
      <t>マチ</t>
    </rPh>
    <rPh sb="3" eb="6">
      <t>ショウガッコウ</t>
    </rPh>
    <rPh sb="7" eb="9">
      <t>カンリ</t>
    </rPh>
    <rPh sb="9" eb="10">
      <t>トウ</t>
    </rPh>
    <phoneticPr fontId="4"/>
  </si>
  <si>
    <t>玉名町小学校 教室棟 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キタ</t>
    </rPh>
    <phoneticPr fontId="4"/>
  </si>
  <si>
    <t>玉名町小学校 教室棟 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ミナミ</t>
    </rPh>
    <phoneticPr fontId="4"/>
  </si>
  <si>
    <t>玉名町小学校 給食室</t>
    <rPh sb="0" eb="2">
      <t>タマナ</t>
    </rPh>
    <rPh sb="2" eb="3">
      <t>マチ</t>
    </rPh>
    <rPh sb="3" eb="6">
      <t>ショウガッコウ</t>
    </rPh>
    <rPh sb="7" eb="10">
      <t>キュウショクシツ</t>
    </rPh>
    <phoneticPr fontId="4"/>
  </si>
  <si>
    <t>玉名町小学校 屋内運動場</t>
    <rPh sb="0" eb="2">
      <t>タマナ</t>
    </rPh>
    <rPh sb="2" eb="3">
      <t>マチ</t>
    </rPh>
    <rPh sb="3" eb="6">
      <t>ショウガッコウ</t>
    </rPh>
    <rPh sb="7" eb="9">
      <t>オクナイ</t>
    </rPh>
    <rPh sb="9" eb="12">
      <t>ウンドウジョウ</t>
    </rPh>
    <phoneticPr fontId="4"/>
  </si>
  <si>
    <t>玉名町小学校 プール</t>
    <rPh sb="0" eb="2">
      <t>タマナ</t>
    </rPh>
    <rPh sb="2" eb="3">
      <t>マチ</t>
    </rPh>
    <rPh sb="3" eb="6">
      <t>ショウガッコウ</t>
    </rPh>
    <phoneticPr fontId="4"/>
  </si>
  <si>
    <t>築山小学校　管理教室棟</t>
    <rPh sb="0" eb="2">
      <t>ツキヤマ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</si>
  <si>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築山小学校　教室棟 東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ヒガシ</t>
    </rPh>
    <phoneticPr fontId="4"/>
  </si>
  <si>
    <t>築山小学校　教室棟 西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ニシ</t>
    </rPh>
    <phoneticPr fontId="4"/>
  </si>
  <si>
    <t>築山小学校　特別教室棟</t>
    <rPh sb="0" eb="2">
      <t>ツキヤマ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</si>
  <si>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築山小学校　屋内運動場</t>
    <rPh sb="0" eb="2">
      <t>ツキヤマ</t>
    </rPh>
    <rPh sb="2" eb="5">
      <t>ショウガッコウ</t>
    </rPh>
    <rPh sb="6" eb="8">
      <t>オクナイ</t>
    </rPh>
    <rPh sb="8" eb="11">
      <t>ウンドウジョウ</t>
    </rPh>
    <phoneticPr fontId="4"/>
  </si>
  <si>
    <t>築山小学校　プール</t>
    <rPh sb="0" eb="2">
      <t>ツキヤマ</t>
    </rPh>
    <rPh sb="2" eb="5">
      <t>ショウガッコウ</t>
    </rPh>
    <phoneticPr fontId="4"/>
  </si>
  <si>
    <t>滑石小学校 教室棟</t>
    <rPh sb="0" eb="1">
      <t>スベ</t>
    </rPh>
    <rPh sb="1" eb="2">
      <t>イシ</t>
    </rPh>
    <rPh sb="2" eb="5">
      <t>ショウガッコウ</t>
    </rPh>
    <rPh sb="6" eb="8">
      <t>キョウシツ</t>
    </rPh>
    <rPh sb="8" eb="9">
      <t>トウ</t>
    </rPh>
    <phoneticPr fontId="4"/>
  </si>
  <si>
    <t>滑石小学校 特別教室棟</t>
    <rPh sb="0" eb="1">
      <t>スベ</t>
    </rPh>
    <rPh sb="1" eb="2">
      <t>イシ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</si>
  <si>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滑石小学校 屋内運動場</t>
    <rPh sb="0" eb="1">
      <t>スベ</t>
    </rPh>
    <rPh sb="1" eb="2">
      <t>イシ</t>
    </rPh>
    <rPh sb="2" eb="5">
      <t>ショウガッコウ</t>
    </rPh>
    <rPh sb="6" eb="8">
      <t>オクナイ</t>
    </rPh>
    <rPh sb="8" eb="11">
      <t>ウンドウジョウ</t>
    </rPh>
    <phoneticPr fontId="4"/>
  </si>
  <si>
    <t>滑石小学校 プール</t>
    <rPh sb="0" eb="1">
      <t>スベ</t>
    </rPh>
    <rPh sb="1" eb="2">
      <t>イシ</t>
    </rPh>
    <rPh sb="2" eb="5">
      <t>ショウガッコウ</t>
    </rPh>
    <phoneticPr fontId="4"/>
  </si>
  <si>
    <t>大浜小学校 普通教室棟</t>
    <rPh sb="0" eb="2">
      <t>オオハマ</t>
    </rPh>
    <rPh sb="2" eb="5">
      <t>ショウガッコウ</t>
    </rPh>
    <rPh sb="6" eb="8">
      <t>フツウ</t>
    </rPh>
    <rPh sb="8" eb="10">
      <t>キョウシツ</t>
    </rPh>
    <rPh sb="10" eb="11">
      <t>トウ</t>
    </rPh>
    <phoneticPr fontId="4"/>
  </si>
  <si>
    <t>大浜小学校 管理棟</t>
    <rPh sb="0" eb="2">
      <t>オオハマ</t>
    </rPh>
    <rPh sb="2" eb="5">
      <t>ショウガッコウ</t>
    </rPh>
    <rPh sb="6" eb="8">
      <t>カンリ</t>
    </rPh>
    <rPh sb="8" eb="9">
      <t>トウ</t>
    </rPh>
    <phoneticPr fontId="4"/>
  </si>
  <si>
    <t>大浜小学校 屋内運動場</t>
    <rPh sb="0" eb="2">
      <t>オオハマ</t>
    </rPh>
    <rPh sb="2" eb="5">
      <t>ショウガッコウ</t>
    </rPh>
    <rPh sb="6" eb="8">
      <t>オクナイ</t>
    </rPh>
    <rPh sb="8" eb="11">
      <t>ウンドウジョウ</t>
    </rPh>
    <phoneticPr fontId="4"/>
  </si>
  <si>
    <t>大浜小学校 プール</t>
    <rPh sb="0" eb="2">
      <t>オオハマ</t>
    </rPh>
    <rPh sb="2" eb="5">
      <t>ショウガッコウ</t>
    </rPh>
    <phoneticPr fontId="4"/>
  </si>
  <si>
    <t>豊水小学校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</si>
  <si>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豊水小学校 特別教室棟</t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</si>
  <si>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豊水小学校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</si>
  <si>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豊水小学校 プール</t>
    <rPh sb="2" eb="5">
      <t>ショウガッコウ</t>
    </rPh>
    <phoneticPr fontId="4"/>
  </si>
  <si>
    <t>八嘉小学校 管理教室棟</t>
    <rPh sb="0" eb="1">
      <t>ハチ</t>
    </rPh>
    <rPh sb="1" eb="2">
      <t>カ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</si>
  <si>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八嘉小学校 教室棟</t>
    <rPh sb="0" eb="1">
      <t>ハチ</t>
    </rPh>
    <rPh sb="1" eb="2">
      <t>カ</t>
    </rPh>
    <rPh sb="2" eb="5">
      <t>ショウガッコウ</t>
    </rPh>
    <rPh sb="6" eb="8">
      <t>キョウシツ</t>
    </rPh>
    <rPh sb="8" eb="9">
      <t>トウ</t>
    </rPh>
    <phoneticPr fontId="4"/>
  </si>
  <si>
    <t>八嘉小学校 屋内運動場</t>
    <rPh sb="0" eb="1">
      <t>ハチ</t>
    </rPh>
    <rPh sb="1" eb="2">
      <t>カ</t>
    </rPh>
    <rPh sb="2" eb="5">
      <t>ショウガッコウ</t>
    </rPh>
    <rPh sb="6" eb="8">
      <t>オクナイ</t>
    </rPh>
    <rPh sb="8" eb="11">
      <t>ウンドウジョウ</t>
    </rPh>
    <phoneticPr fontId="4"/>
  </si>
  <si>
    <t>八嘉小学校 プール</t>
    <rPh sb="0" eb="1">
      <t>ハチ</t>
    </rPh>
    <rPh sb="1" eb="2">
      <t>カ</t>
    </rPh>
    <rPh sb="2" eb="5">
      <t>ショウガッコウ</t>
    </rPh>
    <phoneticPr fontId="4"/>
  </si>
  <si>
    <t>伊倉小学校 管理教室棟</t>
    <rPh sb="0" eb="2">
      <t>イクラ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</si>
  <si>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伊倉小学校 特別教室棟</t>
    <rPh sb="0" eb="2">
      <t>イクラ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</si>
  <si>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伊倉小学校 屋内運動場</t>
    <rPh sb="0" eb="2">
      <t>イクラ</t>
    </rPh>
    <rPh sb="2" eb="5">
      <t>ショウガッコウ</t>
    </rPh>
    <rPh sb="6" eb="8">
      <t>オクナイ</t>
    </rPh>
    <rPh sb="8" eb="11">
      <t>ウンドウジョウ</t>
    </rPh>
    <phoneticPr fontId="4"/>
  </si>
  <si>
    <t>伊倉小学校 プール</t>
    <rPh sb="0" eb="2">
      <t>イクラ</t>
    </rPh>
    <rPh sb="2" eb="5">
      <t>ショウガッコウ</t>
    </rPh>
    <phoneticPr fontId="4"/>
  </si>
  <si>
    <t>梅林小学校 管理棟</t>
    <rPh sb="0" eb="2">
      <t>バイリン</t>
    </rPh>
    <rPh sb="2" eb="5">
      <t>ショウガッコウ</t>
    </rPh>
    <rPh sb="6" eb="9">
      <t>カンリトウ</t>
    </rPh>
    <phoneticPr fontId="4"/>
  </si>
  <si>
    <t>梅林小学校 教室棟 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</si>
  <si>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t>梅林小学校 教室棟 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</si>
  <si>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t>梅林小学校 教室棟 （一時借上げ）</t>
    <rPh sb="0" eb="2">
      <t>バイリン</t>
    </rPh>
    <rPh sb="2" eb="5">
      <t>ショウガッコウ</t>
    </rPh>
    <rPh sb="6" eb="8">
      <t>キョウシツ</t>
    </rPh>
    <rPh sb="8" eb="9">
      <t>トウ</t>
    </rPh>
    <rPh sb="11" eb="13">
      <t>イチジ</t>
    </rPh>
    <rPh sb="13" eb="15">
      <t>カリア</t>
    </rPh>
    <phoneticPr fontId="4"/>
  </si>
  <si>
    <t>梅林小学校 屋内運動場</t>
    <rPh sb="0" eb="2">
      <t>バイリン</t>
    </rPh>
    <rPh sb="2" eb="5">
      <t>ショウガッコウ</t>
    </rPh>
    <rPh sb="6" eb="8">
      <t>オクナイ</t>
    </rPh>
    <rPh sb="8" eb="11">
      <t>ウンドウジョウ</t>
    </rPh>
    <phoneticPr fontId="4"/>
  </si>
  <si>
    <t>梅林小学校 プール</t>
    <rPh sb="0" eb="2">
      <t>バイリン</t>
    </rPh>
    <rPh sb="2" eb="5">
      <t>ショウガッコウ</t>
    </rPh>
    <phoneticPr fontId="4"/>
  </si>
  <si>
    <t>月瀬小学校 管理教室棟</t>
    <rPh sb="0" eb="1">
      <t>ツキ</t>
    </rPh>
    <rPh sb="1" eb="2">
      <t>セ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</si>
  <si>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月瀬小学校 特別教室棟</t>
    <rPh sb="0" eb="1">
      <t>ツキ</t>
    </rPh>
    <rPh sb="1" eb="2">
      <t>セ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</si>
  <si>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月瀬小学校 屋内運動場</t>
    <rPh sb="0" eb="1">
      <t>ツキ</t>
    </rPh>
    <rPh sb="1" eb="2">
      <t>セ</t>
    </rPh>
    <rPh sb="2" eb="5">
      <t>ショウガッコウ</t>
    </rPh>
    <rPh sb="6" eb="8">
      <t>オクナイ</t>
    </rPh>
    <rPh sb="8" eb="11">
      <t>ウンドウジョウ</t>
    </rPh>
    <phoneticPr fontId="4"/>
  </si>
  <si>
    <t>月瀬小学校 プール</t>
    <rPh sb="0" eb="1">
      <t>ツキ</t>
    </rPh>
    <rPh sb="1" eb="2">
      <t>セ</t>
    </rPh>
    <rPh sb="2" eb="5">
      <t>ショウガッコウ</t>
    </rPh>
    <phoneticPr fontId="4"/>
  </si>
  <si>
    <t>玉名小学校 教室管理棟</t>
    <rPh sb="0" eb="1">
      <t>タマ</t>
    </rPh>
    <rPh sb="1" eb="2">
      <t>ナ</t>
    </rPh>
    <rPh sb="2" eb="5">
      <t>ショウガッコウ</t>
    </rPh>
    <rPh sb="6" eb="8">
      <t>キョウシツ</t>
    </rPh>
    <rPh sb="8" eb="11">
      <t>カンリトウ</t>
    </rPh>
    <phoneticPr fontId="4"/>
  </si>
  <si>
    <t>玉名小学校 特別教室棟</t>
    <rPh sb="0" eb="1">
      <t>タマ</t>
    </rPh>
    <rPh sb="1" eb="2">
      <t>ナ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</si>
  <si>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玉名小学校 屋内運動場</t>
    <rPh sb="0" eb="1">
      <t>タマ</t>
    </rPh>
    <rPh sb="1" eb="2">
      <t>ナ</t>
    </rPh>
    <rPh sb="2" eb="5">
      <t>ショウガッコウ</t>
    </rPh>
    <rPh sb="6" eb="8">
      <t>オクナイ</t>
    </rPh>
    <rPh sb="8" eb="11">
      <t>ウンドウジョウ</t>
    </rPh>
    <phoneticPr fontId="4"/>
  </si>
  <si>
    <t>玉名小学校 プール</t>
    <rPh sb="0" eb="1">
      <t>タマ</t>
    </rPh>
    <rPh sb="1" eb="2">
      <t>ナ</t>
    </rPh>
    <rPh sb="2" eb="5">
      <t>ショウガッコウ</t>
    </rPh>
    <phoneticPr fontId="4"/>
  </si>
  <si>
    <t>石貫小学校 管理教室棟</t>
    <rPh sb="0" eb="1">
      <t>イシ</t>
    </rPh>
    <rPh sb="1" eb="2">
      <t>ツラヌ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</si>
  <si>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石貫小学校 特別教室棟</t>
    <rPh sb="0" eb="1">
      <t>イシ</t>
    </rPh>
    <rPh sb="1" eb="2">
      <t>ツラヌ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</si>
  <si>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石貫小学校 屋内運動場</t>
    <rPh sb="0" eb="1">
      <t>イシ</t>
    </rPh>
    <rPh sb="1" eb="2">
      <t>ツラヌ</t>
    </rPh>
    <rPh sb="2" eb="5">
      <t>ショウガッコウ</t>
    </rPh>
    <rPh sb="6" eb="8">
      <t>オクナイ</t>
    </rPh>
    <rPh sb="8" eb="11">
      <t>ウンドウジョウ</t>
    </rPh>
    <phoneticPr fontId="4"/>
  </si>
  <si>
    <t>石貫小学校 プール</t>
    <rPh sb="0" eb="1">
      <t>イシ</t>
    </rPh>
    <rPh sb="1" eb="2">
      <t>ツラヌ</t>
    </rPh>
    <rPh sb="2" eb="5">
      <t>ショウガッコウ</t>
    </rPh>
    <phoneticPr fontId="4"/>
  </si>
  <si>
    <t>三ツ川小学校 管理教室棟</t>
    <rPh sb="0" eb="1">
      <t>サン</t>
    </rPh>
    <rPh sb="2" eb="3">
      <t>カワ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</si>
  <si>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t>三ツ川小学校 教室棟</t>
    <rPh sb="0" eb="1">
      <t>サン</t>
    </rPh>
    <rPh sb="2" eb="3">
      <t>カワ</t>
    </rPh>
    <rPh sb="3" eb="6">
      <t>ショウガッコウ</t>
    </rPh>
    <rPh sb="7" eb="9">
      <t>キョウシツ</t>
    </rPh>
    <rPh sb="9" eb="10">
      <t>トウ</t>
    </rPh>
    <phoneticPr fontId="4"/>
  </si>
  <si>
    <t>三ツ川小学校 屋内運動場</t>
    <rPh sb="0" eb="1">
      <t>サン</t>
    </rPh>
    <rPh sb="2" eb="3">
      <t>カワ</t>
    </rPh>
    <rPh sb="3" eb="6">
      <t>ショウガッコウ</t>
    </rPh>
    <rPh sb="7" eb="9">
      <t>オクナイ</t>
    </rPh>
    <rPh sb="9" eb="12">
      <t>ウンドウジョウ</t>
    </rPh>
    <phoneticPr fontId="4"/>
  </si>
  <si>
    <t>三ツ川小学校 プール</t>
    <rPh sb="0" eb="1">
      <t>サン</t>
    </rPh>
    <rPh sb="2" eb="3">
      <t>カワ</t>
    </rPh>
    <rPh sb="3" eb="6">
      <t>ショウガッコウ</t>
    </rPh>
    <phoneticPr fontId="4"/>
  </si>
  <si>
    <t>小田小学校 管理教室棟</t>
    <rPh sb="0" eb="2">
      <t>オダ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</si>
  <si>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小田小学校 屋内運動場</t>
    <rPh sb="0" eb="2">
      <t>オダ</t>
    </rPh>
    <rPh sb="2" eb="5">
      <t>ショウガッコウ</t>
    </rPh>
    <rPh sb="6" eb="8">
      <t>オクナイ</t>
    </rPh>
    <rPh sb="8" eb="11">
      <t>ウンドウジョウ</t>
    </rPh>
    <phoneticPr fontId="4"/>
  </si>
  <si>
    <t>小田小学校 プール</t>
    <rPh sb="0" eb="2">
      <t>オダ</t>
    </rPh>
    <rPh sb="2" eb="5">
      <t>ショウガッコウ</t>
    </rPh>
    <phoneticPr fontId="4"/>
  </si>
  <si>
    <t>大野小学校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</si>
  <si>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大野小学校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</si>
  <si>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大野小学校 プール</t>
    <rPh sb="2" eb="5">
      <t>ショウガッコウ</t>
    </rPh>
    <phoneticPr fontId="4"/>
  </si>
  <si>
    <t>睦合小学校 教室棟</t>
    <rPh sb="0" eb="1">
      <t>ムツ</t>
    </rPh>
    <rPh sb="1" eb="2">
      <t>ア</t>
    </rPh>
    <rPh sb="2" eb="5">
      <t>ショウガッコウ</t>
    </rPh>
    <rPh sb="6" eb="8">
      <t>キョウシツ</t>
    </rPh>
    <rPh sb="8" eb="9">
      <t>トウ</t>
    </rPh>
    <phoneticPr fontId="4"/>
  </si>
  <si>
    <t>睦合小学校 管理教室棟</t>
    <rPh sb="0" eb="1">
      <t>ムツ</t>
    </rPh>
    <rPh sb="1" eb="2">
      <t>ア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</si>
  <si>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睦合小学校 屋内運動場</t>
    <rPh sb="0" eb="1">
      <t>ムツ</t>
    </rPh>
    <rPh sb="1" eb="2">
      <t>ア</t>
    </rPh>
    <rPh sb="2" eb="5">
      <t>ショウガッコウ</t>
    </rPh>
    <rPh sb="6" eb="8">
      <t>オクナイ</t>
    </rPh>
    <rPh sb="8" eb="11">
      <t>ウンドウジョウ</t>
    </rPh>
    <phoneticPr fontId="4"/>
  </si>
  <si>
    <t>睦合小学校 プール</t>
    <rPh sb="0" eb="1">
      <t>ムツ</t>
    </rPh>
    <rPh sb="1" eb="2">
      <t>ア</t>
    </rPh>
    <rPh sb="2" eb="5">
      <t>ショウガッコウ</t>
    </rPh>
    <phoneticPr fontId="4"/>
  </si>
  <si>
    <t>鍋小学校 教室棟</t>
    <rPh sb="0" eb="1">
      <t>ナベ</t>
    </rPh>
    <rPh sb="1" eb="4">
      <t>ショウガッコウ</t>
    </rPh>
    <rPh sb="5" eb="7">
      <t>キョウシツ</t>
    </rPh>
    <rPh sb="7" eb="8">
      <t>トウ</t>
    </rPh>
    <phoneticPr fontId="4"/>
  </si>
  <si>
    <t>鍋小学校 管理教室棟</t>
    <rPh sb="0" eb="1">
      <t>ナベ</t>
    </rPh>
    <rPh sb="1" eb="4">
      <t>ショウガッコウ</t>
    </rPh>
    <rPh sb="5" eb="7">
      <t>カンリ</t>
    </rPh>
    <rPh sb="7" eb="9">
      <t>キョウシツ</t>
    </rPh>
    <rPh sb="9" eb="10">
      <t>トウ</t>
    </rPh>
    <phoneticPr fontId="4"/>
  </si>
  <si>
    <t>鍋小学校 屋内運動場</t>
    <rPh sb="0" eb="1">
      <t>ナベ</t>
    </rPh>
    <rPh sb="1" eb="4">
      <t>ショウガッコウ</t>
    </rPh>
    <rPh sb="5" eb="7">
      <t>オクナイ</t>
    </rPh>
    <rPh sb="7" eb="10">
      <t>ウンドウジョウ</t>
    </rPh>
    <phoneticPr fontId="4"/>
  </si>
  <si>
    <t>鍋小学校 プール</t>
    <rPh sb="0" eb="1">
      <t>ナベ</t>
    </rPh>
    <rPh sb="1" eb="4">
      <t>ショウガッコウ</t>
    </rPh>
    <phoneticPr fontId="4"/>
  </si>
  <si>
    <t>高道小学校 教室棟</t>
    <rPh sb="2" eb="5">
      <t>ショウガッコウ</t>
    </rPh>
    <rPh sb="6" eb="8">
      <t>キョウシツ</t>
    </rPh>
    <rPh sb="8" eb="9">
      <t>トウ</t>
    </rPh>
    <phoneticPr fontId="4"/>
  </si>
  <si>
    <t>高道小学校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</si>
  <si>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高道小学校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</si>
  <si>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高道小学校 プール</t>
    <rPh sb="2" eb="5">
      <t>ショウガッコウ</t>
    </rPh>
    <phoneticPr fontId="4"/>
  </si>
  <si>
    <t>横島小学校 校舎棟</t>
    <rPh sb="0" eb="2">
      <t>ヨコシマ</t>
    </rPh>
    <rPh sb="2" eb="5">
      <t>ショウガッコウ</t>
    </rPh>
    <rPh sb="6" eb="8">
      <t>コウシャ</t>
    </rPh>
    <rPh sb="8" eb="9">
      <t>トウ</t>
    </rPh>
    <phoneticPr fontId="4"/>
  </si>
  <si>
    <t>横島小学校 特別教室棟</t>
    <rPh sb="0" eb="2">
      <t>ヨコシマ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</si>
  <si>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横島小学校 給食室</t>
    <rPh sb="0" eb="2">
      <t>ヨコシマ</t>
    </rPh>
    <rPh sb="2" eb="5">
      <t>ショウガッコウ</t>
    </rPh>
    <rPh sb="6" eb="9">
      <t>キュウショクシツ</t>
    </rPh>
    <phoneticPr fontId="4"/>
  </si>
  <si>
    <t>横島小学校 屋内運動場</t>
    <rPh sb="0" eb="2">
      <t>ヨコシマ</t>
    </rPh>
    <rPh sb="2" eb="5">
      <t>ショウガッコウ</t>
    </rPh>
    <rPh sb="6" eb="8">
      <t>オクナイ</t>
    </rPh>
    <rPh sb="8" eb="11">
      <t>ウンドウジョウ</t>
    </rPh>
    <phoneticPr fontId="4"/>
  </si>
  <si>
    <t>横島小学校 プール</t>
    <rPh sb="0" eb="2">
      <t>ヨコシマ</t>
    </rPh>
    <rPh sb="2" eb="5">
      <t>ショウガッコウ</t>
    </rPh>
    <phoneticPr fontId="4"/>
  </si>
  <si>
    <t>玉水小学校 教室棟</t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phoneticPr fontId="4"/>
  </si>
  <si>
    <t>玉水小学校 管理教室棟</t>
    <rPh sb="0" eb="1">
      <t>タマ</t>
    </rPh>
    <rPh sb="1" eb="2">
      <t>ミズ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</si>
  <si>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玉水小学校 多目的室棟</t>
    <rPh sb="0" eb="1">
      <t>タマ</t>
    </rPh>
    <rPh sb="1" eb="2">
      <t>ミズ</t>
    </rPh>
    <rPh sb="2" eb="5">
      <t>ショウガッコウ</t>
    </rPh>
    <rPh sb="6" eb="9">
      <t>タモクテキ</t>
    </rPh>
    <rPh sb="9" eb="10">
      <t>シツ</t>
    </rPh>
    <rPh sb="10" eb="11">
      <t>トウ</t>
    </rPh>
    <phoneticPr fontId="4"/>
  </si>
  <si>
    <t>玉水小学校 屋内運動場</t>
    <rPh sb="0" eb="1">
      <t>タマ</t>
    </rPh>
    <rPh sb="1" eb="2">
      <t>ミズ</t>
    </rPh>
    <rPh sb="2" eb="5">
      <t>ショウガッコウ</t>
    </rPh>
    <rPh sb="6" eb="8">
      <t>オクナイ</t>
    </rPh>
    <rPh sb="8" eb="11">
      <t>ウンドウジョウ</t>
    </rPh>
    <phoneticPr fontId="4"/>
  </si>
  <si>
    <t>玉水小学校 プール</t>
    <rPh sb="0" eb="1">
      <t>タマ</t>
    </rPh>
    <rPh sb="1" eb="2">
      <t>ミズ</t>
    </rPh>
    <rPh sb="2" eb="5">
      <t>ショウガッコウ</t>
    </rPh>
    <phoneticPr fontId="4"/>
  </si>
  <si>
    <t>小天小学校 校舎棟</t>
    <rPh sb="0" eb="2">
      <t>オアマ</t>
    </rPh>
    <rPh sb="2" eb="5">
      <t>ショウガッコウ</t>
    </rPh>
    <rPh sb="6" eb="8">
      <t>コウシャ</t>
    </rPh>
    <rPh sb="8" eb="9">
      <t>トウ</t>
    </rPh>
    <phoneticPr fontId="4"/>
  </si>
  <si>
    <t>小天小学校 管理教室棟</t>
    <rPh sb="0" eb="2">
      <t>オアマ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</si>
  <si>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小天小学校 屋内運動場</t>
    <rPh sb="0" eb="2">
      <t>オアマ</t>
    </rPh>
    <rPh sb="2" eb="5">
      <t>ショウガッコウ</t>
    </rPh>
    <rPh sb="6" eb="8">
      <t>オクナイ</t>
    </rPh>
    <rPh sb="8" eb="11">
      <t>ウンドウジョウ</t>
    </rPh>
    <phoneticPr fontId="4"/>
  </si>
  <si>
    <t>小天小学校 プール</t>
    <rPh sb="0" eb="2">
      <t>オアマ</t>
    </rPh>
    <rPh sb="2" eb="5">
      <t>ショウガッコウ</t>
    </rPh>
    <phoneticPr fontId="4"/>
  </si>
  <si>
    <t>小天東小学校 校舎棟</t>
    <rPh sb="0" eb="2">
      <t>オアマ</t>
    </rPh>
    <rPh sb="2" eb="3">
      <t>ヒガシ</t>
    </rPh>
    <rPh sb="3" eb="6">
      <t>ショウガッコウ</t>
    </rPh>
    <rPh sb="7" eb="9">
      <t>コウシャ</t>
    </rPh>
    <rPh sb="9" eb="10">
      <t>トウ</t>
    </rPh>
    <phoneticPr fontId="4"/>
  </si>
  <si>
    <t>小天東小学校 特別教室棟</t>
    <rPh sb="0" eb="2">
      <t>オアマ</t>
    </rPh>
    <rPh sb="2" eb="3">
      <t>ヒガシ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</si>
  <si>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t>小天東小学校 屋内運動場</t>
    <rPh sb="0" eb="2">
      <t>オアマ</t>
    </rPh>
    <rPh sb="2" eb="3">
      <t>ヒガシ</t>
    </rPh>
    <rPh sb="3" eb="6">
      <t>ショウガッコウ</t>
    </rPh>
    <rPh sb="7" eb="9">
      <t>オクナイ</t>
    </rPh>
    <rPh sb="9" eb="12">
      <t>ウンドウジョウ</t>
    </rPh>
    <phoneticPr fontId="4"/>
  </si>
  <si>
    <t>小天東小学校 プール</t>
    <rPh sb="0" eb="2">
      <t>オアマ</t>
    </rPh>
    <rPh sb="2" eb="3">
      <t>ヒガシ</t>
    </rPh>
    <rPh sb="3" eb="6">
      <t>ショウガッコウ</t>
    </rPh>
    <phoneticPr fontId="4"/>
  </si>
  <si>
    <t>玉名中学校 教室棟</t>
    <rPh sb="0" eb="2">
      <t>タマナ</t>
    </rPh>
    <rPh sb="2" eb="5">
      <t>チュウガッコウ</t>
    </rPh>
    <rPh sb="6" eb="8">
      <t>キョウシツ</t>
    </rPh>
    <rPh sb="8" eb="9">
      <t>トウ</t>
    </rPh>
    <phoneticPr fontId="4"/>
  </si>
  <si>
    <t>玉名中学校 管理教室棟 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ミナミ</t>
    </rPh>
    <phoneticPr fontId="4"/>
  </si>
  <si>
    <t>玉名中学校 管理教室棟 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キタ</t>
    </rPh>
    <phoneticPr fontId="4"/>
  </si>
  <si>
    <t>玉名中学校 技術室</t>
    <rPh sb="0" eb="2">
      <t>タマナ</t>
    </rPh>
    <rPh sb="2" eb="5">
      <t>チュウガッコウ</t>
    </rPh>
    <rPh sb="6" eb="8">
      <t>ギジュツ</t>
    </rPh>
    <rPh sb="8" eb="9">
      <t>シツ</t>
    </rPh>
    <phoneticPr fontId="4"/>
  </si>
  <si>
    <t>玉名中学校 屋内運動場</t>
    <rPh sb="0" eb="2">
      <t>タマナ</t>
    </rPh>
    <rPh sb="2" eb="5">
      <t>チュウガッコウ</t>
    </rPh>
    <rPh sb="6" eb="8">
      <t>オクナイ</t>
    </rPh>
    <rPh sb="8" eb="11">
      <t>ウンドウジョウ</t>
    </rPh>
    <phoneticPr fontId="4"/>
  </si>
  <si>
    <t>玉名中学校 武道場</t>
    <rPh sb="0" eb="2">
      <t>タマナ</t>
    </rPh>
    <rPh sb="2" eb="5">
      <t>チュウガッコウ</t>
    </rPh>
    <rPh sb="6" eb="8">
      <t>ブドウ</t>
    </rPh>
    <rPh sb="8" eb="9">
      <t>バ</t>
    </rPh>
    <phoneticPr fontId="4"/>
  </si>
  <si>
    <t>玉名中学校 プール</t>
    <rPh sb="0" eb="2">
      <t>タマナ</t>
    </rPh>
    <rPh sb="2" eb="5">
      <t>チュウガッコウ</t>
    </rPh>
    <phoneticPr fontId="4"/>
  </si>
  <si>
    <t>玉南中学校 管理教室棟</t>
    <rPh sb="0" eb="1">
      <t>ギョク</t>
    </rPh>
    <rPh sb="1" eb="2">
      <t>ミナミ</t>
    </rPh>
    <rPh sb="2" eb="5">
      <t>チュウガッコウ</t>
    </rPh>
    <rPh sb="6" eb="8">
      <t>カンリ</t>
    </rPh>
    <rPh sb="8" eb="10">
      <t>キョウシツ</t>
    </rPh>
    <rPh sb="10" eb="11">
      <t>トウ</t>
    </rPh>
    <phoneticPr fontId="4"/>
  </si>
  <si>
    <t>玉南中学校 教室棟</t>
    <rPh sb="0" eb="1">
      <t>ギョク</t>
    </rPh>
    <rPh sb="1" eb="2">
      <t>ミナミ</t>
    </rPh>
    <rPh sb="2" eb="5">
      <t>チュウガッコウ</t>
    </rPh>
    <rPh sb="6" eb="8">
      <t>キョウシツ</t>
    </rPh>
    <rPh sb="8" eb="9">
      <t>トウ</t>
    </rPh>
    <phoneticPr fontId="4"/>
  </si>
  <si>
    <t>玉南中学校 武道場</t>
    <rPh sb="0" eb="1">
      <t>ギョク</t>
    </rPh>
    <rPh sb="1" eb="2">
      <t>ミナミ</t>
    </rPh>
    <rPh sb="2" eb="5">
      <t>チュウガッコウ</t>
    </rPh>
    <rPh sb="6" eb="8">
      <t>ブドウ</t>
    </rPh>
    <rPh sb="8" eb="9">
      <t>ジョウ</t>
    </rPh>
    <phoneticPr fontId="4"/>
  </si>
  <si>
    <t>玉南中学校 屋内運動場</t>
    <rPh sb="0" eb="1">
      <t>ギョク</t>
    </rPh>
    <rPh sb="1" eb="2">
      <t>ミナミ</t>
    </rPh>
    <rPh sb="2" eb="5">
      <t>チュウガッコウ</t>
    </rPh>
    <rPh sb="6" eb="8">
      <t>オクナイ</t>
    </rPh>
    <rPh sb="8" eb="11">
      <t>ウンドウジョウ</t>
    </rPh>
    <phoneticPr fontId="4"/>
  </si>
  <si>
    <t>玉南中学校 プール</t>
    <rPh sb="0" eb="1">
      <t>ギョク</t>
    </rPh>
    <rPh sb="1" eb="2">
      <t>ミナミ</t>
    </rPh>
    <rPh sb="2" eb="5">
      <t>チュウガッコウ</t>
    </rPh>
    <phoneticPr fontId="4"/>
  </si>
  <si>
    <t>玉陵中学校 管理棟</t>
    <rPh sb="0" eb="1">
      <t>タマ</t>
    </rPh>
    <rPh sb="1" eb="2">
      <t>リョウ</t>
    </rPh>
    <rPh sb="2" eb="5">
      <t>チュウガッコウ</t>
    </rPh>
    <rPh sb="6" eb="8">
      <t>カンリ</t>
    </rPh>
    <rPh sb="8" eb="9">
      <t>トウ</t>
    </rPh>
    <phoneticPr fontId="4"/>
  </si>
  <si>
    <t>玉陵中学校 教室棟</t>
    <rPh sb="0" eb="1">
      <t>タマ</t>
    </rPh>
    <rPh sb="1" eb="2">
      <t>リョウ</t>
    </rPh>
    <rPh sb="2" eb="5">
      <t>チュウガッコウ</t>
    </rPh>
    <rPh sb="6" eb="8">
      <t>キョウシツ</t>
    </rPh>
    <rPh sb="8" eb="9">
      <t>トウ</t>
    </rPh>
    <phoneticPr fontId="4"/>
  </si>
  <si>
    <t>玉陵中学校 武道場</t>
    <rPh sb="0" eb="1">
      <t>タマ</t>
    </rPh>
    <rPh sb="1" eb="2">
      <t>リョウ</t>
    </rPh>
    <rPh sb="2" eb="5">
      <t>チュウガッコウ</t>
    </rPh>
    <rPh sb="6" eb="8">
      <t>ブドウ</t>
    </rPh>
    <rPh sb="8" eb="9">
      <t>ジョウ</t>
    </rPh>
    <phoneticPr fontId="4"/>
  </si>
  <si>
    <t>玉陵中学校 屋内運動場</t>
    <rPh sb="0" eb="1">
      <t>タマ</t>
    </rPh>
    <rPh sb="1" eb="2">
      <t>リョウ</t>
    </rPh>
    <rPh sb="2" eb="5">
      <t>チュウガッコウ</t>
    </rPh>
    <rPh sb="6" eb="8">
      <t>オクナイ</t>
    </rPh>
    <rPh sb="8" eb="11">
      <t>ウンドウジョウ</t>
    </rPh>
    <phoneticPr fontId="4"/>
  </si>
  <si>
    <t>玉陵中学校 プール</t>
    <rPh sb="0" eb="1">
      <t>タマ</t>
    </rPh>
    <rPh sb="1" eb="2">
      <t>リョウ</t>
    </rPh>
    <rPh sb="2" eb="5">
      <t>チュウガッコウ</t>
    </rPh>
    <phoneticPr fontId="4"/>
  </si>
  <si>
    <t>有明中学校 普通教室棟</t>
    <rPh sb="0" eb="2">
      <t>アリアケ</t>
    </rPh>
    <rPh sb="2" eb="5">
      <t>チュウガッコウ</t>
    </rPh>
    <rPh sb="6" eb="8">
      <t>フツウ</t>
    </rPh>
    <rPh sb="8" eb="10">
      <t>キョウシツ</t>
    </rPh>
    <rPh sb="10" eb="11">
      <t>トウ</t>
    </rPh>
    <phoneticPr fontId="4"/>
  </si>
  <si>
    <t>有明中学校 特別教室棟</t>
    <rPh sb="0" eb="2">
      <t>アリアケ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</si>
  <si>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有明中学校 管理特別教室棟</t>
    <rPh sb="0" eb="2">
      <t>アリアケ</t>
    </rPh>
    <rPh sb="2" eb="5">
      <t>チュウガッコウ</t>
    </rPh>
    <rPh sb="6" eb="8">
      <t>カンリ</t>
    </rPh>
    <rPh sb="8" eb="10">
      <t>トクベツ</t>
    </rPh>
    <rPh sb="10" eb="12">
      <t>キョウシツ</t>
    </rPh>
    <rPh sb="12" eb="13">
      <t>トウ</t>
    </rPh>
    <phoneticPr fontId="4"/>
  </si>
  <si>
    <t>有明中学校 技術室</t>
    <rPh sb="0" eb="2">
      <t>アリアケ</t>
    </rPh>
    <rPh sb="2" eb="5">
      <t>チュウガッコウ</t>
    </rPh>
    <rPh sb="6" eb="8">
      <t>ギジュツ</t>
    </rPh>
    <rPh sb="8" eb="9">
      <t>シツ</t>
    </rPh>
    <phoneticPr fontId="4"/>
  </si>
  <si>
    <t>有明中学校 屋内運動場</t>
    <rPh sb="0" eb="2">
      <t>アリアケ</t>
    </rPh>
    <rPh sb="2" eb="5">
      <t>チュウガッコウ</t>
    </rPh>
    <rPh sb="6" eb="8">
      <t>オクナイ</t>
    </rPh>
    <rPh sb="8" eb="11">
      <t>ウンドウジョウ</t>
    </rPh>
    <phoneticPr fontId="4"/>
  </si>
  <si>
    <t>有明中学校 プール</t>
    <rPh sb="0" eb="2">
      <t>アリアケ</t>
    </rPh>
    <rPh sb="2" eb="5">
      <t>チュウガッコウ</t>
    </rPh>
    <phoneticPr fontId="4"/>
  </si>
  <si>
    <t>岱明中学校 校舎棟</t>
    <rPh sb="0" eb="2">
      <t>タイメイ</t>
    </rPh>
    <rPh sb="2" eb="5">
      <t>チュウガッコウ</t>
    </rPh>
    <rPh sb="6" eb="8">
      <t>コウシャ</t>
    </rPh>
    <rPh sb="8" eb="9">
      <t>トウ</t>
    </rPh>
    <phoneticPr fontId="4"/>
  </si>
  <si>
    <t>岱明中学校 特別教室棟</t>
    <rPh sb="0" eb="2">
      <t>タイメイ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</si>
  <si>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岱明中学校 屋内運動場</t>
    <rPh sb="0" eb="2">
      <t>タイメイ</t>
    </rPh>
    <rPh sb="2" eb="5">
      <t>チュウガッコウ</t>
    </rPh>
    <rPh sb="6" eb="8">
      <t>オクナイ</t>
    </rPh>
    <rPh sb="8" eb="11">
      <t>ウンドウジョウ</t>
    </rPh>
    <phoneticPr fontId="4"/>
  </si>
  <si>
    <t>岱明中学校 プール</t>
    <rPh sb="0" eb="2">
      <t>タイメイ</t>
    </rPh>
    <rPh sb="2" eb="5">
      <t>チュウガッコウ</t>
    </rPh>
    <phoneticPr fontId="4"/>
  </si>
  <si>
    <t>天水中学校 教室棟</t>
    <rPh sb="0" eb="2">
      <t>テンスイ</t>
    </rPh>
    <rPh sb="2" eb="5">
      <t>チュウガッコウ</t>
    </rPh>
    <rPh sb="6" eb="8">
      <t>キョウシツ</t>
    </rPh>
    <rPh sb="8" eb="9">
      <t>トウ</t>
    </rPh>
    <phoneticPr fontId="4"/>
  </si>
  <si>
    <t>天水中学校 屋内運動場</t>
    <rPh sb="0" eb="2">
      <t>テンスイ</t>
    </rPh>
    <rPh sb="2" eb="5">
      <t>チュウガッコウ</t>
    </rPh>
    <rPh sb="6" eb="8">
      <t>オクナイ</t>
    </rPh>
    <rPh sb="8" eb="11">
      <t>ウンドウジョウ</t>
    </rPh>
    <phoneticPr fontId="4"/>
  </si>
  <si>
    <t>天水中学校 プール</t>
    <rPh sb="0" eb="2">
      <t>テンスイ</t>
    </rPh>
    <rPh sb="2" eb="5">
      <t>チュウガッコウ</t>
    </rPh>
    <phoneticPr fontId="4"/>
  </si>
  <si>
    <t>中央学校給食センター</t>
    <rPh sb="0" eb="2">
      <t>チュウオウ</t>
    </rPh>
    <rPh sb="2" eb="4">
      <t>ガッコウ</t>
    </rPh>
    <rPh sb="4" eb="6">
      <t>キュウショク</t>
    </rPh>
    <phoneticPr fontId="4"/>
  </si>
  <si>
    <t>岱明学校給食センター</t>
  </si>
  <si>
    <t>天水学校給食センター</t>
    <rPh sb="2" eb="4">
      <t>ガッコウ</t>
    </rPh>
    <phoneticPr fontId="4"/>
  </si>
  <si>
    <t>勤労者体育センター</t>
    <rPh sb="0" eb="3">
      <t>キンロウシャ</t>
    </rPh>
    <rPh sb="3" eb="5">
      <t>タイイク</t>
    </rPh>
    <phoneticPr fontId="4"/>
  </si>
  <si>
    <t>弓道場</t>
  </si>
  <si>
    <t>蛇ヶ谷公園　（スポーツ施設）</t>
    <rPh sb="11" eb="13">
      <t>シセツ</t>
    </rPh>
    <phoneticPr fontId="4"/>
  </si>
  <si>
    <t>総合体育館</t>
  </si>
  <si>
    <t>桃田運動広場（スタンド）　</t>
    <rPh sb="4" eb="6">
      <t>ヒロバ</t>
    </rPh>
    <phoneticPr fontId="4"/>
  </si>
  <si>
    <t>玉名市民プール</t>
    <rPh sb="0" eb="4">
      <t>タマナシミン</t>
    </rPh>
    <phoneticPr fontId="4"/>
  </si>
  <si>
    <t>桃田運動公園（野球場）</t>
    <rPh sb="4" eb="6">
      <t>コウエン</t>
    </rPh>
    <rPh sb="7" eb="9">
      <t>ヤキュウ</t>
    </rPh>
    <rPh sb="9" eb="10">
      <t>ジョウ</t>
    </rPh>
    <phoneticPr fontId="4"/>
  </si>
  <si>
    <t>武道館</t>
  </si>
  <si>
    <t>文化センター</t>
  </si>
  <si>
    <t>B＆G海洋センター（体育館）</t>
    <rPh sb="10" eb="13">
      <t>タイイクカン</t>
    </rPh>
    <phoneticPr fontId="4"/>
  </si>
  <si>
    <t>B＆G海洋センター（プール）</t>
  </si>
  <si>
    <t>岱明町公民館</t>
    <rPh sb="0" eb="3">
      <t>タイメイマチ</t>
    </rPh>
    <phoneticPr fontId="4"/>
  </si>
  <si>
    <t>岱明図書館</t>
    <rPh sb="0" eb="2">
      <t>タイメイ</t>
    </rPh>
    <phoneticPr fontId="4"/>
  </si>
  <si>
    <t>横島グラウンド</t>
    <rPh sb="0" eb="2">
      <t>ヨコシマ</t>
    </rPh>
    <phoneticPr fontId="4"/>
  </si>
  <si>
    <t>横島体育館</t>
    <rPh sb="0" eb="2">
      <t>ヨコシマ</t>
    </rPh>
    <rPh sb="2" eb="4">
      <t>タイイク</t>
    </rPh>
    <rPh sb="4" eb="5">
      <t>カン</t>
    </rPh>
    <phoneticPr fontId="4"/>
  </si>
  <si>
    <t>横島町公民館</t>
    <rPh sb="0" eb="2">
      <t>ヨコシマ</t>
    </rPh>
    <rPh sb="2" eb="3">
      <t>マチ</t>
    </rPh>
    <phoneticPr fontId="4"/>
  </si>
  <si>
    <t>横島図書館</t>
  </si>
  <si>
    <t>天水町公民館</t>
  </si>
  <si>
    <t>天水グラウンド</t>
    <rPh sb="0" eb="2">
      <t>テンスイ</t>
    </rPh>
    <phoneticPr fontId="4"/>
  </si>
  <si>
    <t>相撲場</t>
  </si>
  <si>
    <t>天水体育館</t>
  </si>
  <si>
    <t>玉名市歴史博物館こころピア</t>
  </si>
  <si>
    <t>天満町団地</t>
    <rPh sb="0" eb="3">
      <t>テンマンチョウ</t>
    </rPh>
    <rPh sb="3" eb="5">
      <t>ダンチ</t>
    </rPh>
    <phoneticPr fontId="4"/>
  </si>
  <si>
    <t>陳内団地</t>
    <rPh sb="0" eb="2">
      <t>チンナイ</t>
    </rPh>
    <rPh sb="2" eb="4">
      <t>ダンチ</t>
    </rPh>
    <phoneticPr fontId="4"/>
  </si>
  <si>
    <t>河崎団地</t>
    <rPh sb="0" eb="2">
      <t>カワサキ</t>
    </rPh>
    <rPh sb="2" eb="4">
      <t>ダンチ</t>
    </rPh>
    <phoneticPr fontId="4"/>
  </si>
  <si>
    <t>横枕団地</t>
    <rPh sb="0" eb="1">
      <t>ヨコ</t>
    </rPh>
    <rPh sb="1" eb="2">
      <t>マクラ</t>
    </rPh>
    <rPh sb="2" eb="4">
      <t>ダンチ</t>
    </rPh>
    <phoneticPr fontId="4"/>
  </si>
  <si>
    <t>東原団地</t>
    <rPh sb="0" eb="1">
      <t>ヒガシ</t>
    </rPh>
    <rPh sb="1" eb="2">
      <t>ハラ</t>
    </rPh>
    <rPh sb="2" eb="4">
      <t>ダンチ</t>
    </rPh>
    <phoneticPr fontId="4"/>
  </si>
  <si>
    <t>東原西団地</t>
    <rPh sb="0" eb="1">
      <t>ヒガシ</t>
    </rPh>
    <rPh sb="1" eb="2">
      <t>ハラ</t>
    </rPh>
    <rPh sb="2" eb="3">
      <t>ニシ</t>
    </rPh>
    <rPh sb="3" eb="5">
      <t>ダンチ</t>
    </rPh>
    <phoneticPr fontId="4"/>
  </si>
  <si>
    <t>南大門団地</t>
    <rPh sb="0" eb="3">
      <t>ナンダイモン</t>
    </rPh>
    <rPh sb="3" eb="5">
      <t>ダンチ</t>
    </rPh>
    <phoneticPr fontId="4"/>
  </si>
  <si>
    <t>山田団地</t>
    <rPh sb="0" eb="2">
      <t>ヤマダ</t>
    </rPh>
    <rPh sb="2" eb="4">
      <t>ダンチ</t>
    </rPh>
    <phoneticPr fontId="4"/>
  </si>
  <si>
    <t>糠峯団地</t>
    <rPh sb="0" eb="1">
      <t>ヌカ</t>
    </rPh>
    <rPh sb="1" eb="2">
      <t>ミネ</t>
    </rPh>
    <rPh sb="2" eb="4">
      <t>ダンチ</t>
    </rPh>
    <phoneticPr fontId="4"/>
  </si>
  <si>
    <t>深田団地</t>
    <rPh sb="0" eb="2">
      <t>フカダ</t>
    </rPh>
    <rPh sb="2" eb="4">
      <t>ダンチ</t>
    </rPh>
    <phoneticPr fontId="4"/>
  </si>
  <si>
    <t>住吉団地</t>
    <rPh sb="0" eb="2">
      <t>スミヨシ</t>
    </rPh>
    <rPh sb="2" eb="4">
      <t>ダンチ</t>
    </rPh>
    <phoneticPr fontId="4"/>
  </si>
  <si>
    <t>四本木団地</t>
    <rPh sb="0" eb="3">
      <t>シホンギ</t>
    </rPh>
    <rPh sb="3" eb="5">
      <t>ダンチ</t>
    </rPh>
    <phoneticPr fontId="4"/>
  </si>
  <si>
    <t>柊木団地</t>
    <rPh sb="0" eb="1">
      <t>ヒイラギ</t>
    </rPh>
    <rPh sb="1" eb="2">
      <t>キ</t>
    </rPh>
    <rPh sb="2" eb="4">
      <t>ダンチ</t>
    </rPh>
    <phoneticPr fontId="4"/>
  </si>
  <si>
    <t>藤ヶ谷団地</t>
    <rPh sb="0" eb="1">
      <t>フジ</t>
    </rPh>
    <rPh sb="2" eb="3">
      <t>タニ</t>
    </rPh>
    <rPh sb="3" eb="5">
      <t>ダンチ</t>
    </rPh>
    <phoneticPr fontId="4"/>
  </si>
  <si>
    <t>篠原団地</t>
    <rPh sb="0" eb="2">
      <t>シノハラ</t>
    </rPh>
    <rPh sb="2" eb="4">
      <t>ダンチ</t>
    </rPh>
    <phoneticPr fontId="4"/>
  </si>
  <si>
    <t>与内迫団地</t>
    <rPh sb="0" eb="1">
      <t>ヨ</t>
    </rPh>
    <rPh sb="1" eb="2">
      <t>ナイ</t>
    </rPh>
    <rPh sb="2" eb="3">
      <t>サコ</t>
    </rPh>
    <rPh sb="3" eb="5">
      <t>ダンチ</t>
    </rPh>
    <phoneticPr fontId="4"/>
  </si>
  <si>
    <t>岩井口団地</t>
    <rPh sb="0" eb="2">
      <t>イワイ</t>
    </rPh>
    <rPh sb="2" eb="3">
      <t>グチ</t>
    </rPh>
    <rPh sb="3" eb="5">
      <t>ダンチ</t>
    </rPh>
    <phoneticPr fontId="4"/>
  </si>
  <si>
    <t>八竜団地</t>
    <rPh sb="0" eb="2">
      <t>ハチリュウ</t>
    </rPh>
    <rPh sb="2" eb="4">
      <t>ダンチ</t>
    </rPh>
    <phoneticPr fontId="4"/>
  </si>
  <si>
    <t>八竜西団地</t>
    <rPh sb="0" eb="2">
      <t>ハチリュウ</t>
    </rPh>
    <rPh sb="2" eb="3">
      <t>ニシ</t>
    </rPh>
    <rPh sb="3" eb="5">
      <t>ダンチ</t>
    </rPh>
    <phoneticPr fontId="4"/>
  </si>
  <si>
    <t>杉田東団地</t>
    <rPh sb="0" eb="2">
      <t>スギタ</t>
    </rPh>
    <rPh sb="2" eb="3">
      <t>ヒガシ</t>
    </rPh>
    <rPh sb="3" eb="5">
      <t>ダンチ</t>
    </rPh>
    <phoneticPr fontId="4"/>
  </si>
  <si>
    <t>杉田西団地</t>
    <rPh sb="0" eb="2">
      <t>スギタ</t>
    </rPh>
    <rPh sb="2" eb="3">
      <t>ニシ</t>
    </rPh>
    <rPh sb="3" eb="5">
      <t>ダンチ</t>
    </rPh>
    <phoneticPr fontId="4"/>
  </si>
  <si>
    <t>岩井口西団地</t>
    <rPh sb="0" eb="2">
      <t>イワイ</t>
    </rPh>
    <rPh sb="2" eb="3">
      <t>グチ</t>
    </rPh>
    <rPh sb="3" eb="4">
      <t>ニシ</t>
    </rPh>
    <rPh sb="4" eb="6">
      <t>ダンチ</t>
    </rPh>
    <phoneticPr fontId="4"/>
  </si>
  <si>
    <t>大倉団地</t>
    <rPh sb="0" eb="2">
      <t>オオクラ</t>
    </rPh>
    <rPh sb="2" eb="4">
      <t>ダンチ</t>
    </rPh>
    <phoneticPr fontId="4"/>
  </si>
  <si>
    <t>一本松団地</t>
    <rPh sb="0" eb="2">
      <t>イッポン</t>
    </rPh>
    <rPh sb="2" eb="3">
      <t>マツ</t>
    </rPh>
    <rPh sb="3" eb="5">
      <t>ダンチ</t>
    </rPh>
    <phoneticPr fontId="4"/>
  </si>
  <si>
    <t>栗崎団地</t>
    <rPh sb="0" eb="2">
      <t>クリサキ</t>
    </rPh>
    <rPh sb="2" eb="4">
      <t>ダンチ</t>
    </rPh>
    <phoneticPr fontId="4"/>
  </si>
  <si>
    <t>三ツ川団地</t>
    <rPh sb="0" eb="1">
      <t>３</t>
    </rPh>
    <rPh sb="2" eb="3">
      <t>カワ</t>
    </rPh>
    <rPh sb="3" eb="5">
      <t>ダンチ</t>
    </rPh>
    <phoneticPr fontId="4"/>
  </si>
  <si>
    <t>明神尾団地</t>
    <rPh sb="0" eb="2">
      <t>ミョウジン</t>
    </rPh>
    <rPh sb="2" eb="3">
      <t>オ</t>
    </rPh>
    <rPh sb="3" eb="5">
      <t>ダンチ</t>
    </rPh>
    <phoneticPr fontId="4"/>
  </si>
  <si>
    <t>古閑団地</t>
    <rPh sb="0" eb="2">
      <t>コガ</t>
    </rPh>
    <rPh sb="2" eb="4">
      <t>ダンチ</t>
    </rPh>
    <phoneticPr fontId="4"/>
  </si>
  <si>
    <t>桜谷団地</t>
    <rPh sb="0" eb="1">
      <t>サクラ</t>
    </rPh>
    <rPh sb="1" eb="2">
      <t>タニ</t>
    </rPh>
    <rPh sb="2" eb="4">
      <t>ダンチ</t>
    </rPh>
    <phoneticPr fontId="4"/>
  </si>
  <si>
    <t>馬の水団地</t>
    <rPh sb="0" eb="1">
      <t>ウマ</t>
    </rPh>
    <rPh sb="2" eb="3">
      <t>ミズ</t>
    </rPh>
    <rPh sb="3" eb="5">
      <t>ダンチ</t>
    </rPh>
    <phoneticPr fontId="4"/>
  </si>
  <si>
    <t>新立石団地</t>
    <rPh sb="0" eb="1">
      <t>シン</t>
    </rPh>
    <rPh sb="1" eb="3">
      <t>タテイシ</t>
    </rPh>
    <rPh sb="3" eb="5">
      <t>ダンチ</t>
    </rPh>
    <phoneticPr fontId="4"/>
  </si>
  <si>
    <t>保健・福祉施設</t>
    <rPh sb="0" eb="2">
      <t>ホケン</t>
    </rPh>
    <rPh sb="3" eb="5">
      <t>フクシ</t>
    </rPh>
    <rPh sb="5" eb="7">
      <t>シセツ</t>
    </rPh>
    <phoneticPr fontId="4"/>
  </si>
  <si>
    <t>行政系</t>
    <rPh sb="0" eb="2">
      <t>ギョウセイ</t>
    </rPh>
    <rPh sb="2" eb="3">
      <t>ケイ</t>
    </rPh>
    <phoneticPr fontId="4"/>
  </si>
  <si>
    <t>市民文化系</t>
    <rPh sb="0" eb="1">
      <t>シミン</t>
    </rPh>
    <rPh sb="1" eb="4">
      <t>ブンカケイ</t>
    </rPh>
    <phoneticPr fontId="4"/>
  </si>
  <si>
    <t>その他</t>
    <rPh sb="2" eb="3">
      <t>タ</t>
    </rPh>
    <phoneticPr fontId="4"/>
  </si>
  <si>
    <t>供給処理施設</t>
  </si>
  <si>
    <t>保健・福祉施設</t>
    <rPh sb="5" eb="6">
      <t>ケイ</t>
    </rPh>
    <phoneticPr fontId="4"/>
  </si>
  <si>
    <t>スポーツ・レクリエーション系</t>
    <rPh sb="13" eb="14">
      <t>ケイ</t>
    </rPh>
    <phoneticPr fontId="4"/>
  </si>
  <si>
    <t>子育て支援系</t>
    <rPh sb="0" eb="1">
      <t>コソダ</t>
    </rPh>
    <rPh sb="2" eb="4">
      <t>シエン</t>
    </rPh>
    <rPh sb="4" eb="5">
      <t>ケイ</t>
    </rPh>
    <phoneticPr fontId="4"/>
  </si>
  <si>
    <t>産業系</t>
    <rPh sb="0" eb="1">
      <t>サンギョウ</t>
    </rPh>
    <rPh sb="1" eb="2">
      <t>ケイ</t>
    </rPh>
    <phoneticPr fontId="4"/>
  </si>
  <si>
    <t>産業系</t>
    <rPh sb="0" eb="1">
      <t>ケイ</t>
    </rPh>
    <phoneticPr fontId="4"/>
  </si>
  <si>
    <t>保健・福祉施設</t>
    <rPh sb="0" eb="1">
      <t>ホケン</t>
    </rPh>
    <rPh sb="2" eb="4">
      <t>フクシ</t>
    </rPh>
    <rPh sb="4" eb="6">
      <t>シセツ</t>
    </rPh>
    <phoneticPr fontId="4"/>
  </si>
  <si>
    <t>スポーツ・レクリエーション系</t>
    <rPh sb="12" eb="13">
      <t>ケイ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</si>
  <si>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4"/>
  </si>
  <si>
    <t>スポーツ・レクリエーション系</t>
    <rPh sb="11" eb="12">
      <t>ケイ</t>
    </rPh>
    <phoneticPr fontId="4"/>
  </si>
  <si>
    <t>市民文化系</t>
    <rPh sb="0" eb="3">
      <t>ブンカケイ</t>
    </rPh>
    <phoneticPr fontId="4"/>
  </si>
  <si>
    <t>社会教育系</t>
    <rPh sb="0" eb="1">
      <t>シャカイ</t>
    </rPh>
    <rPh sb="1" eb="3">
      <t>キョウイク</t>
    </rPh>
    <rPh sb="3" eb="4">
      <t>ケイ</t>
    </rPh>
    <phoneticPr fontId="4"/>
  </si>
  <si>
    <t>社会教育系</t>
    <rPh sb="0" eb="2">
      <t>キョウイク</t>
    </rPh>
    <rPh sb="2" eb="3">
      <t>ケイ</t>
    </rPh>
    <phoneticPr fontId="4"/>
  </si>
  <si>
    <t>公営住宅</t>
    <rPh sb="0" eb="2">
      <t>コウエイ</t>
    </rPh>
    <rPh sb="2" eb="4">
      <t>ジュウタク</t>
    </rPh>
    <phoneticPr fontId="4"/>
  </si>
  <si>
    <t>玉陵小学童</t>
    <rPh sb="0" eb="1">
      <t>タマ</t>
    </rPh>
    <rPh sb="1" eb="2">
      <t>リョウ</t>
    </rPh>
    <rPh sb="2" eb="3">
      <t>ショウ</t>
    </rPh>
    <rPh sb="3" eb="5">
      <t>ガクドウ</t>
    </rPh>
    <phoneticPr fontId="7"/>
  </si>
  <si>
    <t>築山小学童</t>
    <rPh sb="0" eb="1">
      <t>チク</t>
    </rPh>
    <rPh sb="1" eb="2">
      <t>ヤマ</t>
    </rPh>
    <rPh sb="2" eb="3">
      <t>ショウ</t>
    </rPh>
    <rPh sb="3" eb="5">
      <t>ガクドウ</t>
    </rPh>
    <phoneticPr fontId="7"/>
  </si>
  <si>
    <t>玉名町小学童</t>
    <rPh sb="0" eb="2">
      <t>タマナ</t>
    </rPh>
    <rPh sb="2" eb="3">
      <t>マチ</t>
    </rPh>
    <rPh sb="3" eb="4">
      <t>ショウ</t>
    </rPh>
    <rPh sb="4" eb="6">
      <t>ガクドウ</t>
    </rPh>
    <phoneticPr fontId="7"/>
  </si>
  <si>
    <t>岱明中柔道場</t>
    <rPh sb="0" eb="2">
      <t>タイメイ</t>
    </rPh>
    <rPh sb="2" eb="3">
      <t>ナカ</t>
    </rPh>
    <rPh sb="3" eb="5">
      <t>ジュウドウ</t>
    </rPh>
    <rPh sb="5" eb="6">
      <t>ジョウ</t>
    </rPh>
    <phoneticPr fontId="7"/>
  </si>
  <si>
    <t>管財課</t>
  </si>
  <si>
    <t>子育て支援課</t>
  </si>
  <si>
    <t>人権啓発課</t>
  </si>
  <si>
    <t>保健予防課</t>
  </si>
  <si>
    <t>農林水産政策課</t>
  </si>
  <si>
    <t>環境整備課</t>
  </si>
  <si>
    <t>教育総務課</t>
  </si>
  <si>
    <t>総合福祉課</t>
  </si>
  <si>
    <t>高齢介護課</t>
  </si>
  <si>
    <t>文化課</t>
  </si>
  <si>
    <t>子育て支援課</t>
    <phoneticPr fontId="7"/>
  </si>
  <si>
    <t>保健予防課</t>
    <rPh sb="0" eb="2">
      <t>ホケン</t>
    </rPh>
    <rPh sb="2" eb="4">
      <t>ヨボウ</t>
    </rPh>
    <phoneticPr fontId="7"/>
  </si>
  <si>
    <t>保健予防課</t>
    <rPh sb="0" eb="2">
      <t>ホケン</t>
    </rPh>
    <phoneticPr fontId="7"/>
  </si>
  <si>
    <t>コミュニティ推進課</t>
    <rPh sb="6" eb="8">
      <t>スイシン</t>
    </rPh>
    <rPh sb="8" eb="9">
      <t>カ</t>
    </rPh>
    <phoneticPr fontId="7"/>
  </si>
  <si>
    <t>管財課</t>
    <phoneticPr fontId="7"/>
  </si>
  <si>
    <t>総合福祉課</t>
    <rPh sb="0" eb="2">
      <t>ソウゴウ</t>
    </rPh>
    <phoneticPr fontId="7"/>
  </si>
  <si>
    <t>農林水産政策課</t>
    <phoneticPr fontId="7"/>
  </si>
  <si>
    <t>高齢介護課</t>
    <phoneticPr fontId="7"/>
  </si>
  <si>
    <t>子育て支援課</t>
    <rPh sb="0" eb="2">
      <t>コソダ</t>
    </rPh>
    <phoneticPr fontId="7"/>
  </si>
  <si>
    <t/>
  </si>
  <si>
    <t>緊急修繕（恒常費）</t>
    <rPh sb="0" eb="2">
      <t>キンキュウ</t>
    </rPh>
    <rPh sb="2" eb="4">
      <t>シュウゼン</t>
    </rPh>
    <rPh sb="5" eb="7">
      <t>コウジョウ</t>
    </rPh>
    <rPh sb="7" eb="8">
      <t>ヒ</t>
    </rPh>
    <phoneticPr fontId="7"/>
  </si>
  <si>
    <t>玉名中学校 部室等（プールに含む）</t>
    <rPh sb="0" eb="2">
      <t>タマナ</t>
    </rPh>
    <rPh sb="2" eb="5">
      <t>チュウガッコウ</t>
    </rPh>
    <rPh sb="6" eb="8">
      <t>ブシツ</t>
    </rPh>
    <rPh sb="8" eb="9">
      <t>トウ</t>
    </rPh>
    <rPh sb="14" eb="15">
      <t>フク</t>
    </rPh>
    <phoneticPr fontId="4"/>
  </si>
  <si>
    <t>玉陵中学校 図書室（閉鎖）</t>
    <rPh sb="0" eb="1">
      <t>タマ</t>
    </rPh>
    <rPh sb="1" eb="2">
      <t>リョウ</t>
    </rPh>
    <rPh sb="2" eb="5">
      <t>チュウガッコウ</t>
    </rPh>
    <rPh sb="6" eb="9">
      <t>トショシツ</t>
    </rPh>
    <rPh sb="10" eb="12">
      <t>ヘイサ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</si>
  <si>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7"/>
  </si>
  <si>
    <t>玉陵中学校 技術棟（PC室・相談室）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rPh sb="12" eb="13">
      <t>シツ</t>
    </rPh>
    <rPh sb="14" eb="17">
      <t>ソウダンシツ</t>
    </rPh>
    <phoneticPr fontId="4"/>
  </si>
  <si>
    <t>―</t>
    <phoneticPr fontId="7"/>
  </si>
  <si>
    <t>　　</t>
    <phoneticPr fontId="7"/>
  </si>
  <si>
    <t>民営化を検討</t>
    <rPh sb="0" eb="3">
      <t>ミンエイカ</t>
    </rPh>
    <rPh sb="4" eb="6">
      <t>ケントウ</t>
    </rPh>
    <phoneticPr fontId="7"/>
  </si>
  <si>
    <t>構造</t>
    <rPh sb="0" eb="2">
      <t>コウゾウ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</si>
  <si>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</si>
  <si>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</si>
  <si>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</si>
  <si>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</si>
  <si>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電気設備</t>
    <rPh sb="0" eb="2">
      <t>デンキ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</si>
  <si>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</si>
  <si>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外構</t>
    <rPh sb="0" eb="2">
      <t>ガイコウ</t>
    </rPh>
    <phoneticPr fontId="7"/>
  </si>
  <si>
    <t>躯体</t>
    <rPh sb="0" eb="2">
      <t>クタイ</t>
    </rPh>
    <phoneticPr fontId="7"/>
  </si>
  <si>
    <t>内部仕上げ</t>
    <rPh sb="0" eb="2">
      <t>ナイブ</t>
    </rPh>
    <rPh sb="2" eb="4">
      <t>シア</t>
    </rPh>
    <phoneticPr fontId="7"/>
  </si>
  <si>
    <t>給排水衛生</t>
    <rPh sb="0" eb="3">
      <t>キュウハイスイ</t>
    </rPh>
    <rPh sb="3" eb="5">
      <t>エイセイ</t>
    </rPh>
    <phoneticPr fontId="7"/>
  </si>
  <si>
    <t>その他設備</t>
    <rPh sb="2" eb="3">
      <t>ホカ</t>
    </rPh>
    <rPh sb="3" eb="5">
      <t>セツビ</t>
    </rPh>
    <phoneticPr fontId="7"/>
  </si>
  <si>
    <t>RC</t>
    <phoneticPr fontId="7"/>
  </si>
  <si>
    <t>ＲＣ</t>
  </si>
  <si>
    <t>Ｗ</t>
  </si>
  <si>
    <t>Ｓ</t>
  </si>
  <si>
    <t>ＳＲＣ</t>
  </si>
  <si>
    <t>●</t>
  </si>
  <si>
    <t>●</t>
    <phoneticPr fontId="7"/>
  </si>
  <si>
    <t>ＣＢ</t>
  </si>
  <si>
    <t>他</t>
    <rPh sb="0" eb="1">
      <t>タ</t>
    </rPh>
    <phoneticPr fontId="12"/>
  </si>
  <si>
    <t>Ｈ27</t>
    <phoneticPr fontId="7"/>
  </si>
  <si>
    <t>Ｈ28</t>
    <phoneticPr fontId="7"/>
  </si>
  <si>
    <t>Ｈ29</t>
  </si>
  <si>
    <t>Ｈ30</t>
  </si>
  <si>
    <t>Ｈ31</t>
  </si>
  <si>
    <t>■</t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</si>
  <si>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</si>
  <si>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</si>
  <si>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</si>
  <si>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</si>
  <si>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</si>
  <si>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</si>
  <si>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◇</t>
    <phoneticPr fontId="7"/>
  </si>
  <si>
    <t>●</t>
    <phoneticPr fontId="7"/>
  </si>
  <si>
    <t>○</t>
    <phoneticPr fontId="7"/>
  </si>
  <si>
    <t>○</t>
    <phoneticPr fontId="7"/>
  </si>
  <si>
    <t>民</t>
    <rPh sb="0" eb="1">
      <t>ミン</t>
    </rPh>
    <phoneticPr fontId="7"/>
  </si>
  <si>
    <t>集</t>
    <rPh sb="0" eb="1">
      <t>シュウ</t>
    </rPh>
    <phoneticPr fontId="7"/>
  </si>
  <si>
    <t>廃</t>
    <rPh sb="0" eb="1">
      <t>ハイ</t>
    </rPh>
    <phoneticPr fontId="7"/>
  </si>
  <si>
    <t>指</t>
    <rPh sb="0" eb="1">
      <t>ユビ</t>
    </rPh>
    <phoneticPr fontId="7"/>
  </si>
  <si>
    <t>売</t>
    <rPh sb="0" eb="1">
      <t>ウ</t>
    </rPh>
    <phoneticPr fontId="7"/>
  </si>
  <si>
    <t>再</t>
    <rPh sb="0" eb="1">
      <t>サイ</t>
    </rPh>
    <phoneticPr fontId="7"/>
  </si>
  <si>
    <t>△</t>
  </si>
  <si>
    <t>△</t>
    <phoneticPr fontId="7"/>
  </si>
  <si>
    <t>△</t>
    <phoneticPr fontId="7"/>
  </si>
  <si>
    <t>△</t>
    <phoneticPr fontId="7"/>
  </si>
  <si>
    <t>現地調査</t>
    <rPh sb="0" eb="2">
      <t>ゲンチ</t>
    </rPh>
    <rPh sb="2" eb="4">
      <t>チョウサ</t>
    </rPh>
    <phoneticPr fontId="7"/>
  </si>
  <si>
    <t>階数</t>
    <rPh sb="0" eb="2">
      <t>カイスウ</t>
    </rPh>
    <phoneticPr fontId="7"/>
  </si>
  <si>
    <t>修繕費
（屋上）
（外壁の
D対策）</t>
    <rPh sb="0" eb="2">
      <t>シュウゼン</t>
    </rPh>
    <rPh sb="2" eb="3">
      <t>ヒ</t>
    </rPh>
    <rPh sb="5" eb="7">
      <t>オクジョウ</t>
    </rPh>
    <rPh sb="10" eb="12">
      <t>ガイヘキ</t>
    </rPh>
    <rPh sb="15" eb="17">
      <t>タイサク</t>
    </rPh>
    <phoneticPr fontId="7"/>
  </si>
  <si>
    <t>建替え</t>
    <rPh sb="0" eb="2">
      <t>タテカ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</si>
  <si>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</si>
  <si>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</si>
  <si>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廃止・集約など</t>
    <rPh sb="0" eb="2">
      <t>ハイシ</t>
    </rPh>
    <rPh sb="3" eb="5">
      <t>シュウヤク</t>
    </rPh>
    <phoneticPr fontId="7"/>
  </si>
  <si>
    <t>○</t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</si>
  <si>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</si>
  <si>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A</t>
    <phoneticPr fontId="7"/>
  </si>
  <si>
    <t>ＲＣ</t>
    <phoneticPr fontId="7"/>
  </si>
  <si>
    <t>A</t>
    <phoneticPr fontId="7"/>
  </si>
  <si>
    <t>A</t>
    <phoneticPr fontId="7"/>
  </si>
  <si>
    <t>A</t>
    <phoneticPr fontId="7"/>
  </si>
  <si>
    <t>Ｓ</t>
    <phoneticPr fontId="7"/>
  </si>
  <si>
    <t>Ｗ</t>
    <phoneticPr fontId="7"/>
  </si>
  <si>
    <t>ＲＣ</t>
    <phoneticPr fontId="7"/>
  </si>
  <si>
    <t>◇</t>
  </si>
  <si>
    <t>&lt;玉名市長期整備計画　対象施設一覧表&gt;　対象：約１２０施設・約２７万㎡</t>
    <rPh sb="1" eb="3">
      <t>タマナ</t>
    </rPh>
    <rPh sb="3" eb="4">
      <t>シ</t>
    </rPh>
    <rPh sb="4" eb="6">
      <t>チョウキ</t>
    </rPh>
    <rPh sb="6" eb="8">
      <t>セイビ</t>
    </rPh>
    <rPh sb="8" eb="10">
      <t>ケイカク</t>
    </rPh>
    <rPh sb="11" eb="13">
      <t>タイショウ</t>
    </rPh>
    <rPh sb="13" eb="15">
      <t>シセツ</t>
    </rPh>
    <rPh sb="15" eb="17">
      <t>イチラン</t>
    </rPh>
    <rPh sb="17" eb="18">
      <t>ヒョウ</t>
    </rPh>
    <rPh sb="20" eb="22">
      <t>タイショウ</t>
    </rPh>
    <rPh sb="23" eb="24">
      <t>ヤク</t>
    </rPh>
    <rPh sb="27" eb="29">
      <t>シセツ</t>
    </rPh>
    <rPh sb="30" eb="31">
      <t>ヤク</t>
    </rPh>
    <rPh sb="33" eb="34">
      <t>マン</t>
    </rPh>
    <phoneticPr fontId="7"/>
  </si>
  <si>
    <t>RC</t>
    <phoneticPr fontId="7"/>
  </si>
  <si>
    <r>
      <t>廃</t>
    </r>
    <r>
      <rPr>
        <sz val="14"/>
        <color rgb="FFFF0000"/>
        <rFont val="ＭＳ Ｐゴシック"/>
        <family val="3"/>
        <charset val="128"/>
        <scheme val="minor"/>
      </rPr>
      <t>/</t>
    </r>
    <r>
      <rPr>
        <sz val="14"/>
        <color theme="1"/>
        <rFont val="ＭＳ Ｐゴシック"/>
        <family val="3"/>
        <charset val="128"/>
        <scheme val="minor"/>
      </rPr>
      <t>改</t>
    </r>
    <rPh sb="0" eb="1">
      <t>ハイ</t>
    </rPh>
    <rPh sb="2" eb="3">
      <t>アラタ</t>
    </rPh>
    <phoneticPr fontId="7"/>
  </si>
  <si>
    <t>築年数</t>
    <rPh sb="0" eb="1">
      <t>チク</t>
    </rPh>
    <rPh sb="1" eb="3">
      <t>ネンスウ</t>
    </rPh>
    <phoneticPr fontId="7"/>
  </si>
  <si>
    <t>R2
改定
時点</t>
    <rPh sb="3" eb="5">
      <t>カイテイ</t>
    </rPh>
    <rPh sb="6" eb="8">
      <t>ジテン</t>
    </rPh>
    <phoneticPr fontId="2"/>
  </si>
  <si>
    <t>躯体健全性調査年度</t>
    <rPh sb="0" eb="2">
      <t>クタイ</t>
    </rPh>
    <rPh sb="2" eb="5">
      <t>ケンゼンセイ</t>
    </rPh>
    <rPh sb="5" eb="7">
      <t>チョウサ</t>
    </rPh>
    <rPh sb="7" eb="9">
      <t>ネンド</t>
    </rPh>
    <phoneticPr fontId="7"/>
  </si>
  <si>
    <t>目標使用年数</t>
    <rPh sb="0" eb="2">
      <t>モクヒョウ</t>
    </rPh>
    <rPh sb="2" eb="4">
      <t>シヨウ</t>
    </rPh>
    <rPh sb="4" eb="6">
      <t>ネンスウ</t>
    </rPh>
    <phoneticPr fontId="7"/>
  </si>
  <si>
    <t>R2</t>
    <phoneticPr fontId="7"/>
  </si>
  <si>
    <t>R2
年度</t>
    <rPh sb="3" eb="5">
      <t>ネンド</t>
    </rPh>
    <phoneticPr fontId="7"/>
  </si>
  <si>
    <t>スポーツ振興課</t>
    <rPh sb="4" eb="6">
      <t>シンコウ</t>
    </rPh>
    <rPh sb="6" eb="7">
      <t>カ</t>
    </rPh>
    <phoneticPr fontId="7"/>
  </si>
  <si>
    <t>営繕課</t>
  </si>
  <si>
    <t>商工政策課</t>
    <rPh sb="2" eb="4">
      <t>セイサク</t>
    </rPh>
    <phoneticPr fontId="7"/>
  </si>
  <si>
    <t>観光物産課</t>
    <rPh sb="0" eb="2">
      <t>カンコウ</t>
    </rPh>
    <rPh sb="2" eb="4">
      <t>ブッサン</t>
    </rPh>
    <phoneticPr fontId="7"/>
  </si>
  <si>
    <t>磯の里</t>
    <phoneticPr fontId="7"/>
  </si>
  <si>
    <t>R3</t>
    <phoneticPr fontId="7"/>
  </si>
  <si>
    <t>R4</t>
    <phoneticPr fontId="7"/>
  </si>
  <si>
    <t>R5</t>
    <phoneticPr fontId="7"/>
  </si>
  <si>
    <t>R6</t>
    <phoneticPr fontId="7"/>
  </si>
  <si>
    <t>R7</t>
  </si>
  <si>
    <t>R８</t>
    <phoneticPr fontId="7"/>
  </si>
  <si>
    <t>R9</t>
    <phoneticPr fontId="7"/>
  </si>
  <si>
    <t>R30</t>
  </si>
  <si>
    <t>R31</t>
  </si>
  <si>
    <t>R32</t>
  </si>
  <si>
    <t>R33</t>
  </si>
  <si>
    <t>R35</t>
  </si>
  <si>
    <t>R37</t>
  </si>
  <si>
    <t>R10</t>
  </si>
  <si>
    <t>R11</t>
  </si>
  <si>
    <t>R12</t>
  </si>
  <si>
    <t>R15</t>
  </si>
  <si>
    <t>R16</t>
  </si>
  <si>
    <t>R17</t>
  </si>
  <si>
    <t>R18</t>
  </si>
  <si>
    <t>R19</t>
  </si>
  <si>
    <t>R13</t>
    <phoneticPr fontId="7"/>
  </si>
  <si>
    <t>R14</t>
    <phoneticPr fontId="7"/>
  </si>
  <si>
    <t>R20</t>
  </si>
  <si>
    <t>R21</t>
  </si>
  <si>
    <t>R22</t>
  </si>
  <si>
    <t>R23</t>
  </si>
  <si>
    <t>R24</t>
  </si>
  <si>
    <t>R26</t>
  </si>
  <si>
    <t>R27</t>
  </si>
  <si>
    <t>R28</t>
  </si>
  <si>
    <t>R29</t>
  </si>
  <si>
    <t>R25</t>
    <phoneticPr fontId="7"/>
  </si>
  <si>
    <t>R34</t>
  </si>
  <si>
    <t>R36</t>
    <phoneticPr fontId="7"/>
  </si>
  <si>
    <r>
      <t>躯体以外の劣化状況</t>
    </r>
    <r>
      <rPr>
        <b/>
        <sz val="14"/>
        <color rgb="FFFF0000"/>
        <rFont val="ＭＳ Ｐゴシック"/>
        <family val="3"/>
        <charset val="128"/>
        <scheme val="minor"/>
      </rPr>
      <t>(R2調査)</t>
    </r>
    <rPh sb="0" eb="2">
      <t>クタイ</t>
    </rPh>
    <rPh sb="2" eb="4">
      <t>イガイ</t>
    </rPh>
    <rPh sb="5" eb="7">
      <t>レッカ</t>
    </rPh>
    <rPh sb="7" eb="9">
      <t>ジョウキョウ</t>
    </rPh>
    <rPh sb="12" eb="14">
      <t>チョウサ</t>
    </rPh>
    <phoneticPr fontId="7"/>
  </si>
  <si>
    <t>調</t>
    <rPh sb="0" eb="1">
      <t>チョウ</t>
    </rPh>
    <phoneticPr fontId="7"/>
  </si>
  <si>
    <t>躯体健全性調査</t>
    <rPh sb="0" eb="2">
      <t>クタイ</t>
    </rPh>
    <rPh sb="2" eb="5">
      <t>ケンゼンセイ</t>
    </rPh>
    <rPh sb="5" eb="7">
      <t>チョウサ</t>
    </rPh>
    <phoneticPr fontId="7"/>
  </si>
  <si>
    <t>スポーツ振興課</t>
  </si>
  <si>
    <t>文化課</t>
    <rPh sb="0" eb="2">
      <t>ブンカ</t>
    </rPh>
    <rPh sb="2" eb="3">
      <t>カ</t>
    </rPh>
    <phoneticPr fontId="47"/>
  </si>
  <si>
    <t>管財課</t>
    <phoneticPr fontId="2"/>
  </si>
  <si>
    <t>商工政策課</t>
    <rPh sb="0" eb="2">
      <t>ショウコウ</t>
    </rPh>
    <rPh sb="2" eb="4">
      <t>セイサク</t>
    </rPh>
    <rPh sb="4" eb="5">
      <t>カ</t>
    </rPh>
    <phoneticPr fontId="2"/>
  </si>
  <si>
    <t>観光物産課</t>
    <rPh sb="0" eb="2">
      <t>カンコウ</t>
    </rPh>
    <rPh sb="2" eb="4">
      <t>ブッサン</t>
    </rPh>
    <rPh sb="4" eb="5">
      <t>カ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</si>
  <si>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2"/>
  </si>
  <si>
    <t>スポーツ振興課</t>
    <phoneticPr fontId="2"/>
  </si>
  <si>
    <t>スポーツ振興課</t>
    <phoneticPr fontId="7"/>
  </si>
  <si>
    <t>営繕課</t>
    <phoneticPr fontId="2"/>
  </si>
  <si>
    <t>教育総務課</t>
    <phoneticPr fontId="2"/>
  </si>
  <si>
    <t>教育総務課</t>
    <rPh sb="0" eb="2">
      <t>キョウイク</t>
    </rPh>
    <rPh sb="2" eb="5">
      <t>ソウムカ</t>
    </rPh>
    <phoneticPr fontId="47"/>
  </si>
  <si>
    <t>教育総務課</t>
    <rPh sb="0" eb="2">
      <t>キョウイク</t>
    </rPh>
    <rPh sb="2" eb="5">
      <t>ソウムカ</t>
    </rPh>
    <phoneticPr fontId="4"/>
  </si>
  <si>
    <t>伊倉ふれあいセンター</t>
    <phoneticPr fontId="2"/>
  </si>
  <si>
    <t>歴史博物館こころピア</t>
    <phoneticPr fontId="2"/>
  </si>
  <si>
    <r>
      <t>旧</t>
    </r>
    <r>
      <rPr>
        <sz val="14"/>
        <rFont val="ＭＳ Ｐゴシック"/>
        <family val="3"/>
        <charset val="128"/>
      </rPr>
      <t>石貫小学校 管理教室棟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</si>
  <si>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特別教室棟</t>
    </r>
    <rPh sb="1" eb="2">
      <t>イシ</t>
    </rPh>
    <rPh sb="2" eb="3">
      <t>ツラヌ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</si>
  <si>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屋内運動場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オクナイ</t>
    </rPh>
    <rPh sb="9" eb="12">
      <t>ウンドウジョウ</t>
    </rPh>
    <phoneticPr fontId="4"/>
  </si>
  <si>
    <t>福祉センター</t>
    <phoneticPr fontId="2"/>
  </si>
  <si>
    <t>岱明ふれあい健康センター（ﾃﾞｲｻｰﾋﾞｽ棟）</t>
    <rPh sb="0" eb="2">
      <t>タイメイ</t>
    </rPh>
    <rPh sb="6" eb="8">
      <t>ケンコウ</t>
    </rPh>
    <rPh sb="21" eb="22">
      <t>トウ</t>
    </rPh>
    <phoneticPr fontId="7"/>
  </si>
  <si>
    <r>
      <t>玉名</t>
    </r>
    <r>
      <rPr>
        <sz val="14"/>
        <color rgb="FFFF0000"/>
        <rFont val="ＭＳ Ｐゴシック"/>
        <family val="3"/>
        <charset val="128"/>
      </rPr>
      <t>市</t>
    </r>
    <r>
      <rPr>
        <sz val="14"/>
        <rFont val="ＭＳ Ｐゴシック"/>
        <family val="3"/>
        <charset val="128"/>
      </rPr>
      <t>保健センター</t>
    </r>
    <rPh sb="0" eb="2">
      <t>タマナ</t>
    </rPh>
    <rPh sb="2" eb="3">
      <t>シ</t>
    </rPh>
    <phoneticPr fontId="4"/>
  </si>
  <si>
    <r>
      <t>ゆとりーむ</t>
    </r>
    <r>
      <rPr>
        <sz val="14"/>
        <color rgb="FFFF0000"/>
        <rFont val="ＭＳ Ｐゴシック"/>
        <family val="3"/>
        <charset val="128"/>
      </rPr>
      <t>（本館棟）</t>
    </r>
    <rPh sb="6" eb="8">
      <t>ホンカン</t>
    </rPh>
    <rPh sb="8" eb="9">
      <t>トウ</t>
    </rPh>
    <phoneticPr fontId="2"/>
  </si>
  <si>
    <t>ゆとりーむ（プール棟）</t>
    <rPh sb="9" eb="10">
      <t>トウ</t>
    </rPh>
    <phoneticPr fontId="7"/>
  </si>
  <si>
    <t>ゆとりーむ（機械棟）</t>
    <rPh sb="6" eb="8">
      <t>キカイ</t>
    </rPh>
    <rPh sb="8" eb="9">
      <t>トウ</t>
    </rPh>
    <phoneticPr fontId="7"/>
  </si>
  <si>
    <t>市役所本庁舎（付属棟）</t>
    <rPh sb="7" eb="9">
      <t>フゾク</t>
    </rPh>
    <rPh sb="9" eb="10">
      <t>トウ</t>
    </rPh>
    <phoneticPr fontId="7"/>
  </si>
  <si>
    <r>
      <t>岱明支所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タイメイ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シュ</t>
    </rPh>
    <phoneticPr fontId="4"/>
  </si>
  <si>
    <r>
      <t>横島支所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ヨコシマ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ジュウ</t>
    </rPh>
    <phoneticPr fontId="4"/>
  </si>
  <si>
    <r>
      <t>天水支所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4">
      <t>シショ</t>
    </rPh>
    <rPh sb="5" eb="7">
      <t>テンスイ</t>
    </rPh>
    <rPh sb="7" eb="9">
      <t>シミン</t>
    </rPh>
    <rPh sb="13" eb="14">
      <t>ナイ</t>
    </rPh>
    <rPh sb="15" eb="16">
      <t>ジュウ</t>
    </rPh>
    <phoneticPr fontId="4"/>
  </si>
  <si>
    <r>
      <rPr>
        <sz val="14"/>
        <color rgb="FFFF0000"/>
        <rFont val="ＭＳ Ｐゴシック"/>
        <family val="3"/>
        <charset val="128"/>
      </rPr>
      <t>中央公民館（</t>
    </r>
    <r>
      <rPr>
        <sz val="14"/>
        <rFont val="ＭＳ Ｐゴシック"/>
        <family val="3"/>
        <charset val="128"/>
      </rPr>
      <t>文化センター内</t>
    </r>
    <r>
      <rPr>
        <sz val="14"/>
        <color rgb="FFFF0000"/>
        <rFont val="ＭＳ Ｐゴシック"/>
        <family val="3"/>
        <charset val="128"/>
      </rPr>
      <t>・主）</t>
    </r>
    <rPh sb="0" eb="2">
      <t>チュウオウ</t>
    </rPh>
    <rPh sb="2" eb="5">
      <t>コウミンカン</t>
    </rPh>
    <rPh sb="12" eb="13">
      <t>ナイ</t>
    </rPh>
    <rPh sb="14" eb="15">
      <t>シュ</t>
    </rPh>
    <phoneticPr fontId="2"/>
  </si>
  <si>
    <t>玉名市民図書館（文化センター内・従）</t>
    <rPh sb="0" eb="2">
      <t>タマナ</t>
    </rPh>
    <rPh sb="2" eb="4">
      <t>シミン</t>
    </rPh>
    <rPh sb="4" eb="7">
      <t>トショカン</t>
    </rPh>
    <rPh sb="14" eb="15">
      <t>ナイ</t>
    </rPh>
    <rPh sb="16" eb="17">
      <t>ジュウ</t>
    </rPh>
    <phoneticPr fontId="2"/>
  </si>
  <si>
    <r>
      <t>岱明図書館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タイメイ</t>
    </rPh>
    <rPh sb="6" eb="8">
      <t>フクゴウ</t>
    </rPh>
    <rPh sb="8" eb="10">
      <t>シセツ</t>
    </rPh>
    <rPh sb="10" eb="11">
      <t>ナイ</t>
    </rPh>
    <rPh sb="12" eb="13">
      <t>ジュウ</t>
    </rPh>
    <phoneticPr fontId="4"/>
  </si>
  <si>
    <r>
      <t>横島町公民館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ヨコシマ</t>
    </rPh>
    <rPh sb="2" eb="3">
      <t>マチ</t>
    </rPh>
    <rPh sb="7" eb="9">
      <t>フクゴウ</t>
    </rPh>
    <rPh sb="9" eb="11">
      <t>シセツ</t>
    </rPh>
    <rPh sb="11" eb="12">
      <t>ナイ</t>
    </rPh>
    <rPh sb="13" eb="14">
      <t>シュ</t>
    </rPh>
    <phoneticPr fontId="4"/>
  </si>
  <si>
    <t>横島図書館</t>
    <phoneticPr fontId="2"/>
  </si>
  <si>
    <r>
      <t>天水町公民館</t>
    </r>
    <r>
      <rPr>
        <sz val="14"/>
        <color rgb="FFFF0000"/>
        <rFont val="ＭＳ Ｐゴシック"/>
        <family val="3"/>
        <charset val="128"/>
      </rPr>
      <t>（天水市民センター内・主）</t>
    </r>
    <rPh sb="7" eb="9">
      <t>テンスイ</t>
    </rPh>
    <rPh sb="9" eb="11">
      <t>シミン</t>
    </rPh>
    <rPh sb="15" eb="16">
      <t>ナイ</t>
    </rPh>
    <rPh sb="17" eb="18">
      <t>シュ</t>
    </rPh>
    <phoneticPr fontId="2"/>
  </si>
  <si>
    <r>
      <t>天水図書館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5">
      <t>トショカン</t>
    </rPh>
    <rPh sb="6" eb="8">
      <t>テンスイ</t>
    </rPh>
    <rPh sb="8" eb="10">
      <t>シミン</t>
    </rPh>
    <rPh sb="14" eb="15">
      <t>ナイ</t>
    </rPh>
    <rPh sb="16" eb="17">
      <t>ジュウ</t>
    </rPh>
    <phoneticPr fontId="2"/>
  </si>
  <si>
    <r>
      <t>商工会館</t>
    </r>
    <r>
      <rPr>
        <sz val="14"/>
        <color rgb="FFFF0000"/>
        <rFont val="ＭＳ Ｐゴシック"/>
        <family val="3"/>
        <charset val="128"/>
      </rPr>
      <t>（市保有分）</t>
    </r>
    <rPh sb="0" eb="2">
      <t>ショウコウ</t>
    </rPh>
    <rPh sb="2" eb="4">
      <t>カイカン</t>
    </rPh>
    <rPh sb="5" eb="6">
      <t>シ</t>
    </rPh>
    <rPh sb="6" eb="8">
      <t>ホユウ</t>
    </rPh>
    <rPh sb="8" eb="9">
      <t>ブン</t>
    </rPh>
    <phoneticPr fontId="4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</si>
  <si>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勤労青少年ホーム</t>
    </r>
    <rPh sb="0" eb="1">
      <t>キュウ</t>
    </rPh>
    <phoneticPr fontId="2"/>
  </si>
  <si>
    <t>玉名市大衆浴場</t>
    <phoneticPr fontId="2"/>
  </si>
  <si>
    <t>観光ほっとプラザたまララ</t>
    <phoneticPr fontId="2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</si>
  <si>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4"/>
  </si>
  <si>
    <t>草枕温泉てんすい</t>
    <phoneticPr fontId="2"/>
  </si>
  <si>
    <r>
      <t>草枕山荘</t>
    </r>
    <r>
      <rPr>
        <sz val="14"/>
        <color rgb="FFFF0000"/>
        <rFont val="ＭＳ Ｐゴシック"/>
        <family val="3"/>
        <charset val="128"/>
      </rPr>
      <t>（1～3号）</t>
    </r>
    <rPh sb="0" eb="2">
      <t>クサマクラ</t>
    </rPh>
    <rPh sb="2" eb="4">
      <t>サンソウ</t>
    </rPh>
    <rPh sb="8" eb="9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</si>
  <si>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（4号）</t>
    </r>
    <rPh sb="0" eb="2">
      <t>クサマクラ</t>
    </rPh>
    <rPh sb="2" eb="4">
      <t>サンソウ</t>
    </rPh>
    <rPh sb="6" eb="7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</si>
  <si>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　管理棟</t>
    </r>
    <rPh sb="2" eb="4">
      <t>サンソウ</t>
    </rPh>
    <rPh sb="5" eb="8">
      <t>カンリトウ</t>
    </rPh>
    <phoneticPr fontId="2"/>
  </si>
  <si>
    <r>
      <t>玉名第1保育所</t>
    </r>
    <r>
      <rPr>
        <sz val="14"/>
        <color rgb="FFFF0000"/>
        <rFont val="ＭＳ Ｐゴシック"/>
        <family val="3"/>
        <charset val="128"/>
      </rPr>
      <t>（一時借上げ）</t>
    </r>
    <rPh sb="8" eb="10">
      <t>イチジ</t>
    </rPh>
    <rPh sb="10" eb="11">
      <t>カ</t>
    </rPh>
    <rPh sb="11" eb="12">
      <t>ア</t>
    </rPh>
    <phoneticPr fontId="2"/>
  </si>
  <si>
    <t>伊倉保育所　</t>
    <phoneticPr fontId="2"/>
  </si>
  <si>
    <t>豊水保育所</t>
    <phoneticPr fontId="2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</si>
  <si>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児童センター</t>
    </r>
    <rPh sb="0" eb="1">
      <t>キュウ</t>
    </rPh>
    <phoneticPr fontId="2"/>
  </si>
  <si>
    <r>
      <t>玉陵</t>
    </r>
    <r>
      <rPr>
        <sz val="14"/>
        <color rgb="FFFF0000"/>
        <rFont val="ＭＳ Ｐゴシック"/>
        <family val="3"/>
        <charset val="128"/>
      </rPr>
      <t>学童クラブ室</t>
    </r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</si>
  <si>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r>
      <t>築山</t>
    </r>
    <r>
      <rPr>
        <sz val="14"/>
        <color rgb="FFFF0000"/>
        <rFont val="ＭＳ Ｐゴシック"/>
        <family val="3"/>
        <charset val="128"/>
      </rPr>
      <t>学童クラブ室</t>
    </r>
    <rPh sb="0" eb="2">
      <t>ツキヤマ</t>
    </rPh>
    <rPh sb="2" eb="4">
      <t>ガクドウ</t>
    </rPh>
    <rPh sb="7" eb="8">
      <t>シツ</t>
    </rPh>
    <phoneticPr fontId="7"/>
  </si>
  <si>
    <r>
      <t>玉名町</t>
    </r>
    <r>
      <rPr>
        <sz val="14"/>
        <color rgb="FFFF0000"/>
        <rFont val="ＭＳ Ｐゴシック"/>
        <family val="3"/>
        <charset val="128"/>
      </rPr>
      <t>学童クラブ室</t>
    </r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</si>
  <si>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玉名町第二学童クラブ室</t>
    <rPh sb="0" eb="2">
      <t>タマナ</t>
    </rPh>
    <rPh sb="2" eb="3">
      <t>マチ</t>
    </rPh>
    <rPh sb="3" eb="5">
      <t>ダイニ</t>
    </rPh>
    <rPh sb="5" eb="7">
      <t>ガクドウ</t>
    </rPh>
    <rPh sb="10" eb="11">
      <t>シツ</t>
    </rPh>
    <phoneticPr fontId="2"/>
  </si>
  <si>
    <t>旧病児保育施設ひだまりキッズ</t>
    <rPh sb="0" eb="1">
      <t>キュウ</t>
    </rPh>
    <rPh sb="1" eb="3">
      <t>ビョウジ</t>
    </rPh>
    <rPh sb="3" eb="5">
      <t>ホイク</t>
    </rPh>
    <rPh sb="5" eb="7">
      <t>シセツ</t>
    </rPh>
    <phoneticPr fontId="2"/>
  </si>
  <si>
    <t>病児保育施設ひだまりキッズ</t>
    <rPh sb="0" eb="2">
      <t>ビョウジ</t>
    </rPh>
    <rPh sb="2" eb="4">
      <t>ホイク</t>
    </rPh>
    <rPh sb="4" eb="6">
      <t>シセツ</t>
    </rPh>
    <phoneticPr fontId="2"/>
  </si>
  <si>
    <t>総合体育館</t>
    <phoneticPr fontId="2"/>
  </si>
  <si>
    <t>桃田運動公園（スコアボード棟）</t>
    <rPh sb="13" eb="14">
      <t>トウ</t>
    </rPh>
    <phoneticPr fontId="2"/>
  </si>
  <si>
    <t>蛇ヶ谷公園（テニスコート）</t>
    <phoneticPr fontId="4"/>
  </si>
  <si>
    <t>蛇ヶ谷公園（野球場）</t>
    <rPh sb="6" eb="9">
      <t>ヤキュウジョウ</t>
    </rPh>
    <phoneticPr fontId="4"/>
  </si>
  <si>
    <t>蛇ヶ谷公園（ゲートボール場）</t>
    <rPh sb="12" eb="13">
      <t>ジョウ</t>
    </rPh>
    <phoneticPr fontId="4"/>
  </si>
  <si>
    <t>武道館</t>
    <phoneticPr fontId="2"/>
  </si>
  <si>
    <t>弓道場</t>
    <phoneticPr fontId="2"/>
  </si>
  <si>
    <t>岱明中央公園（グラウンド・管理棟）</t>
    <rPh sb="0" eb="2">
      <t>タイメイ</t>
    </rPh>
    <rPh sb="2" eb="4">
      <t>チュウオウ</t>
    </rPh>
    <rPh sb="4" eb="6">
      <t>コウエン</t>
    </rPh>
    <rPh sb="13" eb="16">
      <t>カンリトウ</t>
    </rPh>
    <phoneticPr fontId="2"/>
  </si>
  <si>
    <t>岱明中央公園（テニスコート）</t>
    <rPh sb="0" eb="2">
      <t>タイメイ</t>
    </rPh>
    <rPh sb="2" eb="4">
      <t>チュウオウ</t>
    </rPh>
    <rPh sb="4" eb="6">
      <t>コウエン</t>
    </rPh>
    <phoneticPr fontId="2"/>
  </si>
  <si>
    <t>天水体育館</t>
    <phoneticPr fontId="2"/>
  </si>
  <si>
    <r>
      <rPr>
        <sz val="14"/>
        <color rgb="FFFF0000"/>
        <rFont val="ＭＳ Ｐゴシック"/>
        <family val="3"/>
        <charset val="128"/>
      </rPr>
      <t>天水</t>
    </r>
    <r>
      <rPr>
        <sz val="14"/>
        <rFont val="ＭＳ Ｐゴシック"/>
        <family val="3"/>
        <charset val="128"/>
      </rPr>
      <t>相撲場</t>
    </r>
    <rPh sb="0" eb="2">
      <t>テンスイ</t>
    </rPh>
    <phoneticPr fontId="2"/>
  </si>
  <si>
    <t>天水テニスコート</t>
    <rPh sb="0" eb="2">
      <t>テンスイ</t>
    </rPh>
    <phoneticPr fontId="2"/>
  </si>
  <si>
    <t>築山小学校 教室棟（借上げ）</t>
    <rPh sb="0" eb="2">
      <t>ツキヤマ</t>
    </rPh>
    <rPh sb="2" eb="5">
      <t>ショウガッコウ</t>
    </rPh>
    <rPh sb="6" eb="8">
      <t>キョウシツ</t>
    </rPh>
    <rPh sb="8" eb="9">
      <t>トウ</t>
    </rPh>
    <rPh sb="10" eb="12">
      <t>カリア</t>
    </rPh>
    <phoneticPr fontId="43"/>
  </si>
  <si>
    <r>
      <t>大浜小学校</t>
    </r>
    <r>
      <rPr>
        <sz val="14"/>
        <color rgb="FFFF0000"/>
        <rFont val="ＭＳ Ｐゴシック"/>
        <family val="3"/>
        <charset val="128"/>
      </rPr>
      <t xml:space="preserve"> 教室棟</t>
    </r>
    <rPh sb="0" eb="2">
      <t>オオハマ</t>
    </rPh>
    <rPh sb="2" eb="5">
      <t>ショウガッコウ</t>
    </rPh>
    <rPh sb="6" eb="8">
      <t>キョウシツ</t>
    </rPh>
    <rPh sb="8" eb="9">
      <t>トウ</t>
    </rPh>
    <phoneticPr fontId="4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</si>
  <si>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管理・普通・特別教室棟</t>
    </r>
    <rPh sb="0" eb="2">
      <t>ヨコシマ</t>
    </rPh>
    <rPh sb="2" eb="5">
      <t>ショウガッコウ</t>
    </rPh>
    <rPh sb="6" eb="8">
      <t>カンリ</t>
    </rPh>
    <rPh sb="9" eb="11">
      <t>フツウ</t>
    </rPh>
    <rPh sb="12" eb="14">
      <t>トクベツ</t>
    </rPh>
    <rPh sb="14" eb="16">
      <t>キョウシツ</t>
    </rPh>
    <rPh sb="16" eb="17">
      <t>トウ</t>
    </rPh>
    <phoneticPr fontId="4"/>
  </si>
  <si>
    <r>
      <t>横島小学校 屋内運動場</t>
    </r>
    <r>
      <rPr>
        <sz val="14"/>
        <color rgb="FFFF0000"/>
        <rFont val="ＭＳ Ｐゴシック"/>
        <family val="3"/>
        <charset val="128"/>
      </rPr>
      <t>（ｸﾗﾌﾞﾊｳｽ含む）</t>
    </r>
    <rPh sb="0" eb="2">
      <t>ヨコシマ</t>
    </rPh>
    <rPh sb="2" eb="5">
      <t>ショウガッコウ</t>
    </rPh>
    <rPh sb="6" eb="8">
      <t>オクナイ</t>
    </rPh>
    <rPh sb="8" eb="11">
      <t>ウンドウジョウ</t>
    </rPh>
    <rPh sb="19" eb="20">
      <t>フク</t>
    </rPh>
    <phoneticPr fontId="4"/>
  </si>
  <si>
    <t>有明中学校 武道場</t>
    <rPh sb="0" eb="2">
      <t>アリアケ</t>
    </rPh>
    <rPh sb="2" eb="5">
      <t>チュウガッコウ</t>
    </rPh>
    <rPh sb="6" eb="9">
      <t>ブドウジョウ</t>
    </rPh>
    <phoneticPr fontId="43"/>
  </si>
  <si>
    <t>玉陵小学校校舎</t>
    <rPh sb="0" eb="1">
      <t>ギョク</t>
    </rPh>
    <rPh sb="1" eb="2">
      <t>リョウ</t>
    </rPh>
    <rPh sb="2" eb="3">
      <t>ショウ</t>
    </rPh>
    <rPh sb="3" eb="5">
      <t>ガッコウ</t>
    </rPh>
    <rPh sb="5" eb="7">
      <t>コウシャ</t>
    </rPh>
    <phoneticPr fontId="4"/>
  </si>
  <si>
    <t>玉陵小学校プール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</si>
  <si>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>玉陵中学校 技術棟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phoneticPr fontId="4"/>
  </si>
  <si>
    <t>玉陵中学校 部室棟</t>
    <rPh sb="0" eb="1">
      <t>ギョク</t>
    </rPh>
    <rPh sb="1" eb="2">
      <t>リョウ</t>
    </rPh>
    <rPh sb="2" eb="5">
      <t>チュウガッコウ</t>
    </rPh>
    <rPh sb="6" eb="8">
      <t>ブシツ</t>
    </rPh>
    <rPh sb="8" eb="9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</si>
  <si>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1">
      <t>ナベ</t>
    </rPh>
    <rPh sb="1" eb="4">
      <t>ショウガッコウ</t>
    </rPh>
    <rPh sb="5" eb="7">
      <t>フツウ</t>
    </rPh>
    <rPh sb="7" eb="9">
      <t>キョウシツ</t>
    </rPh>
    <rPh sb="9" eb="10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</si>
  <si>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管理・特別・</t>
    </r>
    <r>
      <rPr>
        <sz val="14"/>
        <rFont val="ＭＳ Ｐゴシック"/>
        <family val="3"/>
        <charset val="128"/>
      </rPr>
      <t>管理教室棟</t>
    </r>
    <rPh sb="0" eb="1">
      <t>ナベ</t>
    </rPh>
    <rPh sb="1" eb="4">
      <t>ショウガッコウ</t>
    </rPh>
    <rPh sb="5" eb="7">
      <t>カンリ</t>
    </rPh>
    <rPh sb="8" eb="10">
      <t>トクベツ</t>
    </rPh>
    <rPh sb="11" eb="13">
      <t>カンリ</t>
    </rPh>
    <rPh sb="13" eb="15">
      <t>キョウシツ</t>
    </rPh>
    <rPh sb="15" eb="16">
      <t>トウ</t>
    </rPh>
    <phoneticPr fontId="4"/>
  </si>
  <si>
    <r>
      <t xml:space="preserve">高道小学校 </t>
    </r>
    <r>
      <rPr>
        <sz val="14"/>
        <color rgb="FFFF0000"/>
        <rFont val="ＭＳ Ｐゴシック"/>
        <family val="3"/>
        <charset val="128"/>
      </rPr>
      <t>特別普通管理棟</t>
    </r>
    <rPh sb="2" eb="5">
      <t>ショウガッコウ</t>
    </rPh>
    <rPh sb="6" eb="8">
      <t>トクベツ</t>
    </rPh>
    <rPh sb="8" eb="10">
      <t>フツウ</t>
    </rPh>
    <rPh sb="10" eb="12">
      <t>カンリ</t>
    </rPh>
    <rPh sb="12" eb="13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</si>
  <si>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</si>
  <si>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</t>
    </r>
    <r>
      <rPr>
        <sz val="14"/>
        <rFont val="ＭＳ Ｐゴシック"/>
        <family val="3"/>
        <charset val="128"/>
      </rPr>
      <t>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</si>
  <si>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>岱明中学校 特別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2">
      <t>タイメイ</t>
    </rPh>
    <rPh sb="2" eb="5">
      <t>チュウガッコウ</t>
    </rPh>
    <rPh sb="6" eb="8">
      <t>トクベツ</t>
    </rPh>
    <rPh sb="8" eb="10">
      <t>フツウ</t>
    </rPh>
    <rPh sb="10" eb="12">
      <t>キョウシツ</t>
    </rPh>
    <rPh sb="12" eb="13">
      <t>トウ</t>
    </rPh>
    <phoneticPr fontId="4"/>
  </si>
  <si>
    <r>
      <t>岱明中</t>
    </r>
    <r>
      <rPr>
        <sz val="14"/>
        <color rgb="FFFF0000"/>
        <rFont val="ＭＳ Ｐゴシック"/>
        <family val="3"/>
        <charset val="128"/>
      </rPr>
      <t>学校 武道場</t>
    </r>
    <rPh sb="0" eb="5">
      <t>タイメイチュウガッコウ</t>
    </rPh>
    <rPh sb="6" eb="9">
      <t>ブドウジョウ</t>
    </rPh>
    <phoneticPr fontId="7"/>
  </si>
  <si>
    <r>
      <t>玉水小学校 教室棟</t>
    </r>
    <r>
      <rPr>
        <sz val="14"/>
        <color rgb="FFFF0000"/>
        <rFont val="ＭＳ Ｐゴシック"/>
        <family val="3"/>
        <charset val="128"/>
      </rPr>
      <t>　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</si>
  <si>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r>
      <t xml:space="preserve">玉水小学校 </t>
    </r>
    <r>
      <rPr>
        <sz val="14"/>
        <color rgb="FFFF0000"/>
        <rFont val="ＭＳ Ｐゴシック"/>
        <family val="3"/>
        <charset val="128"/>
      </rPr>
      <t>教室棟　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</si>
  <si>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r>
      <t>小天小学校</t>
    </r>
    <r>
      <rPr>
        <sz val="14"/>
        <color rgb="FFFF0000"/>
        <rFont val="ＭＳ Ｐゴシック"/>
        <family val="3"/>
        <charset val="128"/>
      </rPr>
      <t xml:space="preserve"> 校舎・管理棟</t>
    </r>
    <rPh sb="0" eb="2">
      <t>オアマ</t>
    </rPh>
    <rPh sb="2" eb="5">
      <t>ショウガッコウ</t>
    </rPh>
    <rPh sb="6" eb="8">
      <t>コウシャ</t>
    </rPh>
    <rPh sb="9" eb="11">
      <t>カンリ</t>
    </rPh>
    <rPh sb="11" eb="12">
      <t>トウ</t>
    </rPh>
    <phoneticPr fontId="4"/>
  </si>
  <si>
    <r>
      <t xml:space="preserve">天水中学校 </t>
    </r>
    <r>
      <rPr>
        <sz val="14"/>
        <color rgb="FFFF0000"/>
        <rFont val="ＭＳ Ｐゴシック"/>
        <family val="3"/>
        <charset val="128"/>
      </rPr>
      <t>校舎</t>
    </r>
    <rPh sb="0" eb="2">
      <t>テンスイ</t>
    </rPh>
    <rPh sb="2" eb="5">
      <t>チュウガッコウ</t>
    </rPh>
    <rPh sb="6" eb="8">
      <t>コウシャ</t>
    </rPh>
    <phoneticPr fontId="4"/>
  </si>
  <si>
    <t>市民文化系施設</t>
    <phoneticPr fontId="2"/>
  </si>
  <si>
    <t>市民文化系施設</t>
  </si>
  <si>
    <t>産業系</t>
    <rPh sb="0" eb="2">
      <t>サンギョウ</t>
    </rPh>
    <rPh sb="2" eb="3">
      <t>ケイ</t>
    </rPh>
    <phoneticPr fontId="4"/>
  </si>
  <si>
    <t>-</t>
    <phoneticPr fontId="2"/>
  </si>
  <si>
    <r>
      <rPr>
        <sz val="14"/>
        <rFont val="ＭＳ Ｐゴシック"/>
        <family val="3"/>
        <charset val="128"/>
      </rPr>
      <t>S</t>
    </r>
    <r>
      <rPr>
        <sz val="14"/>
        <color rgb="FFFF0000"/>
        <rFont val="ＭＳ Ｐゴシック"/>
        <family val="3"/>
        <charset val="128"/>
      </rPr>
      <t>+RC</t>
    </r>
    <phoneticPr fontId="47"/>
  </si>
  <si>
    <r>
      <t>RC</t>
    </r>
    <r>
      <rPr>
        <sz val="14"/>
        <color rgb="FFFF0000"/>
        <rFont val="ＭＳ Ｐゴシック"/>
        <family val="3"/>
        <charset val="128"/>
      </rPr>
      <t>+S</t>
    </r>
    <phoneticPr fontId="47"/>
  </si>
  <si>
    <r>
      <t>S</t>
    </r>
    <r>
      <rPr>
        <sz val="14"/>
        <rFont val="ＭＳ Ｐゴシック"/>
        <family val="3"/>
        <charset val="128"/>
      </rPr>
      <t>RC</t>
    </r>
    <phoneticPr fontId="47"/>
  </si>
  <si>
    <t>RC+S</t>
    <phoneticPr fontId="47"/>
  </si>
  <si>
    <r>
      <t>RC</t>
    </r>
    <r>
      <rPr>
        <sz val="14"/>
        <color rgb="FFFF0000"/>
        <rFont val="ＭＳ Ｐゴシック"/>
        <family val="3"/>
        <charset val="128"/>
      </rPr>
      <t>+W+S</t>
    </r>
    <phoneticPr fontId="47"/>
  </si>
  <si>
    <t>-</t>
  </si>
  <si>
    <r>
      <rPr>
        <sz val="14"/>
        <color rgb="FFFF0000"/>
        <rFont val="ＭＳ Ｐゴシック"/>
        <family val="3"/>
        <charset val="128"/>
      </rPr>
      <t>RC+</t>
    </r>
    <r>
      <rPr>
        <sz val="14"/>
        <rFont val="ＭＳ Ｐゴシック"/>
        <family val="3"/>
        <charset val="128"/>
      </rPr>
      <t>W</t>
    </r>
    <r>
      <rPr>
        <sz val="14"/>
        <color rgb="FFFF0000"/>
        <rFont val="ＭＳ Ｐゴシック"/>
        <family val="3"/>
        <charset val="128"/>
      </rPr>
      <t>+S</t>
    </r>
    <phoneticPr fontId="47"/>
  </si>
  <si>
    <t>RC+W+S</t>
  </si>
  <si>
    <t>LS</t>
  </si>
  <si>
    <t>LGS</t>
  </si>
  <si>
    <r>
      <t>S</t>
    </r>
    <r>
      <rPr>
        <sz val="14"/>
        <color rgb="FFFF0000"/>
        <rFont val="ＭＳ Ｐゴシック"/>
        <family val="3"/>
        <charset val="128"/>
      </rPr>
      <t>+W</t>
    </r>
    <phoneticPr fontId="47"/>
  </si>
  <si>
    <r>
      <rPr>
        <sz val="14"/>
        <color rgb="FFFF0000"/>
        <rFont val="ＭＳ Ｐゴシック"/>
        <family val="3"/>
        <charset val="128"/>
      </rPr>
      <t>S</t>
    </r>
    <r>
      <rPr>
        <sz val="14"/>
        <rFont val="ＭＳ Ｐゴシック"/>
        <family val="3"/>
        <charset val="128"/>
      </rPr>
      <t>RC</t>
    </r>
    <phoneticPr fontId="47"/>
  </si>
  <si>
    <t>CB</t>
  </si>
  <si>
    <t>B</t>
    <phoneticPr fontId="47"/>
  </si>
  <si>
    <t>A</t>
    <phoneticPr fontId="47"/>
  </si>
  <si>
    <t>R17</t>
    <phoneticPr fontId="2"/>
  </si>
  <si>
    <t>80年</t>
    <rPh sb="2" eb="3">
      <t>ネン</t>
    </rPh>
    <phoneticPr fontId="7"/>
  </si>
  <si>
    <t>R22</t>
    <phoneticPr fontId="47"/>
  </si>
  <si>
    <t>R27</t>
    <phoneticPr fontId="47"/>
  </si>
  <si>
    <t>R17</t>
    <phoneticPr fontId="47"/>
  </si>
  <si>
    <t>60年</t>
    <rPh sb="2" eb="3">
      <t>ネン</t>
    </rPh>
    <phoneticPr fontId="7"/>
  </si>
  <si>
    <t>●</t>
    <phoneticPr fontId="2"/>
  </si>
  <si>
    <t>調</t>
    <rPh sb="0" eb="1">
      <t>チョウ</t>
    </rPh>
    <phoneticPr fontId="2"/>
  </si>
  <si>
    <t>△</t>
    <phoneticPr fontId="2"/>
  </si>
  <si>
    <t>○</t>
    <phoneticPr fontId="2"/>
  </si>
  <si>
    <t>◇</t>
    <phoneticPr fontId="2"/>
  </si>
  <si>
    <t>集</t>
    <rPh sb="0" eb="1">
      <t>シュウ</t>
    </rPh>
    <phoneticPr fontId="2"/>
  </si>
  <si>
    <t>民</t>
    <rPh sb="0" eb="1">
      <t>タミ</t>
    </rPh>
    <phoneticPr fontId="2"/>
  </si>
  <si>
    <t>指</t>
    <rPh sb="0" eb="1">
      <t>ユビ</t>
    </rPh>
    <phoneticPr fontId="2"/>
  </si>
  <si>
    <t>廃</t>
    <rPh sb="0" eb="1">
      <t>ハイ</t>
    </rPh>
    <phoneticPr fontId="2"/>
  </si>
  <si>
    <t>売</t>
    <rPh sb="0" eb="1">
      <t>バイ</t>
    </rPh>
    <phoneticPr fontId="2"/>
  </si>
  <si>
    <t>躯</t>
    <rPh sb="0" eb="1">
      <t>ムクロ</t>
    </rPh>
    <phoneticPr fontId="2"/>
  </si>
  <si>
    <t>槽</t>
    <rPh sb="0" eb="1">
      <t>ソウ</t>
    </rPh>
    <phoneticPr fontId="2"/>
  </si>
  <si>
    <t>棟数</t>
    <rPh sb="0" eb="2">
      <t>トウスウ</t>
    </rPh>
    <phoneticPr fontId="2"/>
  </si>
  <si>
    <t>施設数1</t>
    <rPh sb="0" eb="2">
      <t>シセツ</t>
    </rPh>
    <rPh sb="2" eb="3">
      <t>スウ</t>
    </rPh>
    <phoneticPr fontId="2"/>
  </si>
  <si>
    <t>施設数2</t>
    <rPh sb="0" eb="2">
      <t>シセツ</t>
    </rPh>
    <rPh sb="2" eb="3">
      <t>スウ</t>
    </rPh>
    <phoneticPr fontId="2"/>
  </si>
  <si>
    <t>〃</t>
  </si>
  <si>
    <t>磯の里</t>
    <phoneticPr fontId="2"/>
  </si>
  <si>
    <t>○</t>
    <phoneticPr fontId="2"/>
  </si>
  <si>
    <t>玉名町小学校 教室棟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phoneticPr fontId="4"/>
  </si>
  <si>
    <t>教育総務課</t>
    <phoneticPr fontId="2"/>
  </si>
  <si>
    <r>
      <t>玉名中学校 部室</t>
    </r>
    <r>
      <rPr>
        <sz val="14"/>
        <color rgb="FFFF0000"/>
        <rFont val="ＭＳ Ｐゴシック"/>
        <family val="3"/>
        <charset val="128"/>
      </rPr>
      <t>棟</t>
    </r>
    <rPh sb="0" eb="2">
      <t>タマナ</t>
    </rPh>
    <rPh sb="2" eb="5">
      <t>チュウガッコウ</t>
    </rPh>
    <rPh sb="6" eb="8">
      <t>ブシツ</t>
    </rPh>
    <rPh sb="8" eb="9">
      <t>トウ</t>
    </rPh>
    <phoneticPr fontId="4"/>
  </si>
  <si>
    <r>
      <t>八嘉小学校 プール</t>
    </r>
    <r>
      <rPr>
        <sz val="14"/>
        <color rgb="FFFF0000"/>
        <rFont val="ＭＳ Ｐゴシック"/>
        <family val="3"/>
        <charset val="128"/>
      </rPr>
      <t>（更衣室棟含む）</t>
    </r>
    <rPh sb="0" eb="1">
      <t>ハチ</t>
    </rPh>
    <rPh sb="1" eb="2">
      <t>カ</t>
    </rPh>
    <rPh sb="2" eb="5">
      <t>ショウガッコウ</t>
    </rPh>
    <rPh sb="10" eb="13">
      <t>コウイシツ</t>
    </rPh>
    <rPh sb="13" eb="14">
      <t>トウ</t>
    </rPh>
    <rPh sb="14" eb="15">
      <t>フク</t>
    </rPh>
    <phoneticPr fontId="4"/>
  </si>
  <si>
    <t>岱明学校給食センター</t>
    <phoneticPr fontId="2"/>
  </si>
  <si>
    <t>‐</t>
    <phoneticPr fontId="2"/>
  </si>
  <si>
    <t>玉南中校区・新設小学校（新設の場合）</t>
    <rPh sb="0" eb="1">
      <t>タマ</t>
    </rPh>
    <rPh sb="1" eb="3">
      <t>ナンチュウ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</si>
  <si>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図書室棟</t>
    </r>
    <rPh sb="0" eb="2">
      <t>ヨコシマ</t>
    </rPh>
    <rPh sb="2" eb="5">
      <t>ショウガッコウ</t>
    </rPh>
    <rPh sb="6" eb="9">
      <t>トショシツ</t>
    </rPh>
    <rPh sb="9" eb="10">
      <t>トウ</t>
    </rPh>
    <phoneticPr fontId="4"/>
  </si>
  <si>
    <t>有明中校区・新設小学校（新設の場合）</t>
    <rPh sb="0" eb="2">
      <t>アリアケ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</si>
  <si>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玉陵小学校 屋内運動場</t>
    <rPh sb="0" eb="1">
      <t>ギョク</t>
    </rPh>
    <rPh sb="1" eb="2">
      <t>リョウ</t>
    </rPh>
    <rPh sb="2" eb="5">
      <t>ショウガッコウ</t>
    </rPh>
    <rPh sb="6" eb="8">
      <t>オクナイ</t>
    </rPh>
    <rPh sb="8" eb="11">
      <t>ウンドウジョウ</t>
    </rPh>
    <phoneticPr fontId="4"/>
  </si>
  <si>
    <t>R8</t>
    <phoneticPr fontId="7"/>
  </si>
  <si>
    <t>天水中校区・新設小学校（新設の場合）</t>
    <rPh sb="0" eb="2">
      <t>テンスイ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</si>
  <si>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RC</t>
    <phoneticPr fontId="2"/>
  </si>
  <si>
    <t>B</t>
    <phoneticPr fontId="2"/>
  </si>
  <si>
    <t>人権啓発課</t>
    <phoneticPr fontId="2"/>
  </si>
  <si>
    <t>文化課</t>
    <phoneticPr fontId="2"/>
  </si>
  <si>
    <t>供給処理施設</t>
    <phoneticPr fontId="2"/>
  </si>
  <si>
    <t>施設数、棟数のカウント控え</t>
    <rPh sb="0" eb="2">
      <t>シセツ</t>
    </rPh>
    <rPh sb="2" eb="3">
      <t>スウ</t>
    </rPh>
    <rPh sb="4" eb="5">
      <t>トウ</t>
    </rPh>
    <rPh sb="5" eb="6">
      <t>スウ</t>
    </rPh>
    <rPh sb="11" eb="12">
      <t>ヒカ</t>
    </rPh>
    <phoneticPr fontId="2"/>
  </si>
  <si>
    <t>玉名市保健センター</t>
    <rPh sb="0" eb="2">
      <t>タマナ</t>
    </rPh>
    <rPh sb="2" eb="3">
      <t>シ</t>
    </rPh>
    <phoneticPr fontId="4"/>
  </si>
  <si>
    <t>玉陵学童クラブ室</t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</si>
  <si>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t>築山学童クラブ室</t>
    <rPh sb="0" eb="2">
      <t>ツキヤマ</t>
    </rPh>
    <rPh sb="2" eb="4">
      <t>ガクドウ</t>
    </rPh>
    <rPh sb="7" eb="8">
      <t>シツ</t>
    </rPh>
    <phoneticPr fontId="7"/>
  </si>
  <si>
    <t>玉名町学童クラブ室</t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</si>
  <si>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施設名</t>
    <rPh sb="0" eb="3">
      <t>シセツメイ</t>
    </rPh>
    <phoneticPr fontId="2"/>
  </si>
  <si>
    <t>×</t>
  </si>
  <si>
    <t>×</t>
    <phoneticPr fontId="2"/>
  </si>
  <si>
    <t>電気工作物</t>
    <rPh sb="0" eb="2">
      <t>デンキ</t>
    </rPh>
    <rPh sb="2" eb="5">
      <t>コウサクブツ</t>
    </rPh>
    <phoneticPr fontId="7"/>
  </si>
  <si>
    <t>消防用設備</t>
    <rPh sb="0" eb="3">
      <t>ショウボウヨウ</t>
    </rPh>
    <rPh sb="3" eb="5">
      <t>セツビ</t>
    </rPh>
    <phoneticPr fontId="7"/>
  </si>
  <si>
    <t>浄化槽</t>
    <rPh sb="0" eb="3">
      <t>ジョウカソウ</t>
    </rPh>
    <phoneticPr fontId="7"/>
  </si>
  <si>
    <t>グリストラップ</t>
    <phoneticPr fontId="7"/>
  </si>
  <si>
    <t>自動ドア</t>
    <rPh sb="0" eb="2">
      <t>ジドウ</t>
    </rPh>
    <phoneticPr fontId="7"/>
  </si>
  <si>
    <t>高架水槽・受水槽</t>
    <rPh sb="0" eb="2">
      <t>コウカ</t>
    </rPh>
    <rPh sb="2" eb="4">
      <t>スイソウ</t>
    </rPh>
    <rPh sb="5" eb="6">
      <t>ジュ</t>
    </rPh>
    <rPh sb="6" eb="8">
      <t>スイソウ</t>
    </rPh>
    <phoneticPr fontId="7"/>
  </si>
  <si>
    <t>巡回点検業務</t>
    <phoneticPr fontId="7"/>
  </si>
  <si>
    <t>清掃</t>
    <rPh sb="0" eb="2">
      <t>セイソウ</t>
    </rPh>
    <phoneticPr fontId="2"/>
  </si>
  <si>
    <t>警備</t>
    <rPh sb="0" eb="2">
      <t>ケイビ</t>
    </rPh>
    <phoneticPr fontId="2"/>
  </si>
  <si>
    <t>その他</t>
    <rPh sb="2" eb="3">
      <t>タ</t>
    </rPh>
    <phoneticPr fontId="2"/>
  </si>
  <si>
    <t>太陽光</t>
    <rPh sb="0" eb="3">
      <t>タイヨウコウ</t>
    </rPh>
    <phoneticPr fontId="2"/>
  </si>
  <si>
    <t xml:space="preserve">玉名町小学校 </t>
    <rPh sb="0" eb="2">
      <t>タマナ</t>
    </rPh>
    <rPh sb="2" eb="3">
      <t>マチ</t>
    </rPh>
    <rPh sb="3" eb="6">
      <t>ショウガッコウ</t>
    </rPh>
    <phoneticPr fontId="4"/>
  </si>
  <si>
    <t>築山小学校　</t>
    <rPh sb="0" eb="2">
      <t>ツキヤマ</t>
    </rPh>
    <rPh sb="2" eb="5">
      <t>ショウガッコウ</t>
    </rPh>
    <phoneticPr fontId="4"/>
  </si>
  <si>
    <t>玉名中学校</t>
    <rPh sb="0" eb="2">
      <t>タマナ</t>
    </rPh>
    <rPh sb="2" eb="5">
      <t>チュウガッコウ</t>
    </rPh>
    <phoneticPr fontId="4"/>
  </si>
  <si>
    <t xml:space="preserve">旧石貫小学校 </t>
    <rPh sb="0" eb="1">
      <t>キュウ</t>
    </rPh>
    <rPh sb="1" eb="2">
      <t>イシ</t>
    </rPh>
    <rPh sb="2" eb="3">
      <t>ツラヌ</t>
    </rPh>
    <rPh sb="3" eb="6">
      <t>ショウガッコウ</t>
    </rPh>
    <phoneticPr fontId="4"/>
  </si>
  <si>
    <t>岱明支所（複合施設）</t>
    <rPh sb="0" eb="2">
      <t>タイメイ</t>
    </rPh>
    <rPh sb="2" eb="4">
      <t>シショ</t>
    </rPh>
    <rPh sb="5" eb="7">
      <t>フクゴウ</t>
    </rPh>
    <rPh sb="7" eb="9">
      <t>シセツ</t>
    </rPh>
    <phoneticPr fontId="4"/>
  </si>
  <si>
    <t>横島支所（複合施設）</t>
    <rPh sb="0" eb="2">
      <t>ヨコシマ</t>
    </rPh>
    <rPh sb="2" eb="4">
      <t>シショ</t>
    </rPh>
    <rPh sb="5" eb="7">
      <t>フクゴウ</t>
    </rPh>
    <rPh sb="7" eb="9">
      <t>シセツ</t>
    </rPh>
    <phoneticPr fontId="4"/>
  </si>
  <si>
    <t>天水支所（複合施設）</t>
    <rPh sb="0" eb="2">
      <t>テンスイ</t>
    </rPh>
    <rPh sb="2" eb="4">
      <t>シショ</t>
    </rPh>
    <rPh sb="5" eb="7">
      <t>フクゴウ</t>
    </rPh>
    <rPh sb="7" eb="9">
      <t>シセツ</t>
    </rPh>
    <phoneticPr fontId="4"/>
  </si>
  <si>
    <t>中央公民館（複合施設）</t>
    <rPh sb="0" eb="2">
      <t>チュウオウ</t>
    </rPh>
    <rPh sb="2" eb="5">
      <t>コウミンカン</t>
    </rPh>
    <rPh sb="6" eb="10">
      <t>フクゴウシセツ</t>
    </rPh>
    <phoneticPr fontId="2"/>
  </si>
  <si>
    <t>横島小学校</t>
    <rPh sb="0" eb="2">
      <t>ヨコシマ</t>
    </rPh>
    <rPh sb="2" eb="5">
      <t>ショウガッコウ</t>
    </rPh>
    <phoneticPr fontId="4"/>
  </si>
  <si>
    <t xml:space="preserve">豊水小学校 </t>
    <rPh sb="2" eb="5">
      <t>ショウガッコウ</t>
    </rPh>
    <phoneticPr fontId="4"/>
  </si>
  <si>
    <t xml:space="preserve">滑石小学校 </t>
    <rPh sb="0" eb="1">
      <t>スベ</t>
    </rPh>
    <rPh sb="1" eb="2">
      <t>イシ</t>
    </rPh>
    <rPh sb="2" eb="5">
      <t>ショウガッコウ</t>
    </rPh>
    <phoneticPr fontId="4"/>
  </si>
  <si>
    <t>八嘉小学校</t>
    <rPh sb="0" eb="1">
      <t>ハチ</t>
    </rPh>
    <rPh sb="1" eb="2">
      <t>カ</t>
    </rPh>
    <rPh sb="2" eb="5">
      <t>ショウガッコウ</t>
    </rPh>
    <phoneticPr fontId="4"/>
  </si>
  <si>
    <t>伊倉小学校</t>
    <rPh sb="0" eb="2">
      <t>イクラ</t>
    </rPh>
    <rPh sb="2" eb="5">
      <t>ショウガッコウ</t>
    </rPh>
    <phoneticPr fontId="4"/>
  </si>
  <si>
    <t xml:space="preserve">玉南中学校 </t>
    <rPh sb="0" eb="1">
      <t>ギョク</t>
    </rPh>
    <rPh sb="1" eb="2">
      <t>ミナミ</t>
    </rPh>
    <rPh sb="2" eb="5">
      <t>チュウガッコウ</t>
    </rPh>
    <phoneticPr fontId="4"/>
  </si>
  <si>
    <t xml:space="preserve">大浜小学校 </t>
    <rPh sb="0" eb="2">
      <t>オオハマ</t>
    </rPh>
    <rPh sb="2" eb="5">
      <t>ショウガッコウ</t>
    </rPh>
    <phoneticPr fontId="4"/>
  </si>
  <si>
    <t xml:space="preserve">有明中学校 </t>
    <rPh sb="0" eb="2">
      <t>アリアケ</t>
    </rPh>
    <rPh sb="2" eb="5">
      <t>チュウガッコウ</t>
    </rPh>
    <phoneticPr fontId="4"/>
  </si>
  <si>
    <t>玉陵小学校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</si>
  <si>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 xml:space="preserve">玉陵中学校 </t>
    <rPh sb="0" eb="1">
      <t>タマ</t>
    </rPh>
    <rPh sb="1" eb="2">
      <t>リョウ</t>
    </rPh>
    <rPh sb="2" eb="5">
      <t>チュウガッコウ</t>
    </rPh>
    <phoneticPr fontId="4"/>
  </si>
  <si>
    <t xml:space="preserve">大野小学校 </t>
    <rPh sb="2" eb="5">
      <t>ショウガッコウ</t>
    </rPh>
    <phoneticPr fontId="4"/>
  </si>
  <si>
    <t xml:space="preserve">睦合小学校 </t>
    <rPh sb="0" eb="1">
      <t>ムツ</t>
    </rPh>
    <rPh sb="1" eb="2">
      <t>ア</t>
    </rPh>
    <rPh sb="2" eb="5">
      <t>ショウガッコウ</t>
    </rPh>
    <phoneticPr fontId="4"/>
  </si>
  <si>
    <t xml:space="preserve">鍋小学校 </t>
    <rPh sb="0" eb="1">
      <t>ナベ</t>
    </rPh>
    <rPh sb="1" eb="4">
      <t>ショウガッコウ</t>
    </rPh>
    <phoneticPr fontId="4"/>
  </si>
  <si>
    <t xml:space="preserve">高道小学校 </t>
    <rPh sb="2" eb="5">
      <t>ショウガッコウ</t>
    </rPh>
    <phoneticPr fontId="4"/>
  </si>
  <si>
    <t xml:space="preserve">玉水小学校 </t>
    <rPh sb="0" eb="1">
      <t>タマ</t>
    </rPh>
    <rPh sb="1" eb="2">
      <t>ミズ</t>
    </rPh>
    <rPh sb="2" eb="5">
      <t>ショウガッコウ</t>
    </rPh>
    <phoneticPr fontId="4"/>
  </si>
  <si>
    <t xml:space="preserve">岱明中学校 </t>
    <rPh sb="0" eb="2">
      <t>タイメイ</t>
    </rPh>
    <rPh sb="2" eb="5">
      <t>チュウガッコウ</t>
    </rPh>
    <phoneticPr fontId="4"/>
  </si>
  <si>
    <t xml:space="preserve">小天小学校 </t>
    <rPh sb="0" eb="2">
      <t>オアマ</t>
    </rPh>
    <rPh sb="2" eb="5">
      <t>ショウガッコウ</t>
    </rPh>
    <phoneticPr fontId="4"/>
  </si>
  <si>
    <t xml:space="preserve">天水中学校 </t>
    <rPh sb="0" eb="2">
      <t>テンスイ</t>
    </rPh>
    <rPh sb="2" eb="5">
      <t>チュウガッコウ</t>
    </rPh>
    <phoneticPr fontId="4"/>
  </si>
  <si>
    <t>プールろ過</t>
    <rPh sb="4" eb="5">
      <t>カ</t>
    </rPh>
    <phoneticPr fontId="2"/>
  </si>
  <si>
    <t>熱源</t>
    <rPh sb="0" eb="2">
      <t>ネツゲン</t>
    </rPh>
    <phoneticPr fontId="2"/>
  </si>
  <si>
    <t>昇降機</t>
    <rPh sb="0" eb="3">
      <t>ショウコウキ</t>
    </rPh>
    <phoneticPr fontId="2"/>
  </si>
  <si>
    <t>遊具</t>
    <rPh sb="0" eb="2">
      <t>ユウグ</t>
    </rPh>
    <phoneticPr fontId="2"/>
  </si>
  <si>
    <t>大野学童クラブ室</t>
    <rPh sb="2" eb="4">
      <t>ガクドウ</t>
    </rPh>
    <rPh sb="7" eb="8">
      <t>シツ</t>
    </rPh>
    <phoneticPr fontId="4"/>
  </si>
  <si>
    <t>高道学童クラブ室</t>
    <rPh sb="2" eb="4">
      <t>ガクドウ</t>
    </rPh>
    <rPh sb="7" eb="8">
      <t>シツ</t>
    </rPh>
    <phoneticPr fontId="4"/>
  </si>
  <si>
    <t>岱明防災コミュティセンター</t>
    <rPh sb="2" eb="4">
      <t>ボウサイ</t>
    </rPh>
    <phoneticPr fontId="2"/>
  </si>
  <si>
    <t>害虫防除</t>
    <rPh sb="0" eb="2">
      <t>ガイチュウ</t>
    </rPh>
    <rPh sb="2" eb="4">
      <t>ボウジョ</t>
    </rPh>
    <phoneticPr fontId="2"/>
  </si>
  <si>
    <t>修繕
業務</t>
    <rPh sb="0" eb="2">
      <t>シュウゼン</t>
    </rPh>
    <rPh sb="3" eb="5">
      <t>ギョウム</t>
    </rPh>
    <phoneticPr fontId="2"/>
  </si>
  <si>
    <t>空調
設備</t>
    <rPh sb="0" eb="2">
      <t>クウチョウ</t>
    </rPh>
    <rPh sb="3" eb="5">
      <t>セツビ</t>
    </rPh>
    <phoneticPr fontId="7"/>
  </si>
  <si>
    <t>構内
交換</t>
    <rPh sb="0" eb="2">
      <t>コウナイ</t>
    </rPh>
    <rPh sb="3" eb="5">
      <t>コウカン</t>
    </rPh>
    <phoneticPr fontId="2"/>
  </si>
  <si>
    <t>特定
建築物</t>
    <rPh sb="0" eb="2">
      <t>トクテイ</t>
    </rPh>
    <rPh sb="3" eb="6">
      <t>ケンチクブツ</t>
    </rPh>
    <phoneticPr fontId="2"/>
  </si>
  <si>
    <t>防火
設備</t>
    <rPh sb="0" eb="2">
      <t>ボウカ</t>
    </rPh>
    <rPh sb="3" eb="5">
      <t>セツビ</t>
    </rPh>
    <phoneticPr fontId="2"/>
  </si>
  <si>
    <t>建築
設備</t>
    <rPh sb="0" eb="2">
      <t>ケンチク</t>
    </rPh>
    <rPh sb="3" eb="5">
      <t>セツビ</t>
    </rPh>
    <phoneticPr fontId="2"/>
  </si>
  <si>
    <t>前田家別邸</t>
    <rPh sb="0" eb="2">
      <t>マエダ</t>
    </rPh>
    <rPh sb="2" eb="3">
      <t>ケ</t>
    </rPh>
    <rPh sb="3" eb="5">
      <t>ベッテイ</t>
    </rPh>
    <phoneticPr fontId="4"/>
  </si>
  <si>
    <t>塩素滅菌維持含む。</t>
    <rPh sb="0" eb="2">
      <t>エンソ</t>
    </rPh>
    <rPh sb="2" eb="4">
      <t>メッキン</t>
    </rPh>
    <rPh sb="4" eb="6">
      <t>イジ</t>
    </rPh>
    <rPh sb="6" eb="7">
      <t>フク</t>
    </rPh>
    <phoneticPr fontId="2"/>
  </si>
  <si>
    <t>電気工作物、高架水槽、警備は玉陵中に含む。</t>
    <rPh sb="0" eb="2">
      <t>デンキ</t>
    </rPh>
    <rPh sb="2" eb="5">
      <t>コウサクブツ</t>
    </rPh>
    <rPh sb="6" eb="8">
      <t>コウカ</t>
    </rPh>
    <rPh sb="8" eb="10">
      <t>スイソウ</t>
    </rPh>
    <rPh sb="11" eb="13">
      <t>ケイビ</t>
    </rPh>
    <rPh sb="14" eb="16">
      <t>ギョクリョウ</t>
    </rPh>
    <rPh sb="16" eb="17">
      <t>チュウ</t>
    </rPh>
    <rPh sb="18" eb="19">
      <t>フク</t>
    </rPh>
    <phoneticPr fontId="2"/>
  </si>
  <si>
    <t>塩素滅菌維持含む。</t>
  </si>
  <si>
    <t>給水ポンプ点検含む。</t>
    <rPh sb="0" eb="2">
      <t>キュウスイ</t>
    </rPh>
    <rPh sb="5" eb="7">
      <t>テンケン</t>
    </rPh>
    <rPh sb="7" eb="8">
      <t>フク</t>
    </rPh>
    <phoneticPr fontId="2"/>
  </si>
  <si>
    <t>厨房機器保守点検含む。</t>
    <rPh sb="0" eb="4">
      <t>チュウボウキキ</t>
    </rPh>
    <rPh sb="4" eb="6">
      <t>ホシュ</t>
    </rPh>
    <rPh sb="6" eb="8">
      <t>テンケン</t>
    </rPh>
    <rPh sb="8" eb="9">
      <t>フク</t>
    </rPh>
    <phoneticPr fontId="2"/>
  </si>
  <si>
    <t>第1種圧力容器点検、塩素滅菌維持含む。</t>
    <rPh sb="0" eb="1">
      <t>ダイ</t>
    </rPh>
    <rPh sb="2" eb="3">
      <t>シュ</t>
    </rPh>
    <rPh sb="3" eb="5">
      <t>アツリョク</t>
    </rPh>
    <rPh sb="5" eb="7">
      <t>ヨウキ</t>
    </rPh>
    <rPh sb="7" eb="9">
      <t>テンケン</t>
    </rPh>
    <rPh sb="10" eb="12">
      <t>エンソ</t>
    </rPh>
    <rPh sb="12" eb="14">
      <t>メッキン</t>
    </rPh>
    <rPh sb="14" eb="16">
      <t>イジ</t>
    </rPh>
    <rPh sb="16" eb="17">
      <t>フク</t>
    </rPh>
    <phoneticPr fontId="2"/>
  </si>
  <si>
    <t>雨水排水ポンプ点検含む。</t>
    <rPh sb="0" eb="2">
      <t>ウスイ</t>
    </rPh>
    <rPh sb="2" eb="4">
      <t>ハイスイ</t>
    </rPh>
    <rPh sb="7" eb="9">
      <t>テンケン</t>
    </rPh>
    <rPh sb="9" eb="10">
      <t>フク</t>
    </rPh>
    <phoneticPr fontId="2"/>
  </si>
  <si>
    <t>舞台設備点検含む。</t>
    <rPh sb="0" eb="2">
      <t>ブタイ</t>
    </rPh>
    <rPh sb="2" eb="4">
      <t>セツビ</t>
    </rPh>
    <rPh sb="4" eb="6">
      <t>テンケン</t>
    </rPh>
    <rPh sb="6" eb="7">
      <t>フク</t>
    </rPh>
    <phoneticPr fontId="2"/>
  </si>
  <si>
    <t>自家発地下タンク漏洩点検含む。</t>
    <rPh sb="0" eb="3">
      <t>ジカハツ</t>
    </rPh>
    <rPh sb="3" eb="5">
      <t>チカ</t>
    </rPh>
    <rPh sb="8" eb="12">
      <t>ロウエイテンケン</t>
    </rPh>
    <rPh sb="12" eb="13">
      <t>フク</t>
    </rPh>
    <phoneticPr fontId="2"/>
  </si>
  <si>
    <t>対象施設数合計</t>
    <rPh sb="0" eb="2">
      <t>タイショウ</t>
    </rPh>
    <rPh sb="2" eb="5">
      <t>シセツスウ</t>
    </rPh>
    <rPh sb="5" eb="7">
      <t>ゴウケイ</t>
    </rPh>
    <phoneticPr fontId="2"/>
  </si>
  <si>
    <t>番号</t>
    <rPh sb="0" eb="2">
      <t>バンゴウ</t>
    </rPh>
    <phoneticPr fontId="2"/>
  </si>
  <si>
    <t>別紙3　施設別保守・点検一覧</t>
    <rPh sb="0" eb="2">
      <t>ベッシ</t>
    </rPh>
    <rPh sb="4" eb="6">
      <t>シセツ</t>
    </rPh>
    <rPh sb="6" eb="7">
      <t>ベツ</t>
    </rPh>
    <rPh sb="7" eb="9">
      <t>ホシュ</t>
    </rPh>
    <rPh sb="10" eb="12">
      <t>テンケン</t>
    </rPh>
    <rPh sb="12" eb="14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</si>
</sst>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0_);[Red]\(0\)"/>
    <numFmt numFmtId="178" formatCode="#,##0_);[Red]\(#,##0\)"/>
    <numFmt numFmtId="179" formatCode="#,##0.00_ "/>
    <numFmt numFmtId="180" formatCode="#,##0.0_ "/>
    <numFmt numFmtId="181" formatCode="#,##0_ "/>
    <numFmt numFmtId="182" formatCode="0_ "/>
    <numFmt numFmtId="183" formatCode="0.0_ "/>
    <numFmt numFmtId="184" formatCode="#,##0.0_);[Red]\(#,##0.0\)"/>
  </numFmts>
  <fonts count="6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color theme="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6"/>
      <color theme="0" tint="-0.1499984740745262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6"/>
      <color theme="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color indexed="81"/>
      <name val="MS P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D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00"/>
        <bgColor indexed="64"/>
      </patternFill>
    </fill>
  </fills>
  <borders count="2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theme="1"/>
      </right>
      <top style="medium">
        <color rgb="FFFF0000"/>
      </top>
      <bottom style="medium">
        <color indexed="64"/>
      </bottom>
      <diagonal/>
    </border>
    <border>
      <left style="medium">
        <color theme="1"/>
      </left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rgb="FFFF0000"/>
      </right>
      <top/>
      <bottom/>
      <diagonal/>
    </border>
    <border>
      <left style="thin">
        <color theme="0" tint="-0.499984740745262"/>
      </left>
      <right style="medium">
        <color rgb="FFFF0000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rgb="FFFF0000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/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medium">
        <color rgb="FFFF0000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hair">
        <color theme="1"/>
      </right>
      <top/>
      <bottom/>
      <diagonal/>
    </border>
    <border>
      <left style="hair">
        <color theme="1"/>
      </left>
      <right style="medium">
        <color rgb="FFFF0000"/>
      </right>
      <top/>
      <bottom/>
      <diagonal/>
    </border>
    <border>
      <left style="medium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medium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thin">
        <color theme="0" tint="-0.499984740745262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rgb="FFFF0000"/>
      </right>
      <top/>
      <bottom style="thin">
        <color theme="1"/>
      </bottom>
      <diagonal/>
    </border>
    <border>
      <left style="medium">
        <color rgb="FFFF0000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 style="hair">
        <color theme="1"/>
      </left>
      <right style="medium">
        <color rgb="FFFF0000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/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hair">
        <color theme="1"/>
      </right>
      <top style="medium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59" fillId="0" borderId="0"/>
    <xf numFmtId="38" fontId="59" fillId="0" borderId="0" applyFont="0" applyFill="0" applyBorder="0" applyAlignment="0" applyProtection="0">
      <alignment vertical="center"/>
    </xf>
  </cellStyleXfs>
  <cellXfs count="134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40" fontId="3" fillId="0" borderId="0" xfId="2" applyNumberFormat="1" applyFont="1" applyBorder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>
      <alignment vertical="center"/>
    </xf>
    <xf numFmtId="40" fontId="5" fillId="0" borderId="0" xfId="3" applyNumberFormat="1" applyFont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6" fillId="0" borderId="0" xfId="1" applyFont="1" applyFill="1" applyBorder="1">
      <alignment vertical="center"/>
    </xf>
    <xf numFmtId="0" fontId="1" fillId="0" borderId="0" xfId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7" fontId="15" fillId="0" borderId="0" xfId="1" applyNumberFormat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right" vertical="center" wrapText="1"/>
    </xf>
    <xf numFmtId="0" fontId="1" fillId="0" borderId="0" xfId="1" applyFill="1" applyBorder="1">
      <alignment vertical="center"/>
    </xf>
    <xf numFmtId="0" fontId="14" fillId="4" borderId="17" xfId="1" applyNumberFormat="1" applyFont="1" applyFill="1" applyBorder="1" applyAlignment="1">
      <alignment vertical="center" textRotation="255"/>
    </xf>
    <xf numFmtId="0" fontId="14" fillId="4" borderId="20" xfId="1" applyNumberFormat="1" applyFont="1" applyFill="1" applyBorder="1" applyAlignment="1">
      <alignment vertical="center" textRotation="255"/>
    </xf>
    <xf numFmtId="0" fontId="14" fillId="4" borderId="21" xfId="1" applyNumberFormat="1" applyFont="1" applyFill="1" applyBorder="1" applyAlignment="1">
      <alignment vertical="center" textRotation="255"/>
    </xf>
    <xf numFmtId="0" fontId="14" fillId="4" borderId="22" xfId="1" applyNumberFormat="1" applyFont="1" applyFill="1" applyBorder="1" applyAlignment="1">
      <alignment vertical="center" textRotation="255"/>
    </xf>
    <xf numFmtId="0" fontId="14" fillId="4" borderId="33" xfId="1" applyNumberFormat="1" applyFont="1" applyFill="1" applyBorder="1" applyAlignment="1">
      <alignment vertical="center" textRotation="255"/>
    </xf>
    <xf numFmtId="0" fontId="14" fillId="4" borderId="34" xfId="1" applyNumberFormat="1" applyFont="1" applyFill="1" applyBorder="1" applyAlignment="1">
      <alignment vertical="center" textRotation="255"/>
    </xf>
    <xf numFmtId="0" fontId="14" fillId="4" borderId="35" xfId="1" applyNumberFormat="1" applyFont="1" applyFill="1" applyBorder="1" applyAlignment="1">
      <alignment vertical="center" textRotation="255"/>
    </xf>
    <xf numFmtId="0" fontId="14" fillId="4" borderId="36" xfId="1" applyNumberFormat="1" applyFont="1" applyFill="1" applyBorder="1" applyAlignment="1">
      <alignment vertical="center" textRotation="255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1" fillId="9" borderId="42" xfId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1" fillId="6" borderId="0" xfId="1" applyFill="1">
      <alignment vertical="center"/>
    </xf>
    <xf numFmtId="178" fontId="1" fillId="6" borderId="43" xfId="1" applyNumberFormat="1" applyFill="1" applyBorder="1" applyAlignment="1">
      <alignment horizontal="center" vertical="center"/>
    </xf>
    <xf numFmtId="178" fontId="1" fillId="6" borderId="0" xfId="1" applyNumberFormat="1" applyFill="1">
      <alignment vertical="center"/>
    </xf>
    <xf numFmtId="0" fontId="1" fillId="6" borderId="0" xfId="1" applyFill="1" applyAlignment="1">
      <alignment horizontal="center" vertical="center"/>
    </xf>
    <xf numFmtId="178" fontId="1" fillId="6" borderId="44" xfId="1" applyNumberFormat="1" applyFill="1" applyBorder="1" applyAlignment="1">
      <alignment horizontal="center" vertical="center"/>
    </xf>
    <xf numFmtId="38" fontId="1" fillId="0" borderId="0" xfId="7" applyFont="1">
      <alignment vertical="center"/>
    </xf>
    <xf numFmtId="38" fontId="1" fillId="0" borderId="0" xfId="7" applyFont="1" applyFill="1" applyBorder="1">
      <alignment vertical="center"/>
    </xf>
    <xf numFmtId="178" fontId="1" fillId="6" borderId="45" xfId="1" applyNumberFormat="1" applyFill="1" applyBorder="1" applyAlignment="1">
      <alignment horizontal="center" vertical="center"/>
    </xf>
    <xf numFmtId="0" fontId="1" fillId="6" borderId="23" xfId="1" applyFill="1" applyBorder="1" applyAlignment="1">
      <alignment horizontal="center" vertical="center"/>
    </xf>
    <xf numFmtId="0" fontId="1" fillId="6" borderId="24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181" fontId="1" fillId="6" borderId="9" xfId="1" applyNumberFormat="1" applyFill="1" applyBorder="1" applyAlignment="1">
      <alignment horizontal="center" vertical="center"/>
    </xf>
    <xf numFmtId="178" fontId="1" fillId="6" borderId="46" xfId="1" applyNumberFormat="1" applyFill="1" applyBorder="1" applyAlignment="1">
      <alignment horizontal="center" vertical="center"/>
    </xf>
    <xf numFmtId="0" fontId="1" fillId="6" borderId="26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8" xfId="1" applyFill="1" applyBorder="1" applyAlignment="1">
      <alignment horizontal="center" vertical="center"/>
    </xf>
    <xf numFmtId="181" fontId="1" fillId="6" borderId="18" xfId="1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178" fontId="13" fillId="0" borderId="58" xfId="1" applyNumberFormat="1" applyFont="1" applyFill="1" applyBorder="1" applyAlignment="1">
      <alignment vertical="center" shrinkToFit="1"/>
    </xf>
    <xf numFmtId="178" fontId="13" fillId="0" borderId="59" xfId="1" applyNumberFormat="1" applyFont="1" applyFill="1" applyBorder="1" applyAlignment="1">
      <alignment vertical="center" shrinkToFit="1"/>
    </xf>
    <xf numFmtId="178" fontId="13" fillId="0" borderId="60" xfId="1" applyNumberFormat="1" applyFont="1" applyFill="1" applyBorder="1" applyAlignment="1">
      <alignment vertical="center" shrinkToFit="1"/>
    </xf>
    <xf numFmtId="178" fontId="13" fillId="0" borderId="64" xfId="1" applyNumberFormat="1" applyFont="1" applyFill="1" applyBorder="1" applyAlignment="1">
      <alignment vertical="center" shrinkToFit="1"/>
    </xf>
    <xf numFmtId="178" fontId="13" fillId="0" borderId="65" xfId="1" applyNumberFormat="1" applyFont="1" applyFill="1" applyBorder="1" applyAlignment="1">
      <alignment vertical="center" shrinkToFit="1"/>
    </xf>
    <xf numFmtId="178" fontId="13" fillId="0" borderId="69" xfId="1" applyNumberFormat="1" applyFont="1" applyFill="1" applyBorder="1" applyAlignment="1">
      <alignment vertical="center" shrinkToFit="1"/>
    </xf>
    <xf numFmtId="0" fontId="16" fillId="0" borderId="78" xfId="1" applyFont="1" applyFill="1" applyBorder="1" applyAlignment="1">
      <alignment horizontal="center" vertical="center"/>
    </xf>
    <xf numFmtId="177" fontId="15" fillId="0" borderId="78" xfId="1" applyNumberFormat="1" applyFont="1" applyFill="1" applyBorder="1" applyAlignment="1">
      <alignment horizontal="center" vertical="center"/>
    </xf>
    <xf numFmtId="0" fontId="16" fillId="0" borderId="81" xfId="1" applyFont="1" applyFill="1" applyBorder="1" applyAlignment="1">
      <alignment horizontal="center" vertical="center"/>
    </xf>
    <xf numFmtId="177" fontId="15" fillId="0" borderId="81" xfId="1" applyNumberFormat="1" applyFont="1" applyFill="1" applyBorder="1" applyAlignment="1">
      <alignment horizontal="center" vertical="center"/>
    </xf>
    <xf numFmtId="0" fontId="16" fillId="0" borderId="83" xfId="1" applyFont="1" applyFill="1" applyBorder="1" applyAlignment="1">
      <alignment horizontal="center" vertical="center"/>
    </xf>
    <xf numFmtId="177" fontId="15" fillId="0" borderId="83" xfId="1" applyNumberFormat="1" applyFont="1" applyFill="1" applyBorder="1" applyAlignment="1">
      <alignment horizontal="center" vertical="center"/>
    </xf>
    <xf numFmtId="0" fontId="13" fillId="0" borderId="78" xfId="1" applyFont="1" applyFill="1" applyBorder="1" applyAlignment="1">
      <alignment horizontal="center" vertical="center"/>
    </xf>
    <xf numFmtId="0" fontId="13" fillId="6" borderId="78" xfId="1" applyFont="1" applyFill="1" applyBorder="1" applyAlignment="1">
      <alignment horizontal="center" vertical="center"/>
    </xf>
    <xf numFmtId="0" fontId="23" fillId="6" borderId="78" xfId="1" applyNumberFormat="1" applyFont="1" applyFill="1" applyBorder="1" applyAlignment="1">
      <alignment horizontal="center" vertical="center"/>
    </xf>
    <xf numFmtId="38" fontId="23" fillId="6" borderId="78" xfId="7" applyFont="1" applyFill="1" applyBorder="1" applyAlignment="1">
      <alignment horizontal="center" vertical="center"/>
    </xf>
    <xf numFmtId="0" fontId="11" fillId="6" borderId="92" xfId="1" applyFont="1" applyFill="1" applyBorder="1" applyAlignment="1">
      <alignment horizontal="center" vertical="center"/>
    </xf>
    <xf numFmtId="0" fontId="16" fillId="0" borderId="78" xfId="1" applyFont="1" applyFill="1" applyBorder="1" applyAlignment="1">
      <alignment vertical="center"/>
    </xf>
    <xf numFmtId="0" fontId="24" fillId="16" borderId="1" xfId="1" applyFont="1" applyFill="1" applyBorder="1" applyAlignment="1">
      <alignment horizontal="center" vertical="center"/>
    </xf>
    <xf numFmtId="38" fontId="1" fillId="0" borderId="0" xfId="7" applyFont="1" applyAlignment="1">
      <alignment horizontal="right" vertical="center"/>
    </xf>
    <xf numFmtId="9" fontId="23" fillId="6" borderId="78" xfId="8" applyFont="1" applyFill="1" applyBorder="1" applyAlignment="1">
      <alignment horizontal="center" vertical="center"/>
    </xf>
    <xf numFmtId="0" fontId="6" fillId="0" borderId="78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6" fillId="6" borderId="78" xfId="1" applyFont="1" applyFill="1" applyBorder="1" applyAlignment="1">
      <alignment horizontal="center" vertical="center"/>
    </xf>
    <xf numFmtId="0" fontId="1" fillId="2" borderId="114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shrinkToFit="1"/>
    </xf>
    <xf numFmtId="38" fontId="1" fillId="0" borderId="0" xfId="7" applyFont="1" applyFill="1" applyBorder="1" applyAlignment="1">
      <alignment horizontal="center" vertical="center"/>
    </xf>
    <xf numFmtId="178" fontId="1" fillId="6" borderId="0" xfId="1" applyNumberFormat="1" applyFill="1" applyAlignment="1">
      <alignment horizontal="center" vertical="center"/>
    </xf>
    <xf numFmtId="178" fontId="13" fillId="0" borderId="75" xfId="1" applyNumberFormat="1" applyFont="1" applyFill="1" applyBorder="1" applyAlignment="1">
      <alignment vertical="center" shrinkToFit="1"/>
    </xf>
    <xf numFmtId="178" fontId="13" fillId="0" borderId="76" xfId="1" applyNumberFormat="1" applyFont="1" applyFill="1" applyBorder="1" applyAlignment="1">
      <alignment vertical="center" shrinkToFit="1"/>
    </xf>
    <xf numFmtId="178" fontId="13" fillId="0" borderId="115" xfId="1" applyNumberFormat="1" applyFont="1" applyFill="1" applyBorder="1" applyAlignment="1">
      <alignment vertical="center" shrinkToFit="1"/>
    </xf>
    <xf numFmtId="178" fontId="13" fillId="0" borderId="116" xfId="1" applyNumberFormat="1" applyFont="1" applyFill="1" applyBorder="1" applyAlignment="1">
      <alignment vertical="center" shrinkToFit="1"/>
    </xf>
    <xf numFmtId="178" fontId="13" fillId="0" borderId="117" xfId="1" applyNumberFormat="1" applyFont="1" applyFill="1" applyBorder="1" applyAlignment="1">
      <alignment vertical="center" shrinkToFit="1"/>
    </xf>
    <xf numFmtId="178" fontId="13" fillId="0" borderId="86" xfId="1" applyNumberFormat="1" applyFont="1" applyFill="1" applyBorder="1" applyAlignment="1">
      <alignment vertical="center" shrinkToFit="1"/>
    </xf>
    <xf numFmtId="178" fontId="13" fillId="0" borderId="97" xfId="1" applyNumberFormat="1" applyFont="1" applyFill="1" applyBorder="1" applyAlignment="1">
      <alignment vertical="center" shrinkToFit="1"/>
    </xf>
    <xf numFmtId="178" fontId="13" fillId="0" borderId="98" xfId="1" applyNumberFormat="1" applyFont="1" applyFill="1" applyBorder="1" applyAlignment="1">
      <alignment vertical="center" shrinkToFit="1"/>
    </xf>
    <xf numFmtId="178" fontId="13" fillId="0" borderId="118" xfId="1" applyNumberFormat="1" applyFont="1" applyFill="1" applyBorder="1" applyAlignment="1">
      <alignment vertical="center" shrinkToFit="1"/>
    </xf>
    <xf numFmtId="178" fontId="13" fillId="0" borderId="119" xfId="1" applyNumberFormat="1" applyFont="1" applyFill="1" applyBorder="1" applyAlignment="1">
      <alignment vertical="center" shrinkToFit="1"/>
    </xf>
    <xf numFmtId="178" fontId="13" fillId="0" borderId="120" xfId="1" applyNumberFormat="1" applyFont="1" applyFill="1" applyBorder="1" applyAlignment="1">
      <alignment vertical="center" shrinkToFit="1"/>
    </xf>
    <xf numFmtId="178" fontId="13" fillId="0" borderId="121" xfId="1" applyNumberFormat="1" applyFont="1" applyFill="1" applyBorder="1" applyAlignment="1">
      <alignment vertical="center" shrinkToFit="1"/>
    </xf>
    <xf numFmtId="38" fontId="3" fillId="0" borderId="0" xfId="7" applyFont="1" applyAlignment="1">
      <alignment horizontal="center" vertical="center" shrinkToFit="1"/>
    </xf>
    <xf numFmtId="38" fontId="16" fillId="0" borderId="0" xfId="7" applyFont="1" applyFill="1" applyBorder="1" applyAlignment="1">
      <alignment horizontal="center" vertical="center" wrapText="1"/>
    </xf>
    <xf numFmtId="0" fontId="13" fillId="6" borderId="110" xfId="1" applyFont="1" applyFill="1" applyBorder="1" applyAlignment="1">
      <alignment horizontal="center" vertical="center"/>
    </xf>
    <xf numFmtId="0" fontId="13" fillId="6" borderId="92" xfId="1" applyFont="1" applyFill="1" applyBorder="1" applyAlignment="1">
      <alignment horizontal="center" vertical="center"/>
    </xf>
    <xf numFmtId="0" fontId="13" fillId="0" borderId="92" xfId="1" applyFont="1" applyFill="1" applyBorder="1" applyAlignment="1">
      <alignment horizontal="center" vertical="center"/>
    </xf>
    <xf numFmtId="0" fontId="23" fillId="5" borderId="110" xfId="1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178" fontId="16" fillId="0" borderId="0" xfId="1" applyNumberFormat="1" applyFont="1" applyFill="1" applyBorder="1" applyAlignment="1">
      <alignment vertical="center" wrapText="1"/>
    </xf>
    <xf numFmtId="38" fontId="4" fillId="0" borderId="0" xfId="7" applyFont="1" applyFill="1" applyBorder="1" applyAlignment="1">
      <alignment horizontal="right" vertical="center"/>
    </xf>
    <xf numFmtId="38" fontId="16" fillId="0" borderId="0" xfId="7" applyFont="1" applyFill="1" applyBorder="1" applyAlignment="1">
      <alignment horizontal="right" vertical="center" wrapText="1"/>
    </xf>
    <xf numFmtId="180" fontId="16" fillId="0" borderId="0" xfId="0" applyNumberFormat="1" applyFont="1" applyFill="1" applyBorder="1" applyAlignment="1">
      <alignment horizontal="center" vertical="center" wrapText="1"/>
    </xf>
    <xf numFmtId="179" fontId="16" fillId="0" borderId="0" xfId="0" applyNumberFormat="1" applyFont="1" applyFill="1" applyBorder="1" applyAlignment="1">
      <alignment horizontal="center" vertical="center" wrapText="1"/>
    </xf>
    <xf numFmtId="176" fontId="18" fillId="0" borderId="0" xfId="4" applyNumberFormat="1" applyFont="1" applyFill="1" applyBorder="1" applyAlignment="1">
      <alignment horizontal="center" vertical="center" wrapText="1"/>
    </xf>
    <xf numFmtId="176" fontId="17" fillId="5" borderId="0" xfId="4" applyNumberFormat="1" applyFont="1" applyFill="1" applyBorder="1" applyAlignment="1">
      <alignment horizontal="center" vertical="center" wrapText="1"/>
    </xf>
    <xf numFmtId="176" fontId="17" fillId="6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Border="1" applyAlignment="1">
      <alignment horizontal="center" vertical="center" shrinkToFit="1"/>
    </xf>
    <xf numFmtId="38" fontId="19" fillId="0" borderId="0" xfId="4" applyNumberFormat="1" applyFont="1" applyFill="1" applyBorder="1" applyAlignment="1">
      <alignment horizontal="center" vertical="center" wrapText="1"/>
    </xf>
    <xf numFmtId="38" fontId="11" fillId="7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wrapText="1"/>
    </xf>
    <xf numFmtId="38" fontId="18" fillId="6" borderId="0" xfId="4" applyNumberFormat="1" applyFont="1" applyFill="1" applyBorder="1" applyAlignment="1">
      <alignment horizontal="center" vertical="center" wrapText="1"/>
    </xf>
    <xf numFmtId="0" fontId="18" fillId="0" borderId="0" xfId="7" applyNumberFormat="1" applyFont="1" applyFill="1" applyBorder="1" applyAlignment="1">
      <alignment horizontal="center" vertical="center" wrapText="1"/>
    </xf>
    <xf numFmtId="182" fontId="18" fillId="6" borderId="0" xfId="7" applyNumberFormat="1" applyFont="1" applyFill="1" applyBorder="1" applyAlignment="1">
      <alignment horizontal="center" vertical="center" wrapText="1"/>
    </xf>
    <xf numFmtId="183" fontId="18" fillId="6" borderId="0" xfId="7" applyNumberFormat="1" applyFont="1" applyFill="1" applyBorder="1" applyAlignment="1">
      <alignment horizontal="center" vertical="center" wrapText="1"/>
    </xf>
    <xf numFmtId="38" fontId="18" fillId="6" borderId="0" xfId="7" applyFont="1" applyFill="1" applyBorder="1" applyAlignment="1">
      <alignment horizontal="center" vertical="center" wrapText="1"/>
    </xf>
    <xf numFmtId="38" fontId="13" fillId="0" borderId="0" xfId="7" applyFont="1" applyFill="1" applyBorder="1">
      <alignment vertical="center"/>
    </xf>
    <xf numFmtId="0" fontId="13" fillId="6" borderId="0" xfId="1" applyFont="1" applyFill="1" applyBorder="1" applyAlignment="1">
      <alignment horizontal="center" vertical="center"/>
    </xf>
    <xf numFmtId="38" fontId="13" fillId="6" borderId="0" xfId="7" applyFont="1" applyFill="1" applyBorder="1">
      <alignment vertical="center"/>
    </xf>
    <xf numFmtId="0" fontId="23" fillId="5" borderId="0" xfId="1" applyNumberFormat="1" applyFont="1" applyFill="1" applyBorder="1" applyAlignment="1">
      <alignment horizontal="center" vertical="center"/>
    </xf>
    <xf numFmtId="0" fontId="23" fillId="6" borderId="0" xfId="1" applyNumberFormat="1" applyFont="1" applyFill="1" applyBorder="1" applyAlignment="1">
      <alignment horizontal="center" vertical="center"/>
    </xf>
    <xf numFmtId="9" fontId="23" fillId="6" borderId="0" xfId="8" applyFont="1" applyFill="1" applyBorder="1" applyAlignment="1">
      <alignment horizontal="center" vertical="center"/>
    </xf>
    <xf numFmtId="38" fontId="23" fillId="6" borderId="0" xfId="7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  <xf numFmtId="38" fontId="22" fillId="0" borderId="0" xfId="4" applyNumberFormat="1" applyFont="1" applyFill="1" applyBorder="1" applyAlignment="1">
      <alignment horizontal="right" vertical="center" wrapText="1"/>
    </xf>
    <xf numFmtId="38" fontId="23" fillId="6" borderId="0" xfId="7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178" fontId="1" fillId="6" borderId="136" xfId="1" applyNumberFormat="1" applyFill="1" applyBorder="1" applyAlignment="1">
      <alignment horizontal="center" vertical="center"/>
    </xf>
    <xf numFmtId="0" fontId="1" fillId="6" borderId="0" xfId="1" applyFill="1" applyBorder="1" applyAlignment="1">
      <alignment horizontal="center" vertical="center"/>
    </xf>
    <xf numFmtId="181" fontId="1" fillId="6" borderId="0" xfId="1" applyNumberFormat="1" applyFill="1" applyBorder="1" applyAlignment="1">
      <alignment horizontal="center" vertical="center"/>
    </xf>
    <xf numFmtId="178" fontId="13" fillId="0" borderId="138" xfId="1" applyNumberFormat="1" applyFont="1" applyFill="1" applyBorder="1" applyAlignment="1">
      <alignment vertical="center" shrinkToFit="1"/>
    </xf>
    <xf numFmtId="38" fontId="13" fillId="0" borderId="44" xfId="1" applyNumberFormat="1" applyFont="1" applyFill="1" applyBorder="1" applyAlignment="1">
      <alignment horizontal="center" vertical="center" shrinkToFit="1"/>
    </xf>
    <xf numFmtId="178" fontId="1" fillId="6" borderId="139" xfId="1" applyNumberFormat="1" applyFill="1" applyBorder="1" applyAlignment="1">
      <alignment horizontal="center" vertical="center"/>
    </xf>
    <xf numFmtId="38" fontId="1" fillId="0" borderId="0" xfId="1" applyNumberFormat="1">
      <alignment vertical="center"/>
    </xf>
    <xf numFmtId="177" fontId="15" fillId="6" borderId="78" xfId="1" applyNumberFormat="1" applyFont="1" applyFill="1" applyBorder="1" applyAlignment="1">
      <alignment horizontal="center" vertical="center"/>
    </xf>
    <xf numFmtId="0" fontId="1" fillId="17" borderId="0" xfId="1" applyFill="1">
      <alignment vertical="center"/>
    </xf>
    <xf numFmtId="178" fontId="1" fillId="17" borderId="46" xfId="1" applyNumberFormat="1" applyFill="1" applyBorder="1" applyAlignment="1">
      <alignment horizontal="center" vertical="center"/>
    </xf>
    <xf numFmtId="0" fontId="1" fillId="17" borderId="26" xfId="1" applyFill="1" applyBorder="1" applyAlignment="1">
      <alignment horizontal="center" vertical="center"/>
    </xf>
    <xf numFmtId="0" fontId="1" fillId="17" borderId="27" xfId="1" applyFill="1" applyBorder="1" applyAlignment="1">
      <alignment horizontal="center" vertical="center"/>
    </xf>
    <xf numFmtId="0" fontId="1" fillId="17" borderId="28" xfId="1" applyFill="1" applyBorder="1" applyAlignment="1">
      <alignment horizontal="center" vertical="center"/>
    </xf>
    <xf numFmtId="181" fontId="1" fillId="17" borderId="18" xfId="1" applyNumberFormat="1" applyFill="1" applyBorder="1" applyAlignment="1">
      <alignment horizontal="center" vertical="center"/>
    </xf>
    <xf numFmtId="0" fontId="1" fillId="17" borderId="1" xfId="1" applyFill="1" applyBorder="1" applyAlignment="1">
      <alignment horizontal="center" vertical="center"/>
    </xf>
    <xf numFmtId="38" fontId="13" fillId="6" borderId="144" xfId="7" applyFont="1" applyFill="1" applyBorder="1" applyAlignment="1">
      <alignment horizontal="right" vertical="center"/>
    </xf>
    <xf numFmtId="178" fontId="13" fillId="21" borderId="58" xfId="1" applyNumberFormat="1" applyFont="1" applyFill="1" applyBorder="1" applyAlignment="1">
      <alignment vertical="center" shrinkToFit="1"/>
    </xf>
    <xf numFmtId="0" fontId="1" fillId="21" borderId="0" xfId="1" applyFill="1">
      <alignment vertical="center"/>
    </xf>
    <xf numFmtId="178" fontId="1" fillId="21" borderId="43" xfId="1" applyNumberFormat="1" applyFill="1" applyBorder="1" applyAlignment="1">
      <alignment horizontal="center" vertical="center"/>
    </xf>
    <xf numFmtId="0" fontId="1" fillId="20" borderId="0" xfId="1" applyFill="1">
      <alignment vertical="center"/>
    </xf>
    <xf numFmtId="178" fontId="1" fillId="20" borderId="43" xfId="1" applyNumberFormat="1" applyFill="1" applyBorder="1" applyAlignment="1">
      <alignment horizontal="center" vertical="center"/>
    </xf>
    <xf numFmtId="0" fontId="1" fillId="19" borderId="0" xfId="1" applyFill="1">
      <alignment vertical="center"/>
    </xf>
    <xf numFmtId="178" fontId="1" fillId="19" borderId="43" xfId="1" applyNumberFormat="1" applyFill="1" applyBorder="1" applyAlignment="1">
      <alignment horizontal="center" vertical="center"/>
    </xf>
    <xf numFmtId="38" fontId="13" fillId="21" borderId="1" xfId="7" applyFont="1" applyFill="1" applyBorder="1" applyAlignment="1">
      <alignment horizontal="center" vertical="center" shrinkToFit="1"/>
    </xf>
    <xf numFmtId="0" fontId="1" fillId="23" borderId="0" xfId="1" applyFill="1">
      <alignment vertical="center"/>
    </xf>
    <xf numFmtId="38" fontId="13" fillId="23" borderId="1" xfId="7" applyFont="1" applyFill="1" applyBorder="1" applyAlignment="1">
      <alignment horizontal="center" vertical="center" shrinkToFit="1"/>
    </xf>
    <xf numFmtId="0" fontId="8" fillId="0" borderId="78" xfId="1" applyFont="1" applyFill="1" applyBorder="1" applyAlignment="1">
      <alignment vertical="center"/>
    </xf>
    <xf numFmtId="0" fontId="15" fillId="0" borderId="77" xfId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center" vertical="center"/>
    </xf>
    <xf numFmtId="0" fontId="16" fillId="0" borderId="78" xfId="1" applyNumberFormat="1" applyFont="1" applyFill="1" applyBorder="1" applyAlignment="1">
      <alignment horizontal="center" vertical="center"/>
    </xf>
    <xf numFmtId="49" fontId="16" fillId="0" borderId="78" xfId="1" applyNumberFormat="1" applyFont="1" applyFill="1" applyBorder="1" applyAlignment="1">
      <alignment horizontal="center" vertical="center"/>
    </xf>
    <xf numFmtId="180" fontId="16" fillId="0" borderId="78" xfId="0" applyNumberFormat="1" applyFont="1" applyFill="1" applyBorder="1" applyAlignment="1">
      <alignment horizontal="center" vertical="center"/>
    </xf>
    <xf numFmtId="179" fontId="16" fillId="0" borderId="78" xfId="0" applyNumberFormat="1" applyFont="1" applyFill="1" applyBorder="1" applyAlignment="1">
      <alignment horizontal="center" vertical="center"/>
    </xf>
    <xf numFmtId="176" fontId="18" fillId="0" borderId="78" xfId="4" applyNumberFormat="1" applyFont="1" applyFill="1" applyBorder="1" applyAlignment="1">
      <alignment horizontal="center" vertical="center"/>
    </xf>
    <xf numFmtId="176" fontId="17" fillId="5" borderId="78" xfId="4" applyNumberFormat="1" applyFont="1" applyFill="1" applyBorder="1" applyAlignment="1">
      <alignment horizontal="center" vertical="center"/>
    </xf>
    <xf numFmtId="38" fontId="11" fillId="7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/>
    </xf>
    <xf numFmtId="182" fontId="18" fillId="6" borderId="132" xfId="7" applyNumberFormat="1" applyFont="1" applyFill="1" applyBorder="1" applyAlignment="1">
      <alignment horizontal="center" vertical="center"/>
    </xf>
    <xf numFmtId="183" fontId="18" fillId="6" borderId="137" xfId="7" applyNumberFormat="1" applyFont="1" applyFill="1" applyBorder="1" applyAlignment="1">
      <alignment horizontal="center" vertical="center"/>
    </xf>
    <xf numFmtId="38" fontId="18" fillId="6" borderId="145" xfId="7" applyFont="1" applyFill="1" applyBorder="1" applyAlignment="1">
      <alignment horizontal="center" vertical="center"/>
    </xf>
    <xf numFmtId="38" fontId="18" fillId="6" borderId="133" xfId="7" applyFont="1" applyFill="1" applyBorder="1" applyAlignment="1">
      <alignment horizontal="center" vertical="center"/>
    </xf>
    <xf numFmtId="38" fontId="18" fillId="6" borderId="78" xfId="4" applyNumberFormat="1" applyFont="1" applyFill="1" applyBorder="1" applyAlignment="1">
      <alignment horizontal="right" vertical="center"/>
    </xf>
    <xf numFmtId="38" fontId="13" fillId="6" borderId="89" xfId="7" applyFont="1" applyFill="1" applyBorder="1" applyAlignment="1">
      <alignment vertical="center"/>
    </xf>
    <xf numFmtId="38" fontId="13" fillId="6" borderId="108" xfId="7" applyFont="1" applyFill="1" applyBorder="1" applyAlignment="1">
      <alignment vertical="center"/>
    </xf>
    <xf numFmtId="38" fontId="23" fillId="6" borderId="78" xfId="7" applyFont="1" applyFill="1" applyBorder="1" applyAlignment="1">
      <alignment vertical="center"/>
    </xf>
    <xf numFmtId="38" fontId="22" fillId="6" borderId="78" xfId="4" applyNumberFormat="1" applyFont="1" applyFill="1" applyBorder="1" applyAlignment="1">
      <alignment horizontal="right" vertical="center"/>
    </xf>
    <xf numFmtId="38" fontId="23" fillId="6" borderId="89" xfId="7" applyFont="1" applyFill="1" applyBorder="1" applyAlignment="1">
      <alignment vertical="center"/>
    </xf>
    <xf numFmtId="182" fontId="18" fillId="0" borderId="132" xfId="7" applyNumberFormat="1" applyFont="1" applyFill="1" applyBorder="1" applyAlignment="1">
      <alignment horizontal="center" vertical="center"/>
    </xf>
    <xf numFmtId="38" fontId="18" fillId="0" borderId="133" xfId="7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right" vertical="center"/>
    </xf>
    <xf numFmtId="38" fontId="13" fillId="0" borderId="89" xfId="7" applyFont="1" applyFill="1" applyBorder="1" applyAlignment="1">
      <alignment vertical="center"/>
    </xf>
    <xf numFmtId="178" fontId="8" fillId="0" borderId="78" xfId="1" applyNumberFormat="1" applyFont="1" applyFill="1" applyBorder="1" applyAlignment="1">
      <alignment horizontal="center" vertical="center"/>
    </xf>
    <xf numFmtId="182" fontId="18" fillId="6" borderId="1" xfId="7" applyNumberFormat="1" applyFont="1" applyFill="1" applyBorder="1" applyAlignment="1">
      <alignment horizontal="center" vertical="center"/>
    </xf>
    <xf numFmtId="182" fontId="18" fillId="6" borderId="149" xfId="7" applyNumberFormat="1" applyFont="1" applyFill="1" applyBorder="1" applyAlignment="1">
      <alignment horizontal="center" vertical="center"/>
    </xf>
    <xf numFmtId="182" fontId="18" fillId="0" borderId="1" xfId="7" applyNumberFormat="1" applyFont="1" applyFill="1" applyBorder="1" applyAlignment="1">
      <alignment horizontal="center" vertical="center"/>
    </xf>
    <xf numFmtId="38" fontId="18" fillId="0" borderId="0" xfId="7" applyFont="1" applyFill="1" applyBorder="1" applyAlignment="1">
      <alignment horizontal="center" vertical="center" wrapText="1"/>
    </xf>
    <xf numFmtId="0" fontId="11" fillId="0" borderId="78" xfId="1" applyFont="1" applyFill="1" applyBorder="1" applyAlignment="1">
      <alignment vertical="center"/>
    </xf>
    <xf numFmtId="38" fontId="26" fillId="17" borderId="1" xfId="7" applyFont="1" applyFill="1" applyBorder="1" applyAlignment="1">
      <alignment horizontal="center" vertical="center" shrinkToFit="1"/>
    </xf>
    <xf numFmtId="38" fontId="11" fillId="20" borderId="1" xfId="7" applyFont="1" applyFill="1" applyBorder="1" applyAlignment="1">
      <alignment horizontal="center" vertical="center" shrinkToFit="1"/>
    </xf>
    <xf numFmtId="0" fontId="11" fillId="0" borderId="78" xfId="1" applyFont="1" applyFill="1" applyBorder="1" applyAlignment="1">
      <alignment horizontal="center" vertical="center" shrinkToFit="1"/>
    </xf>
    <xf numFmtId="38" fontId="15" fillId="19" borderId="1" xfId="7" applyFont="1" applyFill="1" applyBorder="1" applyAlignment="1">
      <alignment horizontal="center" vertical="center" shrinkToFit="1"/>
    </xf>
    <xf numFmtId="0" fontId="15" fillId="0" borderId="82" xfId="1" applyFont="1" applyFill="1" applyBorder="1" applyAlignment="1">
      <alignment horizontal="center" vertical="center"/>
    </xf>
    <xf numFmtId="0" fontId="11" fillId="0" borderId="83" xfId="1" applyFont="1" applyFill="1" applyBorder="1" applyAlignment="1">
      <alignment vertical="center"/>
    </xf>
    <xf numFmtId="0" fontId="11" fillId="0" borderId="83" xfId="1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horizontal="center" vertical="center"/>
    </xf>
    <xf numFmtId="49" fontId="16" fillId="0" borderId="83" xfId="1" applyNumberFormat="1" applyFont="1" applyFill="1" applyBorder="1" applyAlignment="1">
      <alignment horizontal="center" vertical="center"/>
    </xf>
    <xf numFmtId="180" fontId="16" fillId="0" borderId="83" xfId="0" applyNumberFormat="1" applyFont="1" applyFill="1" applyBorder="1" applyAlignment="1">
      <alignment horizontal="center" vertical="center"/>
    </xf>
    <xf numFmtId="179" fontId="16" fillId="0" borderId="83" xfId="0" applyNumberFormat="1" applyFont="1" applyFill="1" applyBorder="1" applyAlignment="1">
      <alignment horizontal="center" vertical="center"/>
    </xf>
    <xf numFmtId="176" fontId="18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vertical="center" shrinkToFit="1"/>
    </xf>
    <xf numFmtId="0" fontId="1" fillId="6" borderId="0" xfId="1" applyFill="1" applyBorder="1">
      <alignment vertical="center"/>
    </xf>
    <xf numFmtId="0" fontId="1" fillId="3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8" fontId="13" fillId="21" borderId="0" xfId="1" applyNumberFormat="1" applyFont="1" applyFill="1" applyBorder="1" applyAlignment="1">
      <alignment vertical="center" shrinkToFit="1"/>
    </xf>
    <xf numFmtId="0" fontId="1" fillId="21" borderId="0" xfId="1" applyFill="1" applyBorder="1">
      <alignment vertical="center"/>
    </xf>
    <xf numFmtId="178" fontId="13" fillId="19" borderId="0" xfId="1" applyNumberFormat="1" applyFont="1" applyFill="1" applyBorder="1" applyAlignment="1">
      <alignment vertical="center" shrinkToFit="1"/>
    </xf>
    <xf numFmtId="0" fontId="1" fillId="19" borderId="0" xfId="1" applyFill="1" applyBorder="1">
      <alignment vertical="center"/>
    </xf>
    <xf numFmtId="178" fontId="13" fillId="23" borderId="0" xfId="1" applyNumberFormat="1" applyFont="1" applyFill="1" applyBorder="1" applyAlignment="1">
      <alignment vertical="center" shrinkToFit="1"/>
    </xf>
    <xf numFmtId="0" fontId="1" fillId="23" borderId="0" xfId="1" applyFill="1" applyBorder="1">
      <alignment vertical="center"/>
    </xf>
    <xf numFmtId="178" fontId="13" fillId="20" borderId="0" xfId="1" applyNumberFormat="1" applyFont="1" applyFill="1" applyBorder="1" applyAlignment="1">
      <alignment vertical="center" shrinkToFit="1"/>
    </xf>
    <xf numFmtId="0" fontId="1" fillId="20" borderId="0" xfId="1" applyFill="1" applyBorder="1">
      <alignment vertical="center"/>
    </xf>
    <xf numFmtId="38" fontId="13" fillId="0" borderId="0" xfId="1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38" fontId="3" fillId="0" borderId="0" xfId="7" applyFont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38" fontId="1" fillId="0" borderId="0" xfId="7" applyFont="1" applyBorder="1">
      <alignment vertical="center"/>
    </xf>
    <xf numFmtId="0" fontId="1" fillId="0" borderId="0" xfId="1" applyBorder="1" applyAlignment="1">
      <alignment horizontal="right" vertical="center"/>
    </xf>
    <xf numFmtId="0" fontId="1" fillId="3" borderId="0" xfId="1" applyFill="1" applyBorder="1" applyAlignment="1">
      <alignment horizontal="center" vertical="center"/>
    </xf>
    <xf numFmtId="38" fontId="1" fillId="0" borderId="0" xfId="7" applyFont="1" applyBorder="1" applyAlignment="1">
      <alignment horizontal="right" vertical="center"/>
    </xf>
    <xf numFmtId="38" fontId="1" fillId="0" borderId="0" xfId="2" applyFont="1" applyFill="1" applyBorder="1">
      <alignment vertical="center"/>
    </xf>
    <xf numFmtId="38" fontId="4" fillId="0" borderId="0" xfId="7" applyFont="1" applyFill="1" applyBorder="1">
      <alignment vertical="center"/>
    </xf>
    <xf numFmtId="0" fontId="1" fillId="0" borderId="0" xfId="1" applyBorder="1" applyAlignment="1">
      <alignment horizontal="right" vertical="center" wrapText="1"/>
    </xf>
    <xf numFmtId="38" fontId="1" fillId="22" borderId="0" xfId="7" applyFont="1" applyFill="1" applyBorder="1">
      <alignment vertical="center"/>
    </xf>
    <xf numFmtId="0" fontId="32" fillId="0" borderId="78" xfId="1" applyFont="1" applyFill="1" applyBorder="1" applyAlignment="1">
      <alignment vertical="center"/>
    </xf>
    <xf numFmtId="0" fontId="1" fillId="6" borderId="37" xfId="1" applyFill="1" applyBorder="1" applyAlignment="1">
      <alignment horizontal="center" vertical="center"/>
    </xf>
    <xf numFmtId="0" fontId="1" fillId="6" borderId="38" xfId="1" applyFill="1" applyBorder="1" applyAlignment="1">
      <alignment horizontal="center" vertical="center"/>
    </xf>
    <xf numFmtId="0" fontId="1" fillId="6" borderId="156" xfId="1" applyFill="1" applyBorder="1" applyAlignment="1">
      <alignment horizontal="center" vertical="center"/>
    </xf>
    <xf numFmtId="181" fontId="1" fillId="6" borderId="148" xfId="1" applyNumberForma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76" fontId="17" fillId="0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wrapText="1"/>
    </xf>
    <xf numFmtId="183" fontId="18" fillId="0" borderId="0" xfId="7" applyNumberFormat="1" applyFont="1" applyFill="1" applyBorder="1" applyAlignment="1">
      <alignment horizontal="center" vertical="center" wrapText="1"/>
    </xf>
    <xf numFmtId="0" fontId="23" fillId="0" borderId="0" xfId="1" applyNumberFormat="1" applyFont="1" applyFill="1" applyBorder="1" applyAlignment="1">
      <alignment horizontal="center" vertical="center"/>
    </xf>
    <xf numFmtId="9" fontId="23" fillId="0" borderId="0" xfId="8" applyFont="1" applyFill="1" applyBorder="1" applyAlignment="1">
      <alignment horizontal="center" vertical="center"/>
    </xf>
    <xf numFmtId="38" fontId="23" fillId="0" borderId="0" xfId="7" applyFont="1" applyFill="1" applyBorder="1">
      <alignment vertical="center"/>
    </xf>
    <xf numFmtId="38" fontId="23" fillId="0" borderId="0" xfId="7" applyFont="1" applyFill="1" applyBorder="1" applyAlignment="1">
      <alignment horizontal="center" vertical="center"/>
    </xf>
    <xf numFmtId="38" fontId="13" fillId="0" borderId="0" xfId="7" applyFont="1" applyFill="1" applyBorder="1" applyAlignment="1">
      <alignment horizontal="right" vertical="center"/>
    </xf>
    <xf numFmtId="178" fontId="1" fillId="0" borderId="0" xfId="1" applyNumberFormat="1" applyFill="1" applyBorder="1" applyAlignment="1">
      <alignment horizontal="center" vertical="center"/>
    </xf>
    <xf numFmtId="181" fontId="1" fillId="0" borderId="0" xfId="1" applyNumberForma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176" fontId="17" fillId="0" borderId="78" xfId="4" applyNumberFormat="1" applyFont="1" applyFill="1" applyBorder="1" applyAlignment="1">
      <alignment horizontal="center" vertical="center"/>
    </xf>
    <xf numFmtId="182" fontId="18" fillId="0" borderId="149" xfId="7" applyNumberFormat="1" applyFont="1" applyFill="1" applyBorder="1" applyAlignment="1">
      <alignment horizontal="center" vertical="center"/>
    </xf>
    <xf numFmtId="183" fontId="18" fillId="0" borderId="137" xfId="7" applyNumberFormat="1" applyFont="1" applyFill="1" applyBorder="1" applyAlignment="1">
      <alignment horizontal="center" vertical="center"/>
    </xf>
    <xf numFmtId="38" fontId="18" fillId="0" borderId="145" xfId="7" applyFont="1" applyFill="1" applyBorder="1" applyAlignment="1">
      <alignment horizontal="center" vertical="center"/>
    </xf>
    <xf numFmtId="0" fontId="13" fillId="0" borderId="110" xfId="1" applyFont="1" applyFill="1" applyBorder="1" applyAlignment="1">
      <alignment horizontal="center" vertical="center"/>
    </xf>
    <xf numFmtId="38" fontId="13" fillId="0" borderId="108" xfId="7" applyFont="1" applyFill="1" applyBorder="1" applyAlignment="1">
      <alignment vertical="center"/>
    </xf>
    <xf numFmtId="0" fontId="23" fillId="0" borderId="110" xfId="1" applyNumberFormat="1" applyFont="1" applyFill="1" applyBorder="1" applyAlignment="1">
      <alignment horizontal="center" vertical="center"/>
    </xf>
    <xf numFmtId="0" fontId="23" fillId="0" borderId="78" xfId="1" applyNumberFormat="1" applyFont="1" applyFill="1" applyBorder="1" applyAlignment="1">
      <alignment horizontal="center" vertical="center"/>
    </xf>
    <xf numFmtId="9" fontId="23" fillId="0" borderId="78" xfId="8" applyFont="1" applyFill="1" applyBorder="1" applyAlignment="1">
      <alignment horizontal="center" vertical="center"/>
    </xf>
    <xf numFmtId="38" fontId="23" fillId="0" borderId="78" xfId="7" applyFont="1" applyFill="1" applyBorder="1" applyAlignment="1">
      <alignment vertical="center"/>
    </xf>
    <xf numFmtId="38" fontId="22" fillId="0" borderId="78" xfId="4" applyNumberFormat="1" applyFont="1" applyFill="1" applyBorder="1" applyAlignment="1">
      <alignment horizontal="right" vertical="center"/>
    </xf>
    <xf numFmtId="38" fontId="23" fillId="0" borderId="78" xfId="7" applyFont="1" applyFill="1" applyBorder="1" applyAlignment="1">
      <alignment horizontal="center" vertical="center"/>
    </xf>
    <xf numFmtId="38" fontId="23" fillId="0" borderId="89" xfId="7" applyFont="1" applyFill="1" applyBorder="1" applyAlignment="1">
      <alignment vertical="center"/>
    </xf>
    <xf numFmtId="0" fontId="11" fillId="0" borderId="92" xfId="1" applyFont="1" applyFill="1" applyBorder="1" applyAlignment="1">
      <alignment horizontal="center" vertical="center"/>
    </xf>
    <xf numFmtId="38" fontId="13" fillId="0" borderId="144" xfId="7" applyFont="1" applyFill="1" applyBorder="1" applyAlignment="1">
      <alignment horizontal="right" vertical="center"/>
    </xf>
    <xf numFmtId="180" fontId="16" fillId="0" borderId="81" xfId="0" applyNumberFormat="1" applyFont="1" applyFill="1" applyBorder="1" applyAlignment="1">
      <alignment horizontal="center" vertical="center"/>
    </xf>
    <xf numFmtId="179" fontId="16" fillId="0" borderId="81" xfId="0" applyNumberFormat="1" applyFont="1" applyFill="1" applyBorder="1" applyAlignment="1">
      <alignment horizontal="center" vertical="center"/>
    </xf>
    <xf numFmtId="176" fontId="18" fillId="0" borderId="81" xfId="4" applyNumberFormat="1" applyFont="1" applyFill="1" applyBorder="1" applyAlignment="1">
      <alignment horizontal="center" vertical="center"/>
    </xf>
    <xf numFmtId="176" fontId="17" fillId="0" borderId="81" xfId="4" applyNumberFormat="1" applyFont="1" applyFill="1" applyBorder="1" applyAlignment="1">
      <alignment horizontal="center" vertical="center"/>
    </xf>
    <xf numFmtId="38" fontId="11" fillId="0" borderId="81" xfId="4" applyNumberFormat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left" vertical="center"/>
    </xf>
    <xf numFmtId="0" fontId="15" fillId="0" borderId="58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vertical="center"/>
    </xf>
    <xf numFmtId="0" fontId="11" fillId="0" borderId="59" xfId="1" applyFont="1" applyFill="1" applyBorder="1" applyAlignment="1">
      <alignment horizontal="center" vertical="center" shrinkToFit="1"/>
    </xf>
    <xf numFmtId="0" fontId="8" fillId="0" borderId="59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vertical="center"/>
    </xf>
    <xf numFmtId="0" fontId="16" fillId="0" borderId="59" xfId="1" applyFont="1" applyFill="1" applyBorder="1" applyAlignment="1">
      <alignment horizontal="center" vertical="center"/>
    </xf>
    <xf numFmtId="0" fontId="16" fillId="0" borderId="59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177" fontId="15" fillId="0" borderId="59" xfId="1" applyNumberFormat="1" applyFont="1" applyFill="1" applyBorder="1" applyAlignment="1">
      <alignment horizontal="center" vertical="center"/>
    </xf>
    <xf numFmtId="180" fontId="16" fillId="0" borderId="59" xfId="0" applyNumberFormat="1" applyFont="1" applyFill="1" applyBorder="1" applyAlignment="1">
      <alignment horizontal="center" vertical="center"/>
    </xf>
    <xf numFmtId="179" fontId="16" fillId="0" borderId="59" xfId="0" applyNumberFormat="1" applyFont="1" applyFill="1" applyBorder="1" applyAlignment="1">
      <alignment horizontal="center" vertical="center"/>
    </xf>
    <xf numFmtId="176" fontId="18" fillId="0" borderId="59" xfId="4" applyNumberFormat="1" applyFont="1" applyFill="1" applyBorder="1" applyAlignment="1">
      <alignment horizontal="center" vertical="center"/>
    </xf>
    <xf numFmtId="176" fontId="17" fillId="5" borderId="59" xfId="4" applyNumberFormat="1" applyFont="1" applyFill="1" applyBorder="1" applyAlignment="1">
      <alignment horizontal="center" vertical="center"/>
    </xf>
    <xf numFmtId="177" fontId="15" fillId="6" borderId="59" xfId="1" applyNumberFormat="1" applyFont="1" applyFill="1" applyBorder="1" applyAlignment="1">
      <alignment horizontal="center" vertical="center"/>
    </xf>
    <xf numFmtId="38" fontId="11" fillId="7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Fill="1" applyBorder="1" applyAlignment="1">
      <alignment horizontal="center" vertical="center"/>
    </xf>
    <xf numFmtId="182" fontId="18" fillId="6" borderId="146" xfId="7" applyNumberFormat="1" applyFont="1" applyFill="1" applyBorder="1" applyAlignment="1">
      <alignment horizontal="center" vertical="center"/>
    </xf>
    <xf numFmtId="182" fontId="18" fillId="6" borderId="159" xfId="7" applyNumberFormat="1" applyFont="1" applyFill="1" applyBorder="1" applyAlignment="1">
      <alignment horizontal="center" vertical="center"/>
    </xf>
    <xf numFmtId="183" fontId="18" fillId="6" borderId="160" xfId="7" applyNumberFormat="1" applyFont="1" applyFill="1" applyBorder="1" applyAlignment="1">
      <alignment horizontal="center" vertical="center"/>
    </xf>
    <xf numFmtId="38" fontId="18" fillId="6" borderId="161" xfId="7" applyFont="1" applyFill="1" applyBorder="1" applyAlignment="1">
      <alignment horizontal="center" vertical="center"/>
    </xf>
    <xf numFmtId="182" fontId="18" fillId="6" borderId="130" xfId="7" applyNumberFormat="1" applyFont="1" applyFill="1" applyBorder="1" applyAlignment="1">
      <alignment horizontal="center" vertical="center"/>
    </xf>
    <xf numFmtId="38" fontId="18" fillId="6" borderId="131" xfId="7" applyFont="1" applyFill="1" applyBorder="1" applyAlignment="1">
      <alignment horizontal="center" vertical="center"/>
    </xf>
    <xf numFmtId="0" fontId="13" fillId="6" borderId="162" xfId="1" applyFont="1" applyFill="1" applyBorder="1" applyAlignment="1">
      <alignment horizontal="center" vertical="center"/>
    </xf>
    <xf numFmtId="0" fontId="13" fillId="6" borderId="59" xfId="1" applyFont="1" applyFill="1" applyBorder="1" applyAlignment="1">
      <alignment horizontal="center" vertical="center"/>
    </xf>
    <xf numFmtId="38" fontId="18" fillId="6" borderId="59" xfId="4" applyNumberFormat="1" applyFont="1" applyFill="1" applyBorder="1" applyAlignment="1">
      <alignment horizontal="right" vertical="center"/>
    </xf>
    <xf numFmtId="38" fontId="13" fillId="6" borderId="101" xfId="7" applyFont="1" applyFill="1" applyBorder="1" applyAlignment="1">
      <alignment vertical="center"/>
    </xf>
    <xf numFmtId="0" fontId="13" fillId="6" borderId="102" xfId="1" applyFont="1" applyFill="1" applyBorder="1" applyAlignment="1">
      <alignment horizontal="center" vertical="center"/>
    </xf>
    <xf numFmtId="38" fontId="13" fillId="6" borderId="107" xfId="7" applyFont="1" applyFill="1" applyBorder="1" applyAlignment="1">
      <alignment vertical="center"/>
    </xf>
    <xf numFmtId="0" fontId="23" fillId="5" borderId="162" xfId="1" applyNumberFormat="1" applyFont="1" applyFill="1" applyBorder="1" applyAlignment="1">
      <alignment horizontal="center" vertical="center"/>
    </xf>
    <xf numFmtId="0" fontId="23" fillId="6" borderId="59" xfId="1" applyNumberFormat="1" applyFont="1" applyFill="1" applyBorder="1" applyAlignment="1">
      <alignment horizontal="center" vertical="center"/>
    </xf>
    <xf numFmtId="9" fontId="23" fillId="6" borderId="59" xfId="8" applyFont="1" applyFill="1" applyBorder="1" applyAlignment="1">
      <alignment horizontal="center" vertical="center"/>
    </xf>
    <xf numFmtId="38" fontId="23" fillId="6" borderId="59" xfId="7" applyFont="1" applyFill="1" applyBorder="1" applyAlignment="1">
      <alignment vertical="center"/>
    </xf>
    <xf numFmtId="0" fontId="6" fillId="6" borderId="59" xfId="1" applyFont="1" applyFill="1" applyBorder="1" applyAlignment="1">
      <alignment horizontal="center" vertical="center"/>
    </xf>
    <xf numFmtId="38" fontId="22" fillId="6" borderId="59" xfId="4" applyNumberFormat="1" applyFont="1" applyFill="1" applyBorder="1" applyAlignment="1">
      <alignment horizontal="right" vertical="center"/>
    </xf>
    <xf numFmtId="38" fontId="23" fillId="6" borderId="59" xfId="7" applyFont="1" applyFill="1" applyBorder="1" applyAlignment="1">
      <alignment horizontal="center" vertical="center"/>
    </xf>
    <xf numFmtId="38" fontId="23" fillId="6" borderId="101" xfId="7" applyFont="1" applyFill="1" applyBorder="1" applyAlignment="1">
      <alignment vertical="center"/>
    </xf>
    <xf numFmtId="0" fontId="11" fillId="6" borderId="102" xfId="1" applyFont="1" applyFill="1" applyBorder="1" applyAlignment="1">
      <alignment horizontal="center" vertical="center"/>
    </xf>
    <xf numFmtId="38" fontId="13" fillId="6" borderId="65" xfId="7" applyFont="1" applyFill="1" applyBorder="1" applyAlignment="1">
      <alignment horizontal="right" vertical="center"/>
    </xf>
    <xf numFmtId="0" fontId="33" fillId="3" borderId="5" xfId="1" applyFont="1" applyFill="1" applyBorder="1" applyAlignment="1">
      <alignment vertical="center"/>
    </xf>
    <xf numFmtId="0" fontId="33" fillId="3" borderId="6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31" fillId="3" borderId="163" xfId="1" applyFont="1" applyFill="1" applyBorder="1" applyAlignment="1">
      <alignment vertical="center" textRotation="255"/>
    </xf>
    <xf numFmtId="0" fontId="31" fillId="3" borderId="141" xfId="1" applyFont="1" applyFill="1" applyBorder="1" applyAlignment="1">
      <alignment horizontal="center" vertical="center" textRotation="255"/>
    </xf>
    <xf numFmtId="0" fontId="31" fillId="3" borderId="170" xfId="1" applyFont="1" applyFill="1" applyBorder="1" applyAlignment="1">
      <alignment horizontal="center" vertical="center" textRotation="255"/>
    </xf>
    <xf numFmtId="0" fontId="31" fillId="3" borderId="121" xfId="1" applyFont="1" applyFill="1" applyBorder="1" applyAlignment="1">
      <alignment horizontal="center" vertical="center" textRotation="255"/>
    </xf>
    <xf numFmtId="38" fontId="8" fillId="3" borderId="6" xfId="7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vertical="center"/>
    </xf>
    <xf numFmtId="0" fontId="33" fillId="3" borderId="12" xfId="1" applyFont="1" applyFill="1" applyBorder="1" applyAlignment="1">
      <alignment vertical="center"/>
    </xf>
    <xf numFmtId="38" fontId="8" fillId="3" borderId="12" xfId="7" applyFont="1" applyFill="1" applyBorder="1" applyAlignment="1">
      <alignment horizontal="center" vertical="center"/>
    </xf>
    <xf numFmtId="38" fontId="26" fillId="0" borderId="58" xfId="7" applyFont="1" applyBorder="1" applyAlignment="1">
      <alignment horizontal="center" vertical="center" shrinkToFit="1"/>
    </xf>
    <xf numFmtId="38" fontId="26" fillId="0" borderId="59" xfId="7" applyFont="1" applyBorder="1" applyAlignment="1">
      <alignment horizontal="center" vertical="center" shrinkToFit="1"/>
    </xf>
    <xf numFmtId="38" fontId="26" fillId="0" borderId="60" xfId="7" applyFont="1" applyBorder="1" applyAlignment="1">
      <alignment horizontal="center" vertical="center" shrinkToFit="1"/>
    </xf>
    <xf numFmtId="38" fontId="13" fillId="0" borderId="77" xfId="7" applyFont="1" applyBorder="1" applyAlignment="1">
      <alignment horizontal="center" vertical="center" shrinkToFit="1"/>
    </xf>
    <xf numFmtId="38" fontId="13" fillId="0" borderId="78" xfId="7" applyFont="1" applyBorder="1" applyAlignment="1">
      <alignment horizontal="center" vertical="center" shrinkToFit="1"/>
    </xf>
    <xf numFmtId="38" fontId="13" fillId="0" borderId="142" xfId="7" applyFont="1" applyBorder="1" applyAlignment="1">
      <alignment horizontal="center" vertical="center" shrinkToFit="1"/>
    </xf>
    <xf numFmtId="38" fontId="26" fillId="0" borderId="77" xfId="7" applyFont="1" applyBorder="1" applyAlignment="1">
      <alignment horizontal="center" vertical="center" shrinkToFit="1"/>
    </xf>
    <xf numFmtId="38" fontId="26" fillId="0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vertical="center"/>
    </xf>
    <xf numFmtId="38" fontId="26" fillId="0" borderId="78" xfId="7" applyFont="1" applyBorder="1" applyAlignment="1">
      <alignment horizontal="center" vertical="center" shrinkToFit="1"/>
    </xf>
    <xf numFmtId="38" fontId="26" fillId="0" borderId="142" xfId="7" applyFont="1" applyBorder="1" applyAlignment="1">
      <alignment horizontal="center" vertical="center" shrinkToFit="1"/>
    </xf>
    <xf numFmtId="38" fontId="13" fillId="17" borderId="78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horizontal="center" vertical="center" shrinkToFit="1"/>
    </xf>
    <xf numFmtId="38" fontId="13" fillId="17" borderId="142" xfId="7" applyFont="1" applyFill="1" applyBorder="1" applyAlignment="1">
      <alignment horizontal="center" vertical="center" shrinkToFit="1"/>
    </xf>
    <xf numFmtId="38" fontId="26" fillId="17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/>
    </xf>
    <xf numFmtId="38" fontId="13" fillId="21" borderId="78" xfId="7" applyFont="1" applyFill="1" applyBorder="1" applyAlignment="1">
      <alignment horizontal="center" vertical="center" shrinkToFit="1"/>
    </xf>
    <xf numFmtId="38" fontId="13" fillId="21" borderId="77" xfId="7" applyFont="1" applyFill="1" applyBorder="1" applyAlignment="1">
      <alignment horizontal="center" vertical="center" shrinkToFit="1"/>
    </xf>
    <xf numFmtId="38" fontId="13" fillId="6" borderId="142" xfId="7" applyFont="1" applyFill="1" applyBorder="1" applyAlignment="1">
      <alignment horizontal="center" vertical="center" shrinkToFit="1"/>
    </xf>
    <xf numFmtId="38" fontId="13" fillId="0" borderId="78" xfId="7" applyFont="1" applyFill="1" applyBorder="1" applyAlignment="1">
      <alignment vertical="center"/>
    </xf>
    <xf numFmtId="38" fontId="13" fillId="21" borderId="142" xfId="7" applyFont="1" applyFill="1" applyBorder="1" applyAlignment="1">
      <alignment horizontal="center" vertical="center" shrinkToFit="1"/>
    </xf>
    <xf numFmtId="38" fontId="13" fillId="21" borderId="78" xfId="7" applyFont="1" applyFill="1" applyBorder="1" applyAlignment="1">
      <alignment vertical="center"/>
    </xf>
    <xf numFmtId="38" fontId="26" fillId="17" borderId="78" xfId="7" applyFont="1" applyFill="1" applyBorder="1" applyAlignment="1">
      <alignment horizontal="center" vertical="center" shrinkToFit="1"/>
    </xf>
    <xf numFmtId="38" fontId="13" fillId="19" borderId="142" xfId="7" applyFont="1" applyFill="1" applyBorder="1" applyAlignment="1">
      <alignment horizontal="center" vertical="center" shrinkToFit="1"/>
    </xf>
    <xf numFmtId="0" fontId="1" fillId="0" borderId="175" xfId="1" applyFill="1" applyBorder="1" applyAlignment="1">
      <alignment vertical="center"/>
    </xf>
    <xf numFmtId="38" fontId="13" fillId="19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vertical="center"/>
    </xf>
    <xf numFmtId="38" fontId="26" fillId="0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vertical="center" shrinkToFit="1"/>
    </xf>
    <xf numFmtId="38" fontId="29" fillId="0" borderId="142" xfId="7" applyFont="1" applyBorder="1" applyAlignment="1">
      <alignment horizontal="center" vertical="center" shrinkToFit="1"/>
    </xf>
    <xf numFmtId="38" fontId="26" fillId="17" borderId="77" xfId="7" applyFont="1" applyFill="1" applyBorder="1" applyAlignment="1">
      <alignment horizontal="center" vertical="center" shrinkToFit="1"/>
    </xf>
    <xf numFmtId="38" fontId="26" fillId="23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horizontal="center" vertical="center" shrinkToFit="1"/>
    </xf>
    <xf numFmtId="38" fontId="26" fillId="21" borderId="77" xfId="7" applyFont="1" applyFill="1" applyBorder="1" applyAlignment="1">
      <alignment vertical="center"/>
    </xf>
    <xf numFmtId="38" fontId="26" fillId="21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horizontal="center" vertical="center" shrinkToFit="1"/>
    </xf>
    <xf numFmtId="38" fontId="26" fillId="23" borderId="142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 shrinkToFit="1"/>
    </xf>
    <xf numFmtId="38" fontId="13" fillId="0" borderId="78" xfId="7" applyFont="1" applyFill="1" applyBorder="1" applyAlignment="1">
      <alignment vertical="center" shrinkToFit="1"/>
    </xf>
    <xf numFmtId="38" fontId="25" fillId="0" borderId="142" xfId="7" applyFont="1" applyFill="1" applyBorder="1" applyAlignment="1">
      <alignment vertical="center" shrinkToFit="1"/>
    </xf>
    <xf numFmtId="38" fontId="13" fillId="0" borderId="178" xfId="7" applyFont="1" applyFill="1" applyBorder="1" applyAlignment="1">
      <alignment vertical="center" shrinkToFit="1"/>
    </xf>
    <xf numFmtId="38" fontId="13" fillId="0" borderId="179" xfId="7" applyFont="1" applyFill="1" applyBorder="1" applyAlignment="1">
      <alignment vertical="center" shrinkToFit="1"/>
    </xf>
    <xf numFmtId="38" fontId="13" fillId="3" borderId="59" xfId="7" applyFont="1" applyFill="1" applyBorder="1" applyAlignment="1">
      <alignment horizontal="center" vertical="center" shrinkToFit="1"/>
    </xf>
    <xf numFmtId="38" fontId="13" fillId="3" borderId="60" xfId="7" applyFont="1" applyFill="1" applyBorder="1" applyAlignment="1">
      <alignment horizontal="center" vertical="center" shrinkToFit="1"/>
    </xf>
    <xf numFmtId="38" fontId="13" fillId="0" borderId="143" xfId="7" applyFont="1" applyBorder="1" applyAlignment="1">
      <alignment horizontal="center" vertical="center" shrinkToFit="1"/>
    </xf>
    <xf numFmtId="38" fontId="26" fillId="0" borderId="143" xfId="7" applyFont="1" applyFill="1" applyBorder="1" applyAlignment="1">
      <alignment vertical="center"/>
    </xf>
    <xf numFmtId="38" fontId="26" fillId="0" borderId="143" xfId="7" applyFont="1" applyBorder="1" applyAlignment="1">
      <alignment horizontal="center" vertical="center" shrinkToFit="1"/>
    </xf>
    <xf numFmtId="38" fontId="13" fillId="3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horizontal="center" vertical="center" shrinkToFit="1"/>
    </xf>
    <xf numFmtId="38" fontId="26" fillId="17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vertical="center"/>
    </xf>
    <xf numFmtId="38" fontId="13" fillId="17" borderId="143" xfId="7" applyFont="1" applyFill="1" applyBorder="1" applyAlignment="1">
      <alignment horizontal="center" vertical="center" shrinkToFit="1"/>
    </xf>
    <xf numFmtId="0" fontId="1" fillId="0" borderId="79" xfId="1" applyFill="1" applyBorder="1" applyAlignment="1">
      <alignment vertical="center"/>
    </xf>
    <xf numFmtId="38" fontId="13" fillId="0" borderId="78" xfId="7" applyFont="1" applyFill="1" applyBorder="1" applyAlignment="1">
      <alignment horizontal="center" vertical="center" shrinkToFit="1"/>
    </xf>
    <xf numFmtId="38" fontId="13" fillId="6" borderId="78" xfId="7" applyFont="1" applyFill="1" applyBorder="1" applyAlignment="1">
      <alignment horizontal="center" vertical="center" shrinkToFit="1"/>
    </xf>
    <xf numFmtId="38" fontId="13" fillId="21" borderId="143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vertical="center"/>
    </xf>
    <xf numFmtId="38" fontId="13" fillId="3" borderId="143" xfId="7" applyFont="1" applyFill="1" applyBorder="1" applyAlignment="1">
      <alignment vertical="center"/>
    </xf>
    <xf numFmtId="38" fontId="29" fillId="21" borderId="143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vertical="center"/>
    </xf>
    <xf numFmtId="0" fontId="1" fillId="0" borderId="78" xfId="1" applyFill="1" applyBorder="1">
      <alignment vertical="center"/>
    </xf>
    <xf numFmtId="38" fontId="28" fillId="0" borderId="143" xfId="7" applyFont="1" applyFill="1" applyBorder="1" applyAlignment="1">
      <alignment vertical="center" shrinkToFit="1"/>
    </xf>
    <xf numFmtId="38" fontId="29" fillId="0" borderId="78" xfId="7" applyFont="1" applyFill="1" applyBorder="1" applyAlignment="1">
      <alignment vertical="center" shrinkToFit="1"/>
    </xf>
    <xf numFmtId="38" fontId="29" fillId="0" borderId="143" xfId="7" applyFont="1" applyBorder="1" applyAlignment="1">
      <alignment horizontal="center" vertical="center" shrinkToFit="1"/>
    </xf>
    <xf numFmtId="38" fontId="29" fillId="0" borderId="78" xfId="7" applyFont="1" applyBorder="1" applyAlignment="1">
      <alignment horizontal="center" vertical="center" shrinkToFit="1"/>
    </xf>
    <xf numFmtId="38" fontId="28" fillId="0" borderId="143" xfId="7" applyFont="1" applyFill="1" applyBorder="1" applyAlignment="1">
      <alignment horizontal="center" vertical="center" shrinkToFit="1"/>
    </xf>
    <xf numFmtId="38" fontId="26" fillId="23" borderId="143" xfId="7" applyFont="1" applyFill="1" applyBorder="1" applyAlignment="1">
      <alignment horizontal="center" vertical="center" shrinkToFit="1"/>
    </xf>
    <xf numFmtId="38" fontId="26" fillId="6" borderId="78" xfId="7" applyFont="1" applyFill="1" applyBorder="1" applyAlignment="1">
      <alignment horizontal="center" vertical="center" shrinkToFit="1"/>
    </xf>
    <xf numFmtId="0" fontId="1" fillId="0" borderId="142" xfId="1" applyFill="1" applyBorder="1">
      <alignment vertical="center"/>
    </xf>
    <xf numFmtId="38" fontId="26" fillId="0" borderId="143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 shrinkToFit="1"/>
    </xf>
    <xf numFmtId="38" fontId="13" fillId="0" borderId="181" xfId="7" applyFont="1" applyFill="1" applyBorder="1" applyAlignment="1">
      <alignment vertical="center" shrinkToFit="1"/>
    </xf>
    <xf numFmtId="38" fontId="13" fillId="3" borderId="64" xfId="7" applyFont="1" applyFill="1" applyBorder="1" applyAlignment="1">
      <alignment horizontal="center" vertical="center" shrinkToFit="1"/>
    </xf>
    <xf numFmtId="0" fontId="1" fillId="0" borderId="182" xfId="1" applyFill="1" applyBorder="1">
      <alignment vertical="center"/>
    </xf>
    <xf numFmtId="38" fontId="13" fillId="6" borderId="143" xfId="7" applyFont="1" applyFill="1" applyBorder="1" applyAlignment="1">
      <alignment horizontal="center" vertical="center" shrinkToFit="1"/>
    </xf>
    <xf numFmtId="38" fontId="26" fillId="21" borderId="142" xfId="7" applyFont="1" applyFill="1" applyBorder="1" applyAlignment="1">
      <alignment vertical="center"/>
    </xf>
    <xf numFmtId="38" fontId="25" fillId="3" borderId="78" xfId="7" applyFont="1" applyFill="1" applyBorder="1" applyAlignment="1">
      <alignment vertical="center" shrinkToFit="1"/>
    </xf>
    <xf numFmtId="38" fontId="13" fillId="3" borderId="78" xfId="7" applyFont="1" applyFill="1" applyBorder="1" applyAlignment="1">
      <alignment vertical="center" shrinkToFit="1"/>
    </xf>
    <xf numFmtId="38" fontId="13" fillId="3" borderId="142" xfId="7" applyFont="1" applyFill="1" applyBorder="1" applyAlignment="1">
      <alignment vertical="center" shrinkToFit="1"/>
    </xf>
    <xf numFmtId="38" fontId="30" fillId="0" borderId="78" xfId="7" applyFont="1" applyFill="1" applyBorder="1" applyAlignment="1">
      <alignment horizontal="left" vertical="center" shrinkToFit="1"/>
    </xf>
    <xf numFmtId="0" fontId="1" fillId="0" borderId="143" xfId="1" applyFill="1" applyBorder="1">
      <alignment vertical="center"/>
    </xf>
    <xf numFmtId="38" fontId="13" fillId="19" borderId="143" xfId="7" applyFont="1" applyFill="1" applyBorder="1" applyAlignment="1">
      <alignment horizontal="center" vertical="center" shrinkToFit="1"/>
    </xf>
    <xf numFmtId="0" fontId="1" fillId="0" borderId="79" xfId="1" applyFill="1" applyBorder="1">
      <alignment vertical="center"/>
    </xf>
    <xf numFmtId="38" fontId="13" fillId="3" borderId="143" xfId="7" applyFont="1" applyFill="1" applyBorder="1" applyAlignment="1">
      <alignment vertical="center" shrinkToFit="1"/>
    </xf>
    <xf numFmtId="38" fontId="13" fillId="23" borderId="78" xfId="7" applyFont="1" applyFill="1" applyBorder="1" applyAlignment="1">
      <alignment horizontal="center" vertical="center" shrinkToFit="1"/>
    </xf>
    <xf numFmtId="38" fontId="13" fillId="23" borderId="142" xfId="7" applyFont="1" applyFill="1" applyBorder="1" applyAlignment="1">
      <alignment horizontal="center" vertical="center" shrinkToFit="1"/>
    </xf>
    <xf numFmtId="0" fontId="1" fillId="0" borderId="143" xfId="1" applyFill="1" applyBorder="1" applyAlignment="1">
      <alignment vertical="center"/>
    </xf>
    <xf numFmtId="38" fontId="29" fillId="0" borderId="78" xfId="7" applyFont="1" applyFill="1" applyBorder="1" applyAlignment="1">
      <alignment horizontal="center" vertical="center" shrinkToFit="1"/>
    </xf>
    <xf numFmtId="38" fontId="27" fillId="0" borderId="78" xfId="7" applyFont="1" applyFill="1" applyBorder="1" applyAlignment="1">
      <alignment horizontal="center" vertical="center"/>
    </xf>
    <xf numFmtId="0" fontId="1" fillId="0" borderId="78" xfId="1" applyFill="1" applyBorder="1" applyAlignment="1">
      <alignment vertical="center"/>
    </xf>
    <xf numFmtId="0" fontId="1" fillId="0" borderId="175" xfId="1" applyFill="1" applyBorder="1">
      <alignment vertical="center"/>
    </xf>
    <xf numFmtId="0" fontId="1" fillId="0" borderId="142" xfId="1" applyFill="1" applyBorder="1" applyAlignment="1">
      <alignment vertical="center"/>
    </xf>
    <xf numFmtId="0" fontId="1" fillId="0" borderId="182" xfId="1" applyFill="1" applyBorder="1" applyAlignment="1">
      <alignment vertical="center"/>
    </xf>
    <xf numFmtId="182" fontId="18" fillId="25" borderId="64" xfId="7" applyNumberFormat="1" applyFont="1" applyFill="1" applyBorder="1" applyAlignment="1">
      <alignment horizontal="center" vertical="center"/>
    </xf>
    <xf numFmtId="182" fontId="18" fillId="25" borderId="59" xfId="7" applyNumberFormat="1" applyFont="1" applyFill="1" applyBorder="1" applyAlignment="1">
      <alignment horizontal="center" vertical="center"/>
    </xf>
    <xf numFmtId="182" fontId="18" fillId="24" borderId="59" xfId="7" applyNumberFormat="1" applyFont="1" applyFill="1" applyBorder="1" applyAlignment="1">
      <alignment horizontal="center" vertical="center"/>
    </xf>
    <xf numFmtId="182" fontId="18" fillId="6" borderId="59" xfId="7" applyNumberFormat="1" applyFont="1" applyFill="1" applyBorder="1" applyAlignment="1">
      <alignment horizontal="center" vertical="center"/>
    </xf>
    <xf numFmtId="182" fontId="18" fillId="6" borderId="60" xfId="7" applyNumberFormat="1" applyFont="1" applyFill="1" applyBorder="1" applyAlignment="1">
      <alignment horizontal="center" vertical="center"/>
    </xf>
    <xf numFmtId="182" fontId="18" fillId="6" borderId="143" xfId="7" applyNumberFormat="1" applyFont="1" applyFill="1" applyBorder="1" applyAlignment="1">
      <alignment horizontal="center" vertical="center"/>
    </xf>
    <xf numFmtId="182" fontId="18" fillId="6" borderId="78" xfId="7" applyNumberFormat="1" applyFont="1" applyFill="1" applyBorder="1" applyAlignment="1">
      <alignment horizontal="center" vertical="center"/>
    </xf>
    <xf numFmtId="182" fontId="18" fillId="6" borderId="142" xfId="7" applyNumberFormat="1" applyFont="1" applyFill="1" applyBorder="1" applyAlignment="1">
      <alignment horizontal="center" vertical="center"/>
    </xf>
    <xf numFmtId="182" fontId="18" fillId="24" borderId="143" xfId="7" applyNumberFormat="1" applyFont="1" applyFill="1" applyBorder="1" applyAlignment="1">
      <alignment horizontal="center" vertical="center"/>
    </xf>
    <xf numFmtId="182" fontId="18" fillId="25" borderId="78" xfId="7" applyNumberFormat="1" applyFont="1" applyFill="1" applyBorder="1" applyAlignment="1">
      <alignment horizontal="center" vertical="center"/>
    </xf>
    <xf numFmtId="182" fontId="18" fillId="24" borderId="78" xfId="7" applyNumberFormat="1" applyFont="1" applyFill="1" applyBorder="1" applyAlignment="1">
      <alignment horizontal="center" vertical="center"/>
    </xf>
    <xf numFmtId="182" fontId="18" fillId="8" borderId="78" xfId="7" applyNumberFormat="1" applyFont="1" applyFill="1" applyBorder="1" applyAlignment="1">
      <alignment horizontal="center" vertical="center"/>
    </xf>
    <xf numFmtId="182" fontId="18" fillId="0" borderId="78" xfId="7" applyNumberFormat="1" applyFont="1" applyFill="1" applyBorder="1" applyAlignment="1">
      <alignment horizontal="center" vertical="center"/>
    </xf>
    <xf numFmtId="182" fontId="18" fillId="0" borderId="142" xfId="7" applyNumberFormat="1" applyFont="1" applyFill="1" applyBorder="1" applyAlignment="1">
      <alignment horizontal="center" vertical="center"/>
    </xf>
    <xf numFmtId="182" fontId="18" fillId="25" borderId="143" xfId="7" applyNumberFormat="1" applyFont="1" applyFill="1" applyBorder="1" applyAlignment="1">
      <alignment horizontal="center" vertical="center"/>
    </xf>
    <xf numFmtId="182" fontId="18" fillId="8" borderId="143" xfId="7" applyNumberFormat="1" applyFont="1" applyFill="1" applyBorder="1" applyAlignment="1">
      <alignment horizontal="center" vertical="center"/>
    </xf>
    <xf numFmtId="182" fontId="18" fillId="25" borderId="142" xfId="7" applyNumberFormat="1" applyFont="1" applyFill="1" applyBorder="1" applyAlignment="1">
      <alignment horizontal="center" vertical="center"/>
    </xf>
    <xf numFmtId="182" fontId="18" fillId="0" borderId="143" xfId="7" applyNumberFormat="1" applyFont="1" applyFill="1" applyBorder="1" applyAlignment="1">
      <alignment horizontal="center" vertical="center"/>
    </xf>
    <xf numFmtId="38" fontId="4" fillId="0" borderId="59" xfId="7" applyFont="1" applyFill="1" applyBorder="1" applyAlignment="1">
      <alignment horizontal="right" vertical="center"/>
    </xf>
    <xf numFmtId="38" fontId="16" fillId="0" borderId="59" xfId="7" applyFont="1" applyFill="1" applyBorder="1" applyAlignment="1">
      <alignment horizontal="right" vertical="center"/>
    </xf>
    <xf numFmtId="0" fontId="16" fillId="0" borderId="59" xfId="1" applyFont="1" applyFill="1" applyBorder="1" applyAlignment="1">
      <alignment vertical="center"/>
    </xf>
    <xf numFmtId="176" fontId="17" fillId="6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Border="1" applyAlignment="1">
      <alignment horizontal="center" vertical="center" shrinkToFit="1"/>
    </xf>
    <xf numFmtId="38" fontId="18" fillId="6" borderId="59" xfId="4" applyNumberFormat="1" applyFont="1" applyFill="1" applyBorder="1" applyAlignment="1">
      <alignment horizontal="center" vertical="center"/>
    </xf>
    <xf numFmtId="38" fontId="19" fillId="6" borderId="59" xfId="4" applyNumberFormat="1" applyFont="1" applyFill="1" applyBorder="1" applyAlignment="1">
      <alignment horizontal="center" vertical="center"/>
    </xf>
    <xf numFmtId="38" fontId="18" fillId="0" borderId="59" xfId="4" applyNumberFormat="1" applyFont="1" applyFill="1" applyBorder="1" applyAlignment="1">
      <alignment horizontal="center" vertical="center"/>
    </xf>
    <xf numFmtId="38" fontId="4" fillId="0" borderId="78" xfId="7" applyFont="1" applyFill="1" applyBorder="1" applyAlignment="1">
      <alignment horizontal="right" vertical="center"/>
    </xf>
    <xf numFmtId="38" fontId="16" fillId="0" borderId="78" xfId="7" applyFont="1" applyFill="1" applyBorder="1" applyAlignment="1">
      <alignment horizontal="right" vertical="center"/>
    </xf>
    <xf numFmtId="176" fontId="17" fillId="6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Border="1" applyAlignment="1">
      <alignment horizontal="center" vertical="center" shrinkToFit="1"/>
    </xf>
    <xf numFmtId="38" fontId="18" fillId="6" borderId="78" xfId="4" applyNumberFormat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 shrinkToFit="1"/>
    </xf>
    <xf numFmtId="0" fontId="16" fillId="0" borderId="81" xfId="1" applyFont="1" applyFill="1" applyBorder="1" applyAlignment="1">
      <alignment vertical="center"/>
    </xf>
    <xf numFmtId="38" fontId="11" fillId="0" borderId="81" xfId="4" applyNumberFormat="1" applyFont="1" applyFill="1" applyBorder="1" applyAlignment="1">
      <alignment horizontal="center" vertical="center" shrinkToFit="1"/>
    </xf>
    <xf numFmtId="38" fontId="18" fillId="0" borderId="81" xfId="4" applyNumberFormat="1" applyFont="1" applyFill="1" applyBorder="1" applyAlignment="1">
      <alignment horizontal="center" vertical="center"/>
    </xf>
    <xf numFmtId="38" fontId="19" fillId="0" borderId="81" xfId="4" applyNumberFormat="1" applyFont="1" applyFill="1" applyBorder="1" applyAlignment="1">
      <alignment horizontal="center" vertical="center"/>
    </xf>
    <xf numFmtId="38" fontId="4" fillId="0" borderId="83" xfId="7" applyFont="1" applyFill="1" applyBorder="1" applyAlignment="1">
      <alignment horizontal="right" vertical="center"/>
    </xf>
    <xf numFmtId="38" fontId="16" fillId="0" borderId="83" xfId="7" applyFont="1" applyFill="1" applyBorder="1" applyAlignment="1">
      <alignment horizontal="right" vertical="center"/>
    </xf>
    <xf numFmtId="0" fontId="16" fillId="0" borderId="83" xfId="1" applyFont="1" applyFill="1" applyBorder="1" applyAlignment="1">
      <alignment vertical="center"/>
    </xf>
    <xf numFmtId="38" fontId="18" fillId="0" borderId="83" xfId="4" applyNumberFormat="1" applyFont="1" applyFill="1" applyBorder="1" applyAlignment="1">
      <alignment horizontal="center" vertical="center"/>
    </xf>
    <xf numFmtId="0" fontId="36" fillId="3" borderId="157" xfId="1" applyFont="1" applyFill="1" applyBorder="1" applyAlignment="1">
      <alignment horizontal="center" vertical="center" shrinkToFit="1"/>
    </xf>
    <xf numFmtId="0" fontId="36" fillId="3" borderId="51" xfId="1" applyFont="1" applyFill="1" applyBorder="1" applyAlignment="1">
      <alignment horizontal="center" vertical="center" shrinkToFit="1"/>
    </xf>
    <xf numFmtId="0" fontId="36" fillId="3" borderId="52" xfId="1" applyFont="1" applyFill="1" applyBorder="1" applyAlignment="1">
      <alignment horizontal="center" vertical="center" shrinkToFit="1"/>
    </xf>
    <xf numFmtId="0" fontId="36" fillId="3" borderId="61" xfId="1" applyFont="1" applyFill="1" applyBorder="1" applyAlignment="1">
      <alignment horizontal="center" vertical="center" shrinkToFit="1"/>
    </xf>
    <xf numFmtId="0" fontId="36" fillId="3" borderId="158" xfId="1" quotePrefix="1" applyFont="1" applyFill="1" applyBorder="1" applyAlignment="1">
      <alignment horizontal="center" vertical="center" textRotation="255" shrinkToFit="1"/>
    </xf>
    <xf numFmtId="0" fontId="36" fillId="3" borderId="53" xfId="1" quotePrefix="1" applyFont="1" applyFill="1" applyBorder="1" applyAlignment="1">
      <alignment horizontal="center" vertical="center" textRotation="255" shrinkToFit="1"/>
    </xf>
    <xf numFmtId="0" fontId="36" fillId="3" borderId="54" xfId="1" quotePrefix="1" applyFont="1" applyFill="1" applyBorder="1" applyAlignment="1">
      <alignment horizontal="center" vertical="center" textRotation="255" shrinkToFit="1"/>
    </xf>
    <xf numFmtId="0" fontId="36" fillId="3" borderId="62" xfId="1" quotePrefix="1" applyFont="1" applyFill="1" applyBorder="1" applyAlignment="1">
      <alignment horizontal="center" vertical="center" textRotation="255" shrinkToFit="1"/>
    </xf>
    <xf numFmtId="0" fontId="36" fillId="3" borderId="169" xfId="1" applyFont="1" applyFill="1" applyBorder="1" applyAlignment="1">
      <alignment horizontal="center" vertical="top" textRotation="255" shrinkToFit="1"/>
    </xf>
    <xf numFmtId="0" fontId="36" fillId="3" borderId="55" xfId="1" applyFont="1" applyFill="1" applyBorder="1" applyAlignment="1">
      <alignment horizontal="center" vertical="top" textRotation="255" shrinkToFit="1"/>
    </xf>
    <xf numFmtId="0" fontId="37" fillId="3" borderId="7" xfId="1" applyFont="1" applyFill="1" applyBorder="1" applyAlignment="1">
      <alignment vertical="center"/>
    </xf>
    <xf numFmtId="0" fontId="37" fillId="3" borderId="5" xfId="1" applyFont="1" applyFill="1" applyBorder="1" applyAlignment="1">
      <alignment vertical="center"/>
    </xf>
    <xf numFmtId="0" fontId="37" fillId="3" borderId="13" xfId="1" applyFont="1" applyFill="1" applyBorder="1" applyAlignment="1">
      <alignment vertical="center"/>
    </xf>
    <xf numFmtId="0" fontId="37" fillId="3" borderId="11" xfId="1" applyFont="1" applyFill="1" applyBorder="1" applyAlignment="1">
      <alignment vertical="center"/>
    </xf>
    <xf numFmtId="0" fontId="15" fillId="0" borderId="65" xfId="1" applyFont="1" applyFill="1" applyBorder="1" applyAlignment="1">
      <alignment horizontal="center" vertical="center"/>
    </xf>
    <xf numFmtId="0" fontId="15" fillId="0" borderId="144" xfId="1" applyFont="1" applyFill="1" applyBorder="1" applyAlignment="1">
      <alignment horizontal="center" vertical="center"/>
    </xf>
    <xf numFmtId="0" fontId="15" fillId="0" borderId="154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vertical="center"/>
    </xf>
    <xf numFmtId="38" fontId="18" fillId="24" borderId="185" xfId="7" applyFont="1" applyFill="1" applyBorder="1" applyAlignment="1">
      <alignment horizontal="right" vertical="center"/>
    </xf>
    <xf numFmtId="0" fontId="11" fillId="0" borderId="77" xfId="1" applyFont="1" applyFill="1" applyBorder="1" applyAlignment="1">
      <alignment vertical="center"/>
    </xf>
    <xf numFmtId="38" fontId="18" fillId="6" borderId="18" xfId="7" applyFont="1" applyFill="1" applyBorder="1" applyAlignment="1">
      <alignment horizontal="right" vertical="center"/>
    </xf>
    <xf numFmtId="38" fontId="18" fillId="24" borderId="18" xfId="7" applyFont="1" applyFill="1" applyBorder="1" applyAlignment="1">
      <alignment horizontal="right" vertical="center"/>
    </xf>
    <xf numFmtId="38" fontId="18" fillId="0" borderId="18" xfId="7" applyFont="1" applyFill="1" applyBorder="1" applyAlignment="1">
      <alignment horizontal="right" vertical="center"/>
    </xf>
    <xf numFmtId="0" fontId="36" fillId="3" borderId="186" xfId="1" applyFont="1" applyFill="1" applyBorder="1" applyAlignment="1">
      <alignment horizontal="center" vertical="center" shrinkToFit="1"/>
    </xf>
    <xf numFmtId="0" fontId="36" fillId="3" borderId="187" xfId="1" quotePrefix="1" applyFont="1" applyFill="1" applyBorder="1" applyAlignment="1">
      <alignment horizontal="center" vertical="center" textRotation="255" shrinkToFit="1"/>
    </xf>
    <xf numFmtId="0" fontId="36" fillId="3" borderId="188" xfId="1" applyFont="1" applyFill="1" applyBorder="1" applyAlignment="1">
      <alignment horizontal="center" vertical="top" textRotation="255" shrinkToFit="1"/>
    </xf>
    <xf numFmtId="38" fontId="26" fillId="0" borderId="189" xfId="7" applyFont="1" applyBorder="1" applyAlignment="1">
      <alignment horizontal="center" vertical="center" shrinkToFit="1"/>
    </xf>
    <xf numFmtId="38" fontId="13" fillId="0" borderId="32" xfId="7" applyFont="1" applyBorder="1" applyAlignment="1">
      <alignment horizontal="center"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26" fillId="0" borderId="32" xfId="7" applyFont="1" applyBorder="1" applyAlignment="1">
      <alignment horizontal="center" vertical="center" shrinkToFit="1"/>
    </xf>
    <xf numFmtId="38" fontId="13" fillId="21" borderId="32" xfId="7" applyFont="1" applyFill="1" applyBorder="1" applyAlignment="1">
      <alignment horizontal="center" vertical="center" shrinkToFit="1"/>
    </xf>
    <xf numFmtId="38" fontId="13" fillId="6" borderId="32" xfId="7" applyFont="1" applyFill="1" applyBorder="1" applyAlignment="1">
      <alignment horizontal="center" vertical="center" shrinkToFit="1"/>
    </xf>
    <xf numFmtId="38" fontId="13" fillId="20" borderId="32" xfId="7" applyFont="1" applyFill="1" applyBorder="1" applyAlignment="1">
      <alignment horizontal="center" vertical="center" shrinkToFit="1"/>
    </xf>
    <xf numFmtId="38" fontId="13" fillId="0" borderId="32" xfId="7" applyFont="1" applyFill="1" applyBorder="1" applyAlignment="1">
      <alignment horizontal="center" vertical="center" shrinkToFit="1"/>
    </xf>
    <xf numFmtId="38" fontId="26" fillId="17" borderId="32" xfId="7" applyFont="1" applyFill="1" applyBorder="1" applyAlignment="1">
      <alignment horizontal="center" vertical="center" shrinkToFit="1"/>
    </xf>
    <xf numFmtId="38" fontId="26" fillId="21" borderId="32" xfId="7" applyFont="1" applyFill="1" applyBorder="1" applyAlignment="1">
      <alignment vertical="center"/>
    </xf>
    <xf numFmtId="38" fontId="13" fillId="0" borderId="32" xfId="7" applyFont="1" applyFill="1" applyBorder="1" applyAlignment="1">
      <alignment vertical="center" shrinkToFit="1"/>
    </xf>
    <xf numFmtId="38" fontId="13" fillId="0" borderId="50" xfId="7" applyFont="1" applyBorder="1" applyAlignment="1">
      <alignment horizontal="center" vertical="center" shrinkToFit="1"/>
    </xf>
    <xf numFmtId="38" fontId="13" fillId="0" borderId="190" xfId="7" applyFont="1" applyFill="1" applyBorder="1" applyAlignment="1">
      <alignment vertical="center" shrinkToFit="1"/>
    </xf>
    <xf numFmtId="0" fontId="36" fillId="3" borderId="70" xfId="1" applyFont="1" applyFill="1" applyBorder="1" applyAlignment="1">
      <alignment horizontal="center" vertical="center" shrinkToFit="1"/>
    </xf>
    <xf numFmtId="0" fontId="36" fillId="3" borderId="71" xfId="1" quotePrefix="1" applyFont="1" applyFill="1" applyBorder="1" applyAlignment="1">
      <alignment horizontal="center" vertical="center" textRotation="255" shrinkToFit="1"/>
    </xf>
    <xf numFmtId="38" fontId="13" fillId="3" borderId="74" xfId="7" applyFont="1" applyFill="1" applyBorder="1" applyAlignment="1">
      <alignment horizontal="center" vertical="center" shrinkToFit="1"/>
    </xf>
    <xf numFmtId="38" fontId="13" fillId="0" borderId="80" xfId="7" applyFont="1" applyBorder="1" applyAlignment="1">
      <alignment horizontal="center" vertical="center" shrinkToFit="1"/>
    </xf>
    <xf numFmtId="38" fontId="13" fillId="19" borderId="80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vertical="center"/>
    </xf>
    <xf numFmtId="38" fontId="26" fillId="0" borderId="80" xfId="7" applyFont="1" applyBorder="1" applyAlignment="1">
      <alignment horizontal="center" vertical="center" shrinkToFit="1"/>
    </xf>
    <xf numFmtId="38" fontId="13" fillId="17" borderId="77" xfId="7" applyFont="1" applyFill="1" applyBorder="1" applyAlignment="1">
      <alignment horizontal="center" vertical="center" shrinkToFit="1"/>
    </xf>
    <xf numFmtId="38" fontId="13" fillId="3" borderId="80" xfId="7" applyFont="1" applyFill="1" applyBorder="1" applyAlignment="1">
      <alignment horizontal="center" vertical="center" shrinkToFit="1"/>
    </xf>
    <xf numFmtId="38" fontId="13" fillId="21" borderId="80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/>
    </xf>
    <xf numFmtId="38" fontId="13" fillId="0" borderId="80" xfId="7" applyFont="1" applyFill="1" applyBorder="1" applyAlignment="1">
      <alignment horizontal="center" vertical="center" shrinkToFit="1"/>
    </xf>
    <xf numFmtId="38" fontId="13" fillId="0" borderId="80" xfId="7" applyFont="1" applyFill="1" applyBorder="1" applyAlignment="1">
      <alignment vertical="center"/>
    </xf>
    <xf numFmtId="38" fontId="13" fillId="21" borderId="77" xfId="7" applyFont="1" applyFill="1" applyBorder="1" applyAlignment="1">
      <alignment vertical="center"/>
    </xf>
    <xf numFmtId="38" fontId="26" fillId="0" borderId="80" xfId="7" applyFont="1" applyFill="1" applyBorder="1" applyAlignment="1">
      <alignment horizontal="center" vertical="center" shrinkToFit="1"/>
    </xf>
    <xf numFmtId="38" fontId="26" fillId="21" borderId="80" xfId="7" applyFont="1" applyFill="1" applyBorder="1" applyAlignment="1">
      <alignment vertical="center"/>
    </xf>
    <xf numFmtId="38" fontId="26" fillId="23" borderId="77" xfId="7" applyFont="1" applyFill="1" applyBorder="1" applyAlignment="1">
      <alignment horizontal="center" vertical="center" shrinkToFit="1"/>
    </xf>
    <xf numFmtId="38" fontId="25" fillId="0" borderId="78" xfId="7" applyFont="1" applyFill="1" applyBorder="1" applyAlignment="1">
      <alignment vertical="center" shrinkToFit="1"/>
    </xf>
    <xf numFmtId="38" fontId="13" fillId="3" borderId="80" xfId="7" applyFont="1" applyFill="1" applyBorder="1" applyAlignment="1">
      <alignment vertical="center" shrinkToFit="1"/>
    </xf>
    <xf numFmtId="38" fontId="13" fillId="0" borderId="191" xfId="7" applyFont="1" applyFill="1" applyBorder="1" applyAlignment="1">
      <alignment vertical="center" shrinkToFit="1"/>
    </xf>
    <xf numFmtId="0" fontId="36" fillId="3" borderId="66" xfId="1" applyFont="1" applyFill="1" applyBorder="1" applyAlignment="1">
      <alignment horizontal="center" vertical="center" shrinkToFit="1"/>
    </xf>
    <xf numFmtId="0" fontId="36" fillId="3" borderId="67" xfId="1" quotePrefix="1" applyFont="1" applyFill="1" applyBorder="1" applyAlignment="1">
      <alignment horizontal="center" vertical="center" textRotation="255" shrinkToFit="1"/>
    </xf>
    <xf numFmtId="38" fontId="13" fillId="0" borderId="87" xfId="7" applyFont="1" applyBorder="1" applyAlignment="1">
      <alignment horizontal="center" vertical="center" shrinkToFit="1"/>
    </xf>
    <xf numFmtId="38" fontId="26" fillId="0" borderId="87" xfId="7" applyFont="1" applyBorder="1" applyAlignment="1">
      <alignment horizontal="center" vertical="center" shrinkToFit="1"/>
    </xf>
    <xf numFmtId="38" fontId="13" fillId="3" borderId="87" xfId="7" applyFont="1" applyFill="1" applyBorder="1" applyAlignment="1">
      <alignment horizontal="center" vertical="center" shrinkToFit="1"/>
    </xf>
    <xf numFmtId="38" fontId="13" fillId="17" borderId="87" xfId="7" applyFont="1" applyFill="1" applyBorder="1" applyAlignment="1">
      <alignment horizontal="center" vertical="center" shrinkToFit="1"/>
    </xf>
    <xf numFmtId="38" fontId="13" fillId="21" borderId="87" xfId="7" applyFont="1" applyFill="1" applyBorder="1" applyAlignment="1">
      <alignment horizontal="center" vertical="center" shrinkToFit="1"/>
    </xf>
    <xf numFmtId="38" fontId="13" fillId="0" borderId="87" xfId="7" applyFont="1" applyFill="1" applyBorder="1" applyAlignment="1">
      <alignment horizontal="center" vertical="center" shrinkToFit="1"/>
    </xf>
    <xf numFmtId="38" fontId="13" fillId="0" borderId="192" xfId="7" applyFont="1" applyFill="1" applyBorder="1" applyAlignment="1">
      <alignment vertical="center" shrinkToFit="1"/>
    </xf>
    <xf numFmtId="38" fontId="29" fillId="21" borderId="142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vertical="center" shrinkToFit="1"/>
    </xf>
    <xf numFmtId="38" fontId="13" fillId="3" borderId="69" xfId="7" applyFont="1" applyFill="1" applyBorder="1" applyAlignment="1">
      <alignment horizontal="center" vertical="center" shrinkToFit="1"/>
    </xf>
    <xf numFmtId="38" fontId="13" fillId="19" borderId="87" xfId="7" applyFont="1" applyFill="1" applyBorder="1" applyAlignment="1">
      <alignment horizontal="center" vertical="center" shrinkToFit="1"/>
    </xf>
    <xf numFmtId="38" fontId="26" fillId="17" borderId="64" xfId="7" applyFont="1" applyFill="1" applyBorder="1" applyAlignment="1">
      <alignment horizontal="center" vertical="center" shrinkToFit="1"/>
    </xf>
    <xf numFmtId="38" fontId="13" fillId="17" borderId="143" xfId="7" applyFont="1" applyFill="1" applyBorder="1" applyAlignment="1">
      <alignment vertical="center"/>
    </xf>
    <xf numFmtId="38" fontId="13" fillId="21" borderId="143" xfId="7" applyFont="1" applyFill="1" applyBorder="1" applyAlignment="1">
      <alignment vertical="center"/>
    </xf>
    <xf numFmtId="38" fontId="29" fillId="0" borderId="143" xfId="7" applyFont="1" applyFill="1" applyBorder="1" applyAlignment="1">
      <alignment vertical="center" shrinkToFit="1"/>
    </xf>
    <xf numFmtId="38" fontId="13" fillId="3" borderId="87" xfId="7" applyFont="1" applyFill="1" applyBorder="1" applyAlignment="1">
      <alignment vertical="center" shrinkToFit="1"/>
    </xf>
    <xf numFmtId="38" fontId="25" fillId="3" borderId="143" xfId="7" applyFont="1" applyFill="1" applyBorder="1" applyAlignment="1">
      <alignment vertical="center" shrinkToFit="1"/>
    </xf>
    <xf numFmtId="0" fontId="1" fillId="0" borderId="170" xfId="1" applyFill="1" applyBorder="1" applyAlignment="1">
      <alignment vertical="center"/>
    </xf>
    <xf numFmtId="38" fontId="29" fillId="0" borderId="143" xfId="7" applyFont="1" applyFill="1" applyBorder="1" applyAlignment="1">
      <alignment horizontal="center" vertical="center" shrinkToFit="1"/>
    </xf>
    <xf numFmtId="38" fontId="13" fillId="23" borderId="87" xfId="7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38" fontId="26" fillId="21" borderId="78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182" fontId="18" fillId="6" borderId="64" xfId="7" applyNumberFormat="1" applyFont="1" applyFill="1" applyBorder="1" applyAlignment="1">
      <alignment horizontal="center" vertical="center"/>
    </xf>
    <xf numFmtId="38" fontId="18" fillId="6" borderId="185" xfId="7" applyFont="1" applyFill="1" applyBorder="1" applyAlignment="1">
      <alignment horizontal="right" vertical="center"/>
    </xf>
    <xf numFmtId="38" fontId="13" fillId="0" borderId="189" xfId="7" applyFont="1" applyBorder="1" applyAlignment="1">
      <alignment horizontal="center" vertical="center" shrinkToFit="1"/>
    </xf>
    <xf numFmtId="38" fontId="13" fillId="0" borderId="58" xfId="7" applyFont="1" applyBorder="1" applyAlignment="1">
      <alignment horizontal="center" vertical="center" shrinkToFit="1"/>
    </xf>
    <xf numFmtId="38" fontId="13" fillId="0" borderId="59" xfId="7" applyFont="1" applyBorder="1" applyAlignment="1">
      <alignment horizontal="center" vertical="center" shrinkToFit="1"/>
    </xf>
    <xf numFmtId="38" fontId="13" fillId="0" borderId="60" xfId="7" applyFont="1" applyBorder="1" applyAlignment="1">
      <alignment horizontal="center" vertical="center" shrinkToFit="1"/>
    </xf>
    <xf numFmtId="38" fontId="13" fillId="0" borderId="64" xfId="7" applyFont="1" applyBorder="1" applyAlignment="1">
      <alignment horizontal="center" vertical="center" shrinkToFit="1"/>
    </xf>
    <xf numFmtId="38" fontId="13" fillId="0" borderId="69" xfId="7" applyFont="1" applyBorder="1" applyAlignment="1">
      <alignment horizontal="center" vertical="center" shrinkToFit="1"/>
    </xf>
    <xf numFmtId="38" fontId="13" fillId="0" borderId="74" xfId="7" applyFont="1" applyBorder="1" applyAlignment="1">
      <alignment horizontal="center" vertical="center" shrinkToFit="1"/>
    </xf>
    <xf numFmtId="183" fontId="18" fillId="6" borderId="123" xfId="7" applyNumberFormat="1" applyFon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1" fillId="0" borderId="82" xfId="1" applyFont="1" applyFill="1" applyBorder="1" applyAlignment="1">
      <alignment vertical="center"/>
    </xf>
    <xf numFmtId="0" fontId="8" fillId="0" borderId="83" xfId="1" applyFont="1" applyFill="1" applyBorder="1" applyAlignment="1">
      <alignment horizontal="left" vertical="center"/>
    </xf>
    <xf numFmtId="176" fontId="17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 shrinkToFit="1"/>
    </xf>
    <xf numFmtId="38" fontId="19" fillId="0" borderId="83" xfId="4" applyNumberFormat="1" applyFont="1" applyFill="1" applyBorder="1" applyAlignment="1">
      <alignment horizontal="center" vertical="center"/>
    </xf>
    <xf numFmtId="182" fontId="18" fillId="0" borderId="83" xfId="7" applyNumberFormat="1" applyFont="1" applyFill="1" applyBorder="1" applyAlignment="1">
      <alignment horizontal="center" vertical="center"/>
    </xf>
    <xf numFmtId="182" fontId="18" fillId="0" borderId="184" xfId="7" applyNumberFormat="1" applyFont="1" applyFill="1" applyBorder="1" applyAlignment="1">
      <alignment horizontal="center" vertical="center"/>
    </xf>
    <xf numFmtId="182" fontId="18" fillId="0" borderId="183" xfId="7" applyNumberFormat="1" applyFont="1" applyFill="1" applyBorder="1" applyAlignment="1">
      <alignment horizontal="center" vertical="center"/>
    </xf>
    <xf numFmtId="182" fontId="18" fillId="0" borderId="14" xfId="7" applyNumberFormat="1" applyFont="1" applyFill="1" applyBorder="1" applyAlignment="1">
      <alignment horizontal="center" vertical="center"/>
    </xf>
    <xf numFmtId="38" fontId="18" fillId="0" borderId="15" xfId="7" applyFont="1" applyFill="1" applyBorder="1" applyAlignment="1">
      <alignment horizontal="right" vertical="center"/>
    </xf>
    <xf numFmtId="38" fontId="13" fillId="0" borderId="194" xfId="7" applyFont="1" applyFill="1" applyBorder="1" applyAlignment="1">
      <alignment vertical="center" shrinkToFit="1"/>
    </xf>
    <xf numFmtId="38" fontId="13" fillId="0" borderId="195" xfId="7" applyFont="1" applyFill="1" applyBorder="1" applyAlignment="1">
      <alignment vertical="center" shrinkToFit="1"/>
    </xf>
    <xf numFmtId="38" fontId="11" fillId="0" borderId="195" xfId="7" applyFont="1" applyFill="1" applyBorder="1" applyAlignment="1">
      <alignment vertical="center" shrinkToFit="1"/>
    </xf>
    <xf numFmtId="38" fontId="11" fillId="0" borderId="196" xfId="7" applyFont="1" applyFill="1" applyBorder="1" applyAlignment="1">
      <alignment vertical="center" shrinkToFit="1"/>
    </xf>
    <xf numFmtId="38" fontId="13" fillId="0" borderId="197" xfId="7" applyFont="1" applyFill="1" applyBorder="1" applyAlignment="1">
      <alignment vertical="center" shrinkToFit="1"/>
    </xf>
    <xf numFmtId="38" fontId="13" fillId="0" borderId="196" xfId="7" applyFont="1" applyFill="1" applyBorder="1" applyAlignment="1">
      <alignment vertical="center" shrinkToFit="1"/>
    </xf>
    <xf numFmtId="38" fontId="26" fillId="0" borderId="196" xfId="7" applyFont="1" applyFill="1" applyBorder="1" applyAlignment="1">
      <alignment vertical="center"/>
    </xf>
    <xf numFmtId="38" fontId="13" fillId="0" borderId="198" xfId="7" applyFont="1" applyFill="1" applyBorder="1" applyAlignment="1">
      <alignment vertical="center" shrinkToFit="1"/>
    </xf>
    <xf numFmtId="38" fontId="13" fillId="0" borderId="199" xfId="7" applyFont="1" applyFill="1" applyBorder="1" applyAlignment="1">
      <alignment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/>
    </xf>
    <xf numFmtId="178" fontId="8" fillId="0" borderId="59" xfId="1" applyNumberFormat="1" applyFont="1" applyFill="1" applyBorder="1" applyAlignment="1">
      <alignment horizontal="center" vertical="center"/>
    </xf>
    <xf numFmtId="178" fontId="8" fillId="0" borderId="83" xfId="1" applyNumberFormat="1" applyFont="1" applyFill="1" applyBorder="1" applyAlignment="1">
      <alignment horizontal="center" vertical="center"/>
    </xf>
    <xf numFmtId="0" fontId="31" fillId="3" borderId="115" xfId="1" applyFont="1" applyFill="1" applyBorder="1" applyAlignment="1">
      <alignment horizontal="center" vertical="center" wrapText="1" shrinkToFit="1"/>
    </xf>
    <xf numFmtId="0" fontId="38" fillId="3" borderId="163" xfId="1" applyFont="1" applyFill="1" applyBorder="1" applyAlignment="1">
      <alignment horizontal="center" vertical="center" wrapText="1"/>
    </xf>
    <xf numFmtId="0" fontId="39" fillId="0" borderId="77" xfId="1" applyFont="1" applyFill="1" applyBorder="1" applyAlignment="1">
      <alignment vertical="center"/>
    </xf>
    <xf numFmtId="0" fontId="19" fillId="0" borderId="58" xfId="1" applyFont="1" applyFill="1" applyBorder="1" applyAlignment="1">
      <alignment vertical="center"/>
    </xf>
    <xf numFmtId="0" fontId="19" fillId="0" borderId="77" xfId="1" applyFont="1" applyFill="1" applyBorder="1" applyAlignment="1">
      <alignment vertical="center"/>
    </xf>
    <xf numFmtId="0" fontId="40" fillId="3" borderId="56" xfId="1" applyFont="1" applyFill="1" applyBorder="1" applyAlignment="1">
      <alignment horizontal="center" vertical="top" textRotation="255" shrinkToFit="1"/>
    </xf>
    <xf numFmtId="0" fontId="40" fillId="3" borderId="63" xfId="1" applyFont="1" applyFill="1" applyBorder="1" applyAlignment="1">
      <alignment horizontal="center" vertical="top" textRotation="255" shrinkToFit="1"/>
    </xf>
    <xf numFmtId="0" fontId="40" fillId="3" borderId="55" xfId="1" applyFont="1" applyFill="1" applyBorder="1" applyAlignment="1">
      <alignment horizontal="center" vertical="top" textRotation="255" shrinkToFit="1"/>
    </xf>
    <xf numFmtId="0" fontId="40" fillId="3" borderId="68" xfId="1" applyFont="1" applyFill="1" applyBorder="1" applyAlignment="1">
      <alignment horizontal="center" vertical="top" textRotation="255" shrinkToFit="1"/>
    </xf>
    <xf numFmtId="0" fontId="40" fillId="3" borderId="72" xfId="1" applyFont="1" applyFill="1" applyBorder="1" applyAlignment="1">
      <alignment horizontal="center" vertical="top" textRotation="255" shrinkToFit="1"/>
    </xf>
    <xf numFmtId="184" fontId="8" fillId="0" borderId="78" xfId="1" applyNumberFormat="1" applyFont="1" applyFill="1" applyBorder="1" applyAlignment="1">
      <alignment vertical="center" shrinkToFit="1"/>
    </xf>
    <xf numFmtId="184" fontId="8" fillId="0" borderId="59" xfId="1" applyNumberFormat="1" applyFont="1" applyFill="1" applyBorder="1" applyAlignment="1">
      <alignment vertical="center" shrinkToFit="1"/>
    </xf>
    <xf numFmtId="184" fontId="8" fillId="0" borderId="78" xfId="1" applyNumberFormat="1" applyFont="1" applyFill="1" applyBorder="1" applyAlignment="1">
      <alignment horizontal="center" vertical="center" shrinkToFit="1"/>
    </xf>
    <xf numFmtId="184" fontId="8" fillId="0" borderId="83" xfId="1" applyNumberFormat="1" applyFont="1" applyFill="1" applyBorder="1" applyAlignment="1">
      <alignment vertical="center" shrinkToFit="1"/>
    </xf>
    <xf numFmtId="0" fontId="19" fillId="0" borderId="1" xfId="1" applyFont="1" applyBorder="1" applyAlignment="1">
      <alignment horizontal="center" vertical="center"/>
    </xf>
    <xf numFmtId="38" fontId="11" fillId="26" borderId="77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15" fillId="26" borderId="1" xfId="7" applyFont="1" applyFill="1" applyBorder="1" applyAlignment="1">
      <alignment horizontal="center" vertical="center" shrinkToFit="1"/>
    </xf>
    <xf numFmtId="38" fontId="13" fillId="26" borderId="78" xfId="7" applyFont="1" applyFill="1" applyBorder="1" applyAlignment="1">
      <alignment horizontal="center" vertical="center" shrinkToFit="1"/>
    </xf>
    <xf numFmtId="38" fontId="13" fillId="26" borderId="142" xfId="7" applyFont="1" applyFill="1" applyBorder="1" applyAlignment="1">
      <alignment horizontal="center" vertical="center" shrinkToFit="1"/>
    </xf>
    <xf numFmtId="38" fontId="13" fillId="26" borderId="143" xfId="7" applyFont="1" applyFill="1" applyBorder="1" applyAlignment="1">
      <alignment horizontal="center" vertical="center" shrinkToFit="1"/>
    </xf>
    <xf numFmtId="38" fontId="13" fillId="26" borderId="60" xfId="7" applyFont="1" applyFill="1" applyBorder="1" applyAlignment="1">
      <alignment horizontal="center" vertical="center" shrinkToFit="1"/>
    </xf>
    <xf numFmtId="38" fontId="13" fillId="26" borderId="64" xfId="7" applyFont="1" applyFill="1" applyBorder="1" applyAlignment="1">
      <alignment horizontal="center" vertical="center" shrinkToFit="1"/>
    </xf>
    <xf numFmtId="38" fontId="29" fillId="26" borderId="142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11" fillId="26" borderId="143" xfId="7" applyFont="1" applyFill="1" applyBorder="1" applyAlignment="1">
      <alignment horizontal="center" vertical="center" shrinkToFit="1"/>
    </xf>
    <xf numFmtId="38" fontId="11" fillId="26" borderId="142" xfId="7" applyFont="1" applyFill="1" applyBorder="1" applyAlignment="1">
      <alignment horizontal="center" vertical="center" shrinkToFit="1"/>
    </xf>
    <xf numFmtId="38" fontId="13" fillId="26" borderId="80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38" fontId="13" fillId="21" borderId="78" xfId="7" applyFont="1" applyFill="1" applyBorder="1" applyAlignment="1">
      <alignment horizontal="center" vertical="center"/>
    </xf>
    <xf numFmtId="38" fontId="26" fillId="0" borderId="178" xfId="7" applyFont="1" applyFill="1" applyBorder="1" applyAlignment="1">
      <alignment horizontal="center" vertical="center"/>
    </xf>
    <xf numFmtId="38" fontId="13" fillId="0" borderId="178" xfId="7" applyFont="1" applyFill="1" applyBorder="1" applyAlignment="1">
      <alignment horizontal="center" vertical="center" shrinkToFit="1"/>
    </xf>
    <xf numFmtId="38" fontId="11" fillId="0" borderId="177" xfId="7" applyFont="1" applyFill="1" applyBorder="1" applyAlignment="1">
      <alignment horizontal="center" vertical="center" shrinkToFit="1"/>
    </xf>
    <xf numFmtId="38" fontId="11" fillId="0" borderId="178" xfId="7" applyFont="1" applyFill="1" applyBorder="1" applyAlignment="1">
      <alignment horizontal="center" vertical="center" shrinkToFit="1"/>
    </xf>
    <xf numFmtId="38" fontId="13" fillId="0" borderId="177" xfId="7" applyFont="1" applyFill="1" applyBorder="1" applyAlignment="1">
      <alignment horizontal="center" vertical="center" shrinkToFit="1"/>
    </xf>
    <xf numFmtId="38" fontId="26" fillId="0" borderId="32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horizontal="center" vertical="center" shrinkToFit="1"/>
    </xf>
    <xf numFmtId="38" fontId="11" fillId="0" borderId="78" xfId="7" applyFont="1" applyFill="1" applyBorder="1" applyAlignment="1">
      <alignment horizontal="center" vertical="center" shrinkToFit="1"/>
    </xf>
    <xf numFmtId="38" fontId="26" fillId="0" borderId="87" xfId="7" applyFont="1" applyFill="1" applyBorder="1" applyAlignment="1">
      <alignment horizontal="center" vertical="center" shrinkToFit="1"/>
    </xf>
    <xf numFmtId="38" fontId="11" fillId="0" borderId="142" xfId="7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vertical="center" wrapText="1"/>
    </xf>
    <xf numFmtId="0" fontId="45" fillId="0" borderId="78" xfId="10" applyFont="1" applyBorder="1" applyAlignment="1">
      <alignment horizontal="center" vertical="center" shrinkToFit="1"/>
    </xf>
    <xf numFmtId="0" fontId="34" fillId="0" borderId="78" xfId="10" applyFont="1" applyBorder="1" applyAlignment="1">
      <alignment horizontal="center" vertical="center" wrapText="1"/>
    </xf>
    <xf numFmtId="0" fontId="44" fillId="0" borderId="78" xfId="10" applyFont="1" applyBorder="1" applyAlignment="1">
      <alignment horizontal="center" vertical="center" shrinkToFit="1"/>
    </xf>
    <xf numFmtId="0" fontId="45" fillId="0" borderId="143" xfId="10" applyFont="1" applyBorder="1" applyAlignment="1">
      <alignment vertical="center" wrapText="1"/>
    </xf>
    <xf numFmtId="0" fontId="48" fillId="0" borderId="78" xfId="10" applyFont="1" applyBorder="1" applyAlignment="1">
      <alignment horizontal="center" vertical="center" wrapText="1"/>
    </xf>
    <xf numFmtId="0" fontId="45" fillId="0" borderId="143" xfId="11" applyFont="1" applyBorder="1" applyAlignment="1">
      <alignment horizontal="left" vertical="center" shrinkToFit="1"/>
    </xf>
    <xf numFmtId="0" fontId="45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horizontal="center" vertical="center" shrinkToFit="1"/>
    </xf>
    <xf numFmtId="0" fontId="48" fillId="0" borderId="81" xfId="10" applyFont="1" applyBorder="1" applyAlignment="1">
      <alignment horizontal="center" vertical="center" wrapText="1"/>
    </xf>
    <xf numFmtId="0" fontId="44" fillId="0" borderId="81" xfId="10" applyFont="1" applyBorder="1" applyAlignment="1">
      <alignment horizontal="center" vertical="center" shrinkToFit="1"/>
    </xf>
    <xf numFmtId="0" fontId="34" fillId="0" borderId="81" xfId="10" applyFont="1" applyBorder="1" applyAlignment="1">
      <alignment horizontal="center" vertical="center" wrapText="1"/>
    </xf>
    <xf numFmtId="0" fontId="45" fillId="0" borderId="143" xfId="10" applyFont="1" applyBorder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>
      <alignment vertical="center"/>
    </xf>
    <xf numFmtId="0" fontId="49" fillId="0" borderId="78" xfId="1" applyFont="1" applyFill="1" applyBorder="1" applyAlignment="1">
      <alignment horizontal="center" vertical="center"/>
    </xf>
    <xf numFmtId="0" fontId="49" fillId="0" borderId="83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1" fillId="0" borderId="0" xfId="1" applyAlignment="1">
      <alignment vertical="center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shrinkToFit="1"/>
    </xf>
    <xf numFmtId="182" fontId="18" fillId="0" borderId="78" xfId="7" applyNumberFormat="1" applyFont="1" applyFill="1" applyBorder="1" applyAlignment="1">
      <alignment horizontal="center" vertical="center" shrinkToFit="1"/>
    </xf>
    <xf numFmtId="182" fontId="18" fillId="0" borderId="83" xfId="7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shrinkToFit="1"/>
    </xf>
    <xf numFmtId="0" fontId="18" fillId="0" borderId="0" xfId="7" applyNumberFormat="1" applyFont="1" applyFill="1" applyBorder="1" applyAlignment="1">
      <alignment horizontal="center" vertical="center" shrinkToFit="1"/>
    </xf>
    <xf numFmtId="38" fontId="18" fillId="0" borderId="0" xfId="4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 shrinkToFit="1"/>
    </xf>
    <xf numFmtId="0" fontId="44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vertical="center" shrinkToFit="1"/>
    </xf>
    <xf numFmtId="0" fontId="44" fillId="0" borderId="81" xfId="10" applyFont="1" applyBorder="1" applyAlignment="1">
      <alignment vertical="center" shrinkToFit="1"/>
    </xf>
    <xf numFmtId="38" fontId="29" fillId="0" borderId="142" xfId="7" applyFont="1" applyFill="1" applyBorder="1" applyAlignment="1">
      <alignment horizontal="center" vertical="center" shrinkToFit="1"/>
    </xf>
    <xf numFmtId="0" fontId="31" fillId="3" borderId="76" xfId="1" applyFont="1" applyFill="1" applyBorder="1" applyAlignment="1">
      <alignment horizontal="center" vertical="center" wrapText="1" shrinkToFit="1"/>
    </xf>
    <xf numFmtId="0" fontId="44" fillId="0" borderId="78" xfId="10" applyFont="1" applyBorder="1" applyAlignment="1">
      <alignment horizontal="center" vertical="center" wrapText="1"/>
    </xf>
    <xf numFmtId="0" fontId="45" fillId="0" borderId="78" xfId="10" applyFont="1" applyBorder="1" applyAlignment="1">
      <alignment horizontal="center" vertical="center" wrapText="1"/>
    </xf>
    <xf numFmtId="38" fontId="45" fillId="0" borderId="78" xfId="4" applyNumberFormat="1" applyFont="1" applyBorder="1" applyAlignment="1">
      <alignment horizontal="center" vertical="center" shrinkToFit="1"/>
    </xf>
    <xf numFmtId="38" fontId="45" fillId="0" borderId="142" xfId="4" applyNumberFormat="1" applyFont="1" applyBorder="1" applyAlignment="1">
      <alignment horizontal="center" vertical="center" wrapText="1"/>
    </xf>
    <xf numFmtId="184" fontId="48" fillId="0" borderId="78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shrinkToFit="1"/>
    </xf>
    <xf numFmtId="38" fontId="45" fillId="0" borderId="81" xfId="4" applyNumberFormat="1" applyFont="1" applyBorder="1" applyAlignment="1">
      <alignment horizontal="center" vertical="center" shrinkToFit="1"/>
    </xf>
    <xf numFmtId="38" fontId="45" fillId="0" borderId="176" xfId="4" applyNumberFormat="1" applyFont="1" applyBorder="1" applyAlignment="1">
      <alignment horizontal="center" vertical="center" wrapText="1"/>
    </xf>
    <xf numFmtId="184" fontId="34" fillId="0" borderId="78" xfId="10" applyNumberFormat="1" applyFont="1" applyBorder="1" applyAlignment="1">
      <alignment horizontal="right" vertical="center" wrapText="1" shrinkToFit="1"/>
    </xf>
    <xf numFmtId="38" fontId="45" fillId="0" borderId="142" xfId="4" applyNumberFormat="1" applyFont="1" applyBorder="1" applyAlignment="1">
      <alignment horizontal="center" vertical="center" shrinkToFit="1"/>
    </xf>
    <xf numFmtId="184" fontId="45" fillId="0" borderId="78" xfId="10" applyNumberFormat="1" applyFont="1" applyBorder="1" applyAlignment="1">
      <alignment horizontal="center" vertical="center" wrapText="1"/>
    </xf>
    <xf numFmtId="184" fontId="45" fillId="0" borderId="78" xfId="10" applyNumberFormat="1" applyFont="1" applyBorder="1" applyAlignment="1">
      <alignment horizontal="center" vertical="center" shrinkToFit="1"/>
    </xf>
    <xf numFmtId="184" fontId="44" fillId="0" borderId="78" xfId="10" applyNumberFormat="1" applyFont="1" applyBorder="1" applyAlignment="1">
      <alignment horizontal="center" vertical="center" shrinkToFit="1"/>
    </xf>
    <xf numFmtId="0" fontId="44" fillId="27" borderId="78" xfId="10" applyFont="1" applyFill="1" applyBorder="1" applyAlignment="1">
      <alignment horizontal="center" vertical="center" wrapText="1"/>
    </xf>
    <xf numFmtId="0" fontId="36" fillId="3" borderId="203" xfId="1" applyFont="1" applyFill="1" applyBorder="1" applyAlignment="1">
      <alignment horizontal="center" vertical="center" shrinkToFit="1"/>
    </xf>
    <xf numFmtId="0" fontId="36" fillId="3" borderId="204" xfId="1" quotePrefix="1" applyFont="1" applyFill="1" applyBorder="1" applyAlignment="1">
      <alignment horizontal="center" vertical="center" textRotation="255" shrinkToFit="1"/>
    </xf>
    <xf numFmtId="0" fontId="40" fillId="3" borderId="205" xfId="1" applyFont="1" applyFill="1" applyBorder="1" applyAlignment="1">
      <alignment horizontal="center" vertical="top" textRotation="255" shrinkToFit="1"/>
    </xf>
    <xf numFmtId="38" fontId="26" fillId="0" borderId="144" xfId="7" applyFont="1" applyFill="1" applyBorder="1" applyAlignment="1">
      <alignment horizontal="center" vertical="center" shrinkToFit="1"/>
    </xf>
    <xf numFmtId="38" fontId="28" fillId="0" borderId="144" xfId="7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vertical="center"/>
    </xf>
    <xf numFmtId="0" fontId="16" fillId="0" borderId="83" xfId="1" applyNumberFormat="1" applyFont="1" applyFill="1" applyBorder="1" applyAlignment="1">
      <alignment horizontal="center" vertical="center"/>
    </xf>
    <xf numFmtId="182" fontId="18" fillId="0" borderId="206" xfId="7" applyNumberFormat="1" applyFont="1" applyFill="1" applyBorder="1" applyAlignment="1">
      <alignment horizontal="center" vertical="center"/>
    </xf>
    <xf numFmtId="183" fontId="18" fillId="0" borderId="207" xfId="7" applyNumberFormat="1" applyFont="1" applyFill="1" applyBorder="1" applyAlignment="1">
      <alignment horizontal="center" vertical="center"/>
    </xf>
    <xf numFmtId="38" fontId="18" fillId="0" borderId="208" xfId="7" applyFont="1" applyFill="1" applyBorder="1" applyAlignment="1">
      <alignment horizontal="center" vertical="center"/>
    </xf>
    <xf numFmtId="182" fontId="18" fillId="0" borderId="209" xfId="7" applyNumberFormat="1" applyFont="1" applyFill="1" applyBorder="1" applyAlignment="1">
      <alignment horizontal="center" vertical="center"/>
    </xf>
    <xf numFmtId="0" fontId="13" fillId="0" borderId="155" xfId="1" applyFont="1" applyFill="1" applyBorder="1" applyAlignment="1">
      <alignment horizontal="center" vertical="center"/>
    </xf>
    <xf numFmtId="0" fontId="13" fillId="0" borderId="83" xfId="1" applyFont="1" applyFill="1" applyBorder="1" applyAlignment="1">
      <alignment horizontal="center" vertical="center"/>
    </xf>
    <xf numFmtId="38" fontId="18" fillId="0" borderId="83" xfId="4" applyNumberFormat="1" applyFont="1" applyFill="1" applyBorder="1" applyAlignment="1">
      <alignment horizontal="right" vertical="center"/>
    </xf>
    <xf numFmtId="38" fontId="13" fillId="0" borderId="90" xfId="7" applyFont="1" applyFill="1" applyBorder="1" applyAlignment="1">
      <alignment vertical="center"/>
    </xf>
    <xf numFmtId="0" fontId="13" fillId="0" borderId="93" xfId="1" applyFont="1" applyFill="1" applyBorder="1" applyAlignment="1">
      <alignment horizontal="center" vertical="center"/>
    </xf>
    <xf numFmtId="38" fontId="13" fillId="0" borderId="210" xfId="7" applyFont="1" applyFill="1" applyBorder="1" applyAlignment="1">
      <alignment vertical="center"/>
    </xf>
    <xf numFmtId="0" fontId="23" fillId="0" borderId="155" xfId="1" applyNumberFormat="1" applyFont="1" applyFill="1" applyBorder="1" applyAlignment="1">
      <alignment horizontal="center" vertical="center"/>
    </xf>
    <xf numFmtId="0" fontId="23" fillId="0" borderId="83" xfId="1" applyNumberFormat="1" applyFont="1" applyFill="1" applyBorder="1" applyAlignment="1">
      <alignment horizontal="center" vertical="center"/>
    </xf>
    <xf numFmtId="9" fontId="23" fillId="0" borderId="83" xfId="8" applyFont="1" applyFill="1" applyBorder="1" applyAlignment="1">
      <alignment horizontal="center" vertical="center"/>
    </xf>
    <xf numFmtId="38" fontId="23" fillId="0" borderId="83" xfId="7" applyFont="1" applyFill="1" applyBorder="1" applyAlignment="1">
      <alignment vertical="center"/>
    </xf>
    <xf numFmtId="0" fontId="6" fillId="0" borderId="83" xfId="1" applyFont="1" applyFill="1" applyBorder="1" applyAlignment="1">
      <alignment horizontal="center" vertical="center"/>
    </xf>
    <xf numFmtId="38" fontId="22" fillId="0" borderId="83" xfId="4" applyNumberFormat="1" applyFont="1" applyFill="1" applyBorder="1" applyAlignment="1">
      <alignment horizontal="right" vertical="center"/>
    </xf>
    <xf numFmtId="38" fontId="23" fillId="0" borderId="83" xfId="7" applyFont="1" applyFill="1" applyBorder="1" applyAlignment="1">
      <alignment horizontal="center" vertical="center"/>
    </xf>
    <xf numFmtId="38" fontId="23" fillId="0" borderId="90" xfId="7" applyFont="1" applyFill="1" applyBorder="1" applyAlignment="1">
      <alignment vertical="center"/>
    </xf>
    <xf numFmtId="0" fontId="11" fillId="0" borderId="93" xfId="1" applyFont="1" applyFill="1" applyBorder="1" applyAlignment="1">
      <alignment horizontal="center" vertical="center"/>
    </xf>
    <xf numFmtId="38" fontId="13" fillId="0" borderId="154" xfId="7" applyFont="1" applyFill="1" applyBorder="1" applyAlignment="1">
      <alignment horizontal="right" vertical="center"/>
    </xf>
    <xf numFmtId="38" fontId="26" fillId="0" borderId="211" xfId="7" applyFont="1" applyFill="1" applyBorder="1" applyAlignment="1">
      <alignment horizontal="center" vertical="center" shrinkToFit="1"/>
    </xf>
    <xf numFmtId="38" fontId="26" fillId="0" borderId="82" xfId="7" applyFont="1" applyFill="1" applyBorder="1" applyAlignment="1">
      <alignment horizontal="center" vertical="center" shrinkToFit="1"/>
    </xf>
    <xf numFmtId="38" fontId="26" fillId="0" borderId="83" xfId="7" applyFont="1" applyFill="1" applyBorder="1" applyAlignment="1">
      <alignment horizontal="center" vertical="center" shrinkToFit="1"/>
    </xf>
    <xf numFmtId="38" fontId="26" fillId="0" borderId="154" xfId="7" applyFont="1" applyFill="1" applyBorder="1" applyAlignment="1">
      <alignment horizontal="center" vertical="center" shrinkToFit="1"/>
    </xf>
    <xf numFmtId="38" fontId="26" fillId="0" borderId="183" xfId="7" applyFont="1" applyFill="1" applyBorder="1" applyAlignment="1">
      <alignment horizontal="center" vertical="center" shrinkToFit="1"/>
    </xf>
    <xf numFmtId="38" fontId="26" fillId="0" borderId="184" xfId="7" applyFont="1" applyFill="1" applyBorder="1" applyAlignment="1">
      <alignment horizontal="center" vertical="center" shrinkToFit="1"/>
    </xf>
    <xf numFmtId="38" fontId="26" fillId="0" borderId="201" xfId="7" applyFont="1" applyFill="1" applyBorder="1" applyAlignment="1">
      <alignment horizontal="center" vertical="center" shrinkToFit="1"/>
    </xf>
    <xf numFmtId="38" fontId="13" fillId="0" borderId="83" xfId="7" applyFont="1" applyFill="1" applyBorder="1" applyAlignment="1">
      <alignment horizontal="center" vertical="center" shrinkToFit="1"/>
    </xf>
    <xf numFmtId="38" fontId="13" fillId="0" borderId="184" xfId="7" applyFont="1" applyFill="1" applyBorder="1" applyAlignment="1">
      <alignment horizontal="center" vertical="center" shrinkToFit="1"/>
    </xf>
    <xf numFmtId="38" fontId="26" fillId="0" borderId="202" xfId="7" applyFont="1" applyFill="1" applyBorder="1" applyAlignment="1">
      <alignment horizontal="center" vertical="center" shrinkToFit="1"/>
    </xf>
    <xf numFmtId="178" fontId="44" fillId="0" borderId="143" xfId="13" applyNumberFormat="1" applyFont="1" applyBorder="1" applyAlignment="1">
      <alignment horizontal="center" vertical="center" shrinkToFit="1"/>
    </xf>
    <xf numFmtId="178" fontId="44" fillId="0" borderId="78" xfId="13" applyNumberFormat="1" applyFont="1" applyBorder="1" applyAlignment="1">
      <alignment horizontal="center" vertical="center" shrinkToFit="1"/>
    </xf>
    <xf numFmtId="178" fontId="44" fillId="0" borderId="142" xfId="13" applyNumberFormat="1" applyFont="1" applyBorder="1" applyAlignment="1">
      <alignment horizontal="center" vertical="center" shrinkToFit="1"/>
    </xf>
    <xf numFmtId="178" fontId="44" fillId="21" borderId="143" xfId="13" applyNumberFormat="1" applyFont="1" applyFill="1" applyBorder="1" applyAlignment="1">
      <alignment horizontal="center" vertical="center" shrinkToFit="1"/>
    </xf>
    <xf numFmtId="178" fontId="44" fillId="21" borderId="78" xfId="13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shrinkToFit="1"/>
    </xf>
    <xf numFmtId="0" fontId="44" fillId="0" borderId="78" xfId="10" applyFont="1" applyBorder="1" applyAlignment="1">
      <alignment horizontal="center" vertical="center"/>
    </xf>
    <xf numFmtId="178" fontId="44" fillId="0" borderId="142" xfId="13" applyNumberFormat="1" applyFont="1" applyFill="1" applyBorder="1" applyAlignment="1">
      <alignment horizontal="center" vertical="center" shrinkToFit="1"/>
    </xf>
    <xf numFmtId="178" fontId="44" fillId="0" borderId="143" xfId="13" applyNumberFormat="1" applyFont="1" applyFill="1" applyBorder="1" applyAlignment="1">
      <alignment horizontal="center" vertical="center" shrinkToFit="1"/>
    </xf>
    <xf numFmtId="178" fontId="44" fillId="21" borderId="142" xfId="13" applyNumberFormat="1" applyFont="1" applyFill="1" applyBorder="1" applyAlignment="1">
      <alignment horizontal="center" vertical="center" shrinkToFit="1"/>
    </xf>
    <xf numFmtId="178" fontId="45" fillId="21" borderId="78" xfId="13" applyNumberFormat="1" applyFont="1" applyFill="1" applyBorder="1" applyAlignment="1">
      <alignment horizontal="center" vertical="center" shrinkToFit="1"/>
    </xf>
    <xf numFmtId="178" fontId="45" fillId="17" borderId="142" xfId="13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/>
    </xf>
    <xf numFmtId="178" fontId="45" fillId="21" borderId="78" xfId="14" applyNumberFormat="1" applyFont="1" applyFill="1" applyBorder="1" applyAlignment="1">
      <alignment horizontal="center" vertical="center" shrinkToFit="1"/>
    </xf>
    <xf numFmtId="178" fontId="44" fillId="21" borderId="78" xfId="14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 shrinkToFit="1"/>
    </xf>
    <xf numFmtId="178" fontId="45" fillId="0" borderId="78" xfId="10" applyNumberFormat="1" applyFont="1" applyBorder="1" applyAlignment="1">
      <alignment horizontal="center" vertical="center" shrinkToFit="1"/>
    </xf>
    <xf numFmtId="178" fontId="45" fillId="0" borderId="142" xfId="10" applyNumberFormat="1" applyFont="1" applyBorder="1" applyAlignment="1">
      <alignment horizontal="center" vertical="center" shrinkToFit="1"/>
    </xf>
    <xf numFmtId="178" fontId="45" fillId="17" borderId="78" xfId="13" applyNumberFormat="1" applyFont="1" applyFill="1" applyBorder="1" applyAlignment="1">
      <alignment horizontal="center" vertical="center" shrinkToFit="1"/>
    </xf>
    <xf numFmtId="178" fontId="44" fillId="3" borderId="78" xfId="13" applyNumberFormat="1" applyFont="1" applyFill="1" applyBorder="1" applyAlignment="1">
      <alignment horizontal="center" vertical="center" shrinkToFit="1"/>
    </xf>
    <xf numFmtId="178" fontId="44" fillId="3" borderId="142" xfId="13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Fill="1" applyBorder="1" applyAlignment="1">
      <alignment horizontal="center" vertical="center" shrinkToFit="1"/>
    </xf>
    <xf numFmtId="178" fontId="45" fillId="21" borderId="143" xfId="14" applyNumberFormat="1" applyFont="1" applyFill="1" applyBorder="1" applyAlignment="1">
      <alignment horizontal="center" vertical="center" shrinkToFit="1"/>
    </xf>
    <xf numFmtId="178" fontId="45" fillId="19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Border="1" applyAlignment="1">
      <alignment horizontal="center" vertical="center" shrinkToFit="1"/>
    </xf>
    <xf numFmtId="178" fontId="45" fillId="24" borderId="143" xfId="13" applyNumberFormat="1" applyFont="1" applyFill="1" applyBorder="1" applyAlignment="1">
      <alignment horizontal="center" vertical="center" shrinkToFit="1"/>
    </xf>
    <xf numFmtId="178" fontId="45" fillId="24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Fill="1" applyBorder="1" applyAlignment="1">
      <alignment horizontal="center" vertical="center" shrinkToFit="1"/>
    </xf>
    <xf numFmtId="178" fontId="50" fillId="0" borderId="143" xfId="13" applyNumberFormat="1" applyFont="1" applyFill="1" applyBorder="1" applyAlignment="1">
      <alignment horizontal="center" vertical="center" shrinkToFit="1"/>
    </xf>
    <xf numFmtId="178" fontId="50" fillId="0" borderId="78" xfId="13" applyNumberFormat="1" applyFont="1" applyFill="1" applyBorder="1" applyAlignment="1">
      <alignment horizontal="center" vertical="center" shrinkToFit="1"/>
    </xf>
    <xf numFmtId="178" fontId="50" fillId="0" borderId="142" xfId="13" applyNumberFormat="1" applyFont="1" applyFill="1" applyBorder="1" applyAlignment="1">
      <alignment horizontal="center" vertical="center" shrinkToFit="1"/>
    </xf>
    <xf numFmtId="178" fontId="45" fillId="17" borderId="78" xfId="10" applyNumberFormat="1" applyFont="1" applyFill="1" applyBorder="1" applyAlignment="1">
      <alignment horizontal="center" vertical="center" shrinkToFit="1"/>
    </xf>
    <xf numFmtId="178" fontId="45" fillId="3" borderId="78" xfId="13" applyNumberFormat="1" applyFont="1" applyFill="1" applyBorder="1" applyAlignment="1">
      <alignment horizontal="center" vertical="center" shrinkToFit="1"/>
    </xf>
    <xf numFmtId="178" fontId="45" fillId="3" borderId="142" xfId="13" applyNumberFormat="1" applyFont="1" applyFill="1" applyBorder="1" applyAlignment="1">
      <alignment horizontal="center" vertical="center" shrinkToFit="1"/>
    </xf>
    <xf numFmtId="178" fontId="45" fillId="0" borderId="78" xfId="13" applyNumberFormat="1" applyFont="1" applyBorder="1" applyAlignment="1">
      <alignment horizontal="center" vertical="center" shrinkToFit="1"/>
    </xf>
    <xf numFmtId="178" fontId="45" fillId="0" borderId="78" xfId="13" applyNumberFormat="1" applyFont="1" applyFill="1" applyBorder="1" applyAlignment="1">
      <alignment horizontal="center" vertical="center" shrinkToFit="1"/>
    </xf>
    <xf numFmtId="178" fontId="45" fillId="21" borderId="142" xfId="14" applyNumberFormat="1" applyFont="1" applyFill="1" applyBorder="1" applyAlignment="1">
      <alignment horizontal="center" vertical="center" shrinkToFit="1"/>
    </xf>
    <xf numFmtId="178" fontId="50" fillId="3" borderId="78" xfId="13" applyNumberFormat="1" applyFont="1" applyFill="1" applyBorder="1" applyAlignment="1">
      <alignment horizontal="center" vertical="center" shrinkToFit="1"/>
    </xf>
    <xf numFmtId="178" fontId="50" fillId="3" borderId="142" xfId="13" applyNumberFormat="1" applyFont="1" applyFill="1" applyBorder="1" applyAlignment="1">
      <alignment horizontal="center" vertical="center" shrinkToFit="1"/>
    </xf>
    <xf numFmtId="178" fontId="50" fillId="3" borderId="143" xfId="13" applyNumberFormat="1" applyFont="1" applyFill="1" applyBorder="1" applyAlignment="1">
      <alignment horizontal="center" vertical="center" shrinkToFit="1"/>
    </xf>
    <xf numFmtId="178" fontId="44" fillId="21" borderId="143" xfId="14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 shrinkToFit="1"/>
    </xf>
    <xf numFmtId="178" fontId="44" fillId="0" borderId="142" xfId="10" applyNumberFormat="1" applyFont="1" applyBorder="1" applyAlignment="1">
      <alignment horizontal="center" vertical="center" shrinkToFit="1"/>
    </xf>
    <xf numFmtId="38" fontId="44" fillId="0" borderId="143" xfId="13" applyFont="1" applyBorder="1" applyAlignment="1">
      <alignment horizontal="center" vertical="center" shrinkToFit="1"/>
    </xf>
    <xf numFmtId="38" fontId="44" fillId="0" borderId="78" xfId="13" applyFont="1" applyBorder="1" applyAlignment="1">
      <alignment horizontal="center" vertical="center" shrinkToFit="1"/>
    </xf>
    <xf numFmtId="38" fontId="44" fillId="0" borderId="142" xfId="13" applyFont="1" applyBorder="1" applyAlignment="1">
      <alignment horizontal="center" vertical="center" shrinkToFit="1"/>
    </xf>
    <xf numFmtId="38" fontId="44" fillId="0" borderId="142" xfId="13" applyFont="1" applyFill="1" applyBorder="1" applyAlignment="1">
      <alignment horizontal="center" vertical="center" shrinkToFit="1"/>
    </xf>
    <xf numFmtId="38" fontId="44" fillId="0" borderId="143" xfId="13" applyFont="1" applyFill="1" applyBorder="1" applyAlignment="1">
      <alignment horizontal="center" vertical="center" shrinkToFit="1"/>
    </xf>
    <xf numFmtId="38" fontId="44" fillId="0" borderId="78" xfId="13" applyFont="1" applyFill="1" applyBorder="1" applyAlignment="1">
      <alignment horizontal="center" vertical="center" shrinkToFit="1"/>
    </xf>
    <xf numFmtId="38" fontId="44" fillId="17" borderId="142" xfId="13" applyFont="1" applyFill="1" applyBorder="1" applyAlignment="1">
      <alignment horizontal="center" vertical="center" shrinkToFit="1"/>
    </xf>
    <xf numFmtId="178" fontId="44" fillId="24" borderId="142" xfId="13" applyNumberFormat="1" applyFont="1" applyFill="1" applyBorder="1" applyAlignment="1">
      <alignment horizontal="center" vertical="center" shrinkToFit="1"/>
    </xf>
    <xf numFmtId="38" fontId="44" fillId="6" borderId="78" xfId="13" applyFont="1" applyFill="1" applyBorder="1" applyAlignment="1">
      <alignment horizontal="center" vertical="center" shrinkToFit="1"/>
    </xf>
    <xf numFmtId="38" fontId="44" fillId="17" borderId="78" xfId="13" applyFont="1" applyFill="1" applyBorder="1" applyAlignment="1">
      <alignment horizontal="center" vertical="center" shrinkToFit="1"/>
    </xf>
    <xf numFmtId="38" fontId="44" fillId="3" borderId="78" xfId="13" applyFont="1" applyFill="1" applyBorder="1" applyAlignment="1">
      <alignment horizontal="center" vertical="center" shrinkToFit="1"/>
    </xf>
    <xf numFmtId="38" fontId="44" fillId="3" borderId="142" xfId="13" applyFont="1" applyFill="1" applyBorder="1" applyAlignment="1">
      <alignment horizontal="center" vertical="center" shrinkToFit="1"/>
    </xf>
    <xf numFmtId="178" fontId="44" fillId="24" borderId="78" xfId="13" applyNumberFormat="1" applyFont="1" applyFill="1" applyBorder="1" applyAlignment="1">
      <alignment horizontal="center" vertical="center" shrinkToFit="1"/>
    </xf>
    <xf numFmtId="178" fontId="45" fillId="24" borderId="142" xfId="13" applyNumberFormat="1" applyFont="1" applyFill="1" applyBorder="1" applyAlignment="1">
      <alignment horizontal="center" vertical="center" shrinkToFit="1"/>
    </xf>
    <xf numFmtId="0" fontId="44" fillId="0" borderId="78" xfId="10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/>
    </xf>
    <xf numFmtId="0" fontId="44" fillId="0" borderId="142" xfId="10" applyFont="1" applyFill="1" applyBorder="1" applyAlignment="1">
      <alignment horizontal="center" vertical="center" shrinkToFit="1"/>
    </xf>
    <xf numFmtId="38" fontId="45" fillId="0" borderId="142" xfId="13" applyFont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 shrinkToFit="1"/>
    </xf>
    <xf numFmtId="38" fontId="45" fillId="0" borderId="78" xfId="13" applyFont="1" applyFill="1" applyBorder="1" applyAlignment="1">
      <alignment horizontal="center" vertical="center" shrinkToFit="1"/>
    </xf>
    <xf numFmtId="178" fontId="44" fillId="0" borderId="75" xfId="13" applyNumberFormat="1" applyFont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horizontal="center" vertical="center" shrinkToFit="1"/>
    </xf>
    <xf numFmtId="178" fontId="44" fillId="19" borderId="78" xfId="13" applyNumberFormat="1" applyFont="1" applyFill="1" applyBorder="1" applyAlignment="1">
      <alignment horizontal="center" vertical="center" shrinkToFit="1"/>
    </xf>
    <xf numFmtId="178" fontId="45" fillId="23" borderId="78" xfId="13" applyNumberFormat="1" applyFont="1" applyFill="1" applyBorder="1" applyAlignment="1">
      <alignment horizontal="center" vertical="center" shrinkToFit="1"/>
    </xf>
    <xf numFmtId="178" fontId="44" fillId="23" borderId="78" xfId="13" applyNumberFormat="1" applyFont="1" applyFill="1" applyBorder="1" applyAlignment="1">
      <alignment horizontal="center" vertical="center" shrinkToFit="1"/>
    </xf>
    <xf numFmtId="178" fontId="44" fillId="0" borderId="77" xfId="14" applyNumberFormat="1" applyFont="1" applyFill="1" applyBorder="1" applyAlignment="1">
      <alignment horizontal="center" vertical="center" shrinkToFit="1"/>
    </xf>
    <xf numFmtId="178" fontId="44" fillId="24" borderId="77" xfId="13" applyNumberFormat="1" applyFont="1" applyFill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/>
    </xf>
    <xf numFmtId="178" fontId="44" fillId="0" borderId="77" xfId="13" applyNumberFormat="1" applyFont="1" applyFill="1" applyBorder="1" applyAlignment="1">
      <alignment horizontal="center" vertical="center" shrinkToFit="1"/>
    </xf>
    <xf numFmtId="178" fontId="44" fillId="6" borderId="78" xfId="14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wrapText="1" shrinkToFit="1"/>
    </xf>
    <xf numFmtId="178" fontId="45" fillId="0" borderId="78" xfId="10" applyNumberFormat="1" applyFont="1" applyBorder="1" applyAlignment="1">
      <alignment horizontal="center" vertical="center"/>
    </xf>
    <xf numFmtId="178" fontId="44" fillId="17" borderId="78" xfId="13" applyNumberFormat="1" applyFont="1" applyFill="1" applyBorder="1" applyAlignment="1">
      <alignment horizontal="center" vertical="center" shrinkToFit="1"/>
    </xf>
    <xf numFmtId="178" fontId="45" fillId="21" borderId="77" xfId="14" applyNumberFormat="1" applyFont="1" applyFill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vertical="center" shrinkToFit="1"/>
    </xf>
    <xf numFmtId="178" fontId="44" fillId="19" borderId="142" xfId="13" applyNumberFormat="1" applyFont="1" applyFill="1" applyBorder="1" applyAlignment="1">
      <alignment horizontal="center" vertical="center" shrinkToFit="1"/>
    </xf>
    <xf numFmtId="178" fontId="44" fillId="0" borderId="77" xfId="13" applyNumberFormat="1" applyFont="1" applyFill="1" applyBorder="1" applyAlignment="1">
      <alignment vertical="center" shrinkToFit="1"/>
    </xf>
    <xf numFmtId="178" fontId="44" fillId="21" borderId="77" xfId="14" applyNumberFormat="1" applyFont="1" applyFill="1" applyBorder="1" applyAlignment="1">
      <alignment horizontal="center" vertical="center" shrinkToFit="1"/>
    </xf>
    <xf numFmtId="0" fontId="45" fillId="0" borderId="78" xfId="10" applyFont="1" applyBorder="1" applyAlignment="1">
      <alignment horizontal="center" vertical="center"/>
    </xf>
    <xf numFmtId="178" fontId="44" fillId="0" borderId="77" xfId="13" applyNumberFormat="1" applyFont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 shrinkToFit="1"/>
    </xf>
    <xf numFmtId="178" fontId="44" fillId="0" borderId="77" xfId="11" applyNumberFormat="1" applyFont="1" applyBorder="1" applyAlignment="1">
      <alignment horizontal="center" vertical="center" shrinkToFit="1"/>
    </xf>
    <xf numFmtId="178" fontId="45" fillId="19" borderId="77" xfId="13" applyNumberFormat="1" applyFont="1" applyFill="1" applyBorder="1" applyAlignment="1">
      <alignment horizontal="center" vertical="center" shrinkToFit="1"/>
    </xf>
    <xf numFmtId="178" fontId="45" fillId="19" borderId="142" xfId="13" applyNumberFormat="1" applyFont="1" applyFill="1" applyBorder="1" applyAlignment="1">
      <alignment horizontal="center" vertical="center" shrinkToFit="1"/>
    </xf>
    <xf numFmtId="178" fontId="44" fillId="0" borderId="77" xfId="12" applyNumberFormat="1" applyFont="1" applyBorder="1" applyAlignment="1">
      <alignment horizontal="center" vertical="center" shrinkToFit="1"/>
    </xf>
    <xf numFmtId="178" fontId="44" fillId="0" borderId="78" xfId="12" applyNumberFormat="1" applyFont="1" applyBorder="1" applyAlignment="1">
      <alignment horizontal="center" vertical="center" shrinkToFit="1"/>
    </xf>
    <xf numFmtId="178" fontId="44" fillId="21" borderId="142" xfId="14" applyNumberFormat="1" applyFont="1" applyFill="1" applyBorder="1" applyAlignment="1">
      <alignment horizontal="center" vertical="center" shrinkToFit="1"/>
    </xf>
    <xf numFmtId="38" fontId="45" fillId="17" borderId="78" xfId="13" applyFont="1" applyFill="1" applyBorder="1" applyAlignment="1">
      <alignment horizontal="center" vertical="center" shrinkToFit="1"/>
    </xf>
    <xf numFmtId="38" fontId="45" fillId="0" borderId="78" xfId="13" applyFont="1" applyBorder="1" applyAlignment="1">
      <alignment horizontal="center" vertical="center" shrinkToFit="1"/>
    </xf>
    <xf numFmtId="178" fontId="45" fillId="28" borderId="78" xfId="14" applyNumberFormat="1" applyFont="1" applyFill="1" applyBorder="1" applyAlignment="1">
      <alignment horizontal="center" vertical="center" shrinkToFit="1"/>
    </xf>
    <xf numFmtId="38" fontId="44" fillId="0" borderId="78" xfId="10" applyNumberFormat="1" applyFont="1" applyBorder="1" applyAlignment="1">
      <alignment horizontal="center" vertical="center" shrinkToFit="1"/>
    </xf>
    <xf numFmtId="178" fontId="45" fillId="0" borderId="78" xfId="14" applyNumberFormat="1" applyFont="1" applyFill="1" applyBorder="1" applyAlignment="1">
      <alignment horizontal="center" vertical="center" shrinkToFit="1"/>
    </xf>
    <xf numFmtId="178" fontId="45" fillId="6" borderId="78" xfId="14" applyNumberFormat="1" applyFont="1" applyFill="1" applyBorder="1" applyAlignment="1">
      <alignment horizontal="center" vertical="center" shrinkToFit="1"/>
    </xf>
    <xf numFmtId="178" fontId="45" fillId="23" borderId="142" xfId="13" applyNumberFormat="1" applyFont="1" applyFill="1" applyBorder="1" applyAlignment="1">
      <alignment horizontal="center" vertical="center" shrinkToFit="1"/>
    </xf>
    <xf numFmtId="178" fontId="45" fillId="24" borderId="77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Fill="1" applyBorder="1" applyAlignment="1">
      <alignment horizontal="center" vertical="center" shrinkToFit="1"/>
    </xf>
    <xf numFmtId="178" fontId="45" fillId="21" borderId="144" xfId="13" applyNumberFormat="1" applyFont="1" applyFill="1" applyBorder="1" applyAlignment="1">
      <alignment horizontal="center" vertical="center" shrinkToFit="1"/>
    </xf>
    <xf numFmtId="178" fontId="45" fillId="24" borderId="144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Border="1" applyAlignment="1">
      <alignment horizontal="center" vertical="center" shrinkToFit="1"/>
    </xf>
    <xf numFmtId="178" fontId="44" fillId="21" borderId="144" xfId="14" applyNumberFormat="1" applyFont="1" applyFill="1" applyBorder="1" applyAlignment="1">
      <alignment horizontal="center" vertical="center" shrinkToFit="1"/>
    </xf>
    <xf numFmtId="178" fontId="45" fillId="19" borderId="144" xfId="13" applyNumberFormat="1" applyFont="1" applyFill="1" applyBorder="1" applyAlignment="1">
      <alignment horizontal="center" vertical="center" shrinkToFit="1"/>
    </xf>
    <xf numFmtId="178" fontId="45" fillId="21" borderId="144" xfId="14" applyNumberFormat="1" applyFont="1" applyFill="1" applyBorder="1" applyAlignment="1">
      <alignment horizontal="center" vertical="center" shrinkToFit="1"/>
    </xf>
    <xf numFmtId="178" fontId="44" fillId="0" borderId="144" xfId="10" applyNumberFormat="1" applyFont="1" applyBorder="1" applyAlignment="1">
      <alignment horizontal="center" vertical="center" shrinkToFit="1"/>
    </xf>
    <xf numFmtId="178" fontId="45" fillId="17" borderId="144" xfId="13" applyNumberFormat="1" applyFont="1" applyFill="1" applyBorder="1" applyAlignment="1">
      <alignment horizontal="center" vertical="center" shrinkToFit="1"/>
    </xf>
    <xf numFmtId="178" fontId="44" fillId="17" borderId="144" xfId="13" applyNumberFormat="1" applyFont="1" applyFill="1" applyBorder="1" applyAlignment="1">
      <alignment horizontal="center" vertical="center" shrinkToFit="1"/>
    </xf>
    <xf numFmtId="178" fontId="45" fillId="0" borderId="144" xfId="13" applyNumberFormat="1" applyFont="1" applyBorder="1" applyAlignment="1">
      <alignment horizontal="center" vertical="center" shrinkToFit="1"/>
    </xf>
    <xf numFmtId="178" fontId="44" fillId="19" borderId="144" xfId="13" applyNumberFormat="1" applyFont="1" applyFill="1" applyBorder="1" applyAlignment="1">
      <alignment horizontal="center" vertical="center" shrinkToFit="1"/>
    </xf>
    <xf numFmtId="38" fontId="44" fillId="0" borderId="144" xfId="13" applyFont="1" applyBorder="1" applyAlignment="1">
      <alignment horizontal="center" vertical="center" shrinkToFit="1"/>
    </xf>
    <xf numFmtId="38" fontId="44" fillId="0" borderId="144" xfId="13" applyFont="1" applyFill="1" applyBorder="1" applyAlignment="1">
      <alignment horizontal="center" vertical="center" shrinkToFit="1"/>
    </xf>
    <xf numFmtId="0" fontId="44" fillId="0" borderId="144" xfId="10" applyFont="1" applyBorder="1" applyAlignment="1">
      <alignment horizontal="center" vertical="center"/>
    </xf>
    <xf numFmtId="178" fontId="45" fillId="0" borderId="144" xfId="10" applyNumberFormat="1" applyFont="1" applyBorder="1" applyAlignment="1">
      <alignment horizontal="center" vertical="center" shrinkToFit="1"/>
    </xf>
    <xf numFmtId="178" fontId="44" fillId="0" borderId="87" xfId="13" applyNumberFormat="1" applyFont="1" applyBorder="1" applyAlignment="1">
      <alignment horizontal="center" vertical="center" shrinkToFit="1"/>
    </xf>
    <xf numFmtId="178" fontId="44" fillId="0" borderId="87" xfId="13" applyNumberFormat="1" applyFont="1" applyFill="1" applyBorder="1" applyAlignment="1">
      <alignment horizontal="center" vertical="center" shrinkToFit="1"/>
    </xf>
    <xf numFmtId="178" fontId="44" fillId="3" borderId="87" xfId="13" applyNumberFormat="1" applyFont="1" applyFill="1" applyBorder="1" applyAlignment="1">
      <alignment horizontal="center" vertical="center" shrinkToFit="1"/>
    </xf>
    <xf numFmtId="178" fontId="45" fillId="0" borderId="87" xfId="10" applyNumberFormat="1" applyFont="1" applyBorder="1" applyAlignment="1">
      <alignment horizontal="center" vertical="center" shrinkToFit="1"/>
    </xf>
    <xf numFmtId="178" fontId="44" fillId="0" borderId="87" xfId="10" applyNumberFormat="1" applyFont="1" applyBorder="1" applyAlignment="1">
      <alignment horizontal="center" vertical="center" shrinkToFit="1"/>
    </xf>
    <xf numFmtId="178" fontId="50" fillId="0" borderId="87" xfId="13" applyNumberFormat="1" applyFont="1" applyFill="1" applyBorder="1" applyAlignment="1">
      <alignment horizontal="center" vertical="center" shrinkToFit="1"/>
    </xf>
    <xf numFmtId="178" fontId="45" fillId="0" borderId="87" xfId="13" applyNumberFormat="1" applyFont="1" applyFill="1" applyBorder="1" applyAlignment="1">
      <alignment horizontal="center" vertical="center" shrinkToFit="1"/>
    </xf>
    <xf numFmtId="178" fontId="50" fillId="3" borderId="87" xfId="13" applyNumberFormat="1" applyFont="1" applyFill="1" applyBorder="1" applyAlignment="1">
      <alignment horizontal="center" vertical="center" shrinkToFit="1"/>
    </xf>
    <xf numFmtId="178" fontId="45" fillId="19" borderId="87" xfId="13" applyNumberFormat="1" applyFont="1" applyFill="1" applyBorder="1" applyAlignment="1">
      <alignment horizontal="center" vertical="center" shrinkToFit="1"/>
    </xf>
    <xf numFmtId="38" fontId="44" fillId="0" borderId="87" xfId="13" applyFont="1" applyBorder="1" applyAlignment="1">
      <alignment horizontal="center" vertical="center" shrinkToFit="1"/>
    </xf>
    <xf numFmtId="38" fontId="44" fillId="0" borderId="87" xfId="13" applyFont="1" applyFill="1" applyBorder="1" applyAlignment="1">
      <alignment horizontal="center" vertical="center" shrinkToFit="1"/>
    </xf>
    <xf numFmtId="38" fontId="44" fillId="17" borderId="87" xfId="13" applyFont="1" applyFill="1" applyBorder="1" applyAlignment="1">
      <alignment horizontal="center" vertical="center" shrinkToFit="1"/>
    </xf>
    <xf numFmtId="38" fontId="44" fillId="3" borderId="87" xfId="13" applyFont="1" applyFill="1" applyBorder="1" applyAlignment="1">
      <alignment horizontal="center" vertical="center" shrinkToFit="1"/>
    </xf>
    <xf numFmtId="178" fontId="45" fillId="24" borderId="87" xfId="13" applyNumberFormat="1" applyFont="1" applyFill="1" applyBorder="1" applyAlignment="1">
      <alignment horizontal="center" vertical="center" shrinkToFit="1"/>
    </xf>
    <xf numFmtId="38" fontId="45" fillId="0" borderId="87" xfId="13" applyFont="1" applyBorder="1" applyAlignment="1">
      <alignment horizontal="center" vertical="center" shrinkToFit="1"/>
    </xf>
    <xf numFmtId="0" fontId="44" fillId="0" borderId="87" xfId="10" applyFont="1" applyBorder="1" applyAlignment="1">
      <alignment horizontal="center" vertical="center"/>
    </xf>
    <xf numFmtId="178" fontId="44" fillId="19" borderId="87" xfId="13" applyNumberFormat="1" applyFont="1" applyFill="1" applyBorder="1" applyAlignment="1">
      <alignment horizontal="center" vertical="center" shrinkToFit="1"/>
    </xf>
    <xf numFmtId="0" fontId="8" fillId="3" borderId="0" xfId="1" applyFont="1" applyFill="1" applyBorder="1" applyAlignment="1">
      <alignment vertical="center"/>
    </xf>
    <xf numFmtId="178" fontId="45" fillId="21" borderId="87" xfId="14" applyNumberFormat="1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/>
    </xf>
    <xf numFmtId="178" fontId="44" fillId="3" borderId="143" xfId="13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/>
    </xf>
    <xf numFmtId="178" fontId="45" fillId="17" borderId="142" xfId="10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Border="1" applyAlignment="1">
      <alignment horizontal="center" vertical="center" shrinkToFit="1"/>
    </xf>
    <xf numFmtId="178" fontId="45" fillId="17" borderId="143" xfId="13" applyNumberFormat="1" applyFont="1" applyFill="1" applyBorder="1" applyAlignment="1">
      <alignment horizontal="center" vertical="center" shrinkToFit="1"/>
    </xf>
    <xf numFmtId="178" fontId="45" fillId="3" borderId="143" xfId="13" applyNumberFormat="1" applyFont="1" applyFill="1" applyBorder="1" applyAlignment="1">
      <alignment horizontal="center" vertical="center" shrinkToFit="1"/>
    </xf>
    <xf numFmtId="178" fontId="44" fillId="17" borderId="142" xfId="13" applyNumberFormat="1" applyFont="1" applyFill="1" applyBorder="1" applyAlignment="1">
      <alignment horizontal="center" vertical="center" shrinkToFit="1"/>
    </xf>
    <xf numFmtId="178" fontId="45" fillId="19" borderId="143" xfId="13" applyNumberFormat="1" applyFont="1" applyFill="1" applyBorder="1" applyAlignment="1">
      <alignment horizontal="center" vertical="center" shrinkToFit="1"/>
    </xf>
    <xf numFmtId="38" fontId="44" fillId="17" borderId="143" xfId="13" applyFont="1" applyFill="1" applyBorder="1" applyAlignment="1">
      <alignment horizontal="center" vertical="center" shrinkToFit="1"/>
    </xf>
    <xf numFmtId="38" fontId="45" fillId="17" borderId="142" xfId="13" applyFont="1" applyFill="1" applyBorder="1" applyAlignment="1">
      <alignment horizontal="center" vertical="center" shrinkToFit="1"/>
    </xf>
    <xf numFmtId="178" fontId="44" fillId="24" borderId="143" xfId="13" applyNumberFormat="1" applyFont="1" applyFill="1" applyBorder="1" applyAlignment="1">
      <alignment horizontal="center" vertical="center" shrinkToFit="1"/>
    </xf>
    <xf numFmtId="38" fontId="44" fillId="3" borderId="143" xfId="13" applyFont="1" applyFill="1" applyBorder="1" applyAlignment="1">
      <alignment horizontal="center" vertical="center" shrinkToFit="1"/>
    </xf>
    <xf numFmtId="38" fontId="45" fillId="0" borderId="143" xfId="13" applyFont="1" applyBorder="1" applyAlignment="1">
      <alignment horizontal="center" vertical="center" shrinkToFit="1"/>
    </xf>
    <xf numFmtId="178" fontId="44" fillId="19" borderId="143" xfId="13" applyNumberFormat="1" applyFont="1" applyFill="1" applyBorder="1" applyAlignment="1">
      <alignment horizontal="center" vertical="center" shrinkToFit="1"/>
    </xf>
    <xf numFmtId="38" fontId="45" fillId="0" borderId="142" xfId="13" applyFont="1" applyFill="1" applyBorder="1" applyAlignment="1">
      <alignment horizontal="center" vertical="center" shrinkToFit="1"/>
    </xf>
    <xf numFmtId="38" fontId="11" fillId="0" borderId="143" xfId="7" applyFont="1" applyFill="1" applyBorder="1" applyAlignment="1">
      <alignment horizontal="center" vertical="center" shrinkToFit="1"/>
    </xf>
    <xf numFmtId="178" fontId="44" fillId="23" borderId="87" xfId="13" applyNumberFormat="1" applyFont="1" applyFill="1" applyBorder="1" applyAlignment="1">
      <alignment horizontal="center" vertical="center" shrinkToFit="1"/>
    </xf>
    <xf numFmtId="38" fontId="45" fillId="17" borderId="143" xfId="13" applyFont="1" applyFill="1" applyBorder="1" applyAlignment="1">
      <alignment horizontal="center" vertical="center" shrinkToFit="1"/>
    </xf>
    <xf numFmtId="38" fontId="45" fillId="0" borderId="143" xfId="13" applyFont="1" applyFill="1" applyBorder="1" applyAlignment="1">
      <alignment horizontal="center" vertical="center" shrinkToFit="1"/>
    </xf>
    <xf numFmtId="178" fontId="45" fillId="23" borderId="87" xfId="13" applyNumberFormat="1" applyFont="1" applyFill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/>
    </xf>
    <xf numFmtId="178" fontId="44" fillId="23" borderId="143" xfId="13" applyNumberFormat="1" applyFont="1" applyFill="1" applyBorder="1" applyAlignment="1">
      <alignment horizontal="center" vertical="center" shrinkToFit="1"/>
    </xf>
    <xf numFmtId="38" fontId="45" fillId="19" borderId="142" xfId="13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 shrinkToFit="1"/>
    </xf>
    <xf numFmtId="178" fontId="45" fillId="23" borderId="143" xfId="13" applyNumberFormat="1" applyFont="1" applyFill="1" applyBorder="1" applyAlignment="1">
      <alignment horizontal="center" vertical="center" shrinkToFit="1"/>
    </xf>
    <xf numFmtId="38" fontId="44" fillId="6" borderId="143" xfId="13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 shrinkToFit="1"/>
    </xf>
    <xf numFmtId="0" fontId="8" fillId="3" borderId="212" xfId="1" applyFont="1" applyFill="1" applyBorder="1" applyAlignment="1">
      <alignment vertical="center"/>
    </xf>
    <xf numFmtId="0" fontId="8" fillId="3" borderId="19" xfId="1" applyFont="1" applyFill="1" applyBorder="1" applyAlignment="1">
      <alignment vertical="center"/>
    </xf>
    <xf numFmtId="178" fontId="44" fillId="0" borderId="80" xfId="13" applyNumberFormat="1" applyFont="1" applyBorder="1" applyAlignment="1">
      <alignment horizontal="center" vertical="center" shrinkToFit="1"/>
    </xf>
    <xf numFmtId="178" fontId="44" fillId="3" borderId="80" xfId="13" applyNumberFormat="1" applyFont="1" applyFill="1" applyBorder="1" applyAlignment="1">
      <alignment horizontal="center" vertical="center" shrinkToFit="1"/>
    </xf>
    <xf numFmtId="178" fontId="44" fillId="0" borderId="80" xfId="13" applyNumberFormat="1" applyFont="1" applyFill="1" applyBorder="1" applyAlignment="1">
      <alignment horizontal="center" vertical="center" shrinkToFit="1"/>
    </xf>
    <xf numFmtId="178" fontId="44" fillId="19" borderId="80" xfId="13" applyNumberFormat="1" applyFont="1" applyFill="1" applyBorder="1" applyAlignment="1">
      <alignment horizontal="center" vertical="center" shrinkToFit="1"/>
    </xf>
    <xf numFmtId="178" fontId="44" fillId="0" borderId="80" xfId="10" applyNumberFormat="1" applyFont="1" applyBorder="1" applyAlignment="1">
      <alignment horizontal="center" vertical="center" shrinkToFit="1"/>
    </xf>
    <xf numFmtId="178" fontId="50" fillId="3" borderId="80" xfId="13" applyNumberFormat="1" applyFont="1" applyFill="1" applyBorder="1" applyAlignment="1">
      <alignment horizontal="center" vertical="center" shrinkToFit="1"/>
    </xf>
    <xf numFmtId="178" fontId="50" fillId="0" borderId="80" xfId="13" applyNumberFormat="1" applyFont="1" applyFill="1" applyBorder="1" applyAlignment="1">
      <alignment horizontal="center" vertical="center" shrinkToFit="1"/>
    </xf>
    <xf numFmtId="178" fontId="45" fillId="19" borderId="80" xfId="13" applyNumberFormat="1" applyFont="1" applyFill="1" applyBorder="1" applyAlignment="1">
      <alignment horizontal="center" vertical="center" shrinkToFit="1"/>
    </xf>
    <xf numFmtId="38" fontId="44" fillId="0" borderId="80" xfId="13" applyFont="1" applyBorder="1" applyAlignment="1">
      <alignment horizontal="center" vertical="center" shrinkToFit="1"/>
    </xf>
    <xf numFmtId="178" fontId="44" fillId="21" borderId="80" xfId="14" applyNumberFormat="1" applyFont="1" applyFill="1" applyBorder="1" applyAlignment="1">
      <alignment horizontal="center" vertical="center" shrinkToFit="1"/>
    </xf>
    <xf numFmtId="38" fontId="44" fillId="3" borderId="80" xfId="13" applyFont="1" applyFill="1" applyBorder="1" applyAlignment="1">
      <alignment horizontal="center" vertical="center" shrinkToFit="1"/>
    </xf>
    <xf numFmtId="38" fontId="44" fillId="0" borderId="80" xfId="13" applyFont="1" applyFill="1" applyBorder="1" applyAlignment="1">
      <alignment horizontal="center" vertical="center" shrinkToFit="1"/>
    </xf>
    <xf numFmtId="178" fontId="45" fillId="0" borderId="80" xfId="10" applyNumberFormat="1" applyFont="1" applyBorder="1" applyAlignment="1">
      <alignment horizontal="center" vertical="center" shrinkToFit="1"/>
    </xf>
    <xf numFmtId="38" fontId="45" fillId="0" borderId="80" xfId="13" applyFont="1" applyBorder="1" applyAlignment="1">
      <alignment horizontal="center" vertical="center" shrinkToFit="1"/>
    </xf>
    <xf numFmtId="0" fontId="51" fillId="3" borderId="56" xfId="1" applyFont="1" applyFill="1" applyBorder="1" applyAlignment="1">
      <alignment horizontal="center" vertical="top" textRotation="255" shrinkToFit="1"/>
    </xf>
    <xf numFmtId="0" fontId="31" fillId="3" borderId="76" xfId="1" applyFont="1" applyFill="1" applyBorder="1" applyAlignment="1">
      <alignment horizontal="center" vertical="center" textRotation="255"/>
    </xf>
    <xf numFmtId="0" fontId="31" fillId="17" borderId="78" xfId="1" applyFont="1" applyFill="1" applyBorder="1" applyAlignment="1">
      <alignment horizontal="center" vertical="center"/>
    </xf>
    <xf numFmtId="0" fontId="52" fillId="0" borderId="0" xfId="1" applyFont="1" applyAlignment="1">
      <alignment vertical="center"/>
    </xf>
    <xf numFmtId="0" fontId="31" fillId="3" borderId="83" xfId="1" applyFont="1" applyFill="1" applyBorder="1" applyAlignment="1">
      <alignment horizontal="center" vertical="center"/>
    </xf>
    <xf numFmtId="0" fontId="44" fillId="20" borderId="78" xfId="10" applyFont="1" applyFill="1" applyBorder="1" applyAlignment="1">
      <alignment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45" fillId="21" borderId="78" xfId="13" applyFont="1" applyFill="1" applyBorder="1" applyAlignment="1">
      <alignment horizontal="center" vertical="center" shrinkToFit="1"/>
    </xf>
    <xf numFmtId="178" fontId="44" fillId="0" borderId="144" xfId="14" applyNumberFormat="1" applyFont="1" applyFill="1" applyBorder="1" applyAlignment="1">
      <alignment horizontal="center" vertical="center" shrinkToFit="1"/>
    </xf>
    <xf numFmtId="178" fontId="44" fillId="0" borderId="142" xfId="14" applyNumberFormat="1" applyFont="1" applyFill="1" applyBorder="1" applyAlignment="1">
      <alignment horizontal="center" vertical="center" shrinkToFit="1"/>
    </xf>
    <xf numFmtId="178" fontId="44" fillId="0" borderId="143" xfId="14" applyNumberFormat="1" applyFont="1" applyFill="1" applyBorder="1" applyAlignment="1">
      <alignment horizontal="center" vertical="center" shrinkToFit="1"/>
    </xf>
    <xf numFmtId="178" fontId="45" fillId="0" borderId="143" xfId="14" applyNumberFormat="1" applyFont="1" applyFill="1" applyBorder="1" applyAlignment="1">
      <alignment horizontal="center" vertical="center" shrinkToFit="1"/>
    </xf>
    <xf numFmtId="178" fontId="45" fillId="0" borderId="142" xfId="14" applyNumberFormat="1" applyFont="1" applyFill="1" applyBorder="1" applyAlignment="1">
      <alignment horizontal="center" vertical="center" shrinkToFit="1"/>
    </xf>
    <xf numFmtId="178" fontId="45" fillId="0" borderId="87" xfId="14" applyNumberFormat="1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vertical="center" shrinkToFit="1"/>
    </xf>
    <xf numFmtId="38" fontId="11" fillId="20" borderId="32" xfId="7" applyFont="1" applyFill="1" applyBorder="1" applyAlignment="1">
      <alignment vertical="center" shrinkToFit="1"/>
    </xf>
    <xf numFmtId="38" fontId="29" fillId="21" borderId="32" xfId="7" applyFont="1" applyFill="1" applyBorder="1" applyAlignment="1">
      <alignment vertical="center" shrinkToFit="1"/>
    </xf>
    <xf numFmtId="0" fontId="39" fillId="0" borderId="77" xfId="1" applyFont="1" applyFill="1" applyBorder="1" applyAlignment="1">
      <alignment horizontal="center" vertical="center"/>
    </xf>
    <xf numFmtId="0" fontId="39" fillId="0" borderId="144" xfId="1" applyFont="1" applyFill="1" applyBorder="1" applyAlignment="1">
      <alignment horizontal="center" vertical="center"/>
    </xf>
    <xf numFmtId="0" fontId="49" fillId="0" borderId="78" xfId="1" applyFont="1" applyFill="1" applyBorder="1" applyAlignment="1">
      <alignment vertical="center"/>
    </xf>
    <xf numFmtId="0" fontId="39" fillId="0" borderId="78" xfId="1" applyFont="1" applyFill="1" applyBorder="1" applyAlignment="1">
      <alignment horizontal="center" vertical="center"/>
    </xf>
    <xf numFmtId="0" fontId="39" fillId="0" borderId="78" xfId="1" applyNumberFormat="1" applyFont="1" applyFill="1" applyBorder="1" applyAlignment="1">
      <alignment horizontal="center" vertical="center"/>
    </xf>
    <xf numFmtId="49" fontId="39" fillId="0" borderId="78" xfId="1" applyNumberFormat="1" applyFont="1" applyFill="1" applyBorder="1" applyAlignment="1">
      <alignment horizontal="center" vertical="center"/>
    </xf>
    <xf numFmtId="38" fontId="53" fillId="0" borderId="78" xfId="7" applyFont="1" applyFill="1" applyBorder="1" applyAlignment="1">
      <alignment horizontal="right" vertical="center"/>
    </xf>
    <xf numFmtId="38" fontId="39" fillId="0" borderId="78" xfId="7" applyFont="1" applyFill="1" applyBorder="1" applyAlignment="1">
      <alignment horizontal="right" vertical="center"/>
    </xf>
    <xf numFmtId="0" fontId="39" fillId="0" borderId="78" xfId="1" applyFont="1" applyFill="1" applyBorder="1" applyAlignment="1">
      <alignment vertical="center"/>
    </xf>
    <xf numFmtId="177" fontId="39" fillId="0" borderId="78" xfId="1" applyNumberFormat="1" applyFont="1" applyFill="1" applyBorder="1" applyAlignment="1">
      <alignment horizontal="center" vertical="center"/>
    </xf>
    <xf numFmtId="180" fontId="39" fillId="0" borderId="78" xfId="0" applyNumberFormat="1" applyFont="1" applyFill="1" applyBorder="1" applyAlignment="1">
      <alignment horizontal="center" vertical="center"/>
    </xf>
    <xf numFmtId="179" fontId="39" fillId="0" borderId="78" xfId="0" applyNumberFormat="1" applyFont="1" applyFill="1" applyBorder="1" applyAlignment="1">
      <alignment horizontal="center" vertical="center"/>
    </xf>
    <xf numFmtId="176" fontId="19" fillId="0" borderId="78" xfId="4" applyNumberFormat="1" applyFont="1" applyFill="1" applyBorder="1" applyAlignment="1">
      <alignment horizontal="center" vertical="center"/>
    </xf>
    <xf numFmtId="176" fontId="39" fillId="5" borderId="78" xfId="4" applyNumberFormat="1" applyFont="1" applyFill="1" applyBorder="1" applyAlignment="1">
      <alignment horizontal="center" vertical="center"/>
    </xf>
    <xf numFmtId="176" fontId="39" fillId="6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Border="1" applyAlignment="1">
      <alignment horizontal="center" vertical="center" shrinkToFit="1"/>
    </xf>
    <xf numFmtId="177" fontId="39" fillId="6" borderId="78" xfId="1" applyNumberFormat="1" applyFont="1" applyFill="1" applyBorder="1" applyAlignment="1">
      <alignment horizontal="center" vertical="center"/>
    </xf>
    <xf numFmtId="38" fontId="19" fillId="7" borderId="78" xfId="4" applyNumberFormat="1" applyFont="1" applyFill="1" applyBorder="1" applyAlignment="1">
      <alignment horizontal="center" vertical="center"/>
    </xf>
    <xf numFmtId="182" fontId="19" fillId="6" borderId="78" xfId="7" applyNumberFormat="1" applyFont="1" applyFill="1" applyBorder="1" applyAlignment="1">
      <alignment horizontal="center" vertical="center"/>
    </xf>
    <xf numFmtId="38" fontId="19" fillId="6" borderId="18" xfId="7" applyFont="1" applyFill="1" applyBorder="1" applyAlignment="1">
      <alignment horizontal="right" vertical="center"/>
    </xf>
    <xf numFmtId="182" fontId="19" fillId="6" borderId="149" xfId="7" applyNumberFormat="1" applyFont="1" applyFill="1" applyBorder="1" applyAlignment="1">
      <alignment horizontal="center" vertical="center"/>
    </xf>
    <xf numFmtId="183" fontId="19" fillId="6" borderId="137" xfId="7" applyNumberFormat="1" applyFont="1" applyFill="1" applyBorder="1" applyAlignment="1">
      <alignment horizontal="center" vertical="center"/>
    </xf>
    <xf numFmtId="38" fontId="19" fillId="6" borderId="145" xfId="7" applyFont="1" applyFill="1" applyBorder="1" applyAlignment="1">
      <alignment horizontal="center" vertical="center"/>
    </xf>
    <xf numFmtId="182" fontId="19" fillId="6" borderId="132" xfId="7" applyNumberFormat="1" applyFont="1" applyFill="1" applyBorder="1" applyAlignment="1">
      <alignment horizontal="center" vertical="center"/>
    </xf>
    <xf numFmtId="38" fontId="19" fillId="6" borderId="133" xfId="7" applyFont="1" applyFill="1" applyBorder="1" applyAlignment="1">
      <alignment horizontal="center" vertical="center"/>
    </xf>
    <xf numFmtId="0" fontId="19" fillId="6" borderId="110" xfId="1" applyFont="1" applyFill="1" applyBorder="1" applyAlignment="1">
      <alignment horizontal="center" vertical="center"/>
    </xf>
    <xf numFmtId="0" fontId="19" fillId="6" borderId="78" xfId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right" vertical="center"/>
    </xf>
    <xf numFmtId="38" fontId="19" fillId="6" borderId="89" xfId="7" applyFont="1" applyFill="1" applyBorder="1" applyAlignment="1">
      <alignment vertical="center"/>
    </xf>
    <xf numFmtId="0" fontId="19" fillId="6" borderId="92" xfId="1" applyFont="1" applyFill="1" applyBorder="1" applyAlignment="1">
      <alignment horizontal="center" vertical="center"/>
    </xf>
    <xf numFmtId="38" fontId="19" fillId="6" borderId="108" xfId="7" applyFont="1" applyFill="1" applyBorder="1" applyAlignment="1">
      <alignment vertical="center"/>
    </xf>
    <xf numFmtId="0" fontId="41" fillId="5" borderId="110" xfId="1" applyNumberFormat="1" applyFont="1" applyFill="1" applyBorder="1" applyAlignment="1">
      <alignment horizontal="center" vertical="center"/>
    </xf>
    <xf numFmtId="0" fontId="41" fillId="6" borderId="78" xfId="1" applyNumberFormat="1" applyFont="1" applyFill="1" applyBorder="1" applyAlignment="1">
      <alignment horizontal="center" vertical="center"/>
    </xf>
    <xf numFmtId="9" fontId="41" fillId="6" borderId="78" xfId="8" applyFont="1" applyFill="1" applyBorder="1" applyAlignment="1">
      <alignment horizontal="center" vertical="center"/>
    </xf>
    <xf numFmtId="38" fontId="41" fillId="6" borderId="78" xfId="7" applyFont="1" applyFill="1" applyBorder="1" applyAlignment="1">
      <alignment vertical="center"/>
    </xf>
    <xf numFmtId="0" fontId="41" fillId="6" borderId="78" xfId="1" applyFont="1" applyFill="1" applyBorder="1" applyAlignment="1">
      <alignment horizontal="center" vertical="center"/>
    </xf>
    <xf numFmtId="38" fontId="41" fillId="6" borderId="78" xfId="4" applyNumberFormat="1" applyFont="1" applyFill="1" applyBorder="1" applyAlignment="1">
      <alignment horizontal="right" vertical="center"/>
    </xf>
    <xf numFmtId="38" fontId="41" fillId="6" borderId="78" xfId="7" applyFont="1" applyFill="1" applyBorder="1" applyAlignment="1">
      <alignment horizontal="center" vertical="center"/>
    </xf>
    <xf numFmtId="38" fontId="41" fillId="6" borderId="89" xfId="7" applyFont="1" applyFill="1" applyBorder="1" applyAlignment="1">
      <alignment vertical="center"/>
    </xf>
    <xf numFmtId="38" fontId="19" fillId="6" borderId="144" xfId="7" applyFont="1" applyFill="1" applyBorder="1" applyAlignment="1">
      <alignment horizontal="right" vertical="center"/>
    </xf>
    <xf numFmtId="38" fontId="19" fillId="20" borderId="32" xfId="7" applyFont="1" applyFill="1" applyBorder="1" applyAlignment="1">
      <alignment vertical="center" shrinkToFit="1"/>
    </xf>
    <xf numFmtId="178" fontId="45" fillId="0" borderId="77" xfId="14" applyNumberFormat="1" applyFont="1" applyFill="1" applyBorder="1" applyAlignment="1">
      <alignment horizontal="center" vertical="center" shrinkToFit="1"/>
    </xf>
    <xf numFmtId="38" fontId="45" fillId="0" borderId="144" xfId="13" applyFont="1" applyFill="1" applyBorder="1" applyAlignment="1">
      <alignment horizontal="center" vertical="center" shrinkToFit="1"/>
    </xf>
    <xf numFmtId="0" fontId="42" fillId="6" borderId="0" xfId="1" applyFont="1" applyFill="1" applyBorder="1">
      <alignment vertical="center"/>
    </xf>
    <xf numFmtId="0" fontId="42" fillId="6" borderId="0" xfId="1" applyFont="1" applyFill="1">
      <alignment vertical="center"/>
    </xf>
    <xf numFmtId="178" fontId="42" fillId="6" borderId="46" xfId="1" applyNumberFormat="1" applyFont="1" applyFill="1" applyBorder="1" applyAlignment="1">
      <alignment horizontal="center" vertical="center"/>
    </xf>
    <xf numFmtId="0" fontId="42" fillId="6" borderId="26" xfId="1" applyFont="1" applyFill="1" applyBorder="1" applyAlignment="1">
      <alignment horizontal="center" vertical="center"/>
    </xf>
    <xf numFmtId="0" fontId="42" fillId="6" borderId="27" xfId="1" applyFont="1" applyFill="1" applyBorder="1" applyAlignment="1">
      <alignment horizontal="center" vertical="center"/>
    </xf>
    <xf numFmtId="0" fontId="42" fillId="6" borderId="28" xfId="1" applyFont="1" applyFill="1" applyBorder="1" applyAlignment="1">
      <alignment horizontal="center" vertical="center"/>
    </xf>
    <xf numFmtId="181" fontId="42" fillId="6" borderId="18" xfId="1" applyNumberFormat="1" applyFont="1" applyFill="1" applyBorder="1" applyAlignment="1">
      <alignment horizontal="center" vertical="center"/>
    </xf>
    <xf numFmtId="0" fontId="42" fillId="6" borderId="1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2" fillId="0" borderId="0" xfId="1" applyFont="1" applyFill="1">
      <alignment vertical="center"/>
    </xf>
    <xf numFmtId="0" fontId="44" fillId="0" borderId="78" xfId="10" applyFont="1" applyFill="1" applyBorder="1" applyAlignment="1">
      <alignment vertical="center" shrinkToFit="1"/>
    </xf>
    <xf numFmtId="178" fontId="45" fillId="0" borderId="80" xfId="13" applyNumberFormat="1" applyFont="1" applyFill="1" applyBorder="1" applyAlignment="1">
      <alignment horizontal="center" vertical="center" shrinkToFit="1"/>
    </xf>
    <xf numFmtId="178" fontId="45" fillId="0" borderId="80" xfId="14" applyNumberFormat="1" applyFont="1" applyFill="1" applyBorder="1" applyAlignment="1">
      <alignment horizontal="center" vertical="center" shrinkToFit="1"/>
    </xf>
    <xf numFmtId="38" fontId="45" fillId="0" borderId="80" xfId="13" applyFont="1" applyFill="1" applyBorder="1" applyAlignment="1">
      <alignment horizontal="center" vertical="center" shrinkToFit="1"/>
    </xf>
    <xf numFmtId="184" fontId="48" fillId="0" borderId="78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wrapText="1"/>
    </xf>
    <xf numFmtId="184" fontId="8" fillId="0" borderId="78" xfId="1" applyNumberFormat="1" applyFont="1" applyFill="1" applyBorder="1" applyAlignment="1">
      <alignment horizontal="right" vertical="center" shrinkToFit="1"/>
    </xf>
    <xf numFmtId="184" fontId="8" fillId="0" borderId="83" xfId="1" applyNumberFormat="1" applyFont="1" applyFill="1" applyBorder="1" applyAlignment="1">
      <alignment horizontal="right" vertical="center" shrinkToFit="1"/>
    </xf>
    <xf numFmtId="0" fontId="45" fillId="0" borderId="78" xfId="12" applyFont="1" applyFill="1" applyBorder="1" applyAlignment="1">
      <alignment horizontal="left" vertical="center" shrinkToFit="1"/>
    </xf>
    <xf numFmtId="0" fontId="45" fillId="0" borderId="78" xfId="10" applyFont="1" applyFill="1" applyBorder="1" applyAlignment="1">
      <alignment vertical="center" shrinkToFit="1"/>
    </xf>
    <xf numFmtId="0" fontId="45" fillId="0" borderId="78" xfId="12" applyFont="1" applyFill="1" applyBorder="1" applyAlignment="1">
      <alignment vertical="center" shrinkToFit="1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1" fillId="0" borderId="0" xfId="1" applyFill="1" applyBorder="1" applyAlignment="1">
      <alignment vertical="center" shrinkToFit="1"/>
    </xf>
    <xf numFmtId="0" fontId="1" fillId="0" borderId="0" xfId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8" fillId="3" borderId="214" xfId="1" applyFont="1" applyFill="1" applyBorder="1" applyAlignment="1">
      <alignment horizontal="center" vertical="center"/>
    </xf>
    <xf numFmtId="0" fontId="8" fillId="3" borderId="213" xfId="1" applyFont="1" applyFill="1" applyBorder="1" applyAlignment="1">
      <alignment horizontal="center" vertical="center"/>
    </xf>
    <xf numFmtId="184" fontId="45" fillId="0" borderId="78" xfId="10" applyNumberFormat="1" applyFont="1" applyFill="1" applyBorder="1" applyAlignment="1">
      <alignment horizontal="center" vertical="center" wrapText="1"/>
    </xf>
    <xf numFmtId="0" fontId="45" fillId="0" borderId="78" xfId="10" applyFont="1" applyFill="1" applyBorder="1" applyAlignment="1">
      <alignment horizontal="center" vertical="center" shrinkToFit="1"/>
    </xf>
    <xf numFmtId="182" fontId="18" fillId="17" borderId="78" xfId="7" applyNumberFormat="1" applyFont="1" applyFill="1" applyBorder="1" applyAlignment="1">
      <alignment horizontal="center" vertical="center"/>
    </xf>
    <xf numFmtId="182" fontId="18" fillId="17" borderId="59" xfId="7" applyNumberFormat="1" applyFont="1" applyFill="1" applyBorder="1" applyAlignment="1">
      <alignment horizontal="center" vertical="center"/>
    </xf>
    <xf numFmtId="0" fontId="44" fillId="0" borderId="144" xfId="10" applyFont="1" applyFill="1" applyBorder="1" applyAlignment="1">
      <alignment horizontal="center" vertical="center"/>
    </xf>
    <xf numFmtId="0" fontId="1" fillId="0" borderId="0" xfId="1" applyFill="1" applyAlignment="1">
      <alignment horizontal="left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1" fillId="0" borderId="0" xfId="1" applyFill="1" applyBorder="1" applyAlignment="1">
      <alignment horizontal="left" vertical="center" shrinkToFit="1"/>
    </xf>
    <xf numFmtId="0" fontId="31" fillId="17" borderId="59" xfId="1" applyFont="1" applyFill="1" applyBorder="1" applyAlignment="1">
      <alignment horizontal="center" vertical="center"/>
    </xf>
    <xf numFmtId="0" fontId="6" fillId="20" borderId="19" xfId="1" applyFont="1" applyFill="1" applyBorder="1" applyAlignment="1">
      <alignment horizontal="left" vertical="center" shrinkToFit="1"/>
    </xf>
    <xf numFmtId="0" fontId="6" fillId="30" borderId="19" xfId="1" applyFont="1" applyFill="1" applyBorder="1" applyAlignment="1">
      <alignment horizontal="left" vertical="center" shrinkToFit="1"/>
    </xf>
    <xf numFmtId="0" fontId="6" fillId="31" borderId="19" xfId="1" applyFont="1" applyFill="1" applyBorder="1" applyAlignment="1">
      <alignment horizontal="left" vertical="center" shrinkToFit="1"/>
    </xf>
    <xf numFmtId="0" fontId="55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5" fillId="0" borderId="219" xfId="0" applyFont="1" applyFill="1" applyBorder="1" applyAlignment="1">
      <alignment horizontal="center" vertical="center"/>
    </xf>
    <xf numFmtId="0" fontId="55" fillId="0" borderId="218" xfId="0" applyFont="1" applyFill="1" applyBorder="1" applyAlignment="1">
      <alignment horizontal="center" vertical="center"/>
    </xf>
    <xf numFmtId="0" fontId="55" fillId="0" borderId="218" xfId="1" applyFont="1" applyFill="1" applyBorder="1" applyAlignment="1">
      <alignment horizontal="center" vertical="center"/>
    </xf>
    <xf numFmtId="0" fontId="55" fillId="0" borderId="219" xfId="1" applyFont="1" applyFill="1" applyBorder="1" applyAlignment="1">
      <alignment horizontal="center" vertical="center"/>
    </xf>
    <xf numFmtId="0" fontId="55" fillId="0" borderId="219" xfId="10" applyFont="1" applyFill="1" applyBorder="1" applyAlignment="1">
      <alignment vertical="center" wrapText="1" shrinkToFit="1"/>
    </xf>
    <xf numFmtId="0" fontId="58" fillId="0" borderId="0" xfId="0" applyFont="1" applyFill="1" applyAlignment="1">
      <alignment vertical="center"/>
    </xf>
    <xf numFmtId="0" fontId="55" fillId="0" borderId="0" xfId="0" applyFont="1" applyFill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218" xfId="10" applyFont="1" applyFill="1" applyBorder="1" applyAlignment="1">
      <alignment vertical="center" wrapText="1" shrinkToFit="1"/>
    </xf>
    <xf numFmtId="0" fontId="55" fillId="0" borderId="219" xfId="10" applyFont="1" applyFill="1" applyBorder="1" applyAlignment="1">
      <alignment horizontal="center" vertical="center"/>
    </xf>
    <xf numFmtId="0" fontId="55" fillId="0" borderId="219" xfId="0" applyFont="1" applyFill="1" applyBorder="1" applyAlignment="1">
      <alignment horizontal="left" vertical="center" shrinkToFit="1"/>
    </xf>
    <xf numFmtId="0" fontId="55" fillId="0" borderId="219" xfId="0" applyFont="1" applyFill="1" applyBorder="1" applyAlignment="1">
      <alignment vertical="center" shrinkToFit="1"/>
    </xf>
    <xf numFmtId="0" fontId="55" fillId="0" borderId="219" xfId="0" applyFont="1" applyFill="1" applyBorder="1" applyAlignment="1">
      <alignment horizontal="center" vertical="center" shrinkToFit="1"/>
    </xf>
    <xf numFmtId="0" fontId="55" fillId="0" borderId="220" xfId="10" applyFont="1" applyFill="1" applyBorder="1" applyAlignment="1">
      <alignment vertical="center" wrapText="1" shrinkToFit="1"/>
    </xf>
    <xf numFmtId="0" fontId="55" fillId="0" borderId="220" xfId="0" applyFont="1" applyFill="1" applyBorder="1" applyAlignment="1">
      <alignment horizontal="center" vertical="center"/>
    </xf>
    <xf numFmtId="0" fontId="55" fillId="0" borderId="220" xfId="10" applyFont="1" applyFill="1" applyBorder="1" applyAlignment="1">
      <alignment horizontal="center" vertical="center"/>
    </xf>
    <xf numFmtId="0" fontId="55" fillId="0" borderId="219" xfId="10" applyFont="1" applyFill="1" applyBorder="1" applyAlignment="1">
      <alignment horizontal="center" vertical="center" shrinkToFit="1"/>
    </xf>
    <xf numFmtId="0" fontId="57" fillId="0" borderId="219" xfId="0" applyFont="1" applyFill="1" applyBorder="1" applyAlignment="1">
      <alignment vertical="center" wrapText="1" shrinkToFit="1"/>
    </xf>
    <xf numFmtId="0" fontId="57" fillId="0" borderId="219" xfId="0" applyFont="1" applyFill="1" applyBorder="1" applyAlignment="1">
      <alignment horizontal="center" vertical="center"/>
    </xf>
    <xf numFmtId="0" fontId="55" fillId="0" borderId="220" xfId="10" applyFont="1" applyFill="1" applyBorder="1" applyAlignment="1">
      <alignment horizontal="center" vertical="center" shrinkToFit="1"/>
    </xf>
    <xf numFmtId="0" fontId="55" fillId="0" borderId="220" xfId="0" applyFont="1" applyFill="1" applyBorder="1" applyAlignment="1">
      <alignment vertical="center" shrinkToFit="1"/>
    </xf>
    <xf numFmtId="0" fontId="55" fillId="0" borderId="223" xfId="0" applyFont="1" applyFill="1" applyBorder="1" applyAlignment="1">
      <alignment horizontal="center" vertical="center"/>
    </xf>
    <xf numFmtId="0" fontId="55" fillId="0" borderId="17" xfId="0" applyFont="1" applyFill="1" applyBorder="1" applyAlignment="1">
      <alignment horizontal="center" vertical="center"/>
    </xf>
    <xf numFmtId="0" fontId="55" fillId="0" borderId="218" xfId="10" applyFont="1" applyFill="1" applyBorder="1" applyAlignment="1">
      <alignment horizontal="center" vertical="center" shrinkToFit="1"/>
    </xf>
    <xf numFmtId="0" fontId="55" fillId="0" borderId="219" xfId="11" applyFont="1" applyFill="1" applyBorder="1" applyAlignment="1">
      <alignment horizontal="center" vertical="center" shrinkToFit="1"/>
    </xf>
    <xf numFmtId="0" fontId="55" fillId="0" borderId="224" xfId="11" applyFont="1" applyFill="1" applyBorder="1" applyAlignment="1">
      <alignment horizontal="center" vertical="center" shrinkToFit="1"/>
    </xf>
    <xf numFmtId="0" fontId="42" fillId="0" borderId="147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38" fontId="29" fillId="21" borderId="78" xfId="7" applyFont="1" applyFill="1" applyBorder="1" applyAlignment="1">
      <alignment horizontal="center" vertical="center" shrinkToFit="1"/>
    </xf>
    <xf numFmtId="38" fontId="29" fillId="26" borderId="77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29" fillId="21" borderId="77" xfId="7" applyFont="1" applyFill="1" applyBorder="1" applyAlignment="1">
      <alignment horizontal="center" vertical="center" shrinkToFit="1"/>
    </xf>
    <xf numFmtId="38" fontId="29" fillId="21" borderId="32" xfId="7" applyFont="1" applyFill="1" applyBorder="1" applyAlignment="1">
      <alignment horizontal="center" vertical="center" shrinkToFit="1"/>
    </xf>
    <xf numFmtId="38" fontId="26" fillId="21" borderId="176" xfId="7" applyFont="1" applyFill="1" applyBorder="1" applyAlignment="1">
      <alignment horizontal="center" vertical="center"/>
    </xf>
    <xf numFmtId="38" fontId="26" fillId="21" borderId="175" xfId="7" applyFont="1" applyFill="1" applyBorder="1" applyAlignment="1">
      <alignment horizontal="center" vertical="center"/>
    </xf>
    <xf numFmtId="38" fontId="26" fillId="21" borderId="60" xfId="7" applyFont="1" applyFill="1" applyBorder="1" applyAlignment="1">
      <alignment horizontal="center" vertical="center"/>
    </xf>
    <xf numFmtId="38" fontId="26" fillId="21" borderId="143" xfId="7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horizontal="center" vertical="center" shrinkToFit="1"/>
    </xf>
    <xf numFmtId="0" fontId="15" fillId="0" borderId="147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" fillId="0" borderId="14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38" fontId="11" fillId="26" borderId="77" xfId="7" applyFont="1" applyFill="1" applyBorder="1" applyAlignment="1">
      <alignment horizontal="center" vertical="center" shrinkToFit="1"/>
    </xf>
    <xf numFmtId="38" fontId="26" fillId="21" borderId="78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95" xfId="1" applyFont="1" applyFill="1" applyBorder="1" applyAlignment="1">
      <alignment horizontal="center" vertical="center"/>
    </xf>
    <xf numFmtId="0" fontId="8" fillId="3" borderId="57" xfId="1" applyFont="1" applyFill="1" applyBorder="1" applyAlignment="1">
      <alignment horizontal="center" vertical="center"/>
    </xf>
    <xf numFmtId="0" fontId="8" fillId="3" borderId="96" xfId="1" applyFont="1" applyFill="1" applyBorder="1" applyAlignment="1">
      <alignment horizontal="center" vertical="center"/>
    </xf>
    <xf numFmtId="0" fontId="8" fillId="3" borderId="97" xfId="1" applyFont="1" applyFill="1" applyBorder="1" applyAlignment="1">
      <alignment horizontal="center" vertical="center"/>
    </xf>
    <xf numFmtId="0" fontId="8" fillId="3" borderId="98" xfId="1" applyFont="1" applyFill="1" applyBorder="1" applyAlignment="1">
      <alignment horizontal="center" vertical="center"/>
    </xf>
    <xf numFmtId="0" fontId="8" fillId="3" borderId="99" xfId="1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center" vertical="center" textRotation="255"/>
    </xf>
    <xf numFmtId="0" fontId="31" fillId="3" borderId="78" xfId="0" applyFont="1" applyFill="1" applyBorder="1" applyAlignment="1">
      <alignment horizontal="center" vertical="center" textRotation="255"/>
    </xf>
    <xf numFmtId="0" fontId="31" fillId="3" borderId="83" xfId="0" applyFont="1" applyFill="1" applyBorder="1" applyAlignment="1">
      <alignment horizontal="center" vertical="center" textRotation="255"/>
    </xf>
    <xf numFmtId="0" fontId="33" fillId="3" borderId="5" xfId="1" applyFont="1" applyFill="1" applyBorder="1" applyAlignment="1">
      <alignment horizontal="center" vertical="center"/>
    </xf>
    <xf numFmtId="0" fontId="33" fillId="3" borderId="6" xfId="1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horizontal="center" vertical="center"/>
    </xf>
    <xf numFmtId="0" fontId="33" fillId="3" borderId="12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 textRotation="255"/>
    </xf>
    <xf numFmtId="0" fontId="16" fillId="3" borderId="79" xfId="0" applyFont="1" applyFill="1" applyBorder="1" applyAlignment="1">
      <alignment horizontal="center" vertical="center" textRotation="255"/>
    </xf>
    <xf numFmtId="0" fontId="16" fillId="3" borderId="98" xfId="0" applyFont="1" applyFill="1" applyBorder="1" applyAlignment="1">
      <alignment horizontal="center" vertical="center" textRotation="255"/>
    </xf>
    <xf numFmtId="0" fontId="16" fillId="3" borderId="94" xfId="0" applyFont="1" applyFill="1" applyBorder="1" applyAlignment="1">
      <alignment horizontal="center" vertical="center" textRotation="255"/>
    </xf>
    <xf numFmtId="0" fontId="16" fillId="3" borderId="76" xfId="1" applyFont="1" applyFill="1" applyBorder="1" applyAlignment="1">
      <alignment horizontal="center" vertical="center" textRotation="255"/>
    </xf>
    <xf numFmtId="0" fontId="16" fillId="3" borderId="78" xfId="1" applyFont="1" applyFill="1" applyBorder="1" applyAlignment="1">
      <alignment horizontal="center" vertical="center" textRotation="255"/>
    </xf>
    <xf numFmtId="0" fontId="16" fillId="3" borderId="83" xfId="1" applyFont="1" applyFill="1" applyBorder="1" applyAlignment="1">
      <alignment horizontal="center" vertical="center" textRotation="255"/>
    </xf>
    <xf numFmtId="0" fontId="16" fillId="3" borderId="76" xfId="0" applyFont="1" applyFill="1" applyBorder="1" applyAlignment="1">
      <alignment horizontal="center" vertical="center" textRotation="255"/>
    </xf>
    <xf numFmtId="0" fontId="16" fillId="3" borderId="78" xfId="0" applyFont="1" applyFill="1" applyBorder="1" applyAlignment="1">
      <alignment horizontal="center" vertical="center" textRotation="255"/>
    </xf>
    <xf numFmtId="0" fontId="16" fillId="3" borderId="83" xfId="0" applyFont="1" applyFill="1" applyBorder="1" applyAlignment="1">
      <alignment horizontal="center" vertical="center" textRotation="255"/>
    </xf>
    <xf numFmtId="0" fontId="8" fillId="18" borderId="124" xfId="1" applyFont="1" applyFill="1" applyBorder="1" applyAlignment="1">
      <alignment horizontal="center" vertical="center"/>
    </xf>
    <xf numFmtId="0" fontId="8" fillId="18" borderId="125" xfId="1" applyFont="1" applyFill="1" applyBorder="1" applyAlignment="1">
      <alignment horizontal="center" vertical="center"/>
    </xf>
    <xf numFmtId="0" fontId="31" fillId="3" borderId="76" xfId="1" applyFont="1" applyFill="1" applyBorder="1" applyAlignment="1">
      <alignment horizontal="center" vertical="center" textRotation="255"/>
    </xf>
    <xf numFmtId="0" fontId="31" fillId="3" borderId="78" xfId="1" applyFont="1" applyFill="1" applyBorder="1" applyAlignment="1">
      <alignment horizontal="center" vertical="center" textRotation="255"/>
    </xf>
    <xf numFmtId="0" fontId="31" fillId="3" borderId="83" xfId="1" applyFont="1" applyFill="1" applyBorder="1" applyAlignment="1">
      <alignment horizontal="center" vertical="center" textRotation="255"/>
    </xf>
    <xf numFmtId="38" fontId="31" fillId="3" borderId="73" xfId="7" applyFont="1" applyFill="1" applyBorder="1" applyAlignment="1">
      <alignment horizontal="center" vertical="center" wrapText="1"/>
    </xf>
    <xf numFmtId="38" fontId="31" fillId="3" borderId="174" xfId="7" applyFont="1" applyFill="1" applyBorder="1" applyAlignment="1">
      <alignment horizontal="center" vertical="center"/>
    </xf>
    <xf numFmtId="38" fontId="31" fillId="3" borderId="122" xfId="7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31" fillId="3" borderId="84" xfId="1" applyFont="1" applyFill="1" applyBorder="1" applyAlignment="1">
      <alignment horizontal="center" vertical="center" textRotation="255"/>
    </xf>
    <xf numFmtId="0" fontId="31" fillId="3" borderId="85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/>
    </xf>
    <xf numFmtId="0" fontId="34" fillId="11" borderId="109" xfId="1" applyNumberFormat="1" applyFont="1" applyFill="1" applyBorder="1" applyAlignment="1">
      <alignment horizontal="center" vertical="center" textRotation="255"/>
    </xf>
    <xf numFmtId="0" fontId="34" fillId="11" borderId="110" xfId="1" applyNumberFormat="1" applyFont="1" applyFill="1" applyBorder="1" applyAlignment="1">
      <alignment horizontal="center" vertical="center" textRotation="255"/>
    </xf>
    <xf numFmtId="0" fontId="34" fillId="11" borderId="155" xfId="1" applyNumberFormat="1" applyFont="1" applyFill="1" applyBorder="1" applyAlignment="1">
      <alignment horizontal="center" vertical="center" textRotation="255"/>
    </xf>
    <xf numFmtId="0" fontId="16" fillId="3" borderId="75" xfId="1" applyFont="1" applyFill="1" applyBorder="1" applyAlignment="1">
      <alignment horizontal="center" vertical="center" textRotation="255"/>
    </xf>
    <xf numFmtId="0" fontId="16" fillId="3" borderId="117" xfId="1" applyFont="1" applyFill="1" applyBorder="1" applyAlignment="1">
      <alignment horizontal="center" vertical="center" textRotation="255"/>
    </xf>
    <xf numFmtId="0" fontId="16" fillId="3" borderId="77" xfId="1" applyFont="1" applyFill="1" applyBorder="1" applyAlignment="1">
      <alignment horizontal="center" vertical="center" textRotation="255"/>
    </xf>
    <xf numFmtId="0" fontId="16" fillId="3" borderId="144" xfId="1" applyFont="1" applyFill="1" applyBorder="1" applyAlignment="1">
      <alignment horizontal="center" vertical="center" textRotation="255"/>
    </xf>
    <xf numFmtId="0" fontId="16" fillId="3" borderId="82" xfId="1" applyFont="1" applyFill="1" applyBorder="1" applyAlignment="1">
      <alignment horizontal="center" vertical="center" textRotation="255"/>
    </xf>
    <xf numFmtId="0" fontId="16" fillId="3" borderId="154" xfId="1" applyFont="1" applyFill="1" applyBorder="1" applyAlignment="1">
      <alignment horizontal="center" vertical="center" textRotation="255"/>
    </xf>
    <xf numFmtId="0" fontId="11" fillId="3" borderId="75" xfId="1" applyFont="1" applyFill="1" applyBorder="1" applyAlignment="1">
      <alignment horizontal="center" vertical="center"/>
    </xf>
    <xf numFmtId="0" fontId="11" fillId="3" borderId="77" xfId="1" applyFont="1" applyFill="1" applyBorder="1" applyAlignment="1">
      <alignment horizontal="center" vertical="center"/>
    </xf>
    <xf numFmtId="0" fontId="11" fillId="3" borderId="82" xfId="1" applyFont="1" applyFill="1" applyBorder="1" applyAlignment="1">
      <alignment horizontal="center" vertical="center"/>
    </xf>
    <xf numFmtId="0" fontId="16" fillId="3" borderId="76" xfId="1" applyFont="1" applyFill="1" applyBorder="1" applyAlignment="1">
      <alignment horizontal="center" vertical="center"/>
    </xf>
    <xf numFmtId="0" fontId="16" fillId="3" borderId="78" xfId="1" applyFont="1" applyFill="1" applyBorder="1" applyAlignment="1">
      <alignment horizontal="center" vertical="center"/>
    </xf>
    <xf numFmtId="0" fontId="16" fillId="3" borderId="83" xfId="1" applyFont="1" applyFill="1" applyBorder="1" applyAlignment="1">
      <alignment horizontal="center" vertical="center"/>
    </xf>
    <xf numFmtId="0" fontId="16" fillId="3" borderId="57" xfId="1" applyFont="1" applyFill="1" applyBorder="1" applyAlignment="1">
      <alignment horizontal="center" vertical="center" textRotation="255"/>
    </xf>
    <xf numFmtId="0" fontId="16" fillId="3" borderId="79" xfId="1" applyFont="1" applyFill="1" applyBorder="1" applyAlignment="1">
      <alignment horizontal="center" vertical="center" textRotation="255"/>
    </xf>
    <xf numFmtId="0" fontId="16" fillId="3" borderId="98" xfId="1" applyFont="1" applyFill="1" applyBorder="1" applyAlignment="1">
      <alignment horizontal="center" vertical="center" textRotation="255"/>
    </xf>
    <xf numFmtId="0" fontId="16" fillId="3" borderId="81" xfId="1" applyFont="1" applyFill="1" applyBorder="1" applyAlignment="1">
      <alignment horizontal="center" vertical="center" textRotation="255"/>
    </xf>
    <xf numFmtId="38" fontId="16" fillId="3" borderId="76" xfId="7" applyFont="1" applyFill="1" applyBorder="1" applyAlignment="1">
      <alignment horizontal="center" vertical="center"/>
    </xf>
    <xf numFmtId="38" fontId="16" fillId="3" borderId="81" xfId="7" applyFont="1" applyFill="1" applyBorder="1" applyAlignment="1">
      <alignment horizontal="center" vertical="center" textRotation="255"/>
    </xf>
    <xf numFmtId="38" fontId="16" fillId="3" borderId="98" xfId="7" applyFont="1" applyFill="1" applyBorder="1" applyAlignment="1">
      <alignment horizontal="center" vertical="center" textRotation="255"/>
    </xf>
    <xf numFmtId="0" fontId="38" fillId="3" borderId="57" xfId="1" applyFont="1" applyFill="1" applyBorder="1" applyAlignment="1">
      <alignment horizontal="center" vertical="center" textRotation="255"/>
    </xf>
    <xf numFmtId="0" fontId="38" fillId="3" borderId="200" xfId="1" applyFont="1" applyFill="1" applyBorder="1" applyAlignment="1">
      <alignment horizontal="center" vertical="center" textRotation="255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8" fillId="12" borderId="49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2" borderId="48" xfId="1" applyFont="1" applyFill="1" applyBorder="1" applyAlignment="1">
      <alignment horizontal="center" vertical="center"/>
    </xf>
    <xf numFmtId="0" fontId="8" fillId="11" borderId="47" xfId="1" applyFont="1" applyFill="1" applyBorder="1" applyAlignment="1">
      <alignment horizontal="center" vertical="center"/>
    </xf>
    <xf numFmtId="0" fontId="8" fillId="11" borderId="39" xfId="1" applyFont="1" applyFill="1" applyBorder="1" applyAlignment="1">
      <alignment horizontal="center" vertical="center"/>
    </xf>
    <xf numFmtId="0" fontId="8" fillId="11" borderId="48" xfId="1" applyFont="1" applyFill="1" applyBorder="1" applyAlignment="1">
      <alignment horizontal="center" vertical="center"/>
    </xf>
    <xf numFmtId="0" fontId="8" fillId="3" borderId="151" xfId="1" applyFont="1" applyFill="1" applyBorder="1" applyAlignment="1">
      <alignment horizontal="center" vertical="center"/>
    </xf>
    <xf numFmtId="0" fontId="8" fillId="3" borderId="152" xfId="1" applyFont="1" applyFill="1" applyBorder="1" applyAlignment="1">
      <alignment horizontal="center" vertical="center"/>
    </xf>
    <xf numFmtId="0" fontId="8" fillId="3" borderId="153" xfId="1" applyFont="1" applyFill="1" applyBorder="1" applyAlignment="1">
      <alignment horizontal="center" vertical="center"/>
    </xf>
    <xf numFmtId="0" fontId="8" fillId="10" borderId="4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14" borderId="49" xfId="1" applyFont="1" applyFill="1" applyBorder="1" applyAlignment="1">
      <alignment horizontal="center" vertical="center"/>
    </xf>
    <xf numFmtId="0" fontId="8" fillId="14" borderId="39" xfId="1" applyFont="1" applyFill="1" applyBorder="1" applyAlignment="1">
      <alignment horizontal="center" vertical="center"/>
    </xf>
    <xf numFmtId="0" fontId="8" fillId="14" borderId="40" xfId="1" applyFont="1" applyFill="1" applyBorder="1" applyAlignment="1">
      <alignment horizontal="center" vertical="center"/>
    </xf>
    <xf numFmtId="0" fontId="33" fillId="13" borderId="47" xfId="1" applyFont="1" applyFill="1" applyBorder="1" applyAlignment="1">
      <alignment horizontal="center" vertical="center"/>
    </xf>
    <xf numFmtId="0" fontId="33" fillId="13" borderId="39" xfId="1" applyFont="1" applyFill="1" applyBorder="1" applyAlignment="1">
      <alignment horizontal="center" vertical="center"/>
    </xf>
    <xf numFmtId="0" fontId="33" fillId="13" borderId="48" xfId="1" applyFont="1" applyFill="1" applyBorder="1" applyAlignment="1">
      <alignment horizontal="center" vertical="center"/>
    </xf>
    <xf numFmtId="0" fontId="34" fillId="10" borderId="91" xfId="1" applyNumberFormat="1" applyFont="1" applyFill="1" applyBorder="1" applyAlignment="1">
      <alignment horizontal="center" vertical="center" textRotation="255"/>
    </xf>
    <xf numFmtId="0" fontId="34" fillId="10" borderId="92" xfId="1" applyNumberFormat="1" applyFont="1" applyFill="1" applyBorder="1" applyAlignment="1">
      <alignment horizontal="center" vertical="center" textRotation="255"/>
    </xf>
    <xf numFmtId="0" fontId="34" fillId="10" borderId="93" xfId="1" applyNumberFormat="1" applyFont="1" applyFill="1" applyBorder="1" applyAlignment="1">
      <alignment horizontal="center" vertical="center" textRotation="255"/>
    </xf>
    <xf numFmtId="0" fontId="34" fillId="14" borderId="76" xfId="1" applyNumberFormat="1" applyFont="1" applyFill="1" applyBorder="1" applyAlignment="1">
      <alignment horizontal="center" vertical="center" textRotation="255"/>
    </xf>
    <xf numFmtId="0" fontId="34" fillId="14" borderId="78" xfId="1" applyNumberFormat="1" applyFont="1" applyFill="1" applyBorder="1" applyAlignment="1">
      <alignment horizontal="center" vertical="center" textRotation="255"/>
    </xf>
    <xf numFmtId="0" fontId="34" fillId="14" borderId="83" xfId="1" applyNumberFormat="1" applyFont="1" applyFill="1" applyBorder="1" applyAlignment="1">
      <alignment horizontal="center" vertical="center" textRotation="255"/>
    </xf>
    <xf numFmtId="0" fontId="8" fillId="3" borderId="112" xfId="1" applyFont="1" applyFill="1" applyBorder="1" applyAlignment="1">
      <alignment horizontal="center" vertical="center"/>
    </xf>
    <xf numFmtId="0" fontId="8" fillId="3" borderId="113" xfId="1" applyFont="1" applyFill="1" applyBorder="1" applyAlignment="1">
      <alignment horizontal="center" vertical="center"/>
    </xf>
    <xf numFmtId="0" fontId="34" fillId="12" borderId="57" xfId="1" applyNumberFormat="1" applyFont="1" applyFill="1" applyBorder="1" applyAlignment="1">
      <alignment horizontal="center" vertical="center" textRotation="255"/>
    </xf>
    <xf numFmtId="0" fontId="34" fillId="12" borderId="79" xfId="1" applyNumberFormat="1" applyFont="1" applyFill="1" applyBorder="1" applyAlignment="1">
      <alignment horizontal="center" vertical="center" textRotation="255"/>
    </xf>
    <xf numFmtId="0" fontId="34" fillId="12" borderId="98" xfId="1" applyNumberFormat="1" applyFont="1" applyFill="1" applyBorder="1" applyAlignment="1">
      <alignment horizontal="center" vertical="center" textRotation="255"/>
    </xf>
    <xf numFmtId="38" fontId="26" fillId="21" borderId="81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 shrinkToFit="1"/>
    </xf>
    <xf numFmtId="38" fontId="26" fillId="21" borderId="59" xfId="7" applyFont="1" applyFill="1" applyBorder="1" applyAlignment="1">
      <alignment horizontal="center" vertical="center" shrinkToFit="1"/>
    </xf>
    <xf numFmtId="38" fontId="26" fillId="21" borderId="81" xfId="7" applyFont="1" applyFill="1" applyBorder="1" applyAlignment="1">
      <alignment horizontal="center" vertical="center"/>
    </xf>
    <xf numFmtId="38" fontId="26" fillId="21" borderId="59" xfId="7" applyFont="1" applyFill="1" applyBorder="1" applyAlignment="1">
      <alignment horizontal="center" vertical="center"/>
    </xf>
    <xf numFmtId="38" fontId="29" fillId="21" borderId="81" xfId="7" applyFont="1" applyFill="1" applyBorder="1" applyAlignment="1">
      <alignment horizontal="center" vertical="center" shrinkToFit="1"/>
    </xf>
    <xf numFmtId="38" fontId="29" fillId="21" borderId="79" xfId="7" applyFont="1" applyFill="1" applyBorder="1" applyAlignment="1">
      <alignment horizontal="center" vertical="center" shrinkToFit="1"/>
    </xf>
    <xf numFmtId="38" fontId="29" fillId="21" borderId="59" xfId="7" applyFont="1" applyFill="1" applyBorder="1" applyAlignment="1">
      <alignment horizontal="center" vertical="center" shrinkToFit="1"/>
    </xf>
    <xf numFmtId="38" fontId="29" fillId="21" borderId="104" xfId="7" applyFont="1" applyFill="1" applyBorder="1" applyAlignment="1">
      <alignment horizontal="center" vertical="center" shrinkToFit="1"/>
    </xf>
    <xf numFmtId="38" fontId="29" fillId="21" borderId="58" xfId="7" applyFont="1" applyFill="1" applyBorder="1" applyAlignment="1">
      <alignment horizontal="center" vertical="center" shrinkToFit="1"/>
    </xf>
    <xf numFmtId="38" fontId="29" fillId="19" borderId="176" xfId="7" applyFont="1" applyFill="1" applyBorder="1" applyAlignment="1">
      <alignment horizontal="center" vertical="center" shrinkToFit="1"/>
    </xf>
    <xf numFmtId="38" fontId="29" fillId="19" borderId="60" xfId="7" applyFont="1" applyFill="1" applyBorder="1" applyAlignment="1">
      <alignment horizontal="center" vertical="center" shrinkToFit="1"/>
    </xf>
    <xf numFmtId="38" fontId="26" fillId="21" borderId="180" xfId="7" applyFont="1" applyFill="1" applyBorder="1" applyAlignment="1">
      <alignment horizontal="center" vertical="center"/>
    </xf>
    <xf numFmtId="38" fontId="26" fillId="21" borderId="182" xfId="7" applyFont="1" applyFill="1" applyBorder="1" applyAlignment="1">
      <alignment horizontal="center" vertical="center"/>
    </xf>
    <xf numFmtId="38" fontId="26" fillId="21" borderId="64" xfId="7" applyFont="1" applyFill="1" applyBorder="1" applyAlignment="1">
      <alignment horizontal="center" vertical="center"/>
    </xf>
    <xf numFmtId="38" fontId="26" fillId="21" borderId="142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/>
    </xf>
    <xf numFmtId="38" fontId="29" fillId="26" borderId="142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29" fillId="26" borderId="180" xfId="7" applyFont="1" applyFill="1" applyBorder="1" applyAlignment="1">
      <alignment horizontal="center" vertical="center" shrinkToFit="1"/>
    </xf>
    <xf numFmtId="38" fontId="29" fillId="26" borderId="182" xfId="7" applyFont="1" applyFill="1" applyBorder="1" applyAlignment="1">
      <alignment horizontal="center" vertical="center" shrinkToFit="1"/>
    </xf>
    <xf numFmtId="38" fontId="29" fillId="26" borderId="64" xfId="7" applyFont="1" applyFill="1" applyBorder="1" applyAlignment="1">
      <alignment horizontal="center" vertical="center" shrinkToFit="1"/>
    </xf>
    <xf numFmtId="38" fontId="29" fillId="26" borderId="81" xfId="7" applyFont="1" applyFill="1" applyBorder="1" applyAlignment="1">
      <alignment horizontal="center" vertical="center" shrinkToFit="1"/>
    </xf>
    <xf numFmtId="38" fontId="29" fillId="26" borderId="79" xfId="7" applyFont="1" applyFill="1" applyBorder="1" applyAlignment="1">
      <alignment horizontal="center" vertical="center" shrinkToFit="1"/>
    </xf>
    <xf numFmtId="38" fontId="29" fillId="26" borderId="59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0" fontId="34" fillId="10" borderId="76" xfId="1" applyNumberFormat="1" applyFont="1" applyFill="1" applyBorder="1" applyAlignment="1">
      <alignment horizontal="center" vertical="center" textRotation="255"/>
    </xf>
    <xf numFmtId="0" fontId="34" fillId="10" borderId="78" xfId="1" applyNumberFormat="1" applyFont="1" applyFill="1" applyBorder="1" applyAlignment="1">
      <alignment horizontal="center" vertical="center" textRotation="255"/>
    </xf>
    <xf numFmtId="0" fontId="34" fillId="10" borderId="83" xfId="1" applyNumberFormat="1" applyFont="1" applyFill="1" applyBorder="1" applyAlignment="1">
      <alignment horizontal="center" vertical="center" textRotation="255"/>
    </xf>
    <xf numFmtId="0" fontId="34" fillId="15" borderId="57" xfId="1" applyNumberFormat="1" applyFont="1" applyFill="1" applyBorder="1" applyAlignment="1">
      <alignment horizontal="center" vertical="center" textRotation="255"/>
    </xf>
    <xf numFmtId="0" fontId="34" fillId="15" borderId="79" xfId="1" applyNumberFormat="1" applyFont="1" applyFill="1" applyBorder="1" applyAlignment="1">
      <alignment horizontal="center" vertical="center" textRotation="255"/>
    </xf>
    <xf numFmtId="0" fontId="34" fillId="15" borderId="98" xfId="1" applyNumberFormat="1" applyFont="1" applyFill="1" applyBorder="1" applyAlignment="1">
      <alignment horizontal="center" vertical="center" textRotation="255"/>
    </xf>
    <xf numFmtId="0" fontId="34" fillId="14" borderId="57" xfId="1" applyNumberFormat="1" applyFont="1" applyFill="1" applyBorder="1" applyAlignment="1">
      <alignment horizontal="center" vertical="center" textRotation="255"/>
    </xf>
    <xf numFmtId="0" fontId="34" fillId="14" borderId="79" xfId="1" applyNumberFormat="1" applyFont="1" applyFill="1" applyBorder="1" applyAlignment="1">
      <alignment horizontal="center" vertical="center" textRotation="255"/>
    </xf>
    <xf numFmtId="0" fontId="34" fillId="14" borderId="98" xfId="1" applyNumberFormat="1" applyFont="1" applyFill="1" applyBorder="1" applyAlignment="1">
      <alignment horizontal="center" vertical="center" textRotation="255"/>
    </xf>
    <xf numFmtId="0" fontId="8" fillId="17" borderId="39" xfId="1" applyFont="1" applyFill="1" applyBorder="1" applyAlignment="1">
      <alignment horizontal="center" vertical="center"/>
    </xf>
    <xf numFmtId="0" fontId="8" fillId="17" borderId="40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38" fontId="34" fillId="14" borderId="106" xfId="7" applyFont="1" applyFill="1" applyBorder="1" applyAlignment="1">
      <alignment horizontal="center" vertical="center" textRotation="255"/>
    </xf>
    <xf numFmtId="38" fontId="34" fillId="14" borderId="105" xfId="7" applyFont="1" applyFill="1" applyBorder="1" applyAlignment="1">
      <alignment horizontal="center" vertical="center" textRotation="255"/>
    </xf>
    <xf numFmtId="38" fontId="34" fillId="14" borderId="167" xfId="7" applyFont="1" applyFill="1" applyBorder="1" applyAlignment="1">
      <alignment horizontal="center" vertical="center" textRotation="255"/>
    </xf>
    <xf numFmtId="0" fontId="35" fillId="13" borderId="76" xfId="1" applyNumberFormat="1" applyFont="1" applyFill="1" applyBorder="1" applyAlignment="1">
      <alignment horizontal="center" vertical="center" textRotation="255"/>
    </xf>
    <xf numFmtId="0" fontId="35" fillId="13" borderId="78" xfId="1" applyNumberFormat="1" applyFont="1" applyFill="1" applyBorder="1" applyAlignment="1">
      <alignment horizontal="center" vertical="center" textRotation="255"/>
    </xf>
    <xf numFmtId="0" fontId="35" fillId="13" borderId="83" xfId="1" applyNumberFormat="1" applyFont="1" applyFill="1" applyBorder="1" applyAlignment="1">
      <alignment horizontal="center" vertical="center" textRotation="255"/>
    </xf>
    <xf numFmtId="0" fontId="31" fillId="3" borderId="175" xfId="1" applyFont="1" applyFill="1" applyBorder="1" applyAlignment="1">
      <alignment horizontal="center" vertical="center" textRotation="255"/>
    </xf>
    <xf numFmtId="0" fontId="31" fillId="3" borderId="118" xfId="1" applyFont="1" applyFill="1" applyBorder="1" applyAlignment="1">
      <alignment horizontal="center" vertical="center" textRotation="255"/>
    </xf>
    <xf numFmtId="0" fontId="8" fillId="18" borderId="126" xfId="1" applyFont="1" applyFill="1" applyBorder="1" applyAlignment="1">
      <alignment horizontal="center" vertical="center" textRotation="255"/>
    </xf>
    <xf numFmtId="0" fontId="8" fillId="18" borderId="128" xfId="1" applyFont="1" applyFill="1" applyBorder="1" applyAlignment="1">
      <alignment horizontal="center" vertical="center" textRotation="255"/>
    </xf>
    <xf numFmtId="0" fontId="8" fillId="18" borderId="164" xfId="1" applyFont="1" applyFill="1" applyBorder="1" applyAlignment="1">
      <alignment horizontal="center" vertical="center" textRotation="255"/>
    </xf>
    <xf numFmtId="0" fontId="8" fillId="18" borderId="127" xfId="1" applyFont="1" applyFill="1" applyBorder="1" applyAlignment="1">
      <alignment horizontal="center" vertical="center" textRotation="255"/>
    </xf>
    <xf numFmtId="0" fontId="8" fillId="18" borderId="129" xfId="1" applyFont="1" applyFill="1" applyBorder="1" applyAlignment="1">
      <alignment horizontal="center" vertical="center" textRotation="255"/>
    </xf>
    <xf numFmtId="0" fontId="8" fillId="18" borderId="166" xfId="1" applyFont="1" applyFill="1" applyBorder="1" applyAlignment="1">
      <alignment horizontal="center" vertical="center" textRotation="255"/>
    </xf>
    <xf numFmtId="0" fontId="8" fillId="17" borderId="134" xfId="1" applyFont="1" applyFill="1" applyBorder="1" applyAlignment="1">
      <alignment horizontal="center" vertical="center" textRotation="255"/>
    </xf>
    <xf numFmtId="0" fontId="8" fillId="17" borderId="135" xfId="1" applyFont="1" applyFill="1" applyBorder="1" applyAlignment="1">
      <alignment horizontal="center" vertical="center" textRotation="255"/>
    </xf>
    <xf numFmtId="0" fontId="8" fillId="17" borderId="165" xfId="1" applyFont="1" applyFill="1" applyBorder="1" applyAlignment="1">
      <alignment horizontal="center" vertical="center" textRotation="255"/>
    </xf>
    <xf numFmtId="0" fontId="35" fillId="13" borderId="57" xfId="1" applyNumberFormat="1" applyFont="1" applyFill="1" applyBorder="1" applyAlignment="1">
      <alignment horizontal="center" vertical="center" textRotation="255"/>
    </xf>
    <xf numFmtId="0" fontId="35" fillId="13" borderId="79" xfId="1" applyNumberFormat="1" applyFont="1" applyFill="1" applyBorder="1" applyAlignment="1">
      <alignment horizontal="center" vertical="center" textRotation="255"/>
    </xf>
    <xf numFmtId="0" fontId="35" fillId="13" borderId="98" xfId="1" applyNumberFormat="1" applyFont="1" applyFill="1" applyBorder="1" applyAlignment="1">
      <alignment horizontal="center" vertical="center" textRotation="255"/>
    </xf>
    <xf numFmtId="0" fontId="33" fillId="13" borderId="76" xfId="1" applyFont="1" applyFill="1" applyBorder="1" applyAlignment="1">
      <alignment horizontal="center" vertical="center" textRotation="255"/>
    </xf>
    <xf numFmtId="0" fontId="33" fillId="13" borderId="78" xfId="1" applyFont="1" applyFill="1" applyBorder="1" applyAlignment="1">
      <alignment horizontal="center" vertical="center" textRotation="255"/>
    </xf>
    <xf numFmtId="0" fontId="33" fillId="13" borderId="83" xfId="1" applyFont="1" applyFill="1" applyBorder="1" applyAlignment="1">
      <alignment horizontal="center" vertical="center" textRotation="255"/>
    </xf>
    <xf numFmtId="38" fontId="26" fillId="23" borderId="176" xfId="7" applyFont="1" applyFill="1" applyBorder="1" applyAlignment="1">
      <alignment horizontal="center" vertical="center" shrinkToFit="1"/>
    </xf>
    <xf numFmtId="38" fontId="26" fillId="23" borderId="60" xfId="7" applyFont="1" applyFill="1" applyBorder="1" applyAlignment="1">
      <alignment horizontal="center" vertical="center" shrinkToFit="1"/>
    </xf>
    <xf numFmtId="38" fontId="34" fillId="12" borderId="88" xfId="7" applyFont="1" applyFill="1" applyBorder="1" applyAlignment="1">
      <alignment horizontal="center" vertical="center" textRotation="255"/>
    </xf>
    <xf numFmtId="38" fontId="34" fillId="12" borderId="89" xfId="7" applyFont="1" applyFill="1" applyBorder="1" applyAlignment="1">
      <alignment horizontal="center" vertical="center" textRotation="255"/>
    </xf>
    <xf numFmtId="38" fontId="34" fillId="12" borderId="90" xfId="7" applyFont="1" applyFill="1" applyBorder="1" applyAlignment="1">
      <alignment horizontal="center" vertical="center" textRotation="255"/>
    </xf>
    <xf numFmtId="0" fontId="34" fillId="11" borderId="76" xfId="1" applyNumberFormat="1" applyFont="1" applyFill="1" applyBorder="1" applyAlignment="1">
      <alignment horizontal="center" vertical="center" textRotation="255"/>
    </xf>
    <xf numFmtId="0" fontId="34" fillId="11" borderId="78" xfId="1" applyNumberFormat="1" applyFont="1" applyFill="1" applyBorder="1" applyAlignment="1">
      <alignment horizontal="center" vertical="center" textRotation="255"/>
    </xf>
    <xf numFmtId="0" fontId="34" fillId="11" borderId="83" xfId="1" applyNumberFormat="1" applyFont="1" applyFill="1" applyBorder="1" applyAlignment="1">
      <alignment horizontal="center" vertical="center" textRotation="255"/>
    </xf>
    <xf numFmtId="38" fontId="34" fillId="11" borderId="88" xfId="7" applyFont="1" applyFill="1" applyBorder="1" applyAlignment="1">
      <alignment horizontal="center" vertical="center" textRotation="255"/>
    </xf>
    <xf numFmtId="38" fontId="34" fillId="11" borderId="89" xfId="7" applyFont="1" applyFill="1" applyBorder="1" applyAlignment="1">
      <alignment horizontal="center" vertical="center" textRotation="255"/>
    </xf>
    <xf numFmtId="38" fontId="34" fillId="11" borderId="90" xfId="7" applyFont="1" applyFill="1" applyBorder="1" applyAlignment="1">
      <alignment horizontal="center" vertical="center" textRotation="255"/>
    </xf>
    <xf numFmtId="0" fontId="8" fillId="12" borderId="76" xfId="1" applyFont="1" applyFill="1" applyBorder="1" applyAlignment="1">
      <alignment horizontal="center" vertical="center" textRotation="255"/>
    </xf>
    <xf numFmtId="0" fontId="8" fillId="12" borderId="78" xfId="1" applyFont="1" applyFill="1" applyBorder="1" applyAlignment="1">
      <alignment horizontal="center" vertical="center" textRotation="255"/>
    </xf>
    <xf numFmtId="0" fontId="8" fillId="12" borderId="83" xfId="1" applyFont="1" applyFill="1" applyBorder="1" applyAlignment="1">
      <alignment horizontal="center" vertical="center" textRotation="255"/>
    </xf>
    <xf numFmtId="0" fontId="8" fillId="10" borderId="76" xfId="1" applyFont="1" applyFill="1" applyBorder="1" applyAlignment="1">
      <alignment horizontal="center" vertical="center" textRotation="255"/>
    </xf>
    <xf numFmtId="0" fontId="8" fillId="10" borderId="78" xfId="1" applyFont="1" applyFill="1" applyBorder="1" applyAlignment="1">
      <alignment horizontal="center" vertical="center" textRotation="255"/>
    </xf>
    <xf numFmtId="0" fontId="8" fillId="10" borderId="83" xfId="1" applyFont="1" applyFill="1" applyBorder="1" applyAlignment="1">
      <alignment horizontal="center" vertical="center" textRotation="255"/>
    </xf>
    <xf numFmtId="0" fontId="34" fillId="10" borderId="57" xfId="1" applyNumberFormat="1" applyFont="1" applyFill="1" applyBorder="1" applyAlignment="1">
      <alignment horizontal="center" vertical="center" textRotation="255"/>
    </xf>
    <xf numFmtId="0" fontId="34" fillId="10" borderId="79" xfId="1" applyNumberFormat="1" applyFont="1" applyFill="1" applyBorder="1" applyAlignment="1">
      <alignment horizontal="center" vertical="center" textRotation="255"/>
    </xf>
    <xf numFmtId="0" fontId="34" fillId="10" borderId="98" xfId="1" applyNumberFormat="1" applyFont="1" applyFill="1" applyBorder="1" applyAlignment="1">
      <alignment horizontal="center" vertical="center" textRotation="255"/>
    </xf>
    <xf numFmtId="38" fontId="26" fillId="21" borderId="193" xfId="7" applyFont="1" applyFill="1" applyBorder="1" applyAlignment="1">
      <alignment horizontal="center" vertical="center" shrinkToFit="1"/>
    </xf>
    <xf numFmtId="38" fontId="26" fillId="21" borderId="16" xfId="7" applyFont="1" applyFill="1" applyBorder="1" applyAlignment="1">
      <alignment horizontal="center" vertical="center" shrinkToFit="1"/>
    </xf>
    <xf numFmtId="38" fontId="34" fillId="10" borderId="96" xfId="7" applyFont="1" applyFill="1" applyBorder="1" applyAlignment="1">
      <alignment horizontal="center" vertical="center" textRotation="255"/>
    </xf>
    <xf numFmtId="38" fontId="34" fillId="10" borderId="100" xfId="7" applyFont="1" applyFill="1" applyBorder="1" applyAlignment="1">
      <alignment horizontal="center" vertical="center" textRotation="255"/>
    </xf>
    <xf numFmtId="38" fontId="34" fillId="10" borderId="99" xfId="7" applyFont="1" applyFill="1" applyBorder="1" applyAlignment="1">
      <alignment horizontal="center" vertical="center" textRotation="255"/>
    </xf>
    <xf numFmtId="0" fontId="8" fillId="14" borderId="76" xfId="1" applyFont="1" applyFill="1" applyBorder="1" applyAlignment="1">
      <alignment horizontal="center" vertical="center" textRotation="255"/>
    </xf>
    <xf numFmtId="0" fontId="8" fillId="14" borderId="78" xfId="1" applyFont="1" applyFill="1" applyBorder="1" applyAlignment="1">
      <alignment horizontal="center" vertical="center" textRotation="255"/>
    </xf>
    <xf numFmtId="0" fontId="8" fillId="14" borderId="83" xfId="1" applyFont="1" applyFill="1" applyBorder="1" applyAlignment="1">
      <alignment horizontal="center" vertical="center" textRotation="255"/>
    </xf>
    <xf numFmtId="0" fontId="34" fillId="14" borderId="91" xfId="1" applyNumberFormat="1" applyFont="1" applyFill="1" applyBorder="1" applyAlignment="1">
      <alignment horizontal="center" vertical="center" textRotation="255"/>
    </xf>
    <xf numFmtId="0" fontId="34" fillId="14" borderId="92" xfId="1" applyNumberFormat="1" applyFont="1" applyFill="1" applyBorder="1" applyAlignment="1">
      <alignment horizontal="center" vertical="center" textRotation="255"/>
    </xf>
    <xf numFmtId="0" fontId="34" fillId="14" borderId="93" xfId="1" applyNumberFormat="1" applyFont="1" applyFill="1" applyBorder="1" applyAlignment="1">
      <alignment horizontal="center" vertical="center" textRotation="255"/>
    </xf>
    <xf numFmtId="0" fontId="31" fillId="3" borderId="115" xfId="1" applyFont="1" applyFill="1" applyBorder="1" applyAlignment="1">
      <alignment horizontal="center" vertical="center" textRotation="255"/>
    </xf>
    <xf numFmtId="0" fontId="31" fillId="3" borderId="142" xfId="1" applyFont="1" applyFill="1" applyBorder="1" applyAlignment="1">
      <alignment horizontal="center" vertical="center" textRotation="255"/>
    </xf>
    <xf numFmtId="0" fontId="31" fillId="3" borderId="184" xfId="1" applyFont="1" applyFill="1" applyBorder="1" applyAlignment="1">
      <alignment horizontal="center" vertical="center" textRotation="255"/>
    </xf>
    <xf numFmtId="0" fontId="34" fillId="12" borderId="91" xfId="1" applyNumberFormat="1" applyFont="1" applyFill="1" applyBorder="1" applyAlignment="1">
      <alignment horizontal="center" vertical="center" textRotation="255"/>
    </xf>
    <xf numFmtId="0" fontId="34" fillId="12" borderId="92" xfId="1" applyNumberFormat="1" applyFont="1" applyFill="1" applyBorder="1" applyAlignment="1">
      <alignment horizontal="center" vertical="center" textRotation="255"/>
    </xf>
    <xf numFmtId="0" fontId="34" fillId="12" borderId="93" xfId="1" applyNumberFormat="1" applyFont="1" applyFill="1" applyBorder="1" applyAlignment="1">
      <alignment horizontal="center" vertical="center" textRotation="255"/>
    </xf>
    <xf numFmtId="0" fontId="34" fillId="12" borderId="76" xfId="1" applyNumberFormat="1" applyFont="1" applyFill="1" applyBorder="1" applyAlignment="1">
      <alignment horizontal="center" vertical="center" textRotation="255"/>
    </xf>
    <xf numFmtId="0" fontId="34" fillId="12" borderId="78" xfId="1" applyNumberFormat="1" applyFont="1" applyFill="1" applyBorder="1" applyAlignment="1">
      <alignment horizontal="center" vertical="center" textRotation="255"/>
    </xf>
    <xf numFmtId="0" fontId="34" fillId="12" borderId="83" xfId="1" applyNumberFormat="1" applyFont="1" applyFill="1" applyBorder="1" applyAlignment="1">
      <alignment horizontal="center" vertical="center" textRotation="255"/>
    </xf>
    <xf numFmtId="0" fontId="38" fillId="3" borderId="76" xfId="1" applyFont="1" applyFill="1" applyBorder="1" applyAlignment="1">
      <alignment horizontal="center" vertical="center" textRotation="255"/>
    </xf>
    <xf numFmtId="0" fontId="38" fillId="3" borderId="78" xfId="1" applyFont="1" applyFill="1" applyBorder="1" applyAlignment="1">
      <alignment horizontal="center" vertical="center" textRotation="255"/>
    </xf>
    <xf numFmtId="0" fontId="38" fillId="3" borderId="83" xfId="1" applyFont="1" applyFill="1" applyBorder="1" applyAlignment="1">
      <alignment horizontal="center" vertical="center" textRotation="255"/>
    </xf>
    <xf numFmtId="0" fontId="8" fillId="15" borderId="57" xfId="1" applyFont="1" applyFill="1" applyBorder="1" applyAlignment="1">
      <alignment horizontal="center" vertical="center" textRotation="255"/>
    </xf>
    <xf numFmtId="0" fontId="8" fillId="15" borderId="79" xfId="1" applyFont="1" applyFill="1" applyBorder="1" applyAlignment="1">
      <alignment horizontal="center" vertical="center" textRotation="255"/>
    </xf>
    <xf numFmtId="0" fontId="8" fillId="15" borderId="98" xfId="1" applyFont="1" applyFill="1" applyBorder="1" applyAlignment="1">
      <alignment horizontal="center" vertical="center" textRotation="255"/>
    </xf>
    <xf numFmtId="0" fontId="34" fillId="15" borderId="76" xfId="1" applyNumberFormat="1" applyFont="1" applyFill="1" applyBorder="1" applyAlignment="1">
      <alignment horizontal="center" vertical="center" textRotation="255"/>
    </xf>
    <xf numFmtId="0" fontId="34" fillId="15" borderId="78" xfId="1" applyNumberFormat="1" applyFont="1" applyFill="1" applyBorder="1" applyAlignment="1">
      <alignment horizontal="center" vertical="center" textRotation="255"/>
    </xf>
    <xf numFmtId="0" fontId="34" fillId="15" borderId="83" xfId="1" applyNumberFormat="1" applyFont="1" applyFill="1" applyBorder="1" applyAlignment="1">
      <alignment horizontal="center" vertical="center" textRotation="255"/>
    </xf>
    <xf numFmtId="38" fontId="34" fillId="15" borderId="140" xfId="7" applyFont="1" applyFill="1" applyBorder="1" applyAlignment="1">
      <alignment horizontal="center" vertical="center" textRotation="255"/>
    </xf>
    <xf numFmtId="38" fontId="34" fillId="15" borderId="150" xfId="7" applyFont="1" applyFill="1" applyBorder="1" applyAlignment="1">
      <alignment horizontal="center" vertical="center" textRotation="255"/>
    </xf>
    <xf numFmtId="38" fontId="34" fillId="15" borderId="120" xfId="7" applyFont="1" applyFill="1" applyBorder="1" applyAlignment="1">
      <alignment horizontal="center" vertical="center" textRotation="255"/>
    </xf>
    <xf numFmtId="0" fontId="34" fillId="15" borderId="91" xfId="1" applyNumberFormat="1" applyFont="1" applyFill="1" applyBorder="1" applyAlignment="1">
      <alignment horizontal="center" vertical="center" textRotation="255"/>
    </xf>
    <xf numFmtId="0" fontId="34" fillId="15" borderId="92" xfId="1" applyNumberFormat="1" applyFont="1" applyFill="1" applyBorder="1" applyAlignment="1">
      <alignment horizontal="center" vertical="center" textRotation="255"/>
    </xf>
    <xf numFmtId="0" fontId="34" fillId="15" borderId="93" xfId="1" applyNumberFormat="1" applyFont="1" applyFill="1" applyBorder="1" applyAlignment="1">
      <alignment horizontal="center" vertical="center" textRotation="255"/>
    </xf>
    <xf numFmtId="0" fontId="34" fillId="11" borderId="57" xfId="1" applyNumberFormat="1" applyFont="1" applyFill="1" applyBorder="1" applyAlignment="1">
      <alignment horizontal="center" vertical="center" textRotation="255"/>
    </xf>
    <xf numFmtId="0" fontId="34" fillId="11" borderId="79" xfId="1" applyNumberFormat="1" applyFont="1" applyFill="1" applyBorder="1" applyAlignment="1">
      <alignment horizontal="center" vertical="center" textRotation="255"/>
    </xf>
    <xf numFmtId="0" fontId="34" fillId="11" borderId="98" xfId="1" applyNumberFormat="1" applyFont="1" applyFill="1" applyBorder="1" applyAlignment="1">
      <alignment horizontal="center" vertical="center" textRotation="255"/>
    </xf>
    <xf numFmtId="0" fontId="35" fillId="13" borderId="109" xfId="1" applyNumberFormat="1" applyFont="1" applyFill="1" applyBorder="1" applyAlignment="1">
      <alignment horizontal="center" vertical="center" textRotation="255"/>
    </xf>
    <xf numFmtId="0" fontId="35" fillId="13" borderId="110" xfId="1" applyNumberFormat="1" applyFont="1" applyFill="1" applyBorder="1" applyAlignment="1">
      <alignment horizontal="center" vertical="center" textRotation="255"/>
    </xf>
    <xf numFmtId="0" fontId="35" fillId="13" borderId="155" xfId="1" applyNumberFormat="1" applyFont="1" applyFill="1" applyBorder="1" applyAlignment="1">
      <alignment horizontal="center" vertical="center" textRotation="255"/>
    </xf>
    <xf numFmtId="0" fontId="34" fillId="12" borderId="103" xfId="1" applyNumberFormat="1" applyFont="1" applyFill="1" applyBorder="1" applyAlignment="1">
      <alignment horizontal="center" vertical="center" textRotation="255"/>
    </xf>
    <xf numFmtId="0" fontId="34" fillId="12" borderId="111" xfId="1" applyNumberFormat="1" applyFont="1" applyFill="1" applyBorder="1" applyAlignment="1">
      <alignment horizontal="center" vertical="center" textRotation="255"/>
    </xf>
    <xf numFmtId="0" fontId="34" fillId="12" borderId="168" xfId="1" applyNumberFormat="1" applyFont="1" applyFill="1" applyBorder="1" applyAlignment="1">
      <alignment horizontal="center" vertical="center" textRotation="255"/>
    </xf>
    <xf numFmtId="38" fontId="35" fillId="13" borderId="96" xfId="7" applyFont="1" applyFill="1" applyBorder="1" applyAlignment="1">
      <alignment horizontal="center" vertical="center" textRotation="255"/>
    </xf>
    <xf numFmtId="38" fontId="35" fillId="13" borderId="100" xfId="7" applyFont="1" applyFill="1" applyBorder="1" applyAlignment="1">
      <alignment horizontal="center" vertical="center" textRotation="255"/>
    </xf>
    <xf numFmtId="38" fontId="35" fillId="13" borderId="99" xfId="7" applyFont="1" applyFill="1" applyBorder="1" applyAlignment="1">
      <alignment horizontal="center" vertical="center" textRotation="255"/>
    </xf>
    <xf numFmtId="0" fontId="8" fillId="17" borderId="171" xfId="1" applyFont="1" applyFill="1" applyBorder="1" applyAlignment="1">
      <alignment horizontal="center" vertical="center" textRotation="255"/>
    </xf>
    <xf numFmtId="0" fontId="8" fillId="17" borderId="172" xfId="1" applyFont="1" applyFill="1" applyBorder="1" applyAlignment="1">
      <alignment horizontal="center" vertical="center" textRotation="255"/>
    </xf>
    <xf numFmtId="0" fontId="8" fillId="17" borderId="173" xfId="1" applyFont="1" applyFill="1" applyBorder="1" applyAlignment="1">
      <alignment horizontal="center" vertical="center" textRotation="255"/>
    </xf>
    <xf numFmtId="0" fontId="8" fillId="11" borderId="76" xfId="1" applyFont="1" applyFill="1" applyBorder="1" applyAlignment="1">
      <alignment horizontal="center" vertical="center" textRotation="255"/>
    </xf>
    <xf numFmtId="0" fontId="8" fillId="11" borderId="78" xfId="1" applyFont="1" applyFill="1" applyBorder="1" applyAlignment="1">
      <alignment horizontal="center" vertical="center" textRotation="255"/>
    </xf>
    <xf numFmtId="0" fontId="8" fillId="11" borderId="83" xfId="1" applyFont="1" applyFill="1" applyBorder="1" applyAlignment="1">
      <alignment horizontal="center" vertical="center" textRotation="255"/>
    </xf>
    <xf numFmtId="0" fontId="31" fillId="3" borderId="116" xfId="1" applyFont="1" applyFill="1" applyBorder="1" applyAlignment="1">
      <alignment horizontal="center" vertical="center" textRotation="255"/>
    </xf>
    <xf numFmtId="0" fontId="31" fillId="3" borderId="143" xfId="1" applyFont="1" applyFill="1" applyBorder="1" applyAlignment="1">
      <alignment horizontal="center" vertical="center" textRotation="255"/>
    </xf>
    <xf numFmtId="0" fontId="31" fillId="3" borderId="183" xfId="1" applyFont="1" applyFill="1" applyBorder="1" applyAlignment="1">
      <alignment horizontal="center" vertical="center" textRotation="255"/>
    </xf>
    <xf numFmtId="0" fontId="10" fillId="4" borderId="211" xfId="1" applyFont="1" applyFill="1" applyBorder="1" applyAlignment="1">
      <alignment horizontal="center" vertical="center"/>
    </xf>
    <xf numFmtId="0" fontId="10" fillId="4" borderId="215" xfId="1" applyFont="1" applyFill="1" applyBorder="1" applyAlignment="1">
      <alignment horizontal="center" vertical="center"/>
    </xf>
    <xf numFmtId="0" fontId="10" fillId="4" borderId="216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 shrinkToFit="1"/>
    </xf>
    <xf numFmtId="0" fontId="31" fillId="3" borderId="57" xfId="1" applyFont="1" applyFill="1" applyBorder="1" applyAlignment="1">
      <alignment horizontal="center" vertical="center" textRotation="255" shrinkToFit="1"/>
    </xf>
    <xf numFmtId="0" fontId="31" fillId="3" borderId="79" xfId="1" applyFont="1" applyFill="1" applyBorder="1" applyAlignment="1">
      <alignment horizontal="center" vertical="center" textRotation="255" shrinkToFit="1"/>
    </xf>
    <xf numFmtId="0" fontId="31" fillId="3" borderId="98" xfId="1" applyFont="1" applyFill="1" applyBorder="1" applyAlignment="1">
      <alignment horizontal="center" vertical="center" textRotation="255" shrinkToFit="1"/>
    </xf>
    <xf numFmtId="0" fontId="42" fillId="0" borderId="0" xfId="1" applyFont="1" applyBorder="1" applyAlignment="1">
      <alignment horizontal="left" vertical="center"/>
    </xf>
    <xf numFmtId="0" fontId="1" fillId="0" borderId="217" xfId="1" applyBorder="1" applyAlignment="1">
      <alignment horizontal="left" vertical="center"/>
    </xf>
    <xf numFmtId="0" fontId="15" fillId="0" borderId="217" xfId="1" applyFont="1" applyBorder="1" applyAlignment="1">
      <alignment horizontal="left" vertical="center"/>
    </xf>
    <xf numFmtId="0" fontId="8" fillId="3" borderId="0" xfId="1" applyFont="1" applyFill="1" applyBorder="1" applyAlignment="1">
      <alignment horizontal="center" vertical="center"/>
    </xf>
    <xf numFmtId="0" fontId="54" fillId="29" borderId="7" xfId="1" applyFont="1" applyFill="1" applyBorder="1" applyAlignment="1">
      <alignment horizontal="center" vertical="center" wrapText="1"/>
    </xf>
    <xf numFmtId="0" fontId="54" fillId="29" borderId="5" xfId="1" applyFont="1" applyFill="1" applyBorder="1" applyAlignment="1">
      <alignment horizontal="center" vertical="center" wrapText="1"/>
    </xf>
    <xf numFmtId="0" fontId="54" fillId="29" borderId="6" xfId="1" applyFont="1" applyFill="1" applyBorder="1" applyAlignment="1">
      <alignment horizontal="center" vertical="center" wrapText="1"/>
    </xf>
    <xf numFmtId="0" fontId="54" fillId="29" borderId="212" xfId="1" applyFont="1" applyFill="1" applyBorder="1" applyAlignment="1">
      <alignment horizontal="center" vertical="center" wrapText="1"/>
    </xf>
    <xf numFmtId="0" fontId="54" fillId="29" borderId="0" xfId="1" applyFont="1" applyFill="1" applyBorder="1" applyAlignment="1">
      <alignment horizontal="center" vertical="center" wrapText="1"/>
    </xf>
    <xf numFmtId="0" fontId="54" fillId="29" borderId="19" xfId="1" applyFont="1" applyFill="1" applyBorder="1" applyAlignment="1">
      <alignment horizontal="center" vertical="center" wrapText="1"/>
    </xf>
    <xf numFmtId="0" fontId="54" fillId="29" borderId="13" xfId="1" applyFont="1" applyFill="1" applyBorder="1" applyAlignment="1">
      <alignment horizontal="center" vertical="center" wrapText="1"/>
    </xf>
    <xf numFmtId="0" fontId="54" fillId="29" borderId="11" xfId="1" applyFont="1" applyFill="1" applyBorder="1" applyAlignment="1">
      <alignment horizontal="center" vertical="center" wrapText="1"/>
    </xf>
    <xf numFmtId="0" fontId="54" fillId="29" borderId="12" xfId="1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horizontal="center" vertical="center"/>
    </xf>
    <xf numFmtId="0" fontId="55" fillId="0" borderId="222" xfId="0" applyFont="1" applyFill="1" applyBorder="1" applyAlignment="1">
      <alignment horizontal="center" vertical="center"/>
    </xf>
    <xf numFmtId="0" fontId="55" fillId="0" borderId="221" xfId="0" applyFont="1" applyFill="1" applyBorder="1" applyAlignment="1">
      <alignment vertical="center"/>
    </xf>
  </cellXfs>
  <cellStyles count="17">
    <cellStyle name="Excel Built-in Normal" xfId="4"/>
    <cellStyle name="パーセント" xfId="8" builtinId="5"/>
    <cellStyle name="桁区切り" xfId="7" builtinId="6"/>
    <cellStyle name="桁区切り 10" xfId="6"/>
    <cellStyle name="桁区切り 11" xfId="3"/>
    <cellStyle name="桁区切り 2" xfId="2"/>
    <cellStyle name="桁区切り 3" xfId="14"/>
    <cellStyle name="桁区切り 4" xfId="13"/>
    <cellStyle name="桁区切り 5" xfId="16"/>
    <cellStyle name="桁区切り 5 2" xfId="9"/>
    <cellStyle name="標準" xfId="0" builtinId="0"/>
    <cellStyle name="標準 2" xfId="1"/>
    <cellStyle name="標準 2 2" xfId="10"/>
    <cellStyle name="標準 3" xfId="5"/>
    <cellStyle name="標準 4" xfId="11"/>
    <cellStyle name="標準 4 2" xfId="12"/>
    <cellStyle name="標準 5" xfId="15"/>
  </cellStyles>
  <dxfs count="1426"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00"/>
      <color rgb="FF00CC00"/>
      <color rgb="FFFF0000"/>
      <color rgb="FFFFCCCC"/>
      <color rgb="FFFF9999"/>
      <color rgb="FFCCFF99"/>
      <color rgb="FFFFC000"/>
      <color rgb="FF92D050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286</xdr:row>
      <xdr:rowOff>86590</xdr:rowOff>
    </xdr:from>
    <xdr:to>
      <xdr:col>150</xdr:col>
      <xdr:colOff>762000</xdr:colOff>
      <xdr:row>286</xdr:row>
      <xdr:rowOff>86590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3384064" y="60951340"/>
          <a:ext cx="113122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4000208" y="511175"/>
          <a:ext cx="2750608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131</xdr:col>
      <xdr:colOff>19050</xdr:colOff>
      <xdr:row>50</xdr:row>
      <xdr:rowOff>117660</xdr:rowOff>
    </xdr:from>
    <xdr:to>
      <xdr:col>135</xdr:col>
      <xdr:colOff>0</xdr:colOff>
      <xdr:row>50</xdr:row>
      <xdr:rowOff>117660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727021" y="15828307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38100</xdr:colOff>
      <xdr:row>54</xdr:row>
      <xdr:rowOff>117660</xdr:rowOff>
    </xdr:from>
    <xdr:to>
      <xdr:col>135</xdr:col>
      <xdr:colOff>19050</xdr:colOff>
      <xdr:row>54</xdr:row>
      <xdr:rowOff>117660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6746071" y="16993719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51</xdr:row>
      <xdr:rowOff>117660</xdr:rowOff>
    </xdr:from>
    <xdr:to>
      <xdr:col>135</xdr:col>
      <xdr:colOff>0</xdr:colOff>
      <xdr:row>51</xdr:row>
      <xdr:rowOff>117660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6727021" y="16119660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52</xdr:row>
      <xdr:rowOff>117660</xdr:rowOff>
    </xdr:from>
    <xdr:to>
      <xdr:col>135</xdr:col>
      <xdr:colOff>0</xdr:colOff>
      <xdr:row>52</xdr:row>
      <xdr:rowOff>117660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6727021" y="16411013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64</xdr:row>
      <xdr:rowOff>0</xdr:rowOff>
    </xdr:from>
    <xdr:to>
      <xdr:col>141</xdr:col>
      <xdr:colOff>0</xdr:colOff>
      <xdr:row>64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7584448" y="3758045"/>
          <a:ext cx="2279507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168</xdr:col>
      <xdr:colOff>0</xdr:colOff>
      <xdr:row>5</xdr:row>
      <xdr:rowOff>19050</xdr:rowOff>
    </xdr:from>
    <xdr:to>
      <xdr:col>168</xdr:col>
      <xdr:colOff>9525</xdr:colOff>
      <xdr:row>6</xdr:row>
      <xdr:rowOff>180975</xdr:rowOff>
    </xdr:to>
    <xdr:sp macro="" textlink="">
      <xdr:nvSpPr>
        <xdr:cNvPr id="105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169</xdr:col>
      <xdr:colOff>628650</xdr:colOff>
      <xdr:row>1</xdr:row>
      <xdr:rowOff>12700</xdr:rowOff>
    </xdr:from>
    <xdr:to>
      <xdr:col>171</xdr:col>
      <xdr:colOff>628650</xdr:colOff>
      <xdr:row>3</xdr:row>
      <xdr:rowOff>9525</xdr:rowOff>
    </xdr:to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170</xdr:col>
      <xdr:colOff>622300</xdr:colOff>
      <xdr:row>3</xdr:row>
      <xdr:rowOff>12700</xdr:rowOff>
    </xdr:from>
    <xdr:to>
      <xdr:col>170</xdr:col>
      <xdr:colOff>628650</xdr:colOff>
      <xdr:row>5</xdr:row>
      <xdr:rowOff>0</xdr:rowOff>
    </xdr:to>
    <xdr:sp macro="" textlink="">
      <xdr:nvSpPr>
        <xdr:cNvPr id="105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129</xdr:col>
      <xdr:colOff>1236</xdr:colOff>
      <xdr:row>24</xdr:row>
      <xdr:rowOff>257297</xdr:rowOff>
    </xdr:from>
    <xdr:to>
      <xdr:col>132</xdr:col>
      <xdr:colOff>28451</xdr:colOff>
      <xdr:row>26</xdr:row>
      <xdr:rowOff>291894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871115" y="8414999"/>
          <a:ext cx="810723" cy="618387"/>
        </a:xfrm>
        <a:prstGeom prst="wedgeRoundRectCallout">
          <a:avLst>
            <a:gd name="adj1" fmla="val -78778"/>
            <a:gd name="adj2" fmla="val -18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解体費</a:t>
          </a:r>
        </a:p>
      </xdr:txBody>
    </xdr:sp>
    <xdr:clientData/>
  </xdr:twoCellAnchor>
  <xdr:twoCellAnchor>
    <xdr:from>
      <xdr:col>131</xdr:col>
      <xdr:colOff>19050</xdr:colOff>
      <xdr:row>48</xdr:row>
      <xdr:rowOff>123263</xdr:rowOff>
    </xdr:from>
    <xdr:to>
      <xdr:col>135</xdr:col>
      <xdr:colOff>0</xdr:colOff>
      <xdr:row>48</xdr:row>
      <xdr:rowOff>123263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6727021" y="15251204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266700</xdr:colOff>
      <xdr:row>167</xdr:row>
      <xdr:rowOff>76200</xdr:rowOff>
    </xdr:from>
    <xdr:to>
      <xdr:col>208</xdr:col>
      <xdr:colOff>152400</xdr:colOff>
      <xdr:row>218</xdr:row>
      <xdr:rowOff>38100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8270200" y="49339500"/>
          <a:ext cx="27736800" cy="170307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148</xdr:col>
      <xdr:colOff>11834</xdr:colOff>
      <xdr:row>12</xdr:row>
      <xdr:rowOff>151534</xdr:rowOff>
    </xdr:from>
    <xdr:to>
      <xdr:col>150</xdr:col>
      <xdr:colOff>302234</xdr:colOff>
      <xdr:row>12</xdr:row>
      <xdr:rowOff>151534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0479154" y="4738774"/>
          <a:ext cx="900000" cy="0"/>
        </a:xfrm>
        <a:prstGeom prst="straightConnector1">
          <a:avLst/>
        </a:prstGeom>
        <a:ln w="952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117919</xdr:colOff>
      <xdr:row>12</xdr:row>
      <xdr:rowOff>58876</xdr:rowOff>
    </xdr:from>
    <xdr:to>
      <xdr:col>150</xdr:col>
      <xdr:colOff>198455</xdr:colOff>
      <xdr:row>12</xdr:row>
      <xdr:rowOff>246749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0572176" y="4658090"/>
          <a:ext cx="690136" cy="187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適正化検討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168</xdr:col>
      <xdr:colOff>0</xdr:colOff>
      <xdr:row>5</xdr:row>
      <xdr:rowOff>28575</xdr:rowOff>
    </xdr:from>
    <xdr:to>
      <xdr:col>168</xdr:col>
      <xdr:colOff>47625</xdr:colOff>
      <xdr:row>6</xdr:row>
      <xdr:rowOff>247650</xdr:rowOff>
    </xdr:to>
    <xdr:pic>
      <xdr:nvPicPr>
        <xdr:cNvPr id="3" name="更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0" y="1762125"/>
          <a:ext cx="47625" cy="9334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169</xdr:col>
      <xdr:colOff>942975</xdr:colOff>
      <xdr:row>1</xdr:row>
      <xdr:rowOff>19050</xdr:rowOff>
    </xdr:from>
    <xdr:to>
      <xdr:col>172</xdr:col>
      <xdr:colOff>0</xdr:colOff>
      <xdr:row>3</xdr:row>
      <xdr:rowOff>28575</xdr:rowOff>
    </xdr:to>
    <xdr:pic>
      <xdr:nvPicPr>
        <xdr:cNvPr id="4" name="更新チェック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170</xdr:col>
      <xdr:colOff>933450</xdr:colOff>
      <xdr:row>3</xdr:row>
      <xdr:rowOff>19050</xdr:rowOff>
    </xdr:from>
    <xdr:to>
      <xdr:col>171</xdr:col>
      <xdr:colOff>0</xdr:colOff>
      <xdr:row>5</xdr:row>
      <xdr:rowOff>0</xdr:rowOff>
    </xdr:to>
    <xdr:pic>
      <xdr:nvPicPr>
        <xdr:cNvPr id="5" name="再計算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141</xdr:col>
      <xdr:colOff>536864</xdr:colOff>
      <xdr:row>283</xdr:row>
      <xdr:rowOff>86590</xdr:rowOff>
    </xdr:from>
    <xdr:to>
      <xdr:col>153</xdr:col>
      <xdr:colOff>762000</xdr:colOff>
      <xdr:row>283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329689" y="8323984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42333</xdr:colOff>
      <xdr:row>2</xdr:row>
      <xdr:rowOff>158750</xdr:rowOff>
    </xdr:from>
    <xdr:to>
      <xdr:col>93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325725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171</xdr:col>
      <xdr:colOff>276785</xdr:colOff>
      <xdr:row>45</xdr:row>
      <xdr:rowOff>154453</xdr:rowOff>
    </xdr:from>
    <xdr:to>
      <xdr:col>172</xdr:col>
      <xdr:colOff>705971</xdr:colOff>
      <xdr:row>45</xdr:row>
      <xdr:rowOff>154453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27338991" y="14397129"/>
          <a:ext cx="119118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9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489400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0946725" y="422275"/>
          <a:ext cx="1676400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622300</xdr:colOff>
      <xdr:row>3</xdr:row>
      <xdr:rowOff>12700</xdr:rowOff>
    </xdr:from>
    <xdr:to>
      <xdr:col>173</xdr:col>
      <xdr:colOff>628650</xdr:colOff>
      <xdr:row>5</xdr:row>
      <xdr:rowOff>0</xdr:rowOff>
    </xdr:to>
    <xdr:sp macro="" textlink="">
      <xdr:nvSpPr>
        <xdr:cNvPr id="11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778575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171</xdr:col>
      <xdr:colOff>266700</xdr:colOff>
      <xdr:row>169</xdr:row>
      <xdr:rowOff>76200</xdr:rowOff>
    </xdr:from>
    <xdr:to>
      <xdr:col>211</xdr:col>
      <xdr:colOff>152400</xdr:colOff>
      <xdr:row>222</xdr:row>
      <xdr:rowOff>38100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9756100" y="48958500"/>
          <a:ext cx="27717750" cy="145351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151</xdr:col>
      <xdr:colOff>8814</xdr:colOff>
      <xdr:row>8</xdr:row>
      <xdr:rowOff>145967</xdr:rowOff>
    </xdr:from>
    <xdr:to>
      <xdr:col>153</xdr:col>
      <xdr:colOff>297209</xdr:colOff>
      <xdr:row>8</xdr:row>
      <xdr:rowOff>145967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0578484" y="3587956"/>
          <a:ext cx="89453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113282</xdr:colOff>
      <xdr:row>8</xdr:row>
      <xdr:rowOff>60037</xdr:rowOff>
    </xdr:from>
    <xdr:to>
      <xdr:col>153</xdr:col>
      <xdr:colOff>189988</xdr:colOff>
      <xdr:row>8</xdr:row>
      <xdr:rowOff>232782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0682952" y="3502026"/>
          <a:ext cx="682843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172</xdr:col>
      <xdr:colOff>942975</xdr:colOff>
      <xdr:row>1</xdr:row>
      <xdr:rowOff>19050</xdr:rowOff>
    </xdr:from>
    <xdr:to>
      <xdr:col>175</xdr:col>
      <xdr:colOff>2</xdr:colOff>
      <xdr:row>3</xdr:row>
      <xdr:rowOff>28575</xdr:rowOff>
    </xdr:to>
    <xdr:pic>
      <xdr:nvPicPr>
        <xdr:cNvPr id="18" name="更新チェック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173</xdr:col>
      <xdr:colOff>933450</xdr:colOff>
      <xdr:row>3</xdr:row>
      <xdr:rowOff>19050</xdr:rowOff>
    </xdr:from>
    <xdr:to>
      <xdr:col>174</xdr:col>
      <xdr:colOff>7506</xdr:colOff>
      <xdr:row>5</xdr:row>
      <xdr:rowOff>0</xdr:rowOff>
    </xdr:to>
    <xdr:pic>
      <xdr:nvPicPr>
        <xdr:cNvPr id="19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1" name="直線矢印コネクタ 20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2" name="直線矢印コネクタ 21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3" name="直線矢印コネクタ 22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70</xdr:row>
      <xdr:rowOff>309562</xdr:rowOff>
    </xdr:from>
    <xdr:to>
      <xdr:col>144</xdr:col>
      <xdr:colOff>0</xdr:colOff>
      <xdr:row>70</xdr:row>
      <xdr:rowOff>309562</xdr:rowOff>
    </xdr:to>
    <xdr:cxnSp macro="">
      <xdr:nvCxnSpPr>
        <xdr:cNvPr id="24" name="直線矢印コネクタ 23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759612" y="236331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71</xdr:row>
      <xdr:rowOff>309562</xdr:rowOff>
    </xdr:from>
    <xdr:to>
      <xdr:col>144</xdr:col>
      <xdr:colOff>0</xdr:colOff>
      <xdr:row>71</xdr:row>
      <xdr:rowOff>309562</xdr:rowOff>
    </xdr:to>
    <xdr:cxnSp macro="">
      <xdr:nvCxnSpPr>
        <xdr:cNvPr id="25" name="直線矢印コネクタ 24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9759612" y="239760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16791</xdr:colOff>
      <xdr:row>154</xdr:row>
      <xdr:rowOff>153934</xdr:rowOff>
    </xdr:from>
    <xdr:to>
      <xdr:col>142</xdr:col>
      <xdr:colOff>295191</xdr:colOff>
      <xdr:row>154</xdr:row>
      <xdr:rowOff>153934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5768420" y="45427620"/>
          <a:ext cx="2412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231704</xdr:colOff>
      <xdr:row>9</xdr:row>
      <xdr:rowOff>69468</xdr:rowOff>
    </xdr:from>
    <xdr:to>
      <xdr:col>138</xdr:col>
      <xdr:colOff>69435</xdr:colOff>
      <xdr:row>10</xdr:row>
      <xdr:rowOff>235088</xdr:rowOff>
    </xdr:to>
    <xdr:sp macro="" textlink="">
      <xdr:nvSpPr>
        <xdr:cNvPr id="77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64627" y="3813526"/>
          <a:ext cx="84884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155</xdr:col>
      <xdr:colOff>12157</xdr:colOff>
      <xdr:row>10</xdr:row>
      <xdr:rowOff>136791</xdr:rowOff>
    </xdr:from>
    <xdr:to>
      <xdr:col>157</xdr:col>
      <xdr:colOff>302624</xdr:colOff>
      <xdr:row>10</xdr:row>
      <xdr:rowOff>136791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1794100" y="4150280"/>
          <a:ext cx="8966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10</xdr:row>
      <xdr:rowOff>55191</xdr:rowOff>
    </xdr:from>
    <xdr:to>
      <xdr:col>157</xdr:col>
      <xdr:colOff>197007</xdr:colOff>
      <xdr:row>10</xdr:row>
      <xdr:rowOff>231111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1908594" y="4068680"/>
          <a:ext cx="676493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11</xdr:row>
      <xdr:rowOff>140239</xdr:rowOff>
    </xdr:from>
    <xdr:to>
      <xdr:col>162</xdr:col>
      <xdr:colOff>276067</xdr:colOff>
      <xdr:row>11</xdr:row>
      <xdr:rowOff>140239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2770786" y="4450982"/>
          <a:ext cx="14865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11</xdr:row>
      <xdr:rowOff>30390</xdr:rowOff>
    </xdr:from>
    <xdr:to>
      <xdr:col>162</xdr:col>
      <xdr:colOff>124591</xdr:colOff>
      <xdr:row>11</xdr:row>
      <xdr:rowOff>266700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2944188" y="4341133"/>
          <a:ext cx="11616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12</xdr:row>
      <xdr:rowOff>140239</xdr:rowOff>
    </xdr:from>
    <xdr:to>
      <xdr:col>162</xdr:col>
      <xdr:colOff>276067</xdr:colOff>
      <xdr:row>12</xdr:row>
      <xdr:rowOff>140239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12</xdr:row>
      <xdr:rowOff>30390</xdr:rowOff>
    </xdr:from>
    <xdr:to>
      <xdr:col>162</xdr:col>
      <xdr:colOff>124591</xdr:colOff>
      <xdr:row>12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13</xdr:row>
      <xdr:rowOff>140239</xdr:rowOff>
    </xdr:from>
    <xdr:to>
      <xdr:col>162</xdr:col>
      <xdr:colOff>276067</xdr:colOff>
      <xdr:row>13</xdr:row>
      <xdr:rowOff>140239</xdr:rowOff>
    </xdr:to>
    <xdr:cxnSp macro="">
      <xdr:nvCxnSpPr>
        <xdr:cNvPr id="84" name="直線矢印コネクタ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13</xdr:row>
      <xdr:rowOff>30390</xdr:rowOff>
    </xdr:from>
    <xdr:to>
      <xdr:col>162</xdr:col>
      <xdr:colOff>124591</xdr:colOff>
      <xdr:row>13</xdr:row>
      <xdr:rowOff>266700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16</xdr:row>
      <xdr:rowOff>154111</xdr:rowOff>
    </xdr:from>
    <xdr:to>
      <xdr:col>155</xdr:col>
      <xdr:colOff>302624</xdr:colOff>
      <xdr:row>16</xdr:row>
      <xdr:rowOff>154111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16</xdr:row>
      <xdr:rowOff>70491</xdr:rowOff>
    </xdr:from>
    <xdr:to>
      <xdr:col>155</xdr:col>
      <xdr:colOff>200182</xdr:colOff>
      <xdr:row>16</xdr:row>
      <xdr:rowOff>249586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1299283" y="579848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162</xdr:col>
      <xdr:colOff>12157</xdr:colOff>
      <xdr:row>15</xdr:row>
      <xdr:rowOff>154111</xdr:rowOff>
    </xdr:from>
    <xdr:to>
      <xdr:col>164</xdr:col>
      <xdr:colOff>302624</xdr:colOff>
      <xdr:row>15</xdr:row>
      <xdr:rowOff>154111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123476</xdr:colOff>
      <xdr:row>15</xdr:row>
      <xdr:rowOff>70491</xdr:rowOff>
    </xdr:from>
    <xdr:to>
      <xdr:col>164</xdr:col>
      <xdr:colOff>200182</xdr:colOff>
      <xdr:row>15</xdr:row>
      <xdr:rowOff>249586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4026896" y="5512730"/>
          <a:ext cx="682843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17</xdr:row>
      <xdr:rowOff>154111</xdr:rowOff>
    </xdr:from>
    <xdr:to>
      <xdr:col>162</xdr:col>
      <xdr:colOff>302624</xdr:colOff>
      <xdr:row>17</xdr:row>
      <xdr:rowOff>154111</xdr:rowOff>
    </xdr:to>
    <xdr:cxnSp macro="">
      <xdr:nvCxnSpPr>
        <xdr:cNvPr id="90" name="直線矢印コネクタ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17</xdr:row>
      <xdr:rowOff>70491</xdr:rowOff>
    </xdr:from>
    <xdr:to>
      <xdr:col>162</xdr:col>
      <xdr:colOff>200182</xdr:colOff>
      <xdr:row>17</xdr:row>
      <xdr:rowOff>249586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3420760" y="608423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18</xdr:row>
      <xdr:rowOff>154111</xdr:rowOff>
    </xdr:from>
    <xdr:to>
      <xdr:col>155</xdr:col>
      <xdr:colOff>302624</xdr:colOff>
      <xdr:row>18</xdr:row>
      <xdr:rowOff>154111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18</xdr:row>
      <xdr:rowOff>70491</xdr:rowOff>
    </xdr:from>
    <xdr:to>
      <xdr:col>155</xdr:col>
      <xdr:colOff>200182</xdr:colOff>
      <xdr:row>18</xdr:row>
      <xdr:rowOff>249586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19</xdr:row>
      <xdr:rowOff>154111</xdr:rowOff>
    </xdr:from>
    <xdr:to>
      <xdr:col>155</xdr:col>
      <xdr:colOff>302624</xdr:colOff>
      <xdr:row>19</xdr:row>
      <xdr:rowOff>154111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19</xdr:row>
      <xdr:rowOff>70491</xdr:rowOff>
    </xdr:from>
    <xdr:to>
      <xdr:col>155</xdr:col>
      <xdr:colOff>200182</xdr:colOff>
      <xdr:row>19</xdr:row>
      <xdr:rowOff>249586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97750</xdr:colOff>
      <xdr:row>19</xdr:row>
      <xdr:rowOff>62877</xdr:rowOff>
    </xdr:from>
    <xdr:to>
      <xdr:col>141</xdr:col>
      <xdr:colOff>251462</xdr:colOff>
      <xdr:row>20</xdr:row>
      <xdr:rowOff>234847</xdr:rowOff>
    </xdr:to>
    <xdr:sp macro="" textlink="">
      <xdr:nvSpPr>
        <xdr:cNvPr id="96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7040344" y="6647033"/>
          <a:ext cx="760931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132</xdr:col>
      <xdr:colOff>20470</xdr:colOff>
      <xdr:row>21</xdr:row>
      <xdr:rowOff>144924</xdr:rowOff>
    </xdr:from>
    <xdr:to>
      <xdr:col>136</xdr:col>
      <xdr:colOff>295377</xdr:colOff>
      <xdr:row>21</xdr:row>
      <xdr:rowOff>144924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4869444" y="7303713"/>
          <a:ext cx="14981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160735</xdr:colOff>
      <xdr:row>21</xdr:row>
      <xdr:rowOff>35075</xdr:rowOff>
    </xdr:from>
    <xdr:to>
      <xdr:col>136</xdr:col>
      <xdr:colOff>154781</xdr:colOff>
      <xdr:row>21</xdr:row>
      <xdr:rowOff>268210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4978063" y="7190731"/>
          <a:ext cx="1208484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22</xdr:row>
      <xdr:rowOff>154111</xdr:rowOff>
    </xdr:from>
    <xdr:to>
      <xdr:col>165</xdr:col>
      <xdr:colOff>302624</xdr:colOff>
      <xdr:row>22</xdr:row>
      <xdr:rowOff>154111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3491770" y="6169515"/>
          <a:ext cx="9091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116907</xdr:colOff>
      <xdr:row>22</xdr:row>
      <xdr:rowOff>70491</xdr:rowOff>
    </xdr:from>
    <xdr:to>
      <xdr:col>165</xdr:col>
      <xdr:colOff>193613</xdr:colOff>
      <xdr:row>22</xdr:row>
      <xdr:rowOff>249586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701510" y="7578819"/>
          <a:ext cx="746741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28</xdr:row>
      <xdr:rowOff>154111</xdr:rowOff>
    </xdr:from>
    <xdr:to>
      <xdr:col>165</xdr:col>
      <xdr:colOff>302624</xdr:colOff>
      <xdr:row>28</xdr:row>
      <xdr:rowOff>154111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123476</xdr:colOff>
      <xdr:row>28</xdr:row>
      <xdr:rowOff>70491</xdr:rowOff>
    </xdr:from>
    <xdr:to>
      <xdr:col>165</xdr:col>
      <xdr:colOff>200182</xdr:colOff>
      <xdr:row>28</xdr:row>
      <xdr:rowOff>249586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4532632" y="7511470"/>
          <a:ext cx="685817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29</xdr:row>
      <xdr:rowOff>154111</xdr:rowOff>
    </xdr:from>
    <xdr:to>
      <xdr:col>165</xdr:col>
      <xdr:colOff>302624</xdr:colOff>
      <xdr:row>29</xdr:row>
      <xdr:rowOff>154111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126651</xdr:colOff>
      <xdr:row>29</xdr:row>
      <xdr:rowOff>67316</xdr:rowOff>
    </xdr:from>
    <xdr:to>
      <xdr:col>165</xdr:col>
      <xdr:colOff>197007</xdr:colOff>
      <xdr:row>29</xdr:row>
      <xdr:rowOff>249586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4355870" y="9508972"/>
          <a:ext cx="677575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2896</xdr:colOff>
      <xdr:row>25</xdr:row>
      <xdr:rowOff>130664</xdr:rowOff>
    </xdr:from>
    <xdr:to>
      <xdr:col>162</xdr:col>
      <xdr:colOff>2410</xdr:colOff>
      <xdr:row>25</xdr:row>
      <xdr:rowOff>130664</xdr:rowOff>
    </xdr:to>
    <xdr:cxnSp macro="">
      <xdr:nvCxnSpPr>
        <xdr:cNvPr id="105" name="直線矢印コネクタ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3300180" y="8430403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3761</xdr:colOff>
      <xdr:row>26</xdr:row>
      <xdr:rowOff>135860</xdr:rowOff>
    </xdr:from>
    <xdr:to>
      <xdr:col>162</xdr:col>
      <xdr:colOff>3275</xdr:colOff>
      <xdr:row>26</xdr:row>
      <xdr:rowOff>135860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3301045" y="8721349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333055</xdr:colOff>
      <xdr:row>27</xdr:row>
      <xdr:rowOff>136725</xdr:rowOff>
    </xdr:from>
    <xdr:to>
      <xdr:col>161</xdr:col>
      <xdr:colOff>332569</xdr:colOff>
      <xdr:row>27</xdr:row>
      <xdr:rowOff>136725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43532" y="9049194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218416</xdr:colOff>
      <xdr:row>25</xdr:row>
      <xdr:rowOff>29477</xdr:rowOff>
    </xdr:from>
    <xdr:to>
      <xdr:col>161</xdr:col>
      <xdr:colOff>69274</xdr:colOff>
      <xdr:row>27</xdr:row>
      <xdr:rowOff>278283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692725" y="8374998"/>
          <a:ext cx="183219" cy="824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104499</xdr:colOff>
      <xdr:row>27</xdr:row>
      <xdr:rowOff>86001</xdr:rowOff>
    </xdr:from>
    <xdr:to>
      <xdr:col>133</xdr:col>
      <xdr:colOff>255035</xdr:colOff>
      <xdr:row>28</xdr:row>
      <xdr:rowOff>257971</xdr:rowOff>
    </xdr:to>
    <xdr:sp macro="" textlink="">
      <xdr:nvSpPr>
        <xdr:cNvPr id="109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4657042" y="9039501"/>
          <a:ext cx="763450" cy="461861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140</xdr:col>
      <xdr:colOff>12157</xdr:colOff>
      <xdr:row>23</xdr:row>
      <xdr:rowOff>154111</xdr:rowOff>
    </xdr:from>
    <xdr:to>
      <xdr:col>142</xdr:col>
      <xdr:colOff>302624</xdr:colOff>
      <xdr:row>23</xdr:row>
      <xdr:rowOff>154111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1240207" y="6450136"/>
          <a:ext cx="90324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123476</xdr:colOff>
      <xdr:row>23</xdr:row>
      <xdr:rowOff>70491</xdr:rowOff>
    </xdr:from>
    <xdr:to>
      <xdr:col>142</xdr:col>
      <xdr:colOff>200182</xdr:colOff>
      <xdr:row>23</xdr:row>
      <xdr:rowOff>249586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1357876" y="6363341"/>
          <a:ext cx="67995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31</xdr:row>
      <xdr:rowOff>153855</xdr:rowOff>
    </xdr:from>
    <xdr:to>
      <xdr:col>161</xdr:col>
      <xdr:colOff>329155</xdr:colOff>
      <xdr:row>31</xdr:row>
      <xdr:rowOff>153855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31</xdr:row>
      <xdr:rowOff>23354</xdr:rowOff>
    </xdr:from>
    <xdr:to>
      <xdr:col>161</xdr:col>
      <xdr:colOff>202660</xdr:colOff>
      <xdr:row>32</xdr:row>
      <xdr:rowOff>8699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01174" y="10095535"/>
          <a:ext cx="408156" cy="2731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64327</xdr:colOff>
      <xdr:row>31</xdr:row>
      <xdr:rowOff>63776</xdr:rowOff>
    </xdr:from>
    <xdr:to>
      <xdr:col>132</xdr:col>
      <xdr:colOff>211689</xdr:colOff>
      <xdr:row>32</xdr:row>
      <xdr:rowOff>254795</xdr:rowOff>
    </xdr:to>
    <xdr:sp macro="" textlink="">
      <xdr:nvSpPr>
        <xdr:cNvPr id="114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4310414" y="10176841"/>
          <a:ext cx="760275" cy="480911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154</xdr:col>
      <xdr:colOff>12157</xdr:colOff>
      <xdr:row>33</xdr:row>
      <xdr:rowOff>154111</xdr:rowOff>
    </xdr:from>
    <xdr:to>
      <xdr:col>156</xdr:col>
      <xdr:colOff>302624</xdr:colOff>
      <xdr:row>33</xdr:row>
      <xdr:rowOff>154111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33</xdr:row>
      <xdr:rowOff>67316</xdr:rowOff>
    </xdr:from>
    <xdr:to>
      <xdr:col>156</xdr:col>
      <xdr:colOff>197007</xdr:colOff>
      <xdr:row>33</xdr:row>
      <xdr:rowOff>249586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154</xdr:col>
      <xdr:colOff>12157</xdr:colOff>
      <xdr:row>34</xdr:row>
      <xdr:rowOff>154111</xdr:rowOff>
    </xdr:from>
    <xdr:to>
      <xdr:col>156</xdr:col>
      <xdr:colOff>302624</xdr:colOff>
      <xdr:row>34</xdr:row>
      <xdr:rowOff>154111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34</xdr:row>
      <xdr:rowOff>67316</xdr:rowOff>
    </xdr:from>
    <xdr:to>
      <xdr:col>156</xdr:col>
      <xdr:colOff>197007</xdr:colOff>
      <xdr:row>34</xdr:row>
      <xdr:rowOff>249586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38</xdr:row>
      <xdr:rowOff>154111</xdr:rowOff>
    </xdr:from>
    <xdr:to>
      <xdr:col>157</xdr:col>
      <xdr:colOff>302624</xdr:colOff>
      <xdr:row>38</xdr:row>
      <xdr:rowOff>154111</xdr:rowOff>
    </xdr:to>
    <xdr:cxnSp macro="">
      <xdr:nvCxnSpPr>
        <xdr:cNvPr id="121" name="直線矢印コネクタ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1610025" y="10846959"/>
          <a:ext cx="90655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38</xdr:row>
      <xdr:rowOff>67316</xdr:rowOff>
    </xdr:from>
    <xdr:to>
      <xdr:col>157</xdr:col>
      <xdr:colOff>197007</xdr:colOff>
      <xdr:row>38</xdr:row>
      <xdr:rowOff>249586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1724519" y="10756989"/>
          <a:ext cx="689620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53</xdr:row>
      <xdr:rowOff>154111</xdr:rowOff>
    </xdr:from>
    <xdr:to>
      <xdr:col>157</xdr:col>
      <xdr:colOff>302624</xdr:colOff>
      <xdr:row>53</xdr:row>
      <xdr:rowOff>154111</xdr:rowOff>
    </xdr:to>
    <xdr:cxnSp macro="">
      <xdr:nvCxnSpPr>
        <xdr:cNvPr id="123" name="直線矢印コネクタ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1916482" y="1229641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53</xdr:row>
      <xdr:rowOff>67316</xdr:rowOff>
    </xdr:from>
    <xdr:to>
      <xdr:col>157</xdr:col>
      <xdr:colOff>197007</xdr:colOff>
      <xdr:row>53</xdr:row>
      <xdr:rowOff>249586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2030976" y="1220644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65</xdr:row>
      <xdr:rowOff>154111</xdr:rowOff>
    </xdr:from>
    <xdr:to>
      <xdr:col>152</xdr:col>
      <xdr:colOff>302624</xdr:colOff>
      <xdr:row>65</xdr:row>
      <xdr:rowOff>154111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1916482" y="1664478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126651</xdr:colOff>
      <xdr:row>65</xdr:row>
      <xdr:rowOff>67316</xdr:rowOff>
    </xdr:from>
    <xdr:to>
      <xdr:col>152</xdr:col>
      <xdr:colOff>197007</xdr:colOff>
      <xdr:row>65</xdr:row>
      <xdr:rowOff>249586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030976" y="1655481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66</xdr:row>
      <xdr:rowOff>154111</xdr:rowOff>
    </xdr:from>
    <xdr:to>
      <xdr:col>141</xdr:col>
      <xdr:colOff>302624</xdr:colOff>
      <xdr:row>66</xdr:row>
      <xdr:rowOff>154111</xdr:rowOff>
    </xdr:to>
    <xdr:cxnSp macro="">
      <xdr:nvCxnSpPr>
        <xdr:cNvPr id="127" name="直線矢印コネクタ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66</xdr:row>
      <xdr:rowOff>67316</xdr:rowOff>
    </xdr:from>
    <xdr:to>
      <xdr:col>141</xdr:col>
      <xdr:colOff>197007</xdr:colOff>
      <xdr:row>66</xdr:row>
      <xdr:rowOff>249586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67</xdr:row>
      <xdr:rowOff>154111</xdr:rowOff>
    </xdr:from>
    <xdr:to>
      <xdr:col>141</xdr:col>
      <xdr:colOff>302624</xdr:colOff>
      <xdr:row>67</xdr:row>
      <xdr:rowOff>154111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67</xdr:row>
      <xdr:rowOff>67316</xdr:rowOff>
    </xdr:from>
    <xdr:to>
      <xdr:col>141</xdr:col>
      <xdr:colOff>197007</xdr:colOff>
      <xdr:row>67</xdr:row>
      <xdr:rowOff>249586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68</xdr:row>
      <xdr:rowOff>154111</xdr:rowOff>
    </xdr:from>
    <xdr:to>
      <xdr:col>141</xdr:col>
      <xdr:colOff>302624</xdr:colOff>
      <xdr:row>68</xdr:row>
      <xdr:rowOff>154111</xdr:rowOff>
    </xdr:to>
    <xdr:cxnSp macro="">
      <xdr:nvCxnSpPr>
        <xdr:cNvPr id="131" name="直線矢印コネクタ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68</xdr:row>
      <xdr:rowOff>67316</xdr:rowOff>
    </xdr:from>
    <xdr:to>
      <xdr:col>141</xdr:col>
      <xdr:colOff>197007</xdr:colOff>
      <xdr:row>68</xdr:row>
      <xdr:rowOff>249586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5427</xdr:colOff>
      <xdr:row>70</xdr:row>
      <xdr:rowOff>147008</xdr:rowOff>
    </xdr:from>
    <xdr:to>
      <xdr:col>143</xdr:col>
      <xdr:colOff>323905</xdr:colOff>
      <xdr:row>70</xdr:row>
      <xdr:rowOff>147008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66756" y="21483008"/>
          <a:ext cx="297459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75184</xdr:colOff>
      <xdr:row>70</xdr:row>
      <xdr:rowOff>50457</xdr:rowOff>
    </xdr:from>
    <xdr:to>
      <xdr:col>141</xdr:col>
      <xdr:colOff>164986</xdr:colOff>
      <xdr:row>70</xdr:row>
      <xdr:rowOff>232784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6462830" y="21358579"/>
          <a:ext cx="1316436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12157</xdr:colOff>
      <xdr:row>73</xdr:row>
      <xdr:rowOff>154111</xdr:rowOff>
    </xdr:from>
    <xdr:to>
      <xdr:col>143</xdr:col>
      <xdr:colOff>302624</xdr:colOff>
      <xdr:row>73</xdr:row>
      <xdr:rowOff>154111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126651</xdr:colOff>
      <xdr:row>73</xdr:row>
      <xdr:rowOff>67316</xdr:rowOff>
    </xdr:from>
    <xdr:to>
      <xdr:col>143</xdr:col>
      <xdr:colOff>197007</xdr:colOff>
      <xdr:row>73</xdr:row>
      <xdr:rowOff>249586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12157</xdr:colOff>
      <xdr:row>75</xdr:row>
      <xdr:rowOff>154111</xdr:rowOff>
    </xdr:from>
    <xdr:to>
      <xdr:col>139</xdr:col>
      <xdr:colOff>302624</xdr:colOff>
      <xdr:row>75</xdr:row>
      <xdr:rowOff>154111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126651</xdr:colOff>
      <xdr:row>75</xdr:row>
      <xdr:rowOff>67316</xdr:rowOff>
    </xdr:from>
    <xdr:to>
      <xdr:col>139</xdr:col>
      <xdr:colOff>197007</xdr:colOff>
      <xdr:row>75</xdr:row>
      <xdr:rowOff>249586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74</xdr:row>
      <xdr:rowOff>154111</xdr:rowOff>
    </xdr:from>
    <xdr:to>
      <xdr:col>163</xdr:col>
      <xdr:colOff>302624</xdr:colOff>
      <xdr:row>74</xdr:row>
      <xdr:rowOff>154111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74</xdr:row>
      <xdr:rowOff>67316</xdr:rowOff>
    </xdr:from>
    <xdr:to>
      <xdr:col>163</xdr:col>
      <xdr:colOff>197007</xdr:colOff>
      <xdr:row>74</xdr:row>
      <xdr:rowOff>249586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77</xdr:row>
      <xdr:rowOff>154111</xdr:rowOff>
    </xdr:from>
    <xdr:to>
      <xdr:col>166</xdr:col>
      <xdr:colOff>302624</xdr:colOff>
      <xdr:row>77</xdr:row>
      <xdr:rowOff>154111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77</xdr:row>
      <xdr:rowOff>67316</xdr:rowOff>
    </xdr:from>
    <xdr:to>
      <xdr:col>166</xdr:col>
      <xdr:colOff>197007</xdr:colOff>
      <xdr:row>77</xdr:row>
      <xdr:rowOff>249586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80</xdr:row>
      <xdr:rowOff>154111</xdr:rowOff>
    </xdr:from>
    <xdr:to>
      <xdr:col>166</xdr:col>
      <xdr:colOff>302624</xdr:colOff>
      <xdr:row>80</xdr:row>
      <xdr:rowOff>154111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80</xdr:row>
      <xdr:rowOff>67316</xdr:rowOff>
    </xdr:from>
    <xdr:to>
      <xdr:col>166</xdr:col>
      <xdr:colOff>197007</xdr:colOff>
      <xdr:row>80</xdr:row>
      <xdr:rowOff>249586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82</xdr:row>
      <xdr:rowOff>154111</xdr:rowOff>
    </xdr:from>
    <xdr:to>
      <xdr:col>154</xdr:col>
      <xdr:colOff>302624</xdr:colOff>
      <xdr:row>82</xdr:row>
      <xdr:rowOff>154111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16400265" y="23022394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82</xdr:row>
      <xdr:rowOff>67316</xdr:rowOff>
    </xdr:from>
    <xdr:to>
      <xdr:col>154</xdr:col>
      <xdr:colOff>197007</xdr:colOff>
      <xdr:row>82</xdr:row>
      <xdr:rowOff>249586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6514759" y="22932424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296169</xdr:colOff>
      <xdr:row>128</xdr:row>
      <xdr:rowOff>143782</xdr:rowOff>
    </xdr:from>
    <xdr:to>
      <xdr:col>142</xdr:col>
      <xdr:colOff>286569</xdr:colOff>
      <xdr:row>128</xdr:row>
      <xdr:rowOff>143782</xdr:rowOff>
    </xdr:to>
    <xdr:cxnSp macro="">
      <xdr:nvCxnSpPr>
        <xdr:cNvPr id="149" name="直線矢印コネクタ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6047798" y="38205682"/>
          <a:ext cx="212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235403</xdr:colOff>
      <xdr:row>128</xdr:row>
      <xdr:rowOff>54428</xdr:rowOff>
    </xdr:from>
    <xdr:to>
      <xdr:col>142</xdr:col>
      <xdr:colOff>51253</xdr:colOff>
      <xdr:row>128</xdr:row>
      <xdr:rowOff>239930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6291832" y="38116328"/>
          <a:ext cx="164465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140</xdr:row>
      <xdr:rowOff>163561</xdr:rowOff>
    </xdr:from>
    <xdr:to>
      <xdr:col>143</xdr:col>
      <xdr:colOff>6514</xdr:colOff>
      <xdr:row>140</xdr:row>
      <xdr:rowOff>163561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6648543" y="41687118"/>
          <a:ext cx="154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140</xdr:row>
      <xdr:rowOff>63873</xdr:rowOff>
    </xdr:from>
    <xdr:to>
      <xdr:col>142</xdr:col>
      <xdr:colOff>196850</xdr:colOff>
      <xdr:row>140</xdr:row>
      <xdr:rowOff>249375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6777366" y="41537117"/>
          <a:ext cx="134042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144</xdr:row>
      <xdr:rowOff>163561</xdr:rowOff>
    </xdr:from>
    <xdr:to>
      <xdr:col>143</xdr:col>
      <xdr:colOff>6514</xdr:colOff>
      <xdr:row>144</xdr:row>
      <xdr:rowOff>163561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144</xdr:row>
      <xdr:rowOff>63873</xdr:rowOff>
    </xdr:from>
    <xdr:to>
      <xdr:col>142</xdr:col>
      <xdr:colOff>196850</xdr:colOff>
      <xdr:row>144</xdr:row>
      <xdr:rowOff>249375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148</xdr:row>
      <xdr:rowOff>163561</xdr:rowOff>
    </xdr:from>
    <xdr:to>
      <xdr:col>143</xdr:col>
      <xdr:colOff>6514</xdr:colOff>
      <xdr:row>148</xdr:row>
      <xdr:rowOff>163561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148</xdr:row>
      <xdr:rowOff>63873</xdr:rowOff>
    </xdr:from>
    <xdr:to>
      <xdr:col>142</xdr:col>
      <xdr:colOff>196850</xdr:colOff>
      <xdr:row>148</xdr:row>
      <xdr:rowOff>249375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92529</xdr:colOff>
      <xdr:row>154</xdr:row>
      <xdr:rowOff>48985</xdr:rowOff>
    </xdr:from>
    <xdr:to>
      <xdr:col>141</xdr:col>
      <xdr:colOff>206829</xdr:colOff>
      <xdr:row>154</xdr:row>
      <xdr:rowOff>228137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6148958" y="45322671"/>
          <a:ext cx="1638300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158</xdr:row>
      <xdr:rowOff>163561</xdr:rowOff>
    </xdr:from>
    <xdr:to>
      <xdr:col>142</xdr:col>
      <xdr:colOff>326786</xdr:colOff>
      <xdr:row>158</xdr:row>
      <xdr:rowOff>163561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56215" y="46596575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158</xdr:row>
      <xdr:rowOff>63873</xdr:rowOff>
    </xdr:from>
    <xdr:to>
      <xdr:col>142</xdr:col>
      <xdr:colOff>224065</xdr:colOff>
      <xdr:row>158</xdr:row>
      <xdr:rowOff>249375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67647" y="46496887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162</xdr:row>
      <xdr:rowOff>163561</xdr:rowOff>
    </xdr:from>
    <xdr:to>
      <xdr:col>142</xdr:col>
      <xdr:colOff>326786</xdr:colOff>
      <xdr:row>162</xdr:row>
      <xdr:rowOff>163561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56215" y="477504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162</xdr:row>
      <xdr:rowOff>63873</xdr:rowOff>
    </xdr:from>
    <xdr:to>
      <xdr:col>142</xdr:col>
      <xdr:colOff>224065</xdr:colOff>
      <xdr:row>162</xdr:row>
      <xdr:rowOff>249375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67647" y="476507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175</xdr:row>
      <xdr:rowOff>152400</xdr:rowOff>
    </xdr:from>
    <xdr:to>
      <xdr:col>142</xdr:col>
      <xdr:colOff>285750</xdr:colOff>
      <xdr:row>175</xdr:row>
      <xdr:rowOff>152400</xdr:rowOff>
    </xdr:to>
    <xdr:cxnSp macro="">
      <xdr:nvCxnSpPr>
        <xdr:cNvPr id="163" name="直線矢印コネクタ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6412895" y="50744804"/>
          <a:ext cx="181649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175</xdr:row>
      <xdr:rowOff>76573</xdr:rowOff>
    </xdr:from>
    <xdr:to>
      <xdr:col>142</xdr:col>
      <xdr:colOff>67652</xdr:colOff>
      <xdr:row>175</xdr:row>
      <xdr:rowOff>258900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6613088" y="50663848"/>
          <a:ext cx="1332989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185</xdr:row>
      <xdr:rowOff>153934</xdr:rowOff>
    </xdr:from>
    <xdr:to>
      <xdr:col>142</xdr:col>
      <xdr:colOff>281748</xdr:colOff>
      <xdr:row>185</xdr:row>
      <xdr:rowOff>153934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122307" y="54603316"/>
          <a:ext cx="298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119741</xdr:colOff>
      <xdr:row>185</xdr:row>
      <xdr:rowOff>57289</xdr:rowOff>
    </xdr:from>
    <xdr:to>
      <xdr:col>140</xdr:col>
      <xdr:colOff>234041</xdr:colOff>
      <xdr:row>185</xdr:row>
      <xdr:rowOff>245966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481955" y="54091253"/>
          <a:ext cx="181519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188</xdr:row>
      <xdr:rowOff>149956</xdr:rowOff>
    </xdr:from>
    <xdr:to>
      <xdr:col>143</xdr:col>
      <xdr:colOff>215</xdr:colOff>
      <xdr:row>188</xdr:row>
      <xdr:rowOff>149956</xdr:rowOff>
    </xdr:to>
    <xdr:cxnSp macro="">
      <xdr:nvCxnSpPr>
        <xdr:cNvPr id="171" name="直線矢印コネクタ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4387037" y="55041170"/>
          <a:ext cx="169682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188</xdr:row>
      <xdr:rowOff>50268</xdr:rowOff>
    </xdr:from>
    <xdr:to>
      <xdr:col>142</xdr:col>
      <xdr:colOff>224065</xdr:colOff>
      <xdr:row>188</xdr:row>
      <xdr:rowOff>235770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4493026" y="54941482"/>
          <a:ext cx="147450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192</xdr:row>
      <xdr:rowOff>163561</xdr:rowOff>
    </xdr:from>
    <xdr:to>
      <xdr:col>143</xdr:col>
      <xdr:colOff>215</xdr:colOff>
      <xdr:row>192</xdr:row>
      <xdr:rowOff>163561</xdr:rowOff>
    </xdr:to>
    <xdr:cxnSp macro="">
      <xdr:nvCxnSpPr>
        <xdr:cNvPr id="175" name="直線矢印コネクタ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61658" y="56116132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192</xdr:row>
      <xdr:rowOff>63873</xdr:rowOff>
    </xdr:from>
    <xdr:to>
      <xdr:col>142</xdr:col>
      <xdr:colOff>224065</xdr:colOff>
      <xdr:row>192</xdr:row>
      <xdr:rowOff>249375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67647" y="56016444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196</xdr:row>
      <xdr:rowOff>163561</xdr:rowOff>
    </xdr:from>
    <xdr:to>
      <xdr:col>142</xdr:col>
      <xdr:colOff>321343</xdr:colOff>
      <xdr:row>196</xdr:row>
      <xdr:rowOff>163561</xdr:rowOff>
    </xdr:to>
    <xdr:cxnSp macro="">
      <xdr:nvCxnSpPr>
        <xdr:cNvPr id="177" name="直線矢印コネクタ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50772" y="57270018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196</xdr:row>
      <xdr:rowOff>63873</xdr:rowOff>
    </xdr:from>
    <xdr:to>
      <xdr:col>142</xdr:col>
      <xdr:colOff>196850</xdr:colOff>
      <xdr:row>196</xdr:row>
      <xdr:rowOff>249375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6704560" y="55681842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200</xdr:row>
      <xdr:rowOff>163561</xdr:rowOff>
    </xdr:from>
    <xdr:to>
      <xdr:col>142</xdr:col>
      <xdr:colOff>321343</xdr:colOff>
      <xdr:row>200</xdr:row>
      <xdr:rowOff>163561</xdr:rowOff>
    </xdr:to>
    <xdr:cxnSp macro="">
      <xdr:nvCxnSpPr>
        <xdr:cNvPr id="179" name="直線矢印コネクタ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50772" y="58423904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200</xdr:row>
      <xdr:rowOff>63873</xdr:rowOff>
    </xdr:from>
    <xdr:to>
      <xdr:col>142</xdr:col>
      <xdr:colOff>196850</xdr:colOff>
      <xdr:row>200</xdr:row>
      <xdr:rowOff>249375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6704560" y="57721313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208</xdr:row>
      <xdr:rowOff>152400</xdr:rowOff>
    </xdr:from>
    <xdr:to>
      <xdr:col>142</xdr:col>
      <xdr:colOff>285750</xdr:colOff>
      <xdr:row>208</xdr:row>
      <xdr:rowOff>152400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9049883" y="61011547"/>
          <a:ext cx="17874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208</xdr:row>
      <xdr:rowOff>76573</xdr:rowOff>
    </xdr:from>
    <xdr:to>
      <xdr:col>142</xdr:col>
      <xdr:colOff>67652</xdr:colOff>
      <xdr:row>208</xdr:row>
      <xdr:rowOff>258900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9294282" y="60935720"/>
          <a:ext cx="1321783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213</xdr:row>
      <xdr:rowOff>163561</xdr:rowOff>
    </xdr:from>
    <xdr:to>
      <xdr:col>142</xdr:col>
      <xdr:colOff>315900</xdr:colOff>
      <xdr:row>213</xdr:row>
      <xdr:rowOff>163561</xdr:rowOff>
    </xdr:to>
    <xdr:cxnSp macro="">
      <xdr:nvCxnSpPr>
        <xdr:cNvPr id="187" name="直線矢印コネクタ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45329" y="618855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213</xdr:row>
      <xdr:rowOff>63873</xdr:rowOff>
    </xdr:from>
    <xdr:to>
      <xdr:col>142</xdr:col>
      <xdr:colOff>218622</xdr:colOff>
      <xdr:row>213</xdr:row>
      <xdr:rowOff>249375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62204" y="617858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217</xdr:row>
      <xdr:rowOff>163561</xdr:rowOff>
    </xdr:from>
    <xdr:to>
      <xdr:col>142</xdr:col>
      <xdr:colOff>315900</xdr:colOff>
      <xdr:row>217</xdr:row>
      <xdr:rowOff>163561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45329" y="63039447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217</xdr:row>
      <xdr:rowOff>63873</xdr:rowOff>
    </xdr:from>
    <xdr:to>
      <xdr:col>142</xdr:col>
      <xdr:colOff>218622</xdr:colOff>
      <xdr:row>217</xdr:row>
      <xdr:rowOff>249375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62204" y="62939759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221</xdr:row>
      <xdr:rowOff>153934</xdr:rowOff>
    </xdr:from>
    <xdr:to>
      <xdr:col>142</xdr:col>
      <xdr:colOff>281748</xdr:colOff>
      <xdr:row>221</xdr:row>
      <xdr:rowOff>153934</xdr:rowOff>
    </xdr:to>
    <xdr:cxnSp macro="">
      <xdr:nvCxnSpPr>
        <xdr:cNvPr id="193" name="直線矢印コネクタ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5182235" y="64476673"/>
          <a:ext cx="30199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294237</xdr:colOff>
      <xdr:row>221</xdr:row>
      <xdr:rowOff>57289</xdr:rowOff>
    </xdr:from>
    <xdr:to>
      <xdr:col>140</xdr:col>
      <xdr:colOff>72360</xdr:colOff>
      <xdr:row>221</xdr:row>
      <xdr:rowOff>245966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81502" y="64423877"/>
          <a:ext cx="1795182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37</xdr:row>
      <xdr:rowOff>153855</xdr:rowOff>
    </xdr:from>
    <xdr:to>
      <xdr:col>161</xdr:col>
      <xdr:colOff>329155</xdr:colOff>
      <xdr:row>37</xdr:row>
      <xdr:rowOff>153855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37</xdr:row>
      <xdr:rowOff>23354</xdr:rowOff>
    </xdr:from>
    <xdr:to>
      <xdr:col>161</xdr:col>
      <xdr:colOff>202660</xdr:colOff>
      <xdr:row>38</xdr:row>
      <xdr:rowOff>8699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01174" y="11822194"/>
          <a:ext cx="408156" cy="273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169</xdr:row>
      <xdr:rowOff>141549</xdr:rowOff>
    </xdr:from>
    <xdr:to>
      <xdr:col>145</xdr:col>
      <xdr:colOff>304190</xdr:colOff>
      <xdr:row>169</xdr:row>
      <xdr:rowOff>141549</xdr:rowOff>
    </xdr:to>
    <xdr:cxnSp macro="">
      <xdr:nvCxnSpPr>
        <xdr:cNvPr id="157" name="直線矢印コネクタ 15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434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169</xdr:row>
      <xdr:rowOff>39774</xdr:rowOff>
    </xdr:from>
    <xdr:to>
      <xdr:col>145</xdr:col>
      <xdr:colOff>44887</xdr:colOff>
      <xdr:row>169</xdr:row>
      <xdr:rowOff>255774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84925" y="49503832"/>
          <a:ext cx="1080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170</xdr:row>
      <xdr:rowOff>141549</xdr:rowOff>
    </xdr:from>
    <xdr:to>
      <xdr:col>145</xdr:col>
      <xdr:colOff>304190</xdr:colOff>
      <xdr:row>170</xdr:row>
      <xdr:rowOff>141549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170</xdr:row>
      <xdr:rowOff>39774</xdr:rowOff>
    </xdr:from>
    <xdr:to>
      <xdr:col>145</xdr:col>
      <xdr:colOff>44887</xdr:colOff>
      <xdr:row>170</xdr:row>
      <xdr:rowOff>255774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171</xdr:row>
      <xdr:rowOff>141549</xdr:rowOff>
    </xdr:from>
    <xdr:to>
      <xdr:col>145</xdr:col>
      <xdr:colOff>304190</xdr:colOff>
      <xdr:row>171</xdr:row>
      <xdr:rowOff>141549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171</xdr:row>
      <xdr:rowOff>39774</xdr:rowOff>
    </xdr:from>
    <xdr:to>
      <xdr:col>145</xdr:col>
      <xdr:colOff>44887</xdr:colOff>
      <xdr:row>171</xdr:row>
      <xdr:rowOff>255774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172</xdr:row>
      <xdr:rowOff>141549</xdr:rowOff>
    </xdr:from>
    <xdr:to>
      <xdr:col>145</xdr:col>
      <xdr:colOff>304190</xdr:colOff>
      <xdr:row>172</xdr:row>
      <xdr:rowOff>141549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172</xdr:row>
      <xdr:rowOff>39774</xdr:rowOff>
    </xdr:from>
    <xdr:to>
      <xdr:col>145</xdr:col>
      <xdr:colOff>44887</xdr:colOff>
      <xdr:row>172</xdr:row>
      <xdr:rowOff>255774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163</xdr:row>
      <xdr:rowOff>143643</xdr:rowOff>
    </xdr:from>
    <xdr:to>
      <xdr:col>146</xdr:col>
      <xdr:colOff>8713</xdr:colOff>
      <xdr:row>163</xdr:row>
      <xdr:rowOff>143643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299213" y="48530643"/>
          <a:ext cx="266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163</xdr:row>
      <xdr:rowOff>41868</xdr:rowOff>
    </xdr:from>
    <xdr:to>
      <xdr:col>143</xdr:col>
      <xdr:colOff>212255</xdr:colOff>
      <xdr:row>163</xdr:row>
      <xdr:rowOff>257868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164</xdr:row>
      <xdr:rowOff>143643</xdr:rowOff>
    </xdr:from>
    <xdr:to>
      <xdr:col>146</xdr:col>
      <xdr:colOff>8713</xdr:colOff>
      <xdr:row>164</xdr:row>
      <xdr:rowOff>143643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164</xdr:row>
      <xdr:rowOff>41868</xdr:rowOff>
    </xdr:from>
    <xdr:to>
      <xdr:col>143</xdr:col>
      <xdr:colOff>212255</xdr:colOff>
      <xdr:row>164</xdr:row>
      <xdr:rowOff>257868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165</xdr:row>
      <xdr:rowOff>143643</xdr:rowOff>
    </xdr:from>
    <xdr:to>
      <xdr:col>146</xdr:col>
      <xdr:colOff>8713</xdr:colOff>
      <xdr:row>165</xdr:row>
      <xdr:rowOff>143643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165</xdr:row>
      <xdr:rowOff>41868</xdr:rowOff>
    </xdr:from>
    <xdr:to>
      <xdr:col>143</xdr:col>
      <xdr:colOff>212255</xdr:colOff>
      <xdr:row>165</xdr:row>
      <xdr:rowOff>257868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166</xdr:row>
      <xdr:rowOff>143643</xdr:rowOff>
    </xdr:from>
    <xdr:to>
      <xdr:col>146</xdr:col>
      <xdr:colOff>8713</xdr:colOff>
      <xdr:row>166</xdr:row>
      <xdr:rowOff>143643</xdr:rowOff>
    </xdr:to>
    <xdr:cxnSp macro="">
      <xdr:nvCxnSpPr>
        <xdr:cNvPr id="204" name="直線矢印コネクタ 20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166</xdr:row>
      <xdr:rowOff>41868</xdr:rowOff>
    </xdr:from>
    <xdr:to>
      <xdr:col>143</xdr:col>
      <xdr:colOff>212255</xdr:colOff>
      <xdr:row>166</xdr:row>
      <xdr:rowOff>257868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159</xdr:row>
      <xdr:rowOff>144565</xdr:rowOff>
    </xdr:from>
    <xdr:to>
      <xdr:col>146</xdr:col>
      <xdr:colOff>14519</xdr:colOff>
      <xdr:row>159</xdr:row>
      <xdr:rowOff>144565</xdr:rowOff>
    </xdr:to>
    <xdr:cxnSp macro="">
      <xdr:nvCxnSpPr>
        <xdr:cNvPr id="206" name="直線矢印コネクタ 20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159</xdr:row>
      <xdr:rowOff>42789</xdr:rowOff>
    </xdr:from>
    <xdr:to>
      <xdr:col>141</xdr:col>
      <xdr:colOff>202998</xdr:colOff>
      <xdr:row>159</xdr:row>
      <xdr:rowOff>258789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160</xdr:row>
      <xdr:rowOff>144565</xdr:rowOff>
    </xdr:from>
    <xdr:to>
      <xdr:col>146</xdr:col>
      <xdr:colOff>14519</xdr:colOff>
      <xdr:row>160</xdr:row>
      <xdr:rowOff>144565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160</xdr:row>
      <xdr:rowOff>42789</xdr:rowOff>
    </xdr:from>
    <xdr:to>
      <xdr:col>141</xdr:col>
      <xdr:colOff>202998</xdr:colOff>
      <xdr:row>160</xdr:row>
      <xdr:rowOff>258789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161</xdr:row>
      <xdr:rowOff>144565</xdr:rowOff>
    </xdr:from>
    <xdr:to>
      <xdr:col>146</xdr:col>
      <xdr:colOff>14519</xdr:colOff>
      <xdr:row>161</xdr:row>
      <xdr:rowOff>144565</xdr:rowOff>
    </xdr:to>
    <xdr:cxnSp macro="">
      <xdr:nvCxnSpPr>
        <xdr:cNvPr id="210" name="直線矢印コネクタ 20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161</xdr:row>
      <xdr:rowOff>42789</xdr:rowOff>
    </xdr:from>
    <xdr:to>
      <xdr:col>141</xdr:col>
      <xdr:colOff>202998</xdr:colOff>
      <xdr:row>161</xdr:row>
      <xdr:rowOff>258789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155</xdr:row>
      <xdr:rowOff>143643</xdr:rowOff>
    </xdr:from>
    <xdr:to>
      <xdr:col>146</xdr:col>
      <xdr:colOff>8713</xdr:colOff>
      <xdr:row>155</xdr:row>
      <xdr:rowOff>143643</xdr:rowOff>
    </xdr:to>
    <xdr:cxnSp macro="">
      <xdr:nvCxnSpPr>
        <xdr:cNvPr id="212" name="直線矢印コネクタ 21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155</xdr:row>
      <xdr:rowOff>41868</xdr:rowOff>
    </xdr:from>
    <xdr:to>
      <xdr:col>143</xdr:col>
      <xdr:colOff>212255</xdr:colOff>
      <xdr:row>155</xdr:row>
      <xdr:rowOff>257868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156</xdr:row>
      <xdr:rowOff>143643</xdr:rowOff>
    </xdr:from>
    <xdr:to>
      <xdr:col>146</xdr:col>
      <xdr:colOff>8713</xdr:colOff>
      <xdr:row>156</xdr:row>
      <xdr:rowOff>143643</xdr:rowOff>
    </xdr:to>
    <xdr:cxnSp macro="">
      <xdr:nvCxnSpPr>
        <xdr:cNvPr id="214" name="直線矢印コネクタ 21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156</xdr:row>
      <xdr:rowOff>41868</xdr:rowOff>
    </xdr:from>
    <xdr:to>
      <xdr:col>143</xdr:col>
      <xdr:colOff>212255</xdr:colOff>
      <xdr:row>156</xdr:row>
      <xdr:rowOff>257868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157</xdr:row>
      <xdr:rowOff>143643</xdr:rowOff>
    </xdr:from>
    <xdr:to>
      <xdr:col>146</xdr:col>
      <xdr:colOff>8713</xdr:colOff>
      <xdr:row>157</xdr:row>
      <xdr:rowOff>143643</xdr:rowOff>
    </xdr:to>
    <xdr:cxnSp macro="">
      <xdr:nvCxnSpPr>
        <xdr:cNvPr id="216" name="直線矢印コネクタ 21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157</xdr:row>
      <xdr:rowOff>41868</xdr:rowOff>
    </xdr:from>
    <xdr:to>
      <xdr:col>143</xdr:col>
      <xdr:colOff>212255</xdr:colOff>
      <xdr:row>157</xdr:row>
      <xdr:rowOff>257868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145</xdr:row>
      <xdr:rowOff>143643</xdr:rowOff>
    </xdr:from>
    <xdr:to>
      <xdr:col>143</xdr:col>
      <xdr:colOff>8977</xdr:colOff>
      <xdr:row>145</xdr:row>
      <xdr:rowOff>143643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145</xdr:row>
      <xdr:rowOff>41868</xdr:rowOff>
    </xdr:from>
    <xdr:to>
      <xdr:col>141</xdr:col>
      <xdr:colOff>221780</xdr:colOff>
      <xdr:row>145</xdr:row>
      <xdr:rowOff>257868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146</xdr:row>
      <xdr:rowOff>143643</xdr:rowOff>
    </xdr:from>
    <xdr:to>
      <xdr:col>143</xdr:col>
      <xdr:colOff>8977</xdr:colOff>
      <xdr:row>146</xdr:row>
      <xdr:rowOff>143643</xdr:rowOff>
    </xdr:to>
    <xdr:cxnSp macro="">
      <xdr:nvCxnSpPr>
        <xdr:cNvPr id="220" name="直線矢印コネクタ 21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146</xdr:row>
      <xdr:rowOff>41868</xdr:rowOff>
    </xdr:from>
    <xdr:to>
      <xdr:col>141</xdr:col>
      <xdr:colOff>221780</xdr:colOff>
      <xdr:row>146</xdr:row>
      <xdr:rowOff>257868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147</xdr:row>
      <xdr:rowOff>143643</xdr:rowOff>
    </xdr:from>
    <xdr:to>
      <xdr:col>143</xdr:col>
      <xdr:colOff>8977</xdr:colOff>
      <xdr:row>147</xdr:row>
      <xdr:rowOff>143643</xdr:rowOff>
    </xdr:to>
    <xdr:cxnSp macro="">
      <xdr:nvCxnSpPr>
        <xdr:cNvPr id="222" name="直線矢印コネクタ 2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147</xdr:row>
      <xdr:rowOff>41868</xdr:rowOff>
    </xdr:from>
    <xdr:to>
      <xdr:col>141</xdr:col>
      <xdr:colOff>221780</xdr:colOff>
      <xdr:row>147</xdr:row>
      <xdr:rowOff>257868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141</xdr:row>
      <xdr:rowOff>143643</xdr:rowOff>
    </xdr:from>
    <xdr:to>
      <xdr:col>143</xdr:col>
      <xdr:colOff>8977</xdr:colOff>
      <xdr:row>141</xdr:row>
      <xdr:rowOff>143643</xdr:rowOff>
    </xdr:to>
    <xdr:cxnSp macro="">
      <xdr:nvCxnSpPr>
        <xdr:cNvPr id="224" name="直線矢印コネクタ 2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141</xdr:row>
      <xdr:rowOff>41868</xdr:rowOff>
    </xdr:from>
    <xdr:to>
      <xdr:col>141</xdr:col>
      <xdr:colOff>221780</xdr:colOff>
      <xdr:row>141</xdr:row>
      <xdr:rowOff>257868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142</xdr:row>
      <xdr:rowOff>143643</xdr:rowOff>
    </xdr:from>
    <xdr:to>
      <xdr:col>143</xdr:col>
      <xdr:colOff>8977</xdr:colOff>
      <xdr:row>142</xdr:row>
      <xdr:rowOff>143643</xdr:rowOff>
    </xdr:to>
    <xdr:cxnSp macro="">
      <xdr:nvCxnSpPr>
        <xdr:cNvPr id="226" name="直線矢印コネクタ 2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142</xdr:row>
      <xdr:rowOff>41868</xdr:rowOff>
    </xdr:from>
    <xdr:to>
      <xdr:col>141</xdr:col>
      <xdr:colOff>221780</xdr:colOff>
      <xdr:row>142</xdr:row>
      <xdr:rowOff>257868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143</xdr:row>
      <xdr:rowOff>143643</xdr:rowOff>
    </xdr:from>
    <xdr:to>
      <xdr:col>143</xdr:col>
      <xdr:colOff>8977</xdr:colOff>
      <xdr:row>143</xdr:row>
      <xdr:rowOff>143643</xdr:rowOff>
    </xdr:to>
    <xdr:cxnSp macro="">
      <xdr:nvCxnSpPr>
        <xdr:cNvPr id="228" name="直線矢印コネクタ 2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143</xdr:row>
      <xdr:rowOff>41868</xdr:rowOff>
    </xdr:from>
    <xdr:to>
      <xdr:col>141</xdr:col>
      <xdr:colOff>221780</xdr:colOff>
      <xdr:row>143</xdr:row>
      <xdr:rowOff>257868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137</xdr:row>
      <xdr:rowOff>143643</xdr:rowOff>
    </xdr:from>
    <xdr:to>
      <xdr:col>144</xdr:col>
      <xdr:colOff>18502</xdr:colOff>
      <xdr:row>137</xdr:row>
      <xdr:rowOff>143643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137</xdr:row>
      <xdr:rowOff>41868</xdr:rowOff>
    </xdr:from>
    <xdr:to>
      <xdr:col>141</xdr:col>
      <xdr:colOff>221780</xdr:colOff>
      <xdr:row>137</xdr:row>
      <xdr:rowOff>257868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138</xdr:row>
      <xdr:rowOff>143643</xdr:rowOff>
    </xdr:from>
    <xdr:to>
      <xdr:col>144</xdr:col>
      <xdr:colOff>18502</xdr:colOff>
      <xdr:row>138</xdr:row>
      <xdr:rowOff>143643</xdr:rowOff>
    </xdr:to>
    <xdr:cxnSp macro="">
      <xdr:nvCxnSpPr>
        <xdr:cNvPr id="236" name="直線矢印コネクタ 2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138</xdr:row>
      <xdr:rowOff>41868</xdr:rowOff>
    </xdr:from>
    <xdr:to>
      <xdr:col>141</xdr:col>
      <xdr:colOff>221780</xdr:colOff>
      <xdr:row>138</xdr:row>
      <xdr:rowOff>257868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139</xdr:row>
      <xdr:rowOff>143643</xdr:rowOff>
    </xdr:from>
    <xdr:to>
      <xdr:col>144</xdr:col>
      <xdr:colOff>18502</xdr:colOff>
      <xdr:row>139</xdr:row>
      <xdr:rowOff>143643</xdr:rowOff>
    </xdr:to>
    <xdr:cxnSp macro="">
      <xdr:nvCxnSpPr>
        <xdr:cNvPr id="238" name="直線矢印コネクタ 2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139</xdr:row>
      <xdr:rowOff>41868</xdr:rowOff>
    </xdr:from>
    <xdr:to>
      <xdr:col>141</xdr:col>
      <xdr:colOff>221780</xdr:colOff>
      <xdr:row>139</xdr:row>
      <xdr:rowOff>257868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186</xdr:row>
      <xdr:rowOff>143643</xdr:rowOff>
    </xdr:from>
    <xdr:to>
      <xdr:col>148</xdr:col>
      <xdr:colOff>22320</xdr:colOff>
      <xdr:row>186</xdr:row>
      <xdr:rowOff>143643</xdr:rowOff>
    </xdr:to>
    <xdr:cxnSp macro="">
      <xdr:nvCxnSpPr>
        <xdr:cNvPr id="240" name="直線矢印コネクタ 2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186</xdr:row>
      <xdr:rowOff>41868</xdr:rowOff>
    </xdr:from>
    <xdr:to>
      <xdr:col>145</xdr:col>
      <xdr:colOff>225862</xdr:colOff>
      <xdr:row>186</xdr:row>
      <xdr:rowOff>257868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187</xdr:row>
      <xdr:rowOff>143643</xdr:rowOff>
    </xdr:from>
    <xdr:to>
      <xdr:col>148</xdr:col>
      <xdr:colOff>22320</xdr:colOff>
      <xdr:row>187</xdr:row>
      <xdr:rowOff>143643</xdr:rowOff>
    </xdr:to>
    <xdr:cxnSp macro="">
      <xdr:nvCxnSpPr>
        <xdr:cNvPr id="242" name="直線矢印コネクタ 2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187</xdr:row>
      <xdr:rowOff>41868</xdr:rowOff>
    </xdr:from>
    <xdr:to>
      <xdr:col>145</xdr:col>
      <xdr:colOff>225862</xdr:colOff>
      <xdr:row>187</xdr:row>
      <xdr:rowOff>257868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189</xdr:row>
      <xdr:rowOff>143643</xdr:rowOff>
    </xdr:from>
    <xdr:to>
      <xdr:col>148</xdr:col>
      <xdr:colOff>22320</xdr:colOff>
      <xdr:row>189</xdr:row>
      <xdr:rowOff>143643</xdr:rowOff>
    </xdr:to>
    <xdr:cxnSp macro="">
      <xdr:nvCxnSpPr>
        <xdr:cNvPr id="244" name="直線矢印コネクタ 2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189</xdr:row>
      <xdr:rowOff>41868</xdr:rowOff>
    </xdr:from>
    <xdr:to>
      <xdr:col>145</xdr:col>
      <xdr:colOff>225862</xdr:colOff>
      <xdr:row>189</xdr:row>
      <xdr:rowOff>257868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190</xdr:row>
      <xdr:rowOff>143643</xdr:rowOff>
    </xdr:from>
    <xdr:to>
      <xdr:col>148</xdr:col>
      <xdr:colOff>22320</xdr:colOff>
      <xdr:row>190</xdr:row>
      <xdr:rowOff>143643</xdr:rowOff>
    </xdr:to>
    <xdr:cxnSp macro="">
      <xdr:nvCxnSpPr>
        <xdr:cNvPr id="246" name="直線矢印コネクタ 2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190</xdr:row>
      <xdr:rowOff>41868</xdr:rowOff>
    </xdr:from>
    <xdr:to>
      <xdr:col>145</xdr:col>
      <xdr:colOff>225862</xdr:colOff>
      <xdr:row>190</xdr:row>
      <xdr:rowOff>257868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191</xdr:row>
      <xdr:rowOff>143643</xdr:rowOff>
    </xdr:from>
    <xdr:to>
      <xdr:col>148</xdr:col>
      <xdr:colOff>22320</xdr:colOff>
      <xdr:row>191</xdr:row>
      <xdr:rowOff>143643</xdr:rowOff>
    </xdr:to>
    <xdr:cxnSp macro="">
      <xdr:nvCxnSpPr>
        <xdr:cNvPr id="248" name="直線矢印コネクタ 2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191</xdr:row>
      <xdr:rowOff>41868</xdr:rowOff>
    </xdr:from>
    <xdr:to>
      <xdr:col>145</xdr:col>
      <xdr:colOff>225862</xdr:colOff>
      <xdr:row>191</xdr:row>
      <xdr:rowOff>257868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193</xdr:row>
      <xdr:rowOff>143643</xdr:rowOff>
    </xdr:from>
    <xdr:to>
      <xdr:col>148</xdr:col>
      <xdr:colOff>22320</xdr:colOff>
      <xdr:row>193</xdr:row>
      <xdr:rowOff>143643</xdr:rowOff>
    </xdr:to>
    <xdr:cxnSp macro="">
      <xdr:nvCxnSpPr>
        <xdr:cNvPr id="250" name="直線矢印コネクタ 2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193</xdr:row>
      <xdr:rowOff>41868</xdr:rowOff>
    </xdr:from>
    <xdr:to>
      <xdr:col>145</xdr:col>
      <xdr:colOff>225862</xdr:colOff>
      <xdr:row>193</xdr:row>
      <xdr:rowOff>257868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194</xdr:row>
      <xdr:rowOff>143643</xdr:rowOff>
    </xdr:from>
    <xdr:to>
      <xdr:col>148</xdr:col>
      <xdr:colOff>22320</xdr:colOff>
      <xdr:row>194</xdr:row>
      <xdr:rowOff>143643</xdr:rowOff>
    </xdr:to>
    <xdr:cxnSp macro="">
      <xdr:nvCxnSpPr>
        <xdr:cNvPr id="252" name="直線矢印コネクタ 2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194</xdr:row>
      <xdr:rowOff>41868</xdr:rowOff>
    </xdr:from>
    <xdr:to>
      <xdr:col>145</xdr:col>
      <xdr:colOff>225862</xdr:colOff>
      <xdr:row>194</xdr:row>
      <xdr:rowOff>257868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195</xdr:row>
      <xdr:rowOff>143643</xdr:rowOff>
    </xdr:from>
    <xdr:to>
      <xdr:col>148</xdr:col>
      <xdr:colOff>22320</xdr:colOff>
      <xdr:row>195</xdr:row>
      <xdr:rowOff>143643</xdr:rowOff>
    </xdr:to>
    <xdr:cxnSp macro="">
      <xdr:nvCxnSpPr>
        <xdr:cNvPr id="254" name="直線矢印コネクタ 2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195</xdr:row>
      <xdr:rowOff>41868</xdr:rowOff>
    </xdr:from>
    <xdr:to>
      <xdr:col>145</xdr:col>
      <xdr:colOff>225862</xdr:colOff>
      <xdr:row>195</xdr:row>
      <xdr:rowOff>257868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197</xdr:row>
      <xdr:rowOff>143643</xdr:rowOff>
    </xdr:from>
    <xdr:to>
      <xdr:col>148</xdr:col>
      <xdr:colOff>22320</xdr:colOff>
      <xdr:row>197</xdr:row>
      <xdr:rowOff>143643</xdr:rowOff>
    </xdr:to>
    <xdr:cxnSp macro="">
      <xdr:nvCxnSpPr>
        <xdr:cNvPr id="256" name="直線矢印コネクタ 2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197</xdr:row>
      <xdr:rowOff>41868</xdr:rowOff>
    </xdr:from>
    <xdr:to>
      <xdr:col>145</xdr:col>
      <xdr:colOff>225862</xdr:colOff>
      <xdr:row>197</xdr:row>
      <xdr:rowOff>257868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198</xdr:row>
      <xdr:rowOff>143643</xdr:rowOff>
    </xdr:from>
    <xdr:to>
      <xdr:col>148</xdr:col>
      <xdr:colOff>22320</xdr:colOff>
      <xdr:row>198</xdr:row>
      <xdr:rowOff>143643</xdr:rowOff>
    </xdr:to>
    <xdr:cxnSp macro="">
      <xdr:nvCxnSpPr>
        <xdr:cNvPr id="258" name="直線矢印コネクタ 2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198</xdr:row>
      <xdr:rowOff>41868</xdr:rowOff>
    </xdr:from>
    <xdr:to>
      <xdr:col>145</xdr:col>
      <xdr:colOff>225862</xdr:colOff>
      <xdr:row>198</xdr:row>
      <xdr:rowOff>257868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209</xdr:row>
      <xdr:rowOff>143643</xdr:rowOff>
    </xdr:from>
    <xdr:to>
      <xdr:col>140</xdr:col>
      <xdr:colOff>325284</xdr:colOff>
      <xdr:row>209</xdr:row>
      <xdr:rowOff>143643</xdr:rowOff>
    </xdr:to>
    <xdr:cxnSp macro="">
      <xdr:nvCxnSpPr>
        <xdr:cNvPr id="260" name="直線矢印コネクタ 2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209</xdr:row>
      <xdr:rowOff>41868</xdr:rowOff>
    </xdr:from>
    <xdr:to>
      <xdr:col>139</xdr:col>
      <xdr:colOff>35360</xdr:colOff>
      <xdr:row>209</xdr:row>
      <xdr:rowOff>257868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49719" y="62077633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210</xdr:row>
      <xdr:rowOff>143643</xdr:rowOff>
    </xdr:from>
    <xdr:to>
      <xdr:col>140</xdr:col>
      <xdr:colOff>325284</xdr:colOff>
      <xdr:row>210</xdr:row>
      <xdr:rowOff>143643</xdr:rowOff>
    </xdr:to>
    <xdr:cxnSp macro="">
      <xdr:nvCxnSpPr>
        <xdr:cNvPr id="262" name="直線矢印コネクタ 2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210</xdr:row>
      <xdr:rowOff>41868</xdr:rowOff>
    </xdr:from>
    <xdr:to>
      <xdr:col>139</xdr:col>
      <xdr:colOff>35360</xdr:colOff>
      <xdr:row>210</xdr:row>
      <xdr:rowOff>257868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09338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211</xdr:row>
      <xdr:rowOff>143643</xdr:rowOff>
    </xdr:from>
    <xdr:to>
      <xdr:col>140</xdr:col>
      <xdr:colOff>325284</xdr:colOff>
      <xdr:row>211</xdr:row>
      <xdr:rowOff>143643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32135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211</xdr:row>
      <xdr:rowOff>41868</xdr:rowOff>
    </xdr:from>
    <xdr:to>
      <xdr:col>139</xdr:col>
      <xdr:colOff>35360</xdr:colOff>
      <xdr:row>211</xdr:row>
      <xdr:rowOff>257868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21958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212</xdr:row>
      <xdr:rowOff>143643</xdr:rowOff>
    </xdr:from>
    <xdr:to>
      <xdr:col>140</xdr:col>
      <xdr:colOff>325284</xdr:colOff>
      <xdr:row>212</xdr:row>
      <xdr:rowOff>143643</xdr:rowOff>
    </xdr:to>
    <xdr:cxnSp macro="">
      <xdr:nvCxnSpPr>
        <xdr:cNvPr id="266" name="直線矢印コネクタ 2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6071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212</xdr:row>
      <xdr:rowOff>41868</xdr:rowOff>
    </xdr:from>
    <xdr:to>
      <xdr:col>139</xdr:col>
      <xdr:colOff>35360</xdr:colOff>
      <xdr:row>212</xdr:row>
      <xdr:rowOff>257868</xdr:rowOff>
    </xdr:to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5053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214</xdr:row>
      <xdr:rowOff>146364</xdr:rowOff>
    </xdr:from>
    <xdr:to>
      <xdr:col>140</xdr:col>
      <xdr:colOff>328005</xdr:colOff>
      <xdr:row>214</xdr:row>
      <xdr:rowOff>146364</xdr:rowOff>
    </xdr:to>
    <xdr:cxnSp macro="">
      <xdr:nvCxnSpPr>
        <xdr:cNvPr id="268" name="直線矢印コネクタ 2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214</xdr:row>
      <xdr:rowOff>44589</xdr:rowOff>
    </xdr:from>
    <xdr:to>
      <xdr:col>139</xdr:col>
      <xdr:colOff>38081</xdr:colOff>
      <xdr:row>214</xdr:row>
      <xdr:rowOff>260589</xdr:rowOff>
    </xdr:to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215</xdr:row>
      <xdr:rowOff>146364</xdr:rowOff>
    </xdr:from>
    <xdr:to>
      <xdr:col>140</xdr:col>
      <xdr:colOff>328005</xdr:colOff>
      <xdr:row>215</xdr:row>
      <xdr:rowOff>146364</xdr:rowOff>
    </xdr:to>
    <xdr:cxnSp macro="">
      <xdr:nvCxnSpPr>
        <xdr:cNvPr id="270" name="直線矢印コネクタ 2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215</xdr:row>
      <xdr:rowOff>44589</xdr:rowOff>
    </xdr:from>
    <xdr:to>
      <xdr:col>139</xdr:col>
      <xdr:colOff>38081</xdr:colOff>
      <xdr:row>215</xdr:row>
      <xdr:rowOff>260589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216</xdr:row>
      <xdr:rowOff>146364</xdr:rowOff>
    </xdr:from>
    <xdr:to>
      <xdr:col>140</xdr:col>
      <xdr:colOff>328005</xdr:colOff>
      <xdr:row>216</xdr:row>
      <xdr:rowOff>146364</xdr:rowOff>
    </xdr:to>
    <xdr:cxnSp macro="">
      <xdr:nvCxnSpPr>
        <xdr:cNvPr id="272" name="直線矢印コネクタ 2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75282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216</xdr:row>
      <xdr:rowOff>44589</xdr:rowOff>
    </xdr:from>
    <xdr:to>
      <xdr:col>139</xdr:col>
      <xdr:colOff>38081</xdr:colOff>
      <xdr:row>216</xdr:row>
      <xdr:rowOff>260589</xdr:rowOff>
    </xdr:to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65105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4671</xdr:colOff>
      <xdr:row>219</xdr:row>
      <xdr:rowOff>149085</xdr:rowOff>
    </xdr:from>
    <xdr:to>
      <xdr:col>139</xdr:col>
      <xdr:colOff>306758</xdr:colOff>
      <xdr:row>219</xdr:row>
      <xdr:rowOff>149085</xdr:rowOff>
    </xdr:to>
    <xdr:cxnSp macro="">
      <xdr:nvCxnSpPr>
        <xdr:cNvPr id="274" name="直線矢印コネクタ 2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46128" y="64769998"/>
          <a:ext cx="12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126737</xdr:colOff>
      <xdr:row>219</xdr:row>
      <xdr:rowOff>39028</xdr:rowOff>
    </xdr:from>
    <xdr:to>
      <xdr:col>139</xdr:col>
      <xdr:colOff>189888</xdr:colOff>
      <xdr:row>219</xdr:row>
      <xdr:rowOff>255028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768194" y="64659941"/>
          <a:ext cx="1057064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79</xdr:col>
      <xdr:colOff>329045</xdr:colOff>
      <xdr:row>119</xdr:row>
      <xdr:rowOff>103910</xdr:rowOff>
    </xdr:from>
    <xdr:to>
      <xdr:col>136</xdr:col>
      <xdr:colOff>311727</xdr:colOff>
      <xdr:row>231</xdr:row>
      <xdr:rowOff>173180</xdr:rowOff>
    </xdr:to>
    <xdr:sp macro="" textlink="">
      <xdr:nvSpPr>
        <xdr:cNvPr id="4" name="正方形/長方形 3"/>
        <xdr:cNvSpPr/>
      </xdr:nvSpPr>
      <xdr:spPr>
        <a:xfrm>
          <a:off x="15188045" y="36246955"/>
          <a:ext cx="2545773" cy="33043089"/>
        </a:xfrm>
        <a:prstGeom prst="rect">
          <a:avLst/>
        </a:prstGeom>
        <a:solidFill>
          <a:srgbClr val="FFCCCC">
            <a:alpha val="47000"/>
          </a:srgbClr>
        </a:solidFill>
        <a:ln w="76200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279</xdr:row>
      <xdr:rowOff>86590</xdr:rowOff>
    </xdr:from>
    <xdr:to>
      <xdr:col>150</xdr:col>
      <xdr:colOff>762000</xdr:colOff>
      <xdr:row>279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510664" y="8238259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506700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670375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1127700" y="422275"/>
          <a:ext cx="1676401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0</xdr:colOff>
      <xdr:row>3</xdr:row>
      <xdr:rowOff>12700</xdr:rowOff>
    </xdr:from>
    <xdr:to>
      <xdr:col>173</xdr:col>
      <xdr:colOff>6350</xdr:colOff>
      <xdr:row>5</xdr:row>
      <xdr:rowOff>0</xdr:rowOff>
    </xdr:to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959550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8814</xdr:colOff>
      <xdr:row>8</xdr:row>
      <xdr:rowOff>145967</xdr:rowOff>
    </xdr:from>
    <xdr:to>
      <xdr:col>150</xdr:col>
      <xdr:colOff>297209</xdr:colOff>
      <xdr:row>8</xdr:row>
      <xdr:rowOff>145967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2516389" y="3594017"/>
          <a:ext cx="9551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113282</xdr:colOff>
      <xdr:row>8</xdr:row>
      <xdr:rowOff>60037</xdr:rowOff>
    </xdr:from>
    <xdr:to>
      <xdr:col>150</xdr:col>
      <xdr:colOff>189988</xdr:colOff>
      <xdr:row>8</xdr:row>
      <xdr:rowOff>232782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2620857" y="3508087"/>
          <a:ext cx="743456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173</xdr:col>
      <xdr:colOff>0</xdr:colOff>
      <xdr:row>3</xdr:row>
      <xdr:rowOff>19050</xdr:rowOff>
    </xdr:from>
    <xdr:to>
      <xdr:col>173</xdr:col>
      <xdr:colOff>12948</xdr:colOff>
      <xdr:row>5</xdr:row>
      <xdr:rowOff>0</xdr:rowOff>
    </xdr:to>
    <xdr:pic>
      <xdr:nvPicPr>
        <xdr:cNvPr id="12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5450" y="895350"/>
          <a:ext cx="7506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23812</xdr:colOff>
      <xdr:row>70</xdr:row>
      <xdr:rowOff>309562</xdr:rowOff>
    </xdr:from>
    <xdr:to>
      <xdr:col>141</xdr:col>
      <xdr:colOff>0</xdr:colOff>
      <xdr:row>70</xdr:row>
      <xdr:rowOff>309562</xdr:rowOff>
    </xdr:to>
    <xdr:cxnSp macro="">
      <xdr:nvCxnSpPr>
        <xdr:cNvPr id="16" name="直線矢印コネクタ 15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7864137" y="2145506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71</xdr:row>
      <xdr:rowOff>309562</xdr:rowOff>
    </xdr:from>
    <xdr:to>
      <xdr:col>141</xdr:col>
      <xdr:colOff>0</xdr:colOff>
      <xdr:row>71</xdr:row>
      <xdr:rowOff>309562</xdr:rowOff>
    </xdr:to>
    <xdr:cxnSp macro="">
      <xdr:nvCxnSpPr>
        <xdr:cNvPr id="17" name="直線矢印コネクタ 16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7864137" y="2174081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16791</xdr:colOff>
      <xdr:row>154</xdr:row>
      <xdr:rowOff>153934</xdr:rowOff>
    </xdr:from>
    <xdr:to>
      <xdr:col>139</xdr:col>
      <xdr:colOff>295191</xdr:colOff>
      <xdr:row>154</xdr:row>
      <xdr:rowOff>153934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7190366" y="45321484"/>
          <a:ext cx="2612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231704</xdr:colOff>
      <xdr:row>9</xdr:row>
      <xdr:rowOff>69468</xdr:rowOff>
    </xdr:from>
    <xdr:to>
      <xdr:col>135</xdr:col>
      <xdr:colOff>69435</xdr:colOff>
      <xdr:row>10</xdr:row>
      <xdr:rowOff>235088</xdr:rowOff>
    </xdr:to>
    <xdr:sp macro="" textlink="">
      <xdr:nvSpPr>
        <xdr:cNvPr id="19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05279" y="3803268"/>
          <a:ext cx="83785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152</xdr:col>
      <xdr:colOff>12157</xdr:colOff>
      <xdr:row>10</xdr:row>
      <xdr:rowOff>136791</xdr:rowOff>
    </xdr:from>
    <xdr:to>
      <xdr:col>154</xdr:col>
      <xdr:colOff>302624</xdr:colOff>
      <xdr:row>10</xdr:row>
      <xdr:rowOff>136791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3853232" y="415634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10</xdr:row>
      <xdr:rowOff>55191</xdr:rowOff>
    </xdr:from>
    <xdr:to>
      <xdr:col>154</xdr:col>
      <xdr:colOff>197007</xdr:colOff>
      <xdr:row>10</xdr:row>
      <xdr:rowOff>231111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3967726" y="4074741"/>
          <a:ext cx="737106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11</xdr:row>
      <xdr:rowOff>140239</xdr:rowOff>
    </xdr:from>
    <xdr:to>
      <xdr:col>159</xdr:col>
      <xdr:colOff>276067</xdr:colOff>
      <xdr:row>11</xdr:row>
      <xdr:rowOff>140239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4849957" y="44455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11</xdr:row>
      <xdr:rowOff>30390</xdr:rowOff>
    </xdr:from>
    <xdr:to>
      <xdr:col>159</xdr:col>
      <xdr:colOff>124591</xdr:colOff>
      <xdr:row>11</xdr:row>
      <xdr:rowOff>266700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5023359" y="43356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12</xdr:row>
      <xdr:rowOff>140239</xdr:rowOff>
    </xdr:from>
    <xdr:to>
      <xdr:col>159</xdr:col>
      <xdr:colOff>276067</xdr:colOff>
      <xdr:row>12</xdr:row>
      <xdr:rowOff>140239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4849957" y="473128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12</xdr:row>
      <xdr:rowOff>30390</xdr:rowOff>
    </xdr:from>
    <xdr:to>
      <xdr:col>159</xdr:col>
      <xdr:colOff>124591</xdr:colOff>
      <xdr:row>12</xdr:row>
      <xdr:rowOff>266700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5023359" y="462144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13</xdr:row>
      <xdr:rowOff>140239</xdr:rowOff>
    </xdr:from>
    <xdr:to>
      <xdr:col>159</xdr:col>
      <xdr:colOff>276067</xdr:colOff>
      <xdr:row>13</xdr:row>
      <xdr:rowOff>140239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4849957" y="50170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13</xdr:row>
      <xdr:rowOff>30390</xdr:rowOff>
    </xdr:from>
    <xdr:to>
      <xdr:col>159</xdr:col>
      <xdr:colOff>124591</xdr:colOff>
      <xdr:row>13</xdr:row>
      <xdr:rowOff>266700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5023359" y="49071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16</xdr:row>
      <xdr:rowOff>154111</xdr:rowOff>
    </xdr:from>
    <xdr:to>
      <xdr:col>152</xdr:col>
      <xdr:colOff>302624</xdr:colOff>
      <xdr:row>16</xdr:row>
      <xdr:rowOff>154111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3186482" y="5888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16</xdr:row>
      <xdr:rowOff>70491</xdr:rowOff>
    </xdr:from>
    <xdr:to>
      <xdr:col>152</xdr:col>
      <xdr:colOff>200182</xdr:colOff>
      <xdr:row>16</xdr:row>
      <xdr:rowOff>249586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3297801" y="5804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12157</xdr:colOff>
      <xdr:row>15</xdr:row>
      <xdr:rowOff>154111</xdr:rowOff>
    </xdr:from>
    <xdr:to>
      <xdr:col>161</xdr:col>
      <xdr:colOff>302624</xdr:colOff>
      <xdr:row>15</xdr:row>
      <xdr:rowOff>154111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6186857" y="5602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123476</xdr:colOff>
      <xdr:row>15</xdr:row>
      <xdr:rowOff>70491</xdr:rowOff>
    </xdr:from>
    <xdr:to>
      <xdr:col>161</xdr:col>
      <xdr:colOff>200182</xdr:colOff>
      <xdr:row>15</xdr:row>
      <xdr:rowOff>249586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6298176" y="5518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12157</xdr:colOff>
      <xdr:row>17</xdr:row>
      <xdr:rowOff>154111</xdr:rowOff>
    </xdr:from>
    <xdr:to>
      <xdr:col>159</xdr:col>
      <xdr:colOff>302624</xdr:colOff>
      <xdr:row>17</xdr:row>
      <xdr:rowOff>154111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5520107" y="6173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123476</xdr:colOff>
      <xdr:row>17</xdr:row>
      <xdr:rowOff>70491</xdr:rowOff>
    </xdr:from>
    <xdr:to>
      <xdr:col>159</xdr:col>
      <xdr:colOff>200182</xdr:colOff>
      <xdr:row>17</xdr:row>
      <xdr:rowOff>249586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5631426" y="60902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18</xdr:row>
      <xdr:rowOff>154111</xdr:rowOff>
    </xdr:from>
    <xdr:to>
      <xdr:col>152</xdr:col>
      <xdr:colOff>302624</xdr:colOff>
      <xdr:row>18</xdr:row>
      <xdr:rowOff>154111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3186482" y="6459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18</xdr:row>
      <xdr:rowOff>70491</xdr:rowOff>
    </xdr:from>
    <xdr:to>
      <xdr:col>152</xdr:col>
      <xdr:colOff>200182</xdr:colOff>
      <xdr:row>18</xdr:row>
      <xdr:rowOff>249586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3297801" y="6376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19</xdr:row>
      <xdr:rowOff>154111</xdr:rowOff>
    </xdr:from>
    <xdr:to>
      <xdr:col>152</xdr:col>
      <xdr:colOff>302624</xdr:colOff>
      <xdr:row>19</xdr:row>
      <xdr:rowOff>154111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3186482" y="6745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19</xdr:row>
      <xdr:rowOff>70491</xdr:rowOff>
    </xdr:from>
    <xdr:to>
      <xdr:col>152</xdr:col>
      <xdr:colOff>200182</xdr:colOff>
      <xdr:row>19</xdr:row>
      <xdr:rowOff>249586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3297801" y="6661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97750</xdr:colOff>
      <xdr:row>19</xdr:row>
      <xdr:rowOff>62877</xdr:rowOff>
    </xdr:from>
    <xdr:to>
      <xdr:col>138</xdr:col>
      <xdr:colOff>251462</xdr:colOff>
      <xdr:row>20</xdr:row>
      <xdr:rowOff>234847</xdr:rowOff>
    </xdr:to>
    <xdr:sp macro="" textlink="">
      <xdr:nvSpPr>
        <xdr:cNvPr id="38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8604825" y="6654177"/>
          <a:ext cx="820462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129</xdr:col>
      <xdr:colOff>20470</xdr:colOff>
      <xdr:row>21</xdr:row>
      <xdr:rowOff>144924</xdr:rowOff>
    </xdr:from>
    <xdr:to>
      <xdr:col>133</xdr:col>
      <xdr:colOff>295377</xdr:colOff>
      <xdr:row>21</xdr:row>
      <xdr:rowOff>144924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6193920" y="7307724"/>
          <a:ext cx="160840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160735</xdr:colOff>
      <xdr:row>21</xdr:row>
      <xdr:rowOff>35075</xdr:rowOff>
    </xdr:from>
    <xdr:to>
      <xdr:col>133</xdr:col>
      <xdr:colOff>154781</xdr:colOff>
      <xdr:row>21</xdr:row>
      <xdr:rowOff>268210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6334185" y="7197875"/>
          <a:ext cx="1327546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22</xdr:row>
      <xdr:rowOff>154111</xdr:rowOff>
    </xdr:from>
    <xdr:to>
      <xdr:col>162</xdr:col>
      <xdr:colOff>302624</xdr:colOff>
      <xdr:row>22</xdr:row>
      <xdr:rowOff>154111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6520232" y="7602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116907</xdr:colOff>
      <xdr:row>22</xdr:row>
      <xdr:rowOff>70491</xdr:rowOff>
    </xdr:from>
    <xdr:to>
      <xdr:col>162</xdr:col>
      <xdr:colOff>193613</xdr:colOff>
      <xdr:row>22</xdr:row>
      <xdr:rowOff>249586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624982" y="7519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28</xdr:row>
      <xdr:rowOff>154111</xdr:rowOff>
    </xdr:from>
    <xdr:to>
      <xdr:col>162</xdr:col>
      <xdr:colOff>302624</xdr:colOff>
      <xdr:row>28</xdr:row>
      <xdr:rowOff>154111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6520232" y="931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28</xdr:row>
      <xdr:rowOff>70491</xdr:rowOff>
    </xdr:from>
    <xdr:to>
      <xdr:col>162</xdr:col>
      <xdr:colOff>200182</xdr:colOff>
      <xdr:row>28</xdr:row>
      <xdr:rowOff>249586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6631551" y="9233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29</xdr:row>
      <xdr:rowOff>154111</xdr:rowOff>
    </xdr:from>
    <xdr:to>
      <xdr:col>162</xdr:col>
      <xdr:colOff>302624</xdr:colOff>
      <xdr:row>29</xdr:row>
      <xdr:rowOff>154111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6520232" y="9602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126651</xdr:colOff>
      <xdr:row>29</xdr:row>
      <xdr:rowOff>67316</xdr:rowOff>
    </xdr:from>
    <xdr:to>
      <xdr:col>162</xdr:col>
      <xdr:colOff>197007</xdr:colOff>
      <xdr:row>29</xdr:row>
      <xdr:rowOff>249586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6634726" y="9516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2896</xdr:colOff>
      <xdr:row>25</xdr:row>
      <xdr:rowOff>130664</xdr:rowOff>
    </xdr:from>
    <xdr:to>
      <xdr:col>159</xdr:col>
      <xdr:colOff>2410</xdr:colOff>
      <xdr:row>25</xdr:row>
      <xdr:rowOff>130664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5510846" y="8436464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3761</xdr:colOff>
      <xdr:row>26</xdr:row>
      <xdr:rowOff>135860</xdr:rowOff>
    </xdr:from>
    <xdr:to>
      <xdr:col>159</xdr:col>
      <xdr:colOff>3275</xdr:colOff>
      <xdr:row>26</xdr:row>
      <xdr:rowOff>135860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5511711" y="8727410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156</xdr:col>
      <xdr:colOff>333055</xdr:colOff>
      <xdr:row>27</xdr:row>
      <xdr:rowOff>136725</xdr:rowOff>
    </xdr:from>
    <xdr:to>
      <xdr:col>158</xdr:col>
      <xdr:colOff>332569</xdr:colOff>
      <xdr:row>27</xdr:row>
      <xdr:rowOff>136725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07630" y="901402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218416</xdr:colOff>
      <xdr:row>25</xdr:row>
      <xdr:rowOff>29477</xdr:rowOff>
    </xdr:from>
    <xdr:to>
      <xdr:col>158</xdr:col>
      <xdr:colOff>69274</xdr:colOff>
      <xdr:row>27</xdr:row>
      <xdr:rowOff>278283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726366" y="8335277"/>
          <a:ext cx="184233" cy="820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128</xdr:col>
      <xdr:colOff>104499</xdr:colOff>
      <xdr:row>27</xdr:row>
      <xdr:rowOff>86001</xdr:rowOff>
    </xdr:from>
    <xdr:to>
      <xdr:col>130</xdr:col>
      <xdr:colOff>255035</xdr:colOff>
      <xdr:row>28</xdr:row>
      <xdr:rowOff>257971</xdr:rowOff>
    </xdr:to>
    <xdr:sp macro="" textlink="">
      <xdr:nvSpPr>
        <xdr:cNvPr id="51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5944574" y="8963301"/>
          <a:ext cx="817286" cy="457720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137</xdr:col>
      <xdr:colOff>12157</xdr:colOff>
      <xdr:row>23</xdr:row>
      <xdr:rowOff>154111</xdr:rowOff>
    </xdr:from>
    <xdr:to>
      <xdr:col>139</xdr:col>
      <xdr:colOff>302624</xdr:colOff>
      <xdr:row>23</xdr:row>
      <xdr:rowOff>154111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18852607" y="7888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123476</xdr:colOff>
      <xdr:row>23</xdr:row>
      <xdr:rowOff>70491</xdr:rowOff>
    </xdr:from>
    <xdr:to>
      <xdr:col>139</xdr:col>
      <xdr:colOff>200182</xdr:colOff>
      <xdr:row>23</xdr:row>
      <xdr:rowOff>249586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18963926" y="7804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31</xdr:row>
      <xdr:rowOff>153855</xdr:rowOff>
    </xdr:from>
    <xdr:to>
      <xdr:col>158</xdr:col>
      <xdr:colOff>329155</xdr:colOff>
      <xdr:row>31</xdr:row>
      <xdr:rowOff>153855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04216" y="101741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31</xdr:row>
      <xdr:rowOff>23354</xdr:rowOff>
    </xdr:from>
    <xdr:to>
      <xdr:col>158</xdr:col>
      <xdr:colOff>202660</xdr:colOff>
      <xdr:row>32</xdr:row>
      <xdr:rowOff>8699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34815" y="100436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127</xdr:col>
      <xdr:colOff>64327</xdr:colOff>
      <xdr:row>31</xdr:row>
      <xdr:rowOff>63776</xdr:rowOff>
    </xdr:from>
    <xdr:to>
      <xdr:col>129</xdr:col>
      <xdr:colOff>211689</xdr:colOff>
      <xdr:row>32</xdr:row>
      <xdr:rowOff>254795</xdr:rowOff>
    </xdr:to>
    <xdr:sp macro="" textlink="">
      <xdr:nvSpPr>
        <xdr:cNvPr id="56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5571027" y="10084076"/>
          <a:ext cx="814112" cy="476769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151</xdr:col>
      <xdr:colOff>12157</xdr:colOff>
      <xdr:row>33</xdr:row>
      <xdr:rowOff>154111</xdr:rowOff>
    </xdr:from>
    <xdr:to>
      <xdr:col>153</xdr:col>
      <xdr:colOff>302624</xdr:colOff>
      <xdr:row>33</xdr:row>
      <xdr:rowOff>154111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3519857" y="1074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33</xdr:row>
      <xdr:rowOff>67316</xdr:rowOff>
    </xdr:from>
    <xdr:to>
      <xdr:col>153</xdr:col>
      <xdr:colOff>197007</xdr:colOff>
      <xdr:row>33</xdr:row>
      <xdr:rowOff>249586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3634351" y="1065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151</xdr:col>
      <xdr:colOff>12157</xdr:colOff>
      <xdr:row>34</xdr:row>
      <xdr:rowOff>154111</xdr:rowOff>
    </xdr:from>
    <xdr:to>
      <xdr:col>153</xdr:col>
      <xdr:colOff>302624</xdr:colOff>
      <xdr:row>34</xdr:row>
      <xdr:rowOff>154111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3519857" y="1103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34</xdr:row>
      <xdr:rowOff>67316</xdr:rowOff>
    </xdr:from>
    <xdr:to>
      <xdr:col>153</xdr:col>
      <xdr:colOff>197007</xdr:colOff>
      <xdr:row>34</xdr:row>
      <xdr:rowOff>249586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3634351" y="1094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38</xdr:row>
      <xdr:rowOff>154111</xdr:rowOff>
    </xdr:from>
    <xdr:to>
      <xdr:col>154</xdr:col>
      <xdr:colOff>302624</xdr:colOff>
      <xdr:row>38</xdr:row>
      <xdr:rowOff>154111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3853232" y="12174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38</xdr:row>
      <xdr:rowOff>67316</xdr:rowOff>
    </xdr:from>
    <xdr:to>
      <xdr:col>154</xdr:col>
      <xdr:colOff>197007</xdr:colOff>
      <xdr:row>38</xdr:row>
      <xdr:rowOff>249586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3967726" y="12087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53</xdr:row>
      <xdr:rowOff>154111</xdr:rowOff>
    </xdr:from>
    <xdr:to>
      <xdr:col>154</xdr:col>
      <xdr:colOff>302624</xdr:colOff>
      <xdr:row>53</xdr:row>
      <xdr:rowOff>154111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3853232" y="16460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53</xdr:row>
      <xdr:rowOff>67316</xdr:rowOff>
    </xdr:from>
    <xdr:to>
      <xdr:col>154</xdr:col>
      <xdr:colOff>197007</xdr:colOff>
      <xdr:row>53</xdr:row>
      <xdr:rowOff>249586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3967726" y="16374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147</xdr:col>
      <xdr:colOff>12157</xdr:colOff>
      <xdr:row>65</xdr:row>
      <xdr:rowOff>154111</xdr:rowOff>
    </xdr:from>
    <xdr:to>
      <xdr:col>149</xdr:col>
      <xdr:colOff>302624</xdr:colOff>
      <xdr:row>65</xdr:row>
      <xdr:rowOff>154111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2186357" y="19889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126651</xdr:colOff>
      <xdr:row>65</xdr:row>
      <xdr:rowOff>67316</xdr:rowOff>
    </xdr:from>
    <xdr:to>
      <xdr:col>149</xdr:col>
      <xdr:colOff>197007</xdr:colOff>
      <xdr:row>65</xdr:row>
      <xdr:rowOff>249586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300851" y="19803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66</xdr:row>
      <xdr:rowOff>154111</xdr:rowOff>
    </xdr:from>
    <xdr:to>
      <xdr:col>138</xdr:col>
      <xdr:colOff>302624</xdr:colOff>
      <xdr:row>66</xdr:row>
      <xdr:rowOff>154111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18519232" y="20175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66</xdr:row>
      <xdr:rowOff>67316</xdr:rowOff>
    </xdr:from>
    <xdr:to>
      <xdr:col>138</xdr:col>
      <xdr:colOff>197007</xdr:colOff>
      <xdr:row>66</xdr:row>
      <xdr:rowOff>249586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8633726" y="20088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67</xdr:row>
      <xdr:rowOff>154111</xdr:rowOff>
    </xdr:from>
    <xdr:to>
      <xdr:col>138</xdr:col>
      <xdr:colOff>302624</xdr:colOff>
      <xdr:row>67</xdr:row>
      <xdr:rowOff>154111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18519232" y="20461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67</xdr:row>
      <xdr:rowOff>67316</xdr:rowOff>
    </xdr:from>
    <xdr:to>
      <xdr:col>138</xdr:col>
      <xdr:colOff>197007</xdr:colOff>
      <xdr:row>67</xdr:row>
      <xdr:rowOff>249586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8633726" y="20374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68</xdr:row>
      <xdr:rowOff>154111</xdr:rowOff>
    </xdr:from>
    <xdr:to>
      <xdr:col>138</xdr:col>
      <xdr:colOff>302624</xdr:colOff>
      <xdr:row>68</xdr:row>
      <xdr:rowOff>154111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18519232" y="2074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68</xdr:row>
      <xdr:rowOff>67316</xdr:rowOff>
    </xdr:from>
    <xdr:to>
      <xdr:col>138</xdr:col>
      <xdr:colOff>197007</xdr:colOff>
      <xdr:row>68</xdr:row>
      <xdr:rowOff>249586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18633726" y="20660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5427</xdr:colOff>
      <xdr:row>70</xdr:row>
      <xdr:rowOff>147008</xdr:rowOff>
    </xdr:from>
    <xdr:to>
      <xdr:col>140</xdr:col>
      <xdr:colOff>323905</xdr:colOff>
      <xdr:row>70</xdr:row>
      <xdr:rowOff>147008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79002" y="21311558"/>
          <a:ext cx="298547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75184</xdr:colOff>
      <xdr:row>70</xdr:row>
      <xdr:rowOff>50457</xdr:rowOff>
    </xdr:from>
    <xdr:to>
      <xdr:col>138</xdr:col>
      <xdr:colOff>164986</xdr:colOff>
      <xdr:row>70</xdr:row>
      <xdr:rowOff>232784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7915509" y="21215007"/>
          <a:ext cx="1423302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12157</xdr:colOff>
      <xdr:row>73</xdr:row>
      <xdr:rowOff>154111</xdr:rowOff>
    </xdr:from>
    <xdr:to>
      <xdr:col>140</xdr:col>
      <xdr:colOff>302624</xdr:colOff>
      <xdr:row>73</xdr:row>
      <xdr:rowOff>154111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9185982" y="2217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126651</xdr:colOff>
      <xdr:row>73</xdr:row>
      <xdr:rowOff>67316</xdr:rowOff>
    </xdr:from>
    <xdr:to>
      <xdr:col>140</xdr:col>
      <xdr:colOff>197007</xdr:colOff>
      <xdr:row>73</xdr:row>
      <xdr:rowOff>249586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9300476" y="2208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12157</xdr:colOff>
      <xdr:row>75</xdr:row>
      <xdr:rowOff>154111</xdr:rowOff>
    </xdr:from>
    <xdr:to>
      <xdr:col>136</xdr:col>
      <xdr:colOff>302624</xdr:colOff>
      <xdr:row>75</xdr:row>
      <xdr:rowOff>154111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852482" y="22747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126651</xdr:colOff>
      <xdr:row>75</xdr:row>
      <xdr:rowOff>67316</xdr:rowOff>
    </xdr:from>
    <xdr:to>
      <xdr:col>136</xdr:col>
      <xdr:colOff>197007</xdr:colOff>
      <xdr:row>75</xdr:row>
      <xdr:rowOff>249586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966976" y="22660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12157</xdr:colOff>
      <xdr:row>74</xdr:row>
      <xdr:rowOff>154111</xdr:rowOff>
    </xdr:from>
    <xdr:to>
      <xdr:col>160</xdr:col>
      <xdr:colOff>302624</xdr:colOff>
      <xdr:row>74</xdr:row>
      <xdr:rowOff>154111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25853482" y="2246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126651</xdr:colOff>
      <xdr:row>74</xdr:row>
      <xdr:rowOff>67316</xdr:rowOff>
    </xdr:from>
    <xdr:to>
      <xdr:col>160</xdr:col>
      <xdr:colOff>197007</xdr:colOff>
      <xdr:row>74</xdr:row>
      <xdr:rowOff>249586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5967976" y="2237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77</xdr:row>
      <xdr:rowOff>154111</xdr:rowOff>
    </xdr:from>
    <xdr:to>
      <xdr:col>163</xdr:col>
      <xdr:colOff>302624</xdr:colOff>
      <xdr:row>77</xdr:row>
      <xdr:rowOff>154111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26853607" y="23318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77</xdr:row>
      <xdr:rowOff>67316</xdr:rowOff>
    </xdr:from>
    <xdr:to>
      <xdr:col>163</xdr:col>
      <xdr:colOff>197007</xdr:colOff>
      <xdr:row>77</xdr:row>
      <xdr:rowOff>249586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6968101" y="23232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80</xdr:row>
      <xdr:rowOff>154111</xdr:rowOff>
    </xdr:from>
    <xdr:to>
      <xdr:col>163</xdr:col>
      <xdr:colOff>302624</xdr:colOff>
      <xdr:row>80</xdr:row>
      <xdr:rowOff>154111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26853607" y="24176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80</xdr:row>
      <xdr:rowOff>67316</xdr:rowOff>
    </xdr:from>
    <xdr:to>
      <xdr:col>163</xdr:col>
      <xdr:colOff>197007</xdr:colOff>
      <xdr:row>80</xdr:row>
      <xdr:rowOff>249586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26968101" y="24089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149</xdr:col>
      <xdr:colOff>12157</xdr:colOff>
      <xdr:row>82</xdr:row>
      <xdr:rowOff>154111</xdr:rowOff>
    </xdr:from>
    <xdr:to>
      <xdr:col>151</xdr:col>
      <xdr:colOff>302624</xdr:colOff>
      <xdr:row>82</xdr:row>
      <xdr:rowOff>154111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22853107" y="24747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149</xdr:col>
      <xdr:colOff>126651</xdr:colOff>
      <xdr:row>82</xdr:row>
      <xdr:rowOff>67316</xdr:rowOff>
    </xdr:from>
    <xdr:to>
      <xdr:col>151</xdr:col>
      <xdr:colOff>197007</xdr:colOff>
      <xdr:row>82</xdr:row>
      <xdr:rowOff>249586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22967601" y="24660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296169</xdr:colOff>
      <xdr:row>128</xdr:row>
      <xdr:rowOff>143782</xdr:rowOff>
    </xdr:from>
    <xdr:to>
      <xdr:col>139</xdr:col>
      <xdr:colOff>286569</xdr:colOff>
      <xdr:row>128</xdr:row>
      <xdr:rowOff>143782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7469744" y="37881832"/>
          <a:ext cx="2324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235403</xdr:colOff>
      <xdr:row>128</xdr:row>
      <xdr:rowOff>54428</xdr:rowOff>
    </xdr:from>
    <xdr:to>
      <xdr:col>139</xdr:col>
      <xdr:colOff>51253</xdr:colOff>
      <xdr:row>128</xdr:row>
      <xdr:rowOff>239930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7742353" y="37792478"/>
          <a:ext cx="181610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140</xdr:row>
      <xdr:rowOff>163561</xdr:rowOff>
    </xdr:from>
    <xdr:to>
      <xdr:col>140</xdr:col>
      <xdr:colOff>6514</xdr:colOff>
      <xdr:row>140</xdr:row>
      <xdr:rowOff>163561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8127639" y="41330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140</xdr:row>
      <xdr:rowOff>63873</xdr:rowOff>
    </xdr:from>
    <xdr:to>
      <xdr:col>139</xdr:col>
      <xdr:colOff>196850</xdr:colOff>
      <xdr:row>140</xdr:row>
      <xdr:rowOff>249375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8256761" y="41230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144</xdr:row>
      <xdr:rowOff>163561</xdr:rowOff>
    </xdr:from>
    <xdr:to>
      <xdr:col>140</xdr:col>
      <xdr:colOff>6514</xdr:colOff>
      <xdr:row>144</xdr:row>
      <xdr:rowOff>163561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8127639" y="42473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144</xdr:row>
      <xdr:rowOff>63873</xdr:rowOff>
    </xdr:from>
    <xdr:to>
      <xdr:col>139</xdr:col>
      <xdr:colOff>196850</xdr:colOff>
      <xdr:row>144</xdr:row>
      <xdr:rowOff>249375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8256761" y="42373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148</xdr:row>
      <xdr:rowOff>163561</xdr:rowOff>
    </xdr:from>
    <xdr:to>
      <xdr:col>140</xdr:col>
      <xdr:colOff>6514</xdr:colOff>
      <xdr:row>148</xdr:row>
      <xdr:rowOff>163561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8127639" y="43616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148</xdr:row>
      <xdr:rowOff>63873</xdr:rowOff>
    </xdr:from>
    <xdr:to>
      <xdr:col>139</xdr:col>
      <xdr:colOff>196850</xdr:colOff>
      <xdr:row>148</xdr:row>
      <xdr:rowOff>249375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8256761" y="43516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92529</xdr:colOff>
      <xdr:row>154</xdr:row>
      <xdr:rowOff>48985</xdr:rowOff>
    </xdr:from>
    <xdr:to>
      <xdr:col>138</xdr:col>
      <xdr:colOff>206829</xdr:colOff>
      <xdr:row>154</xdr:row>
      <xdr:rowOff>228137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7599479" y="45216535"/>
          <a:ext cx="1781175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158</xdr:row>
      <xdr:rowOff>163561</xdr:rowOff>
    </xdr:from>
    <xdr:to>
      <xdr:col>139</xdr:col>
      <xdr:colOff>326786</xdr:colOff>
      <xdr:row>158</xdr:row>
      <xdr:rowOff>163561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71183" y="46474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158</xdr:row>
      <xdr:rowOff>63873</xdr:rowOff>
    </xdr:from>
    <xdr:to>
      <xdr:col>139</xdr:col>
      <xdr:colOff>224065</xdr:colOff>
      <xdr:row>158</xdr:row>
      <xdr:rowOff>249375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83976" y="46374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162</xdr:row>
      <xdr:rowOff>163561</xdr:rowOff>
    </xdr:from>
    <xdr:to>
      <xdr:col>139</xdr:col>
      <xdr:colOff>326786</xdr:colOff>
      <xdr:row>162</xdr:row>
      <xdr:rowOff>163561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71183" y="47617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162</xdr:row>
      <xdr:rowOff>63873</xdr:rowOff>
    </xdr:from>
    <xdr:to>
      <xdr:col>139</xdr:col>
      <xdr:colOff>224065</xdr:colOff>
      <xdr:row>162</xdr:row>
      <xdr:rowOff>249375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83976" y="47517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175</xdr:row>
      <xdr:rowOff>152400</xdr:rowOff>
    </xdr:from>
    <xdr:to>
      <xdr:col>139</xdr:col>
      <xdr:colOff>285750</xdr:colOff>
      <xdr:row>175</xdr:row>
      <xdr:rowOff>152400</xdr:rowOff>
    </xdr:to>
    <xdr:cxnSp macro="">
      <xdr:nvCxnSpPr>
        <xdr:cNvPr id="100" name="直線矢印コネクタ 9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7848239" y="5132070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175</xdr:row>
      <xdr:rowOff>76573</xdr:rowOff>
    </xdr:from>
    <xdr:to>
      <xdr:col>139</xdr:col>
      <xdr:colOff>67652</xdr:colOff>
      <xdr:row>175</xdr:row>
      <xdr:rowOff>258900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8098988" y="5124487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185</xdr:row>
      <xdr:rowOff>153934</xdr:rowOff>
    </xdr:from>
    <xdr:to>
      <xdr:col>139</xdr:col>
      <xdr:colOff>281748</xdr:colOff>
      <xdr:row>185</xdr:row>
      <xdr:rowOff>153934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523603" y="54179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119741</xdr:colOff>
      <xdr:row>185</xdr:row>
      <xdr:rowOff>57289</xdr:rowOff>
    </xdr:from>
    <xdr:to>
      <xdr:col>137</xdr:col>
      <xdr:colOff>234041</xdr:colOff>
      <xdr:row>185</xdr:row>
      <xdr:rowOff>245966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293316" y="54083089"/>
          <a:ext cx="1781175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188</xdr:row>
      <xdr:rowOff>149956</xdr:rowOff>
    </xdr:from>
    <xdr:to>
      <xdr:col>140</xdr:col>
      <xdr:colOff>215</xdr:colOff>
      <xdr:row>188</xdr:row>
      <xdr:rowOff>149956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8177987" y="55033006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188</xdr:row>
      <xdr:rowOff>50268</xdr:rowOff>
    </xdr:from>
    <xdr:to>
      <xdr:col>139</xdr:col>
      <xdr:colOff>224065</xdr:colOff>
      <xdr:row>188</xdr:row>
      <xdr:rowOff>235770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8283976" y="54933318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192</xdr:row>
      <xdr:rowOff>163561</xdr:rowOff>
    </xdr:from>
    <xdr:to>
      <xdr:col>140</xdr:col>
      <xdr:colOff>215</xdr:colOff>
      <xdr:row>192</xdr:row>
      <xdr:rowOff>163561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77987" y="56189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192</xdr:row>
      <xdr:rowOff>63873</xdr:rowOff>
    </xdr:from>
    <xdr:to>
      <xdr:col>139</xdr:col>
      <xdr:colOff>224065</xdr:colOff>
      <xdr:row>192</xdr:row>
      <xdr:rowOff>249375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83976" y="56089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196</xdr:row>
      <xdr:rowOff>163561</xdr:rowOff>
    </xdr:from>
    <xdr:to>
      <xdr:col>139</xdr:col>
      <xdr:colOff>321343</xdr:colOff>
      <xdr:row>196</xdr:row>
      <xdr:rowOff>163561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65740" y="57332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196</xdr:row>
      <xdr:rowOff>63873</xdr:rowOff>
    </xdr:from>
    <xdr:to>
      <xdr:col>139</xdr:col>
      <xdr:colOff>196850</xdr:colOff>
      <xdr:row>196</xdr:row>
      <xdr:rowOff>249375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8256761" y="57232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200</xdr:row>
      <xdr:rowOff>163561</xdr:rowOff>
    </xdr:from>
    <xdr:to>
      <xdr:col>139</xdr:col>
      <xdr:colOff>321343</xdr:colOff>
      <xdr:row>200</xdr:row>
      <xdr:rowOff>163561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65740" y="58475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200</xdr:row>
      <xdr:rowOff>63873</xdr:rowOff>
    </xdr:from>
    <xdr:to>
      <xdr:col>139</xdr:col>
      <xdr:colOff>196850</xdr:colOff>
      <xdr:row>200</xdr:row>
      <xdr:rowOff>249375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8256761" y="58375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208</xdr:row>
      <xdr:rowOff>152400</xdr:rowOff>
    </xdr:from>
    <xdr:to>
      <xdr:col>139</xdr:col>
      <xdr:colOff>285750</xdr:colOff>
      <xdr:row>208</xdr:row>
      <xdr:rowOff>152400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7848239" y="6075045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208</xdr:row>
      <xdr:rowOff>76573</xdr:rowOff>
    </xdr:from>
    <xdr:to>
      <xdr:col>139</xdr:col>
      <xdr:colOff>67652</xdr:colOff>
      <xdr:row>208</xdr:row>
      <xdr:rowOff>258900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8098988" y="6067462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213</xdr:row>
      <xdr:rowOff>163561</xdr:rowOff>
    </xdr:from>
    <xdr:to>
      <xdr:col>139</xdr:col>
      <xdr:colOff>315900</xdr:colOff>
      <xdr:row>213</xdr:row>
      <xdr:rowOff>163561</xdr:rowOff>
    </xdr:to>
    <xdr:cxnSp macro="">
      <xdr:nvCxnSpPr>
        <xdr:cNvPr id="114" name="直線矢印コネクタ 11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60297" y="62190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213</xdr:row>
      <xdr:rowOff>63873</xdr:rowOff>
    </xdr:from>
    <xdr:to>
      <xdr:col>139</xdr:col>
      <xdr:colOff>218622</xdr:colOff>
      <xdr:row>213</xdr:row>
      <xdr:rowOff>249375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78533" y="62090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217</xdr:row>
      <xdr:rowOff>163561</xdr:rowOff>
    </xdr:from>
    <xdr:to>
      <xdr:col>139</xdr:col>
      <xdr:colOff>315900</xdr:colOff>
      <xdr:row>217</xdr:row>
      <xdr:rowOff>163561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60297" y="63333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217</xdr:row>
      <xdr:rowOff>63873</xdr:rowOff>
    </xdr:from>
    <xdr:to>
      <xdr:col>139</xdr:col>
      <xdr:colOff>218622</xdr:colOff>
      <xdr:row>217</xdr:row>
      <xdr:rowOff>249375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78533" y="63233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221</xdr:row>
      <xdr:rowOff>153934</xdr:rowOff>
    </xdr:from>
    <xdr:to>
      <xdr:col>139</xdr:col>
      <xdr:colOff>281748</xdr:colOff>
      <xdr:row>221</xdr:row>
      <xdr:rowOff>153934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6523603" y="64466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294237</xdr:colOff>
      <xdr:row>221</xdr:row>
      <xdr:rowOff>57289</xdr:rowOff>
    </xdr:from>
    <xdr:to>
      <xdr:col>137</xdr:col>
      <xdr:colOff>72360</xdr:colOff>
      <xdr:row>221</xdr:row>
      <xdr:rowOff>245966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34437" y="64370089"/>
          <a:ext cx="177837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37</xdr:row>
      <xdr:rowOff>153855</xdr:rowOff>
    </xdr:from>
    <xdr:to>
      <xdr:col>158</xdr:col>
      <xdr:colOff>329155</xdr:colOff>
      <xdr:row>37</xdr:row>
      <xdr:rowOff>153855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04216" y="118886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37</xdr:row>
      <xdr:rowOff>23354</xdr:rowOff>
    </xdr:from>
    <xdr:to>
      <xdr:col>158</xdr:col>
      <xdr:colOff>202660</xdr:colOff>
      <xdr:row>38</xdr:row>
      <xdr:rowOff>8699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34815" y="117581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169</xdr:row>
      <xdr:rowOff>141549</xdr:rowOff>
    </xdr:from>
    <xdr:to>
      <xdr:col>142</xdr:col>
      <xdr:colOff>304190</xdr:colOff>
      <xdr:row>169</xdr:row>
      <xdr:rowOff>141549</xdr:rowOff>
    </xdr:to>
    <xdr:cxnSp macro="">
      <xdr:nvCxnSpPr>
        <xdr:cNvPr id="122" name="直線矢印コネクタ 1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169</xdr:row>
      <xdr:rowOff>39774</xdr:rowOff>
    </xdr:from>
    <xdr:to>
      <xdr:col>142</xdr:col>
      <xdr:colOff>44887</xdr:colOff>
      <xdr:row>169</xdr:row>
      <xdr:rowOff>255774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4935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170</xdr:row>
      <xdr:rowOff>141549</xdr:rowOff>
    </xdr:from>
    <xdr:to>
      <xdr:col>142</xdr:col>
      <xdr:colOff>304190</xdr:colOff>
      <xdr:row>170</xdr:row>
      <xdr:rowOff>141549</xdr:rowOff>
    </xdr:to>
    <xdr:cxnSp macro="">
      <xdr:nvCxnSpPr>
        <xdr:cNvPr id="124" name="直線矢印コネクタ 1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8810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170</xdr:row>
      <xdr:rowOff>39774</xdr:rowOff>
    </xdr:from>
    <xdr:to>
      <xdr:col>142</xdr:col>
      <xdr:colOff>44887</xdr:colOff>
      <xdr:row>170</xdr:row>
      <xdr:rowOff>255774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7793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171</xdr:row>
      <xdr:rowOff>141549</xdr:rowOff>
    </xdr:from>
    <xdr:to>
      <xdr:col>142</xdr:col>
      <xdr:colOff>304190</xdr:colOff>
      <xdr:row>171</xdr:row>
      <xdr:rowOff>141549</xdr:rowOff>
    </xdr:to>
    <xdr:cxnSp macro="">
      <xdr:nvCxnSpPr>
        <xdr:cNvPr id="126" name="直線矢印コネクタ 1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1668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171</xdr:row>
      <xdr:rowOff>39774</xdr:rowOff>
    </xdr:from>
    <xdr:to>
      <xdr:col>142</xdr:col>
      <xdr:colOff>44887</xdr:colOff>
      <xdr:row>171</xdr:row>
      <xdr:rowOff>255774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0650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172</xdr:row>
      <xdr:rowOff>141549</xdr:rowOff>
    </xdr:from>
    <xdr:to>
      <xdr:col>142</xdr:col>
      <xdr:colOff>304190</xdr:colOff>
      <xdr:row>172</xdr:row>
      <xdr:rowOff>141549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4525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172</xdr:row>
      <xdr:rowOff>39774</xdr:rowOff>
    </xdr:from>
    <xdr:to>
      <xdr:col>142</xdr:col>
      <xdr:colOff>44887</xdr:colOff>
      <xdr:row>172</xdr:row>
      <xdr:rowOff>255774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3508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163</xdr:row>
      <xdr:rowOff>143643</xdr:rowOff>
    </xdr:from>
    <xdr:to>
      <xdr:col>143</xdr:col>
      <xdr:colOff>8713</xdr:colOff>
      <xdr:row>163</xdr:row>
      <xdr:rowOff>143643</xdr:rowOff>
    </xdr:to>
    <xdr:cxnSp macro="">
      <xdr:nvCxnSpPr>
        <xdr:cNvPr id="130" name="直線矢印コネクタ 1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7882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163</xdr:row>
      <xdr:rowOff>41868</xdr:rowOff>
    </xdr:from>
    <xdr:to>
      <xdr:col>140</xdr:col>
      <xdr:colOff>212255</xdr:colOff>
      <xdr:row>163</xdr:row>
      <xdr:rowOff>257868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7781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164</xdr:row>
      <xdr:rowOff>143643</xdr:rowOff>
    </xdr:from>
    <xdr:to>
      <xdr:col>143</xdr:col>
      <xdr:colOff>8713</xdr:colOff>
      <xdr:row>164</xdr:row>
      <xdr:rowOff>143643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168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164</xdr:row>
      <xdr:rowOff>41868</xdr:rowOff>
    </xdr:from>
    <xdr:to>
      <xdr:col>140</xdr:col>
      <xdr:colOff>212255</xdr:colOff>
      <xdr:row>164</xdr:row>
      <xdr:rowOff>257868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066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165</xdr:row>
      <xdr:rowOff>143643</xdr:rowOff>
    </xdr:from>
    <xdr:to>
      <xdr:col>143</xdr:col>
      <xdr:colOff>8713</xdr:colOff>
      <xdr:row>165</xdr:row>
      <xdr:rowOff>143643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454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165</xdr:row>
      <xdr:rowOff>41868</xdr:rowOff>
    </xdr:from>
    <xdr:to>
      <xdr:col>140</xdr:col>
      <xdr:colOff>212255</xdr:colOff>
      <xdr:row>165</xdr:row>
      <xdr:rowOff>257868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352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166</xdr:row>
      <xdr:rowOff>143643</xdr:rowOff>
    </xdr:from>
    <xdr:to>
      <xdr:col>143</xdr:col>
      <xdr:colOff>8713</xdr:colOff>
      <xdr:row>166</xdr:row>
      <xdr:rowOff>143643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7401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166</xdr:row>
      <xdr:rowOff>41868</xdr:rowOff>
    </xdr:from>
    <xdr:to>
      <xdr:col>140</xdr:col>
      <xdr:colOff>212255</xdr:colOff>
      <xdr:row>166</xdr:row>
      <xdr:rowOff>257868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638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159</xdr:row>
      <xdr:rowOff>144565</xdr:rowOff>
    </xdr:from>
    <xdr:to>
      <xdr:col>143</xdr:col>
      <xdr:colOff>14519</xdr:colOff>
      <xdr:row>159</xdr:row>
      <xdr:rowOff>144565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67408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159</xdr:row>
      <xdr:rowOff>42789</xdr:rowOff>
    </xdr:from>
    <xdr:to>
      <xdr:col>138</xdr:col>
      <xdr:colOff>202998</xdr:colOff>
      <xdr:row>159</xdr:row>
      <xdr:rowOff>258789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6390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160</xdr:row>
      <xdr:rowOff>144565</xdr:rowOff>
    </xdr:from>
    <xdr:to>
      <xdr:col>143</xdr:col>
      <xdr:colOff>14519</xdr:colOff>
      <xdr:row>160</xdr:row>
      <xdr:rowOff>144565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02661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160</xdr:row>
      <xdr:rowOff>42789</xdr:rowOff>
    </xdr:from>
    <xdr:to>
      <xdr:col>138</xdr:col>
      <xdr:colOff>202998</xdr:colOff>
      <xdr:row>160</xdr:row>
      <xdr:rowOff>258789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92483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161</xdr:row>
      <xdr:rowOff>144565</xdr:rowOff>
    </xdr:from>
    <xdr:to>
      <xdr:col>143</xdr:col>
      <xdr:colOff>14519</xdr:colOff>
      <xdr:row>161</xdr:row>
      <xdr:rowOff>144565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3123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161</xdr:row>
      <xdr:rowOff>42789</xdr:rowOff>
    </xdr:from>
    <xdr:to>
      <xdr:col>138</xdr:col>
      <xdr:colOff>202998</xdr:colOff>
      <xdr:row>161</xdr:row>
      <xdr:rowOff>258789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72105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155</xdr:row>
      <xdr:rowOff>143643</xdr:rowOff>
    </xdr:from>
    <xdr:to>
      <xdr:col>143</xdr:col>
      <xdr:colOff>8713</xdr:colOff>
      <xdr:row>155</xdr:row>
      <xdr:rowOff>143643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596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155</xdr:row>
      <xdr:rowOff>41868</xdr:rowOff>
    </xdr:from>
    <xdr:to>
      <xdr:col>140</xdr:col>
      <xdr:colOff>212255</xdr:colOff>
      <xdr:row>155</xdr:row>
      <xdr:rowOff>257868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49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156</xdr:row>
      <xdr:rowOff>143643</xdr:rowOff>
    </xdr:from>
    <xdr:to>
      <xdr:col>143</xdr:col>
      <xdr:colOff>8713</xdr:colOff>
      <xdr:row>156</xdr:row>
      <xdr:rowOff>143643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882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156</xdr:row>
      <xdr:rowOff>41868</xdr:rowOff>
    </xdr:from>
    <xdr:to>
      <xdr:col>140</xdr:col>
      <xdr:colOff>212255</xdr:colOff>
      <xdr:row>156</xdr:row>
      <xdr:rowOff>257868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780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157</xdr:row>
      <xdr:rowOff>143643</xdr:rowOff>
    </xdr:from>
    <xdr:to>
      <xdr:col>143</xdr:col>
      <xdr:colOff>8713</xdr:colOff>
      <xdr:row>157</xdr:row>
      <xdr:rowOff>143643</xdr:rowOff>
    </xdr:to>
    <xdr:cxnSp macro="">
      <xdr:nvCxnSpPr>
        <xdr:cNvPr id="148" name="直線矢印コネクタ 1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6168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157</xdr:row>
      <xdr:rowOff>41868</xdr:rowOff>
    </xdr:from>
    <xdr:to>
      <xdr:col>140</xdr:col>
      <xdr:colOff>212255</xdr:colOff>
      <xdr:row>157</xdr:row>
      <xdr:rowOff>257868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606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145</xdr:row>
      <xdr:rowOff>143643</xdr:rowOff>
    </xdr:from>
    <xdr:to>
      <xdr:col>140</xdr:col>
      <xdr:colOff>8977</xdr:colOff>
      <xdr:row>145</xdr:row>
      <xdr:rowOff>143643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145</xdr:row>
      <xdr:rowOff>41868</xdr:rowOff>
    </xdr:from>
    <xdr:to>
      <xdr:col>138</xdr:col>
      <xdr:colOff>221780</xdr:colOff>
      <xdr:row>145</xdr:row>
      <xdr:rowOff>257868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146</xdr:row>
      <xdr:rowOff>143643</xdr:rowOff>
    </xdr:from>
    <xdr:to>
      <xdr:col>140</xdr:col>
      <xdr:colOff>8977</xdr:colOff>
      <xdr:row>146</xdr:row>
      <xdr:rowOff>143643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025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146</xdr:row>
      <xdr:rowOff>41868</xdr:rowOff>
    </xdr:from>
    <xdr:to>
      <xdr:col>138</xdr:col>
      <xdr:colOff>221780</xdr:colOff>
      <xdr:row>146</xdr:row>
      <xdr:rowOff>257868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92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147</xdr:row>
      <xdr:rowOff>143643</xdr:rowOff>
    </xdr:from>
    <xdr:to>
      <xdr:col>140</xdr:col>
      <xdr:colOff>8977</xdr:colOff>
      <xdr:row>147</xdr:row>
      <xdr:rowOff>143643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310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147</xdr:row>
      <xdr:rowOff>41868</xdr:rowOff>
    </xdr:from>
    <xdr:to>
      <xdr:col>138</xdr:col>
      <xdr:colOff>221780</xdr:colOff>
      <xdr:row>147</xdr:row>
      <xdr:rowOff>257868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320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141</xdr:row>
      <xdr:rowOff>143643</xdr:rowOff>
    </xdr:from>
    <xdr:to>
      <xdr:col>140</xdr:col>
      <xdr:colOff>8977</xdr:colOff>
      <xdr:row>141</xdr:row>
      <xdr:rowOff>143643</xdr:rowOff>
    </xdr:to>
    <xdr:cxnSp macro="">
      <xdr:nvCxnSpPr>
        <xdr:cNvPr id="156" name="直線矢印コネクタ 1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596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141</xdr:row>
      <xdr:rowOff>41868</xdr:rowOff>
    </xdr:from>
    <xdr:to>
      <xdr:col>138</xdr:col>
      <xdr:colOff>221780</xdr:colOff>
      <xdr:row>141</xdr:row>
      <xdr:rowOff>257868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142</xdr:row>
      <xdr:rowOff>143643</xdr:rowOff>
    </xdr:from>
    <xdr:to>
      <xdr:col>140</xdr:col>
      <xdr:colOff>8977</xdr:colOff>
      <xdr:row>142</xdr:row>
      <xdr:rowOff>143643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882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142</xdr:row>
      <xdr:rowOff>41868</xdr:rowOff>
    </xdr:from>
    <xdr:to>
      <xdr:col>138</xdr:col>
      <xdr:colOff>221780</xdr:colOff>
      <xdr:row>142</xdr:row>
      <xdr:rowOff>257868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780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143</xdr:row>
      <xdr:rowOff>143643</xdr:rowOff>
    </xdr:from>
    <xdr:to>
      <xdr:col>140</xdr:col>
      <xdr:colOff>8977</xdr:colOff>
      <xdr:row>143</xdr:row>
      <xdr:rowOff>143643</xdr:rowOff>
    </xdr:to>
    <xdr:cxnSp macro="">
      <xdr:nvCxnSpPr>
        <xdr:cNvPr id="160" name="直線矢印コネクタ 1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167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143</xdr:row>
      <xdr:rowOff>41868</xdr:rowOff>
    </xdr:from>
    <xdr:to>
      <xdr:col>138</xdr:col>
      <xdr:colOff>221780</xdr:colOff>
      <xdr:row>143</xdr:row>
      <xdr:rowOff>257868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066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137</xdr:row>
      <xdr:rowOff>143643</xdr:rowOff>
    </xdr:from>
    <xdr:to>
      <xdr:col>141</xdr:col>
      <xdr:colOff>18502</xdr:colOff>
      <xdr:row>137</xdr:row>
      <xdr:rowOff>143643</xdr:rowOff>
    </xdr:to>
    <xdr:cxnSp macro="">
      <xdr:nvCxnSpPr>
        <xdr:cNvPr id="162" name="直線矢印コネクタ 1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137</xdr:row>
      <xdr:rowOff>41868</xdr:rowOff>
    </xdr:from>
    <xdr:to>
      <xdr:col>138</xdr:col>
      <xdr:colOff>221780</xdr:colOff>
      <xdr:row>137</xdr:row>
      <xdr:rowOff>257868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138</xdr:row>
      <xdr:rowOff>143643</xdr:rowOff>
    </xdr:from>
    <xdr:to>
      <xdr:col>141</xdr:col>
      <xdr:colOff>18502</xdr:colOff>
      <xdr:row>138</xdr:row>
      <xdr:rowOff>143643</xdr:rowOff>
    </xdr:to>
    <xdr:cxnSp macro="">
      <xdr:nvCxnSpPr>
        <xdr:cNvPr id="164" name="直線矢印コネクタ 1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739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138</xdr:row>
      <xdr:rowOff>41868</xdr:rowOff>
    </xdr:from>
    <xdr:to>
      <xdr:col>138</xdr:col>
      <xdr:colOff>221780</xdr:colOff>
      <xdr:row>138</xdr:row>
      <xdr:rowOff>257868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637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139</xdr:row>
      <xdr:rowOff>143643</xdr:rowOff>
    </xdr:from>
    <xdr:to>
      <xdr:col>141</xdr:col>
      <xdr:colOff>18502</xdr:colOff>
      <xdr:row>139</xdr:row>
      <xdr:rowOff>143643</xdr:rowOff>
    </xdr:to>
    <xdr:cxnSp macro="">
      <xdr:nvCxnSpPr>
        <xdr:cNvPr id="166" name="直線矢印コネクタ 1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1024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139</xdr:row>
      <xdr:rowOff>41868</xdr:rowOff>
    </xdr:from>
    <xdr:to>
      <xdr:col>138</xdr:col>
      <xdr:colOff>221780</xdr:colOff>
      <xdr:row>139</xdr:row>
      <xdr:rowOff>257868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923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186</xdr:row>
      <xdr:rowOff>143643</xdr:rowOff>
    </xdr:from>
    <xdr:to>
      <xdr:col>145</xdr:col>
      <xdr:colOff>22320</xdr:colOff>
      <xdr:row>186</xdr:row>
      <xdr:rowOff>143643</xdr:rowOff>
    </xdr:to>
    <xdr:cxnSp macro="">
      <xdr:nvCxnSpPr>
        <xdr:cNvPr id="168" name="直線矢印コネクタ 1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455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186</xdr:row>
      <xdr:rowOff>41868</xdr:rowOff>
    </xdr:from>
    <xdr:to>
      <xdr:col>142</xdr:col>
      <xdr:colOff>225862</xdr:colOff>
      <xdr:row>186</xdr:row>
      <xdr:rowOff>257868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35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187</xdr:row>
      <xdr:rowOff>143643</xdr:rowOff>
    </xdr:from>
    <xdr:to>
      <xdr:col>145</xdr:col>
      <xdr:colOff>22320</xdr:colOff>
      <xdr:row>187</xdr:row>
      <xdr:rowOff>143643</xdr:rowOff>
    </xdr:to>
    <xdr:cxnSp macro="">
      <xdr:nvCxnSpPr>
        <xdr:cNvPr id="170" name="直線矢印コネクタ 1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740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187</xdr:row>
      <xdr:rowOff>41868</xdr:rowOff>
    </xdr:from>
    <xdr:to>
      <xdr:col>142</xdr:col>
      <xdr:colOff>225862</xdr:colOff>
      <xdr:row>187</xdr:row>
      <xdr:rowOff>257868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63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189</xdr:row>
      <xdr:rowOff>143643</xdr:rowOff>
    </xdr:from>
    <xdr:to>
      <xdr:col>145</xdr:col>
      <xdr:colOff>22320</xdr:colOff>
      <xdr:row>189</xdr:row>
      <xdr:rowOff>143643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312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189</xdr:row>
      <xdr:rowOff>41868</xdr:rowOff>
    </xdr:from>
    <xdr:to>
      <xdr:col>142</xdr:col>
      <xdr:colOff>225862</xdr:colOff>
      <xdr:row>189</xdr:row>
      <xdr:rowOff>257868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210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190</xdr:row>
      <xdr:rowOff>143643</xdr:rowOff>
    </xdr:from>
    <xdr:to>
      <xdr:col>145</xdr:col>
      <xdr:colOff>22320</xdr:colOff>
      <xdr:row>190</xdr:row>
      <xdr:rowOff>143643</xdr:rowOff>
    </xdr:to>
    <xdr:cxnSp macro="">
      <xdr:nvCxnSpPr>
        <xdr:cNvPr id="174" name="直線矢印コネクタ 1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598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190</xdr:row>
      <xdr:rowOff>41868</xdr:rowOff>
    </xdr:from>
    <xdr:to>
      <xdr:col>142</xdr:col>
      <xdr:colOff>225862</xdr:colOff>
      <xdr:row>190</xdr:row>
      <xdr:rowOff>257868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496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191</xdr:row>
      <xdr:rowOff>143643</xdr:rowOff>
    </xdr:from>
    <xdr:to>
      <xdr:col>145</xdr:col>
      <xdr:colOff>22320</xdr:colOff>
      <xdr:row>191</xdr:row>
      <xdr:rowOff>143643</xdr:rowOff>
    </xdr:to>
    <xdr:cxnSp macro="">
      <xdr:nvCxnSpPr>
        <xdr:cNvPr id="176" name="直線矢印コネクタ 17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883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191</xdr:row>
      <xdr:rowOff>41868</xdr:rowOff>
    </xdr:from>
    <xdr:to>
      <xdr:col>142</xdr:col>
      <xdr:colOff>225862</xdr:colOff>
      <xdr:row>191</xdr:row>
      <xdr:rowOff>257868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782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193</xdr:row>
      <xdr:rowOff>143643</xdr:rowOff>
    </xdr:from>
    <xdr:to>
      <xdr:col>145</xdr:col>
      <xdr:colOff>22320</xdr:colOff>
      <xdr:row>193</xdr:row>
      <xdr:rowOff>143643</xdr:rowOff>
    </xdr:to>
    <xdr:cxnSp macro="">
      <xdr:nvCxnSpPr>
        <xdr:cNvPr id="178" name="直線矢印コネクタ 17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455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193</xdr:row>
      <xdr:rowOff>41868</xdr:rowOff>
    </xdr:from>
    <xdr:to>
      <xdr:col>142</xdr:col>
      <xdr:colOff>225862</xdr:colOff>
      <xdr:row>193</xdr:row>
      <xdr:rowOff>257868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353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194</xdr:row>
      <xdr:rowOff>143643</xdr:rowOff>
    </xdr:from>
    <xdr:to>
      <xdr:col>145</xdr:col>
      <xdr:colOff>22320</xdr:colOff>
      <xdr:row>194</xdr:row>
      <xdr:rowOff>143643</xdr:rowOff>
    </xdr:to>
    <xdr:cxnSp macro="">
      <xdr:nvCxnSpPr>
        <xdr:cNvPr id="180" name="直線矢印コネクタ 17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741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194</xdr:row>
      <xdr:rowOff>41868</xdr:rowOff>
    </xdr:from>
    <xdr:to>
      <xdr:col>142</xdr:col>
      <xdr:colOff>225862</xdr:colOff>
      <xdr:row>194</xdr:row>
      <xdr:rowOff>257868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639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195</xdr:row>
      <xdr:rowOff>143643</xdr:rowOff>
    </xdr:from>
    <xdr:to>
      <xdr:col>145</xdr:col>
      <xdr:colOff>22320</xdr:colOff>
      <xdr:row>195</xdr:row>
      <xdr:rowOff>143643</xdr:rowOff>
    </xdr:to>
    <xdr:cxnSp macro="">
      <xdr:nvCxnSpPr>
        <xdr:cNvPr id="182" name="直線矢印コネクタ 1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026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195</xdr:row>
      <xdr:rowOff>41868</xdr:rowOff>
    </xdr:from>
    <xdr:to>
      <xdr:col>142</xdr:col>
      <xdr:colOff>225862</xdr:colOff>
      <xdr:row>195</xdr:row>
      <xdr:rowOff>257868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92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197</xdr:row>
      <xdr:rowOff>143643</xdr:rowOff>
    </xdr:from>
    <xdr:to>
      <xdr:col>145</xdr:col>
      <xdr:colOff>22320</xdr:colOff>
      <xdr:row>197</xdr:row>
      <xdr:rowOff>143643</xdr:rowOff>
    </xdr:to>
    <xdr:cxnSp macro="">
      <xdr:nvCxnSpPr>
        <xdr:cNvPr id="184" name="直線矢印コネクタ 18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598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197</xdr:row>
      <xdr:rowOff>41868</xdr:rowOff>
    </xdr:from>
    <xdr:to>
      <xdr:col>142</xdr:col>
      <xdr:colOff>225862</xdr:colOff>
      <xdr:row>197</xdr:row>
      <xdr:rowOff>257868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49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198</xdr:row>
      <xdr:rowOff>143643</xdr:rowOff>
    </xdr:from>
    <xdr:to>
      <xdr:col>145</xdr:col>
      <xdr:colOff>22320</xdr:colOff>
      <xdr:row>198</xdr:row>
      <xdr:rowOff>143643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884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198</xdr:row>
      <xdr:rowOff>41868</xdr:rowOff>
    </xdr:from>
    <xdr:to>
      <xdr:col>142</xdr:col>
      <xdr:colOff>225862</xdr:colOff>
      <xdr:row>198</xdr:row>
      <xdr:rowOff>257868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782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209</xdr:row>
      <xdr:rowOff>143643</xdr:rowOff>
    </xdr:from>
    <xdr:to>
      <xdr:col>137</xdr:col>
      <xdr:colOff>325284</xdr:colOff>
      <xdr:row>209</xdr:row>
      <xdr:rowOff>143643</xdr:rowOff>
    </xdr:to>
    <xdr:cxnSp macro="">
      <xdr:nvCxnSpPr>
        <xdr:cNvPr id="188" name="直線矢印コネクタ 18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0274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209</xdr:row>
      <xdr:rowOff>41868</xdr:rowOff>
    </xdr:from>
    <xdr:to>
      <xdr:col>136</xdr:col>
      <xdr:colOff>35360</xdr:colOff>
      <xdr:row>209</xdr:row>
      <xdr:rowOff>257868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09256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210</xdr:row>
      <xdr:rowOff>143643</xdr:rowOff>
    </xdr:from>
    <xdr:to>
      <xdr:col>137</xdr:col>
      <xdr:colOff>325284</xdr:colOff>
      <xdr:row>210</xdr:row>
      <xdr:rowOff>143643</xdr:rowOff>
    </xdr:to>
    <xdr:cxnSp macro="">
      <xdr:nvCxnSpPr>
        <xdr:cNvPr id="190" name="直線矢印コネクタ 18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3131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210</xdr:row>
      <xdr:rowOff>41868</xdr:rowOff>
    </xdr:from>
    <xdr:to>
      <xdr:col>136</xdr:col>
      <xdr:colOff>35360</xdr:colOff>
      <xdr:row>210</xdr:row>
      <xdr:rowOff>257868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2114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211</xdr:row>
      <xdr:rowOff>143643</xdr:rowOff>
    </xdr:from>
    <xdr:to>
      <xdr:col>137</xdr:col>
      <xdr:colOff>325284</xdr:colOff>
      <xdr:row>211</xdr:row>
      <xdr:rowOff>143643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5989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211</xdr:row>
      <xdr:rowOff>41868</xdr:rowOff>
    </xdr:from>
    <xdr:to>
      <xdr:col>136</xdr:col>
      <xdr:colOff>35360</xdr:colOff>
      <xdr:row>211</xdr:row>
      <xdr:rowOff>257868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4971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212</xdr:row>
      <xdr:rowOff>143643</xdr:rowOff>
    </xdr:from>
    <xdr:to>
      <xdr:col>137</xdr:col>
      <xdr:colOff>325284</xdr:colOff>
      <xdr:row>212</xdr:row>
      <xdr:rowOff>143643</xdr:rowOff>
    </xdr:to>
    <xdr:cxnSp macro="">
      <xdr:nvCxnSpPr>
        <xdr:cNvPr id="194" name="直線矢印コネクタ 19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8846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212</xdr:row>
      <xdr:rowOff>41868</xdr:rowOff>
    </xdr:from>
    <xdr:to>
      <xdr:col>136</xdr:col>
      <xdr:colOff>35360</xdr:colOff>
      <xdr:row>212</xdr:row>
      <xdr:rowOff>257868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7829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214</xdr:row>
      <xdr:rowOff>146364</xdr:rowOff>
    </xdr:from>
    <xdr:to>
      <xdr:col>137</xdr:col>
      <xdr:colOff>328005</xdr:colOff>
      <xdr:row>214</xdr:row>
      <xdr:rowOff>146364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4589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214</xdr:row>
      <xdr:rowOff>44589</xdr:rowOff>
    </xdr:from>
    <xdr:to>
      <xdr:col>136</xdr:col>
      <xdr:colOff>38081</xdr:colOff>
      <xdr:row>214</xdr:row>
      <xdr:rowOff>260589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3571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215</xdr:row>
      <xdr:rowOff>146364</xdr:rowOff>
    </xdr:from>
    <xdr:to>
      <xdr:col>137</xdr:col>
      <xdr:colOff>328005</xdr:colOff>
      <xdr:row>215</xdr:row>
      <xdr:rowOff>146364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74466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215</xdr:row>
      <xdr:rowOff>44589</xdr:rowOff>
    </xdr:from>
    <xdr:to>
      <xdr:col>136</xdr:col>
      <xdr:colOff>38081</xdr:colOff>
      <xdr:row>215</xdr:row>
      <xdr:rowOff>260589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64288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216</xdr:row>
      <xdr:rowOff>146364</xdr:rowOff>
    </xdr:from>
    <xdr:to>
      <xdr:col>137</xdr:col>
      <xdr:colOff>328005</xdr:colOff>
      <xdr:row>216</xdr:row>
      <xdr:rowOff>146364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30304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216</xdr:row>
      <xdr:rowOff>44589</xdr:rowOff>
    </xdr:from>
    <xdr:to>
      <xdr:col>136</xdr:col>
      <xdr:colOff>38081</xdr:colOff>
      <xdr:row>216</xdr:row>
      <xdr:rowOff>260589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9286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4671</xdr:colOff>
      <xdr:row>219</xdr:row>
      <xdr:rowOff>149085</xdr:rowOff>
    </xdr:from>
    <xdr:to>
      <xdr:col>136</xdr:col>
      <xdr:colOff>306758</xdr:colOff>
      <xdr:row>219</xdr:row>
      <xdr:rowOff>149085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11621" y="63890385"/>
          <a:ext cx="130221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126737</xdr:colOff>
      <xdr:row>219</xdr:row>
      <xdr:rowOff>39028</xdr:rowOff>
    </xdr:from>
    <xdr:to>
      <xdr:col>136</xdr:col>
      <xdr:colOff>189888</xdr:colOff>
      <xdr:row>219</xdr:row>
      <xdr:rowOff>255028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633687" y="63780328"/>
          <a:ext cx="106327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4" name="直線矢印コネクタ 203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5" name="直線矢印コネクタ 204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6" name="直線矢印コネクタ 205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6350" cy="868796"/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5381625" y="53911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1662545" cy="461241"/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5381625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6350" cy="853209"/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5381625" y="53911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5381625" y="66294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5381625" y="662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5381625" y="66294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5381625" y="93535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5381625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5381625" y="93535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68796"/>
    <xdr:sp macro="" textlink="">
      <xdr:nvSpPr>
        <xdr:cNvPr id="2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53209"/>
    <xdr:sp macro="" textlink="">
      <xdr:nvSpPr>
        <xdr:cNvPr id="2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68796"/>
    <xdr:sp macro="" textlink="">
      <xdr:nvSpPr>
        <xdr:cNvPr id="23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6350" cy="853209"/>
    <xdr:sp macro="" textlink="">
      <xdr:nvSpPr>
        <xdr:cNvPr id="25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6350" cy="868796"/>
    <xdr:sp macro="" textlink="">
      <xdr:nvSpPr>
        <xdr:cNvPr id="26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2095500" y="39052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2095500" y="390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6350" cy="853209"/>
    <xdr:sp macro="" textlink="">
      <xdr:nvSpPr>
        <xdr:cNvPr id="28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2095500" y="39052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68796"/>
    <xdr:sp macro="" textlink="">
      <xdr:nvSpPr>
        <xdr:cNvPr id="3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53209"/>
    <xdr:sp macro="" textlink="">
      <xdr:nvSpPr>
        <xdr:cNvPr id="4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68796"/>
    <xdr:sp macro="" textlink="">
      <xdr:nvSpPr>
        <xdr:cNvPr id="4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53209"/>
    <xdr:sp macro="" textlink="">
      <xdr:nvSpPr>
        <xdr:cNvPr id="4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68796"/>
    <xdr:sp macro="" textlink="">
      <xdr:nvSpPr>
        <xdr:cNvPr id="44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53209"/>
    <xdr:sp macro="" textlink="">
      <xdr:nvSpPr>
        <xdr:cNvPr id="46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9900"/>
    <pageSetUpPr fitToPage="1"/>
  </sheetPr>
  <dimension ref="A1:GJ337"/>
  <sheetViews>
    <sheetView showGridLines="0" zoomScale="55" zoomScaleNormal="55" zoomScaleSheetLayoutView="40" workbookViewId="0">
      <selection activeCell="D234" sqref="D8:D234"/>
    </sheetView>
  </sheetViews>
  <sheetFormatPr defaultColWidth="11" defaultRowHeight="13.5" outlineLevelRow="2" outlineLevelCol="4"/>
  <cols>
    <col min="1" max="1" width="3.5" style="1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4" customWidth="1" collapsed="1"/>
    <col min="12" max="12" width="11.875" style="3" bestFit="1" customWidth="1" collapsed="1"/>
    <col min="13" max="13" width="7.625" style="4" hidden="1" customWidth="1" outlineLevel="1"/>
    <col min="14" max="14" width="7.625" style="4" hidden="1" customWidth="1" collapsed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 collapsed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 collapsed="1"/>
    <col min="58" max="60" width="9" style="1" hidden="1" customWidth="1" outlineLevel="3"/>
    <col min="61" max="61" width="14.875" style="1" hidden="1" customWidth="1" collapsed="1"/>
    <col min="62" max="62" width="10" style="1" hidden="1" customWidth="1"/>
    <col min="63" max="63" width="15" style="1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68" width="10.875" style="42" customWidth="1"/>
    <col min="169" max="169" width="10.875" style="1" customWidth="1"/>
    <col min="170" max="170" width="11" style="1" customWidth="1"/>
    <col min="171" max="171" width="11" style="2" customWidth="1"/>
    <col min="172" max="172" width="11" style="1" customWidth="1"/>
    <col min="173" max="183" width="5" style="1" customWidth="1"/>
    <col min="184" max="184" width="7.5" style="1" customWidth="1"/>
    <col min="185" max="186" width="9" style="1" customWidth="1"/>
    <col min="187" max="187" width="9.875" style="1" customWidth="1"/>
    <col min="188" max="16384" width="11" style="1"/>
  </cols>
  <sheetData>
    <row r="1" spans="1:192" ht="32.25" customHeight="1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424</v>
      </c>
      <c r="DU1" s="84"/>
      <c r="DV1" s="565"/>
      <c r="DW1" s="565"/>
      <c r="DX1" s="628" t="s">
        <v>429</v>
      </c>
      <c r="DY1" s="1075" t="s">
        <v>446</v>
      </c>
      <c r="DZ1" s="1076"/>
      <c r="EA1" s="1076"/>
      <c r="EB1" s="1076"/>
      <c r="EC1" s="199" t="s">
        <v>430</v>
      </c>
      <c r="ED1" s="1075" t="s">
        <v>447</v>
      </c>
      <c r="EE1" s="1076"/>
      <c r="EF1" s="1076"/>
      <c r="EG1" s="1076"/>
      <c r="EH1" s="162" t="s">
        <v>431</v>
      </c>
      <c r="EI1" s="1077" t="s">
        <v>448</v>
      </c>
      <c r="EJ1" s="1078"/>
      <c r="EK1" s="1078"/>
      <c r="EL1" s="1078"/>
      <c r="EM1" s="196"/>
      <c r="EN1" s="1077" t="s">
        <v>449</v>
      </c>
      <c r="EO1" s="1078"/>
      <c r="EP1" s="1078"/>
      <c r="EQ1" s="1078"/>
      <c r="ER1" s="164" t="s">
        <v>440</v>
      </c>
      <c r="ES1" s="1" t="s">
        <v>451</v>
      </c>
      <c r="EW1" s="625" t="s">
        <v>511</v>
      </c>
      <c r="EX1" s="1063" t="s">
        <v>512</v>
      </c>
      <c r="EY1" s="1064"/>
      <c r="EZ1" s="1064"/>
      <c r="FA1" s="1064"/>
      <c r="FL1" s="1"/>
      <c r="FM1" s="258" t="s">
        <v>461</v>
      </c>
      <c r="FO1" s="1"/>
      <c r="FP1" s="2"/>
    </row>
    <row r="2" spans="1:192" ht="14.25" thickBot="1">
      <c r="I2" s="1"/>
      <c r="K2" s="1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  <c r="FW2" s="11">
        <v>0</v>
      </c>
      <c r="FX2" s="11">
        <v>10</v>
      </c>
      <c r="FY2" s="12">
        <v>40</v>
      </c>
      <c r="FZ2" s="12">
        <v>70</v>
      </c>
      <c r="GA2" s="12">
        <v>100</v>
      </c>
      <c r="GB2" s="86"/>
      <c r="GC2" s="80" t="s">
        <v>101</v>
      </c>
      <c r="GD2" s="80" t="s">
        <v>100</v>
      </c>
      <c r="GE2" s="80">
        <f>ROW(DV241)-1</f>
        <v>240</v>
      </c>
      <c r="GF2" s="80">
        <f>COLUMN(FO7)-2</f>
        <v>169</v>
      </c>
    </row>
    <row r="3" spans="1:192" ht="22.5" customHeight="1" thickBot="1">
      <c r="A3" s="10"/>
      <c r="B3" s="489" t="s">
        <v>97</v>
      </c>
      <c r="C3" s="490"/>
      <c r="D3" s="489"/>
      <c r="E3" s="1094" t="s">
        <v>96</v>
      </c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R3" s="1094"/>
      <c r="S3" s="1094"/>
      <c r="T3" s="1094"/>
      <c r="U3" s="1094"/>
      <c r="V3" s="1095"/>
      <c r="W3" s="318"/>
      <c r="X3" s="318"/>
      <c r="Y3" s="318"/>
      <c r="Z3" s="319"/>
      <c r="AA3" s="1085" t="s">
        <v>48</v>
      </c>
      <c r="AB3" s="1086"/>
      <c r="AC3" s="1086"/>
      <c r="AD3" s="1086"/>
      <c r="AE3" s="1086"/>
      <c r="AF3" s="1086"/>
      <c r="AG3" s="1086"/>
      <c r="AH3" s="1087"/>
      <c r="AI3" s="1081" t="s">
        <v>49</v>
      </c>
      <c r="AJ3" s="1081"/>
      <c r="AK3" s="1081"/>
      <c r="AL3" s="1081"/>
      <c r="AM3" s="1081"/>
      <c r="AN3" s="1082"/>
      <c r="AO3" s="1119" t="s">
        <v>6</v>
      </c>
      <c r="AP3" s="1081"/>
      <c r="AQ3" s="1081"/>
      <c r="AR3" s="1081"/>
      <c r="AS3" s="1081"/>
      <c r="AT3" s="1081"/>
      <c r="AU3" s="1081"/>
      <c r="AV3" s="1081"/>
      <c r="AW3" s="1081"/>
      <c r="AX3" s="1082"/>
      <c r="AY3" s="1119" t="s">
        <v>43</v>
      </c>
      <c r="AZ3" s="1081"/>
      <c r="BA3" s="1081"/>
      <c r="BB3" s="1081"/>
      <c r="BC3" s="1081"/>
      <c r="BD3" s="1082"/>
      <c r="BE3" s="1119" t="s">
        <v>4</v>
      </c>
      <c r="BF3" s="1081"/>
      <c r="BG3" s="1081"/>
      <c r="BH3" s="1082"/>
      <c r="BI3" s="1119" t="s">
        <v>88</v>
      </c>
      <c r="BJ3" s="1179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605"/>
      <c r="BY3" s="605"/>
      <c r="BZ3" s="335"/>
      <c r="CA3" s="257"/>
      <c r="CB3" s="257"/>
      <c r="CC3" s="257"/>
      <c r="CD3" s="257"/>
      <c r="CE3" s="257"/>
      <c r="CF3" s="1160" t="s">
        <v>79</v>
      </c>
      <c r="CG3" s="1161"/>
      <c r="CH3" s="1161"/>
      <c r="CI3" s="1161"/>
      <c r="CJ3" s="1161"/>
      <c r="CK3" s="1161"/>
      <c r="CL3" s="1161"/>
      <c r="CM3" s="1161"/>
      <c r="CN3" s="1161"/>
      <c r="CO3" s="1161"/>
      <c r="CP3" s="1161"/>
      <c r="CQ3" s="1161"/>
      <c r="CR3" s="1161"/>
      <c r="CS3" s="1161"/>
      <c r="CT3" s="1161"/>
      <c r="CU3" s="1161"/>
      <c r="CV3" s="1161"/>
      <c r="CW3" s="1161"/>
      <c r="CX3" s="1161"/>
      <c r="CY3" s="1162"/>
      <c r="CZ3" s="1160" t="s">
        <v>87</v>
      </c>
      <c r="DA3" s="1161"/>
      <c r="DB3" s="1161"/>
      <c r="DC3" s="1161"/>
      <c r="DD3" s="1161"/>
      <c r="DE3" s="1161"/>
      <c r="DF3" s="1161"/>
      <c r="DG3" s="1161"/>
      <c r="DH3" s="1161"/>
      <c r="DI3" s="1161"/>
      <c r="DJ3" s="1161"/>
      <c r="DK3" s="1161"/>
      <c r="DL3" s="1161"/>
      <c r="DM3" s="1161"/>
      <c r="DN3" s="1161"/>
      <c r="DO3" s="1161"/>
      <c r="DP3" s="1161"/>
      <c r="DQ3" s="1161"/>
      <c r="DR3" s="1161"/>
      <c r="DS3" s="1161"/>
      <c r="DT3" s="1161"/>
      <c r="DU3" s="1161"/>
      <c r="DV3" s="1161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81" t="s">
        <v>99</v>
      </c>
      <c r="EM3" s="1081"/>
      <c r="EN3" s="1081"/>
      <c r="EO3" s="1081"/>
      <c r="EP3" s="1081"/>
      <c r="EQ3" s="1081"/>
      <c r="ER3" s="1081"/>
      <c r="ES3" s="1081"/>
      <c r="ET3" s="1081"/>
      <c r="EU3" s="1081"/>
      <c r="EV3" s="1081"/>
      <c r="EW3" s="1081"/>
      <c r="EX3" s="1081"/>
      <c r="EY3" s="1081"/>
      <c r="EZ3" s="1081"/>
      <c r="FA3" s="1081"/>
      <c r="FB3" s="1081"/>
      <c r="FC3" s="1081"/>
      <c r="FD3" s="1081"/>
      <c r="FE3" s="1081"/>
      <c r="FF3" s="321"/>
      <c r="FG3" s="321"/>
      <c r="FH3" s="321"/>
      <c r="FI3" s="321"/>
      <c r="FJ3" s="321"/>
      <c r="FK3" s="322"/>
      <c r="FQ3" s="1148" t="s">
        <v>5</v>
      </c>
      <c r="FR3" s="1149"/>
      <c r="FS3" s="1149"/>
      <c r="FT3" s="1149"/>
      <c r="FU3" s="1149"/>
      <c r="FV3" s="1149"/>
      <c r="FW3" s="1149"/>
      <c r="FX3" s="1149"/>
      <c r="FY3" s="1149"/>
      <c r="FZ3" s="1149"/>
      <c r="GA3" s="1150"/>
    </row>
    <row r="4" spans="1:192" s="13" customFormat="1" ht="22.5" customHeight="1" thickBot="1">
      <c r="A4" s="10"/>
      <c r="B4" s="491">
        <v>2015</v>
      </c>
      <c r="C4" s="492"/>
      <c r="D4" s="491"/>
      <c r="E4" s="1096"/>
      <c r="F4" s="1096"/>
      <c r="G4" s="1096"/>
      <c r="H4" s="1096"/>
      <c r="I4" s="1096"/>
      <c r="J4" s="1096"/>
      <c r="K4" s="1096"/>
      <c r="L4" s="1096"/>
      <c r="M4" s="1096"/>
      <c r="N4" s="1096"/>
      <c r="O4" s="1096"/>
      <c r="P4" s="1096"/>
      <c r="Q4" s="1096"/>
      <c r="R4" s="1096"/>
      <c r="S4" s="1096"/>
      <c r="T4" s="1096"/>
      <c r="U4" s="1096"/>
      <c r="V4" s="1097"/>
      <c r="W4" s="336"/>
      <c r="X4" s="336"/>
      <c r="Y4" s="336"/>
      <c r="Z4" s="337"/>
      <c r="AA4" s="1088"/>
      <c r="AB4" s="1089"/>
      <c r="AC4" s="1089"/>
      <c r="AD4" s="1089"/>
      <c r="AE4" s="1089"/>
      <c r="AF4" s="1089"/>
      <c r="AG4" s="1089"/>
      <c r="AH4" s="1090"/>
      <c r="AI4" s="1083"/>
      <c r="AJ4" s="1083"/>
      <c r="AK4" s="1083"/>
      <c r="AL4" s="1083"/>
      <c r="AM4" s="1083"/>
      <c r="AN4" s="1084"/>
      <c r="AO4" s="1120"/>
      <c r="AP4" s="1083"/>
      <c r="AQ4" s="1083"/>
      <c r="AR4" s="1083"/>
      <c r="AS4" s="1083"/>
      <c r="AT4" s="1083"/>
      <c r="AU4" s="1083"/>
      <c r="AV4" s="1083"/>
      <c r="AW4" s="1083"/>
      <c r="AX4" s="1084"/>
      <c r="AY4" s="1120"/>
      <c r="AZ4" s="1083"/>
      <c r="BA4" s="1083"/>
      <c r="BB4" s="1083"/>
      <c r="BC4" s="1083"/>
      <c r="BD4" s="1084"/>
      <c r="BE4" s="1120"/>
      <c r="BF4" s="1083"/>
      <c r="BG4" s="1083"/>
      <c r="BH4" s="1084"/>
      <c r="BI4" s="1120"/>
      <c r="BJ4" s="1180"/>
      <c r="BK4" s="562"/>
      <c r="BL4" s="562"/>
      <c r="BM4" s="323" t="s">
        <v>397</v>
      </c>
      <c r="BN4" s="562"/>
      <c r="BO4" s="1221" t="s">
        <v>510</v>
      </c>
      <c r="BP4" s="1221"/>
      <c r="BQ4" s="1221"/>
      <c r="BR4" s="1221"/>
      <c r="BS4" s="1221"/>
      <c r="BT4" s="1221"/>
      <c r="BU4" s="1221"/>
      <c r="BV4" s="1221"/>
      <c r="BW4" s="324"/>
      <c r="BX4" s="607"/>
      <c r="BY4" s="606"/>
      <c r="BZ4" s="338"/>
      <c r="CA4" s="1219" t="s">
        <v>123</v>
      </c>
      <c r="CB4" s="1219"/>
      <c r="CC4" s="1220"/>
      <c r="CD4" s="1111" t="s">
        <v>127</v>
      </c>
      <c r="CE4" s="1112"/>
      <c r="CF4" s="1157" t="s">
        <v>57</v>
      </c>
      <c r="CG4" s="1158"/>
      <c r="CH4" s="1158"/>
      <c r="CI4" s="1158"/>
      <c r="CJ4" s="1159"/>
      <c r="CK4" s="1154" t="s">
        <v>38</v>
      </c>
      <c r="CL4" s="1155"/>
      <c r="CM4" s="1155"/>
      <c r="CN4" s="1155"/>
      <c r="CO4" s="1156"/>
      <c r="CP4" s="1163" t="s">
        <v>39</v>
      </c>
      <c r="CQ4" s="1164"/>
      <c r="CR4" s="1164"/>
      <c r="CS4" s="1164"/>
      <c r="CT4" s="1165"/>
      <c r="CU4" s="1167" t="s">
        <v>41</v>
      </c>
      <c r="CV4" s="1168"/>
      <c r="CW4" s="1168"/>
      <c r="CX4" s="1168"/>
      <c r="CY4" s="1169"/>
      <c r="CZ4" s="1170" t="s">
        <v>37</v>
      </c>
      <c r="DA4" s="1171"/>
      <c r="DB4" s="1171"/>
      <c r="DC4" s="1171"/>
      <c r="DD4" s="1171"/>
      <c r="DE4" s="1171"/>
      <c r="DF4" s="1171"/>
      <c r="DG4" s="1172"/>
      <c r="DH4" s="325" t="s">
        <v>86</v>
      </c>
      <c r="DI4" s="1155" t="s">
        <v>38</v>
      </c>
      <c r="DJ4" s="1155"/>
      <c r="DK4" s="1155"/>
      <c r="DL4" s="1156"/>
      <c r="DM4" s="326" t="s">
        <v>86</v>
      </c>
      <c r="DN4" s="1164" t="s">
        <v>39</v>
      </c>
      <c r="DO4" s="1164"/>
      <c r="DP4" s="1164"/>
      <c r="DQ4" s="1165"/>
      <c r="DR4" s="327" t="s">
        <v>86</v>
      </c>
      <c r="DS4" s="1166" t="s">
        <v>41</v>
      </c>
      <c r="DT4" s="1166"/>
      <c r="DU4" s="1166"/>
      <c r="DV4" s="1166"/>
      <c r="DW4" s="328"/>
      <c r="DX4" s="328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29"/>
      <c r="EL4" s="1083"/>
      <c r="EM4" s="1083"/>
      <c r="EN4" s="1083"/>
      <c r="EO4" s="1083"/>
      <c r="EP4" s="1083"/>
      <c r="EQ4" s="1083"/>
      <c r="ER4" s="1083"/>
      <c r="ES4" s="1083"/>
      <c r="ET4" s="1083"/>
      <c r="EU4" s="1083"/>
      <c r="EV4" s="1083"/>
      <c r="EW4" s="1083"/>
      <c r="EX4" s="1083"/>
      <c r="EY4" s="1083"/>
      <c r="EZ4" s="1083"/>
      <c r="FA4" s="1083"/>
      <c r="FB4" s="1083"/>
      <c r="FC4" s="1083"/>
      <c r="FD4" s="1083"/>
      <c r="FE4" s="1083"/>
      <c r="FF4" s="329"/>
      <c r="FG4" s="329"/>
      <c r="FH4" s="329"/>
      <c r="FI4" s="329"/>
      <c r="FJ4" s="329"/>
      <c r="FK4" s="330"/>
      <c r="FL4" s="29"/>
      <c r="FO4" s="39"/>
      <c r="FQ4" s="1151" t="s">
        <v>7</v>
      </c>
      <c r="FR4" s="1152"/>
      <c r="FS4" s="1152"/>
      <c r="FT4" s="1152"/>
      <c r="FU4" s="1152"/>
      <c r="FV4" s="1152"/>
      <c r="FW4" s="1152"/>
      <c r="FX4" s="1152"/>
      <c r="FY4" s="1152"/>
      <c r="FZ4" s="1152"/>
      <c r="GA4" s="1153"/>
    </row>
    <row r="5" spans="1:192" s="13" customFormat="1" ht="45" customHeight="1" thickBot="1">
      <c r="A5" s="10"/>
      <c r="B5" s="1127" t="s">
        <v>8</v>
      </c>
      <c r="C5" s="1128"/>
      <c r="D5" s="1133" t="s">
        <v>9</v>
      </c>
      <c r="E5" s="1113" t="s">
        <v>10</v>
      </c>
      <c r="F5" s="1113" t="s">
        <v>56</v>
      </c>
      <c r="G5" s="1139" t="s">
        <v>95</v>
      </c>
      <c r="H5" s="1136" t="s">
        <v>11</v>
      </c>
      <c r="I5" s="1121" t="s">
        <v>12</v>
      </c>
      <c r="J5" s="1121"/>
      <c r="K5" s="1146" t="s">
        <v>464</v>
      </c>
      <c r="L5" s="1113" t="s">
        <v>13</v>
      </c>
      <c r="M5" s="1105" t="s">
        <v>14</v>
      </c>
      <c r="N5" s="1098" t="s">
        <v>67</v>
      </c>
      <c r="O5" s="1136" t="s">
        <v>117</v>
      </c>
      <c r="P5" s="1136"/>
      <c r="Q5" s="1136"/>
      <c r="R5" s="1143" t="s">
        <v>121</v>
      </c>
      <c r="S5" s="1143"/>
      <c r="T5" s="1143"/>
      <c r="U5" s="1105" t="s">
        <v>15</v>
      </c>
      <c r="V5" s="1105" t="s">
        <v>16</v>
      </c>
      <c r="W5" s="1105" t="s">
        <v>17</v>
      </c>
      <c r="X5" s="1105" t="s">
        <v>18</v>
      </c>
      <c r="Y5" s="1105" t="s">
        <v>94</v>
      </c>
      <c r="Z5" s="1091" t="s">
        <v>76</v>
      </c>
      <c r="AA5" s="1108" t="s">
        <v>45</v>
      </c>
      <c r="AB5" s="1091" t="s">
        <v>77</v>
      </c>
      <c r="AC5" s="1123" t="s">
        <v>113</v>
      </c>
      <c r="AD5" s="1123"/>
      <c r="AE5" s="1123" t="s">
        <v>54</v>
      </c>
      <c r="AF5" s="1123"/>
      <c r="AG5" s="1101" t="s">
        <v>46</v>
      </c>
      <c r="AH5" s="1101" t="s">
        <v>47</v>
      </c>
      <c r="AI5" s="1123" t="s">
        <v>66</v>
      </c>
      <c r="AJ5" s="1123"/>
      <c r="AK5" s="1123"/>
      <c r="AL5" s="1123"/>
      <c r="AM5" s="1091" t="s">
        <v>60</v>
      </c>
      <c r="AN5" s="1091" t="s">
        <v>61</v>
      </c>
      <c r="AO5" s="1105" t="s">
        <v>21</v>
      </c>
      <c r="AP5" s="1105" t="s">
        <v>22</v>
      </c>
      <c r="AQ5" s="1105" t="s">
        <v>23</v>
      </c>
      <c r="AR5" s="1105" t="s">
        <v>24</v>
      </c>
      <c r="AS5" s="1105" t="s">
        <v>25</v>
      </c>
      <c r="AT5" s="1105" t="s">
        <v>26</v>
      </c>
      <c r="AU5" s="1105" t="s">
        <v>27</v>
      </c>
      <c r="AV5" s="1105" t="s">
        <v>28</v>
      </c>
      <c r="AW5" s="1105" t="s">
        <v>29</v>
      </c>
      <c r="AX5" s="1105" t="s">
        <v>30</v>
      </c>
      <c r="AY5" s="1098" t="s">
        <v>44</v>
      </c>
      <c r="AZ5" s="1136" t="s">
        <v>19</v>
      </c>
      <c r="BA5" s="1113" t="s">
        <v>20</v>
      </c>
      <c r="BB5" s="1113" t="s">
        <v>7</v>
      </c>
      <c r="BC5" s="1113" t="s">
        <v>31</v>
      </c>
      <c r="BD5" s="1105" t="s">
        <v>36</v>
      </c>
      <c r="BE5" s="1113" t="s">
        <v>32</v>
      </c>
      <c r="BF5" s="1105" t="s">
        <v>33</v>
      </c>
      <c r="BG5" s="1105" t="s">
        <v>34</v>
      </c>
      <c r="BH5" s="1105" t="s">
        <v>35</v>
      </c>
      <c r="BI5" s="1098" t="s">
        <v>89</v>
      </c>
      <c r="BJ5" s="1098" t="s">
        <v>93</v>
      </c>
      <c r="BK5" s="1098" t="s">
        <v>396</v>
      </c>
      <c r="BL5" s="1098" t="s">
        <v>444</v>
      </c>
      <c r="BM5" s="566" t="s">
        <v>404</v>
      </c>
      <c r="BN5" s="611" t="s">
        <v>469</v>
      </c>
      <c r="BO5" s="1319" t="s">
        <v>398</v>
      </c>
      <c r="BP5" s="1113" t="s">
        <v>399</v>
      </c>
      <c r="BQ5" s="1113" t="s">
        <v>400</v>
      </c>
      <c r="BR5" s="1113" t="s">
        <v>405</v>
      </c>
      <c r="BS5" s="1113" t="s">
        <v>401</v>
      </c>
      <c r="BT5" s="1113" t="s">
        <v>406</v>
      </c>
      <c r="BU5" s="1113" t="s">
        <v>402</v>
      </c>
      <c r="BV5" s="1277" t="s">
        <v>407</v>
      </c>
      <c r="BW5" s="332" t="s">
        <v>403</v>
      </c>
      <c r="BX5" s="1286" t="s">
        <v>466</v>
      </c>
      <c r="BY5" s="1286" t="s">
        <v>467</v>
      </c>
      <c r="BZ5" s="1116" t="s">
        <v>445</v>
      </c>
      <c r="CA5" s="1313" t="s">
        <v>124</v>
      </c>
      <c r="CB5" s="1237" t="s">
        <v>125</v>
      </c>
      <c r="CC5" s="1237" t="s">
        <v>122</v>
      </c>
      <c r="CD5" s="1231" t="s">
        <v>92</v>
      </c>
      <c r="CE5" s="1234" t="s">
        <v>122</v>
      </c>
      <c r="CF5" s="1124" t="s">
        <v>92</v>
      </c>
      <c r="CG5" s="1301" t="s">
        <v>81</v>
      </c>
      <c r="CH5" s="1316" t="s">
        <v>90</v>
      </c>
      <c r="CI5" s="1251" t="s">
        <v>80</v>
      </c>
      <c r="CJ5" s="1254" t="s">
        <v>82</v>
      </c>
      <c r="CK5" s="1280" t="s">
        <v>92</v>
      </c>
      <c r="CL5" s="1181" t="s">
        <v>81</v>
      </c>
      <c r="CM5" s="1257" t="s">
        <v>90</v>
      </c>
      <c r="CN5" s="1283" t="s">
        <v>80</v>
      </c>
      <c r="CO5" s="1248" t="s">
        <v>82</v>
      </c>
      <c r="CP5" s="1173" t="s">
        <v>92</v>
      </c>
      <c r="CQ5" s="1263" t="s">
        <v>81</v>
      </c>
      <c r="CR5" s="1260" t="s">
        <v>90</v>
      </c>
      <c r="CS5" s="1210" t="s">
        <v>80</v>
      </c>
      <c r="CT5" s="1268" t="s">
        <v>82</v>
      </c>
      <c r="CU5" s="1274" t="s">
        <v>92</v>
      </c>
      <c r="CV5" s="1216" t="s">
        <v>81</v>
      </c>
      <c r="CW5" s="1271" t="s">
        <v>90</v>
      </c>
      <c r="CX5" s="1176" t="s">
        <v>80</v>
      </c>
      <c r="CY5" s="1223" t="s">
        <v>82</v>
      </c>
      <c r="CZ5" s="1304" t="s">
        <v>92</v>
      </c>
      <c r="DA5" s="1226" t="s">
        <v>85</v>
      </c>
      <c r="DB5" s="1240" t="s">
        <v>84</v>
      </c>
      <c r="DC5" s="1240" t="s">
        <v>83</v>
      </c>
      <c r="DD5" s="1240" t="s">
        <v>81</v>
      </c>
      <c r="DE5" s="1243" t="s">
        <v>90</v>
      </c>
      <c r="DF5" s="1226" t="s">
        <v>80</v>
      </c>
      <c r="DG5" s="1310" t="s">
        <v>82</v>
      </c>
      <c r="DH5" s="1307" t="s">
        <v>92</v>
      </c>
      <c r="DI5" s="1181" t="s">
        <v>81</v>
      </c>
      <c r="DJ5" s="1257" t="s">
        <v>90</v>
      </c>
      <c r="DK5" s="1283" t="s">
        <v>80</v>
      </c>
      <c r="DL5" s="1248" t="s">
        <v>82</v>
      </c>
      <c r="DM5" s="1173" t="s">
        <v>92</v>
      </c>
      <c r="DN5" s="1263" t="s">
        <v>81</v>
      </c>
      <c r="DO5" s="1260" t="s">
        <v>90</v>
      </c>
      <c r="DP5" s="1210" t="s">
        <v>80</v>
      </c>
      <c r="DQ5" s="1268" t="s">
        <v>82</v>
      </c>
      <c r="DR5" s="1298" t="s">
        <v>92</v>
      </c>
      <c r="DS5" s="1213" t="s">
        <v>81</v>
      </c>
      <c r="DT5" s="1289" t="s">
        <v>90</v>
      </c>
      <c r="DU5" s="1292" t="s">
        <v>80</v>
      </c>
      <c r="DV5" s="1295" t="s">
        <v>82</v>
      </c>
      <c r="DW5" s="502">
        <f>2015-B4</f>
        <v>0</v>
      </c>
      <c r="DX5" s="479">
        <f>DW5+1</f>
        <v>1</v>
      </c>
      <c r="DY5" s="480">
        <f t="shared" ref="DY5:FK6" si="0">DX5+1</f>
        <v>2</v>
      </c>
      <c r="DZ5" s="480">
        <f t="shared" si="0"/>
        <v>3</v>
      </c>
      <c r="EA5" s="480">
        <f>DZ5+1</f>
        <v>4</v>
      </c>
      <c r="EB5" s="481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si="0"/>
        <v>18</v>
      </c>
      <c r="EP5" s="480">
        <f t="shared" si="0"/>
        <v>19</v>
      </c>
      <c r="EQ5" s="481">
        <f t="shared" si="0"/>
        <v>20</v>
      </c>
      <c r="ER5" s="482">
        <f t="shared" si="0"/>
        <v>21</v>
      </c>
      <c r="ES5" s="480">
        <f t="shared" si="0"/>
        <v>22</v>
      </c>
      <c r="ET5" s="480">
        <f t="shared" si="0"/>
        <v>23</v>
      </c>
      <c r="EU5" s="480">
        <f t="shared" si="0"/>
        <v>24</v>
      </c>
      <c r="EV5" s="481">
        <f t="shared" si="0"/>
        <v>25</v>
      </c>
      <c r="EW5" s="482">
        <f t="shared" si="0"/>
        <v>26</v>
      </c>
      <c r="EX5" s="480">
        <f t="shared" si="0"/>
        <v>27</v>
      </c>
      <c r="EY5" s="480">
        <f t="shared" si="0"/>
        <v>28</v>
      </c>
      <c r="EZ5" s="480">
        <f t="shared" si="0"/>
        <v>29</v>
      </c>
      <c r="FA5" s="481">
        <f t="shared" si="0"/>
        <v>30</v>
      </c>
      <c r="FB5" s="482">
        <f t="shared" si="0"/>
        <v>31</v>
      </c>
      <c r="FC5" s="480">
        <f t="shared" si="0"/>
        <v>32</v>
      </c>
      <c r="FD5" s="480">
        <f t="shared" si="0"/>
        <v>33</v>
      </c>
      <c r="FE5" s="480">
        <f t="shared" si="0"/>
        <v>34</v>
      </c>
      <c r="FF5" s="481">
        <f t="shared" si="0"/>
        <v>35</v>
      </c>
      <c r="FG5" s="538">
        <f t="shared" si="0"/>
        <v>36</v>
      </c>
      <c r="FH5" s="480">
        <f t="shared" si="0"/>
        <v>37</v>
      </c>
      <c r="FI5" s="480">
        <f t="shared" si="0"/>
        <v>38</v>
      </c>
      <c r="FJ5" s="480">
        <f t="shared" si="0"/>
        <v>39</v>
      </c>
      <c r="FK5" s="518">
        <f t="shared" si="0"/>
        <v>40</v>
      </c>
      <c r="FL5" s="29"/>
      <c r="FO5" s="39"/>
      <c r="FQ5" s="31" t="s">
        <v>21</v>
      </c>
      <c r="FR5" s="32" t="s">
        <v>22</v>
      </c>
      <c r="FS5" s="32" t="s">
        <v>23</v>
      </c>
      <c r="FT5" s="32" t="s">
        <v>24</v>
      </c>
      <c r="FU5" s="32" t="s">
        <v>25</v>
      </c>
      <c r="FV5" s="32" t="s">
        <v>26</v>
      </c>
      <c r="FW5" s="32" t="s">
        <v>27</v>
      </c>
      <c r="FX5" s="32" t="s">
        <v>28</v>
      </c>
      <c r="FY5" s="32" t="s">
        <v>29</v>
      </c>
      <c r="FZ5" s="33" t="s">
        <v>30</v>
      </c>
      <c r="GA5" s="30" t="s">
        <v>58</v>
      </c>
    </row>
    <row r="6" spans="1:192" s="13" customFormat="1" ht="56.25" customHeight="1" thickBot="1">
      <c r="A6" s="10"/>
      <c r="B6" s="1129"/>
      <c r="C6" s="1130"/>
      <c r="D6" s="1134"/>
      <c r="E6" s="1114"/>
      <c r="F6" s="1114"/>
      <c r="G6" s="1140"/>
      <c r="H6" s="1137"/>
      <c r="I6" s="1122"/>
      <c r="J6" s="1122"/>
      <c r="K6" s="1147"/>
      <c r="L6" s="1114"/>
      <c r="M6" s="1106"/>
      <c r="N6" s="1099"/>
      <c r="O6" s="1142" t="s">
        <v>114</v>
      </c>
      <c r="P6" s="1142" t="s">
        <v>115</v>
      </c>
      <c r="Q6" s="1142" t="s">
        <v>116</v>
      </c>
      <c r="R6" s="1144" t="s">
        <v>118</v>
      </c>
      <c r="S6" s="1144" t="s">
        <v>119</v>
      </c>
      <c r="T6" s="1144" t="s">
        <v>120</v>
      </c>
      <c r="U6" s="1106"/>
      <c r="V6" s="1106"/>
      <c r="W6" s="1106"/>
      <c r="X6" s="1106"/>
      <c r="Y6" s="1106"/>
      <c r="Z6" s="1092"/>
      <c r="AA6" s="1109"/>
      <c r="AB6" s="1092"/>
      <c r="AC6" s="1104" t="s">
        <v>62</v>
      </c>
      <c r="AD6" s="1104" t="s">
        <v>63</v>
      </c>
      <c r="AE6" s="1104" t="s">
        <v>64</v>
      </c>
      <c r="AF6" s="1104" t="s">
        <v>65</v>
      </c>
      <c r="AG6" s="1102"/>
      <c r="AH6" s="1102"/>
      <c r="AI6" s="1104" t="s">
        <v>51</v>
      </c>
      <c r="AJ6" s="1104" t="s">
        <v>52</v>
      </c>
      <c r="AK6" s="1104" t="s">
        <v>50</v>
      </c>
      <c r="AL6" s="1104" t="s">
        <v>53</v>
      </c>
      <c r="AM6" s="1092"/>
      <c r="AN6" s="1092"/>
      <c r="AO6" s="1106"/>
      <c r="AP6" s="1106"/>
      <c r="AQ6" s="1106"/>
      <c r="AR6" s="1106"/>
      <c r="AS6" s="1106"/>
      <c r="AT6" s="1106"/>
      <c r="AU6" s="1106"/>
      <c r="AV6" s="1106"/>
      <c r="AW6" s="1106"/>
      <c r="AX6" s="1106"/>
      <c r="AY6" s="1099"/>
      <c r="AZ6" s="1137"/>
      <c r="BA6" s="1114"/>
      <c r="BB6" s="1114"/>
      <c r="BC6" s="1114"/>
      <c r="BD6" s="1106"/>
      <c r="BE6" s="1114"/>
      <c r="BF6" s="1106"/>
      <c r="BG6" s="1106"/>
      <c r="BH6" s="1106"/>
      <c r="BI6" s="1099"/>
      <c r="BJ6" s="1099"/>
      <c r="BK6" s="1099"/>
      <c r="BL6" s="1099"/>
      <c r="BM6" s="567"/>
      <c r="BN6" s="1229" t="s">
        <v>443</v>
      </c>
      <c r="BO6" s="1320"/>
      <c r="BP6" s="1114"/>
      <c r="BQ6" s="1114"/>
      <c r="BR6" s="1114"/>
      <c r="BS6" s="1114"/>
      <c r="BT6" s="1114"/>
      <c r="BU6" s="1114"/>
      <c r="BV6" s="1278"/>
      <c r="BW6" s="333"/>
      <c r="BX6" s="1287"/>
      <c r="BY6" s="1287"/>
      <c r="BZ6" s="1117"/>
      <c r="CA6" s="1314"/>
      <c r="CB6" s="1238"/>
      <c r="CC6" s="1238"/>
      <c r="CD6" s="1232"/>
      <c r="CE6" s="1235"/>
      <c r="CF6" s="1125"/>
      <c r="CG6" s="1302"/>
      <c r="CH6" s="1317"/>
      <c r="CI6" s="1252"/>
      <c r="CJ6" s="1255"/>
      <c r="CK6" s="1281"/>
      <c r="CL6" s="1182"/>
      <c r="CM6" s="1258"/>
      <c r="CN6" s="1284"/>
      <c r="CO6" s="1249"/>
      <c r="CP6" s="1174"/>
      <c r="CQ6" s="1264"/>
      <c r="CR6" s="1261"/>
      <c r="CS6" s="1211"/>
      <c r="CT6" s="1269"/>
      <c r="CU6" s="1275"/>
      <c r="CV6" s="1217"/>
      <c r="CW6" s="1272"/>
      <c r="CX6" s="1177"/>
      <c r="CY6" s="1224"/>
      <c r="CZ6" s="1305"/>
      <c r="DA6" s="1227"/>
      <c r="DB6" s="1241"/>
      <c r="DC6" s="1241"/>
      <c r="DD6" s="1241"/>
      <c r="DE6" s="1244"/>
      <c r="DF6" s="1227"/>
      <c r="DG6" s="1311"/>
      <c r="DH6" s="1308"/>
      <c r="DI6" s="1182"/>
      <c r="DJ6" s="1258"/>
      <c r="DK6" s="1284"/>
      <c r="DL6" s="1249"/>
      <c r="DM6" s="1174"/>
      <c r="DN6" s="1264"/>
      <c r="DO6" s="1261"/>
      <c r="DP6" s="1211"/>
      <c r="DQ6" s="1269"/>
      <c r="DR6" s="1299"/>
      <c r="DS6" s="1214"/>
      <c r="DT6" s="1290"/>
      <c r="DU6" s="1293"/>
      <c r="DV6" s="1296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485">
        <f t="shared" ref="EB6:EH6" si="1">EA6+1</f>
        <v>2020</v>
      </c>
      <c r="EC6" s="486">
        <f t="shared" si="1"/>
        <v>2021</v>
      </c>
      <c r="ED6" s="484">
        <f t="shared" si="1"/>
        <v>2022</v>
      </c>
      <c r="EE6" s="484">
        <f t="shared" si="1"/>
        <v>2023</v>
      </c>
      <c r="EF6" s="484">
        <f t="shared" si="1"/>
        <v>2024</v>
      </c>
      <c r="EG6" s="485">
        <f t="shared" si="1"/>
        <v>2025</v>
      </c>
      <c r="EH6" s="486">
        <f t="shared" si="1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0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0"/>
        <v>2037</v>
      </c>
      <c r="ET6" s="484">
        <f t="shared" si="0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0"/>
        <v>2042</v>
      </c>
      <c r="EY6" s="484">
        <f t="shared" si="0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0"/>
        <v>2047</v>
      </c>
      <c r="FD6" s="484">
        <f t="shared" si="0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0"/>
        <v>2052</v>
      </c>
      <c r="FI6" s="484">
        <f t="shared" si="0"/>
        <v>2053</v>
      </c>
      <c r="FJ6" s="484">
        <f>FI6+1</f>
        <v>2054</v>
      </c>
      <c r="FK6" s="519">
        <f>FJ6+1</f>
        <v>2055</v>
      </c>
      <c r="FL6" s="29"/>
      <c r="FO6" s="39"/>
      <c r="FQ6" s="34"/>
      <c r="FR6" s="35"/>
      <c r="FS6" s="35"/>
      <c r="FT6" s="35"/>
      <c r="FU6" s="35"/>
      <c r="FV6" s="35"/>
      <c r="FW6" s="35"/>
      <c r="FX6" s="35"/>
      <c r="FY6" s="35"/>
      <c r="FZ6" s="36"/>
      <c r="GA6" s="37"/>
      <c r="GD6" s="80" t="s">
        <v>126</v>
      </c>
      <c r="GE6" s="80">
        <f>MAX(DW6:FL6)</f>
        <v>2055</v>
      </c>
    </row>
    <row r="7" spans="1:192" s="13" customFormat="1" ht="56.25" customHeight="1" thickBot="1">
      <c r="A7" s="40"/>
      <c r="B7" s="1131"/>
      <c r="C7" s="1132"/>
      <c r="D7" s="1135"/>
      <c r="E7" s="1115"/>
      <c r="F7" s="1115"/>
      <c r="G7" s="1141"/>
      <c r="H7" s="1138"/>
      <c r="I7" s="331" t="s">
        <v>59</v>
      </c>
      <c r="J7" s="331" t="s">
        <v>98</v>
      </c>
      <c r="K7" s="612" t="s">
        <v>465</v>
      </c>
      <c r="L7" s="1115"/>
      <c r="M7" s="1107"/>
      <c r="N7" s="1100"/>
      <c r="O7" s="1141"/>
      <c r="P7" s="1141"/>
      <c r="Q7" s="1141"/>
      <c r="R7" s="1145"/>
      <c r="S7" s="1145"/>
      <c r="T7" s="1145"/>
      <c r="U7" s="1107"/>
      <c r="V7" s="1107"/>
      <c r="W7" s="1107"/>
      <c r="X7" s="1107"/>
      <c r="Y7" s="1107"/>
      <c r="Z7" s="1093"/>
      <c r="AA7" s="1110"/>
      <c r="AB7" s="1093"/>
      <c r="AC7" s="1103"/>
      <c r="AD7" s="1103"/>
      <c r="AE7" s="1103"/>
      <c r="AF7" s="1103"/>
      <c r="AG7" s="1103"/>
      <c r="AH7" s="1103"/>
      <c r="AI7" s="1103"/>
      <c r="AJ7" s="1103"/>
      <c r="AK7" s="1103"/>
      <c r="AL7" s="1103"/>
      <c r="AM7" s="1093"/>
      <c r="AN7" s="1093"/>
      <c r="AO7" s="1107"/>
      <c r="AP7" s="1107"/>
      <c r="AQ7" s="1107"/>
      <c r="AR7" s="1107"/>
      <c r="AS7" s="1107"/>
      <c r="AT7" s="1107"/>
      <c r="AU7" s="1107"/>
      <c r="AV7" s="1107"/>
      <c r="AW7" s="1107"/>
      <c r="AX7" s="1107"/>
      <c r="AY7" s="1100"/>
      <c r="AZ7" s="1138"/>
      <c r="BA7" s="1115"/>
      <c r="BB7" s="1115"/>
      <c r="BC7" s="1115"/>
      <c r="BD7" s="1107"/>
      <c r="BE7" s="1115"/>
      <c r="BF7" s="1107"/>
      <c r="BG7" s="1107"/>
      <c r="BH7" s="1107"/>
      <c r="BI7" s="1100"/>
      <c r="BJ7" s="1100"/>
      <c r="BK7" s="1100"/>
      <c r="BL7" s="1100"/>
      <c r="BM7" s="568"/>
      <c r="BN7" s="1230"/>
      <c r="BO7" s="1321"/>
      <c r="BP7" s="1115"/>
      <c r="BQ7" s="1115"/>
      <c r="BR7" s="1115"/>
      <c r="BS7" s="1115"/>
      <c r="BT7" s="1115"/>
      <c r="BU7" s="1115"/>
      <c r="BV7" s="1279"/>
      <c r="BW7" s="334"/>
      <c r="BX7" s="1288"/>
      <c r="BY7" s="1288"/>
      <c r="BZ7" s="1118"/>
      <c r="CA7" s="1315"/>
      <c r="CB7" s="1239"/>
      <c r="CC7" s="1239"/>
      <c r="CD7" s="1233"/>
      <c r="CE7" s="1236"/>
      <c r="CF7" s="1126"/>
      <c r="CG7" s="1303"/>
      <c r="CH7" s="1318"/>
      <c r="CI7" s="1253"/>
      <c r="CJ7" s="1256"/>
      <c r="CK7" s="1282"/>
      <c r="CL7" s="1183"/>
      <c r="CM7" s="1259"/>
      <c r="CN7" s="1285"/>
      <c r="CO7" s="1250"/>
      <c r="CP7" s="1175"/>
      <c r="CQ7" s="1265"/>
      <c r="CR7" s="1262"/>
      <c r="CS7" s="1212"/>
      <c r="CT7" s="1270"/>
      <c r="CU7" s="1276"/>
      <c r="CV7" s="1218"/>
      <c r="CW7" s="1273"/>
      <c r="CX7" s="1178"/>
      <c r="CY7" s="1225"/>
      <c r="CZ7" s="1306"/>
      <c r="DA7" s="1228"/>
      <c r="DB7" s="1242"/>
      <c r="DC7" s="1242"/>
      <c r="DD7" s="1242"/>
      <c r="DE7" s="1245"/>
      <c r="DF7" s="1228"/>
      <c r="DG7" s="1312"/>
      <c r="DH7" s="1309"/>
      <c r="DI7" s="1183"/>
      <c r="DJ7" s="1259"/>
      <c r="DK7" s="1285"/>
      <c r="DL7" s="1250"/>
      <c r="DM7" s="1175"/>
      <c r="DN7" s="1265"/>
      <c r="DO7" s="1262"/>
      <c r="DP7" s="1212"/>
      <c r="DQ7" s="1270"/>
      <c r="DR7" s="1300"/>
      <c r="DS7" s="1215"/>
      <c r="DT7" s="1291"/>
      <c r="DU7" s="1294"/>
      <c r="DV7" s="1297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616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480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921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O7" s="41" t="s">
        <v>78</v>
      </c>
      <c r="FQ7" s="34"/>
      <c r="FR7" s="35"/>
      <c r="FS7" s="35"/>
      <c r="FT7" s="35"/>
      <c r="FU7" s="35"/>
      <c r="FV7" s="35"/>
      <c r="FW7" s="35"/>
      <c r="FX7" s="35"/>
      <c r="FY7" s="35"/>
      <c r="FZ7" s="36"/>
      <c r="GA7" s="37"/>
      <c r="GC7" s="87" t="s">
        <v>103</v>
      </c>
      <c r="GD7" s="87" t="s">
        <v>104</v>
      </c>
      <c r="GE7" s="87" t="s">
        <v>105</v>
      </c>
      <c r="GF7" s="87" t="s">
        <v>106</v>
      </c>
      <c r="GG7" s="87" t="s">
        <v>107</v>
      </c>
      <c r="GH7" s="87" t="s">
        <v>108</v>
      </c>
      <c r="GI7" s="87" t="s">
        <v>109</v>
      </c>
      <c r="GJ7" s="87" t="s">
        <v>110</v>
      </c>
    </row>
    <row r="8" spans="1:192" s="13" customFormat="1" ht="22.5" customHeight="1" outlineLevel="2">
      <c r="A8" s="608"/>
      <c r="B8" s="166"/>
      <c r="C8" s="494"/>
      <c r="D8" s="498" t="s">
        <v>370</v>
      </c>
      <c r="E8" s="195" t="s">
        <v>129</v>
      </c>
      <c r="F8" s="198" t="s">
        <v>346</v>
      </c>
      <c r="G8" s="167"/>
      <c r="H8" s="165"/>
      <c r="I8" s="167">
        <v>1981</v>
      </c>
      <c r="J8" s="167" t="str">
        <f t="shared" ref="J8" si="2">IF(OR(I8="",TYPE(I8)&lt;&gt;1),"",TEXT(DATEVALUE(I8&amp;"/1/1"),"gge"))</f>
        <v>昭56</v>
      </c>
      <c r="K8" s="167"/>
      <c r="L8" s="621">
        <v>594.34</v>
      </c>
      <c r="M8" s="68"/>
      <c r="N8" s="68"/>
      <c r="O8" s="168"/>
      <c r="P8" s="168"/>
      <c r="Q8" s="169"/>
      <c r="R8" s="461" t="e">
        <f t="shared" ref="R8" si="3">IF(OR(TYPE(L8)&lt;&gt;1,L8=""),"",IF(L8=0,0,ROUND(L8/(O8+P8)*1.1,0)))</f>
        <v>#DIV/0!</v>
      </c>
      <c r="S8" s="461" t="e">
        <f t="shared" ref="S8" si="4">IF(OR(TYPE(L8)&lt;&gt;1,L8=""),"",IF(L8=0,0,ROUND((L8/(O8+P8))^0.5*1.1*4*(4*O8+1)*0.7,0)))</f>
        <v>#DIV/0!</v>
      </c>
      <c r="T8" s="462" t="e">
        <f t="shared" ref="T8" si="5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6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7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>IF(AND(TYPE(B$4)=1,B$4&lt;&gt;"",TYPE(I8)=1,I8&lt;&gt;""),B$4-I8,"")</f>
        <v>34</v>
      </c>
      <c r="AZ8" s="68"/>
      <c r="BA8" s="68">
        <f t="shared" ref="BA8" si="8">IF(AY8="","",AY8+AZ8)</f>
        <v>34</v>
      </c>
      <c r="BB8" s="69" t="e">
        <f t="shared" ref="BB8" si="9">GA8/10</f>
        <v>#REF!</v>
      </c>
      <c r="BC8" s="146"/>
      <c r="BD8" s="465"/>
      <c r="BE8" s="466"/>
      <c r="BF8" s="174"/>
      <c r="BG8" s="175"/>
      <c r="BH8" s="467"/>
      <c r="BI8" s="465"/>
      <c r="BJ8" s="441" t="str">
        <f>IF(OR(B$4="",AN8=""),"",AN8+B$4)</f>
        <v/>
      </c>
      <c r="BK8" s="441" t="s">
        <v>409</v>
      </c>
      <c r="BL8" s="441">
        <v>2</v>
      </c>
      <c r="BM8" s="441" t="s">
        <v>0</v>
      </c>
      <c r="BN8" s="442" t="s">
        <v>414</v>
      </c>
      <c r="BO8" s="440" t="s">
        <v>0</v>
      </c>
      <c r="BP8" s="446" t="s">
        <v>1</v>
      </c>
      <c r="BQ8" s="446" t="s">
        <v>1</v>
      </c>
      <c r="BR8" s="444" t="s">
        <v>2</v>
      </c>
      <c r="BS8" s="441" t="s">
        <v>0</v>
      </c>
      <c r="BT8" s="441" t="s">
        <v>0</v>
      </c>
      <c r="BU8" s="441" t="s">
        <v>0</v>
      </c>
      <c r="BV8" s="442" t="s">
        <v>42</v>
      </c>
      <c r="BW8" s="191" t="s">
        <v>1</v>
      </c>
      <c r="BX8" s="190"/>
      <c r="BY8" s="190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0">IF(BI8="廃止等",BJ8,"")</f>
        <v/>
      </c>
      <c r="CE8" s="179"/>
      <c r="CF8" s="106" t="str">
        <f t="shared" ref="CF8:CF71" si="11">IF(BE8="","",IF(BE8="要躯体改修",$B$4,VALUE(LEFT(BE8,4))))</f>
        <v/>
      </c>
      <c r="CG8" s="75" t="s">
        <v>387</v>
      </c>
      <c r="CH8" s="180" t="str">
        <f t="shared" ref="CH8:CH71" si="12">IF(OR(L8="",TYPE(L8)&lt;&gt;1,$CF8=""),"",ROUND(L8*CG8,0))</f>
        <v/>
      </c>
      <c r="CI8" s="75">
        <v>1</v>
      </c>
      <c r="CJ8" s="181" t="str">
        <f t="shared" ref="CJ8" si="13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4">IF(CK8="","",CM8/CN8)</f>
        <v>#N/A</v>
      </c>
      <c r="CP8" s="107" t="e">
        <v>#N/A</v>
      </c>
      <c r="CQ8" s="75" t="e">
        <v>#N/A</v>
      </c>
      <c r="CR8" s="180" t="e">
        <f t="shared" ref="CR8:CR71" si="15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6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17">IF(OR(CZ8="",$L8="",TYPE($L8)&lt;&gt;1),"",L8*DB8)</f>
        <v/>
      </c>
      <c r="DD8" s="85" t="s">
        <v>387</v>
      </c>
      <c r="DE8" s="184" t="str">
        <f t="shared" ref="DE8" si="18">IF(OR(DC8="",TYPE(DC8)&lt;&gt;1),"",ROUND(DC8*DD8,0))</f>
        <v/>
      </c>
      <c r="DF8" s="77">
        <v>3</v>
      </c>
      <c r="DG8" s="185" t="str">
        <f t="shared" ref="DG8" si="19">IF(DE8="","",DE8/DF8)</f>
        <v/>
      </c>
      <c r="DH8" s="78" t="str">
        <f t="shared" ref="DH8" si="20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1">IF(DH8="","",DJ8/DK8)</f>
        <v/>
      </c>
      <c r="DM8" s="78" t="str">
        <f t="shared" ref="DM8" si="22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3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342"/>
      <c r="DY8" s="360"/>
      <c r="DZ8" s="360"/>
      <c r="EA8" s="366" t="s">
        <v>430</v>
      </c>
      <c r="EB8" s="356"/>
      <c r="EC8" s="386"/>
      <c r="ED8" s="343"/>
      <c r="EE8" s="343"/>
      <c r="EF8" s="343"/>
      <c r="EG8" s="344"/>
      <c r="EH8" s="386"/>
      <c r="EI8" s="343"/>
      <c r="EJ8" s="343"/>
      <c r="EK8" s="343"/>
      <c r="EL8" s="344"/>
      <c r="EM8" s="386"/>
      <c r="EN8" s="343"/>
      <c r="EO8" s="343"/>
      <c r="EP8" s="343"/>
      <c r="EQ8" s="344"/>
      <c r="ER8" s="390"/>
      <c r="ES8" s="426" t="s">
        <v>440</v>
      </c>
      <c r="ET8" s="426" t="s">
        <v>440</v>
      </c>
      <c r="EU8" s="426" t="s">
        <v>440</v>
      </c>
      <c r="EV8" s="344"/>
      <c r="EW8" s="386"/>
      <c r="EX8" s="343"/>
      <c r="EY8" s="343"/>
      <c r="EZ8" s="343"/>
      <c r="FA8" s="344"/>
      <c r="FB8" s="386"/>
      <c r="FC8" s="343"/>
      <c r="FD8" s="343"/>
      <c r="FE8" s="395"/>
      <c r="FF8" s="355"/>
      <c r="FG8" s="545"/>
      <c r="FH8" s="343"/>
      <c r="FI8" s="343"/>
      <c r="FJ8" s="343"/>
      <c r="FK8" s="521"/>
      <c r="FL8" s="210"/>
      <c r="FM8" s="43"/>
      <c r="FN8" s="43"/>
      <c r="FO8" s="55" t="str">
        <f t="shared" ref="FO8:FO71" si="24">IF(SUM(DW8:FL8)=0,"",SUM(DW8:FL8)+CC8)</f>
        <v/>
      </c>
      <c r="FP8" s="43"/>
      <c r="FQ8" s="56" t="str">
        <f>IF(AO8="","",INDEX($FW$2:$GA$2,2,MATCH(AO8,#REF!,0)))</f>
        <v/>
      </c>
      <c r="FR8" s="57" t="str">
        <f>IF(AP8="","",INDEX($FW$2:$GA$2,2,MATCH(AP8,#REF!,0)))</f>
        <v/>
      </c>
      <c r="FS8" s="57" t="str">
        <f>IF(AQ8="","",INDEX($FW$2:$GA$2,2,MATCH(AQ8,#REF!,0)))</f>
        <v/>
      </c>
      <c r="FT8" s="57" t="str">
        <f>IF(AR8="","",INDEX($FW$2:$GA$2,2,MATCH(AR8,#REF!,0)))</f>
        <v/>
      </c>
      <c r="FU8" s="57" t="str">
        <f>IF(AS8="","",INDEX($FW$2:$GA$2,2,MATCH(AS8,#REF!,0)))</f>
        <v/>
      </c>
      <c r="FV8" s="57" t="str">
        <f>IF(AT8="","",INDEX($FW$2:$GA$2,2,MATCH(AT8,#REF!,0)))</f>
        <v/>
      </c>
      <c r="FW8" s="57" t="str">
        <f>IF(AU8="","",INDEX($FW$2:$GA$2,2,MATCH(AU8,#REF!,0)))</f>
        <v/>
      </c>
      <c r="FX8" s="57" t="str">
        <f>IF(AV8="","",INDEX($FW$2:$GA$2,2,MATCH(AV8,#REF!,0)))</f>
        <v/>
      </c>
      <c r="FY8" s="57" t="str">
        <f>IF(AW8="","",INDEX($FW$2:$GA$2,2,MATCH(AW8,#REF!,0)))</f>
        <v/>
      </c>
      <c r="FZ8" s="58" t="str">
        <f>IF(AX8="","",INDEX($FW$2:$GA$2,2,MATCH(AX8,#REF!,0)))</f>
        <v/>
      </c>
      <c r="GA8" s="59" t="e">
        <f>SUMPRODUCT(FQ8:FZ8,#REF!)</f>
        <v>#REF!</v>
      </c>
      <c r="GB8" s="43"/>
      <c r="GC8" s="88" t="str">
        <f t="shared" ref="GC8:GC71" si="25">IF(CF8="","",CF8+CI8-1)</f>
        <v/>
      </c>
      <c r="GD8" s="88" t="e">
        <f t="shared" ref="GD8:GD71" si="26">IF(CK8="","",CK8+CN8-1)</f>
        <v>#N/A</v>
      </c>
      <c r="GE8" s="88" t="e">
        <f t="shared" ref="GE8:GE71" si="27">IF(CP8="","",CP8+CS8-1)</f>
        <v>#N/A</v>
      </c>
      <c r="GF8" s="87" t="e">
        <f t="shared" ref="GF8:GF71" si="28">IF(CU8="","",CU8+CX8-1)</f>
        <v>#N/A</v>
      </c>
      <c r="GG8" s="87" t="str">
        <f t="shared" ref="GG8:GG71" si="29">IF(CZ8="","",CZ8+DF8-1)</f>
        <v/>
      </c>
      <c r="GH8" s="87" t="str">
        <f t="shared" ref="GH8:GH71" si="30">IF(DH8="","",DH8+DK8-1)</f>
        <v/>
      </c>
      <c r="GI8" s="87" t="str">
        <f t="shared" ref="GI8:GI71" si="31">IF(DM8="","",DM8+DP8-1)</f>
        <v/>
      </c>
      <c r="GJ8" s="87" t="str">
        <f t="shared" ref="GJ8:GJ71" si="32">IF(DR8="","",DR8+DU8-1)</f>
        <v/>
      </c>
    </row>
    <row r="9" spans="1:192" s="13" customFormat="1" ht="22.5" customHeight="1" outlineLevel="2" thickBot="1">
      <c r="A9" s="608"/>
      <c r="B9" s="166"/>
      <c r="C9" s="494"/>
      <c r="D9" s="498" t="s">
        <v>377</v>
      </c>
      <c r="E9" s="195" t="s">
        <v>314</v>
      </c>
      <c r="F9" s="198" t="s">
        <v>362</v>
      </c>
      <c r="G9" s="167"/>
      <c r="H9" s="165"/>
      <c r="I9" s="167">
        <v>1993</v>
      </c>
      <c r="J9" s="167" t="str">
        <f>IF(OR(I9="",TYPE(I9)&lt;&gt;1),"",TEXT(DATEVALUE(I9&amp;"/1/1"),"gge"))</f>
        <v>平5</v>
      </c>
      <c r="K9" s="167"/>
      <c r="L9" s="621">
        <v>1977.88</v>
      </c>
      <c r="M9" s="68"/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>IF(AND(TYPE(B$4)=1,B$4&lt;&gt;"",TYPE(I9)=1,I9&lt;&gt;""),B$4-I9,"")</f>
        <v>22</v>
      </c>
      <c r="AZ9" s="68"/>
      <c r="BA9" s="68">
        <f>IF(AY9="","",AY9+AZ9)</f>
        <v>22</v>
      </c>
      <c r="BB9" s="69" t="e">
        <f>GA9/10</f>
        <v>#REF!</v>
      </c>
      <c r="BC9" s="146"/>
      <c r="BD9" s="465"/>
      <c r="BE9" s="466"/>
      <c r="BF9" s="174"/>
      <c r="BG9" s="175"/>
      <c r="BH9" s="467"/>
      <c r="BI9" s="465"/>
      <c r="BJ9" s="441" t="str">
        <f>IF(OR(B$4="",AN9=""),"",AN9+B$4)</f>
        <v/>
      </c>
      <c r="BK9" s="441" t="s">
        <v>409</v>
      </c>
      <c r="BL9" s="441">
        <v>1</v>
      </c>
      <c r="BM9" s="441" t="s">
        <v>0</v>
      </c>
      <c r="BN9" s="442" t="s">
        <v>414</v>
      </c>
      <c r="BO9" s="450" t="s">
        <v>1</v>
      </c>
      <c r="BP9" s="441" t="s">
        <v>0</v>
      </c>
      <c r="BQ9" s="446" t="s">
        <v>1</v>
      </c>
      <c r="BR9" s="441" t="s">
        <v>0</v>
      </c>
      <c r="BS9" s="445" t="s">
        <v>3</v>
      </c>
      <c r="BT9" s="441" t="s">
        <v>0</v>
      </c>
      <c r="BU9" s="441" t="s">
        <v>0</v>
      </c>
      <c r="BV9" s="442" t="s">
        <v>0</v>
      </c>
      <c r="BW9" s="191" t="s">
        <v>1</v>
      </c>
      <c r="BX9" s="190"/>
      <c r="BY9" s="190"/>
      <c r="BZ9" s="499">
        <v>13056000</v>
      </c>
      <c r="CA9" s="192">
        <v>1</v>
      </c>
      <c r="CB9" s="177" t="s">
        <v>387</v>
      </c>
      <c r="CC9" s="178" t="str">
        <f t="shared" ref="CC9:CC25" si="33">IF(OR(N9="",CA9="",CB9="",TYPE(L9)&lt;&gt;1),"",L9*CB9)</f>
        <v/>
      </c>
      <c r="CD9" s="176" t="str">
        <f t="shared" si="10"/>
        <v/>
      </c>
      <c r="CE9" s="179"/>
      <c r="CF9" s="106" t="str">
        <f t="shared" si="11"/>
        <v/>
      </c>
      <c r="CG9" s="75" t="s">
        <v>387</v>
      </c>
      <c r="CH9" s="180" t="str">
        <f t="shared" si="12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5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6"/>
        <v/>
      </c>
      <c r="DA9" s="76" t="str">
        <f t="shared" ref="DA9:DA72" si="34">IF(N9="","",N9)</f>
        <v/>
      </c>
      <c r="DB9" s="82">
        <v>1</v>
      </c>
      <c r="DC9" s="183" t="str">
        <f t="shared" si="17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528"/>
      <c r="DY9" s="360"/>
      <c r="DZ9" s="360"/>
      <c r="EA9" s="360"/>
      <c r="EB9" s="356"/>
      <c r="EC9" s="649" t="s">
        <v>55</v>
      </c>
      <c r="ED9" s="357" t="s">
        <v>55</v>
      </c>
      <c r="EE9" s="360"/>
      <c r="EF9" s="360"/>
      <c r="EG9" s="356"/>
      <c r="EH9" s="392"/>
      <c r="EI9" s="360"/>
      <c r="EJ9" s="360"/>
      <c r="EK9" s="360"/>
      <c r="EL9" s="356"/>
      <c r="EM9" s="392"/>
      <c r="EN9" s="360"/>
      <c r="EO9" s="343"/>
      <c r="EP9" s="343"/>
      <c r="EQ9" s="344"/>
      <c r="ER9" s="392"/>
      <c r="ES9" s="343"/>
      <c r="ET9" s="343"/>
      <c r="EU9" s="343"/>
      <c r="EV9" s="344"/>
      <c r="EW9" s="386"/>
      <c r="EX9" s="343"/>
      <c r="EY9" s="402"/>
      <c r="EZ9" s="402"/>
      <c r="FA9" s="344"/>
      <c r="FB9" s="386"/>
      <c r="FC9" s="366" t="s">
        <v>430</v>
      </c>
      <c r="FD9" s="366" t="s">
        <v>430</v>
      </c>
      <c r="FE9" s="366" t="s">
        <v>430</v>
      </c>
      <c r="FF9" s="344"/>
      <c r="FG9" s="540"/>
      <c r="FH9" s="343"/>
      <c r="FI9" s="343"/>
      <c r="FJ9" s="343"/>
      <c r="FK9" s="521"/>
      <c r="FL9" s="210"/>
      <c r="FM9" s="43"/>
      <c r="FN9" s="43"/>
      <c r="FO9" s="55" t="str">
        <f t="shared" si="24"/>
        <v/>
      </c>
      <c r="FP9" s="43"/>
      <c r="FQ9" s="56" t="str">
        <f>IF(AO9="","",INDEX($FW$2:$GA$2,2,MATCH(AO9,#REF!,0)))</f>
        <v/>
      </c>
      <c r="FR9" s="57" t="str">
        <f>IF(AP9="","",INDEX($FW$2:$GA$2,2,MATCH(AP9,#REF!,0)))</f>
        <v/>
      </c>
      <c r="FS9" s="57" t="str">
        <f>IF(AQ9="","",INDEX($FW$2:$GA$2,2,MATCH(AQ9,#REF!,0)))</f>
        <v/>
      </c>
      <c r="FT9" s="57" t="str">
        <f>IF(AR9="","",INDEX($FW$2:$GA$2,2,MATCH(AR9,#REF!,0)))</f>
        <v/>
      </c>
      <c r="FU9" s="57" t="str">
        <f>IF(AS9="","",INDEX($FW$2:$GA$2,2,MATCH(AS9,#REF!,0)))</f>
        <v/>
      </c>
      <c r="FV9" s="57" t="str">
        <f>IF(AT9="","",INDEX($FW$2:$GA$2,2,MATCH(AT9,#REF!,0)))</f>
        <v/>
      </c>
      <c r="FW9" s="57" t="str">
        <f>IF(AU9="","",INDEX($FW$2:$GA$2,2,MATCH(AU9,#REF!,0)))</f>
        <v/>
      </c>
      <c r="FX9" s="57" t="str">
        <f>IF(AV9="","",INDEX($FW$2:$GA$2,2,MATCH(AV9,#REF!,0)))</f>
        <v/>
      </c>
      <c r="FY9" s="57" t="str">
        <f>IF(AW9="","",INDEX($FW$2:$GA$2,2,MATCH(AW9,#REF!,0)))</f>
        <v/>
      </c>
      <c r="FZ9" s="58" t="str">
        <f>IF(AX9="","",INDEX($FW$2:$GA$2,2,MATCH(AX9,#REF!,0)))</f>
        <v/>
      </c>
      <c r="GA9" s="59" t="e">
        <f>SUMPRODUCT(FQ9:FZ9,#REF!)</f>
        <v>#REF!</v>
      </c>
      <c r="GB9" s="43"/>
      <c r="GC9" s="88" t="str">
        <f t="shared" si="25"/>
        <v/>
      </c>
      <c r="GD9" s="88" t="e">
        <f t="shared" si="26"/>
        <v>#N/A</v>
      </c>
      <c r="GE9" s="88" t="e">
        <f t="shared" si="27"/>
        <v>#N/A</v>
      </c>
      <c r="GF9" s="87" t="e">
        <f t="shared" si="28"/>
        <v>#N/A</v>
      </c>
      <c r="GG9" s="87" t="str">
        <f t="shared" si="29"/>
        <v/>
      </c>
      <c r="GH9" s="87" t="str">
        <f t="shared" si="30"/>
        <v/>
      </c>
      <c r="GI9" s="87" t="str">
        <f t="shared" si="31"/>
        <v/>
      </c>
      <c r="GJ9" s="87" t="str">
        <f t="shared" si="32"/>
        <v/>
      </c>
    </row>
    <row r="10" spans="1:192" s="13" customFormat="1" ht="22.5" customHeight="1" outlineLevel="2">
      <c r="A10" s="608"/>
      <c r="B10" s="280"/>
      <c r="C10" s="493"/>
      <c r="D10" s="496" t="s">
        <v>373</v>
      </c>
      <c r="E10" s="281" t="s">
        <v>136</v>
      </c>
      <c r="F10" s="282" t="s">
        <v>349</v>
      </c>
      <c r="G10" s="283"/>
      <c r="H10" s="284"/>
      <c r="I10" s="283">
        <v>1977</v>
      </c>
      <c r="J10" s="283" t="str">
        <f t="shared" ref="J10:J22" si="35">IF(OR(I10="",TYPE(I10)&lt;&gt;1),"",TEXT(DATEVALUE(I10&amp;"/1/1"),"gge"))</f>
        <v>昭52</v>
      </c>
      <c r="K10" s="283"/>
      <c r="L10" s="622">
        <v>320</v>
      </c>
      <c r="M10" s="285"/>
      <c r="N10" s="285"/>
      <c r="O10" s="286"/>
      <c r="P10" s="286"/>
      <c r="Q10" s="287"/>
      <c r="R10" s="453" t="e">
        <f t="shared" ref="R10:R22" si="36">IF(OR(TYPE(L10)&lt;&gt;1,L10=""),"",IF(L10=0,0,ROUND(L10/(O10+P10)*1.1,0)))</f>
        <v>#DIV/0!</v>
      </c>
      <c r="S10" s="453" t="e">
        <f t="shared" ref="S10:S22" si="37">IF(OR(TYPE(L10)&lt;&gt;1,L10=""),"",IF(L10=0,0,ROUND((L10/(O10+P10))^0.5*1.1*4*(4*O10+1)*0.7,0)))</f>
        <v>#DIV/0!</v>
      </c>
      <c r="T10" s="454" t="e">
        <f t="shared" ref="T10:T22" si="38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22" si="39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5: 200㎡以上</v>
      </c>
      <c r="AA10" s="288"/>
      <c r="AB10" s="288" t="str">
        <f t="shared" ref="AB10:AB22" si="40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22" si="41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ref="AY10:AY22" si="42">IF(AND(TYPE(B$4)=1,B$4&lt;&gt;"",TYPE(I10)=1,I10&lt;&gt;""),B$4-I10,"")</f>
        <v>38</v>
      </c>
      <c r="AZ10" s="285"/>
      <c r="BA10" s="285">
        <f t="shared" ref="BA10:BA22" si="43">IF(AY10="","",AY10+AZ10)</f>
        <v>38</v>
      </c>
      <c r="BB10" s="288" t="e">
        <f t="shared" ref="BB10:BB22" si="44">GA10/10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ref="BJ10:BJ22" si="45">IF(OR(B$4="",AN10=""),"",AN10+B$4)</f>
        <v/>
      </c>
      <c r="BK10" s="438" t="s">
        <v>409</v>
      </c>
      <c r="BL10" s="438">
        <v>1</v>
      </c>
      <c r="BM10" s="438" t="s">
        <v>3</v>
      </c>
      <c r="BN10" s="439" t="s">
        <v>414</v>
      </c>
      <c r="BO10" s="435" t="s">
        <v>2</v>
      </c>
      <c r="BP10" s="436" t="s">
        <v>2</v>
      </c>
      <c r="BQ10" s="437" t="s">
        <v>3</v>
      </c>
      <c r="BR10" s="437" t="s">
        <v>3</v>
      </c>
      <c r="BS10" s="438" t="s">
        <v>0</v>
      </c>
      <c r="BT10" s="437" t="s">
        <v>3</v>
      </c>
      <c r="BU10" s="438" t="s">
        <v>0</v>
      </c>
      <c r="BV10" s="439" t="s">
        <v>42</v>
      </c>
      <c r="BW10" s="296" t="s">
        <v>0</v>
      </c>
      <c r="BX10" s="609"/>
      <c r="BY10" s="609"/>
      <c r="BZ10" s="497">
        <v>2005100</v>
      </c>
      <c r="CA10" s="297">
        <v>1</v>
      </c>
      <c r="CB10" s="298" t="s">
        <v>387</v>
      </c>
      <c r="CC10" s="299" t="str">
        <f t="shared" si="33"/>
        <v/>
      </c>
      <c r="CD10" s="300" t="str">
        <f t="shared" si="10"/>
        <v/>
      </c>
      <c r="CE10" s="301"/>
      <c r="CF10" s="302" t="str">
        <f t="shared" si="11"/>
        <v/>
      </c>
      <c r="CG10" s="303" t="s">
        <v>387</v>
      </c>
      <c r="CH10" s="304" t="str">
        <f t="shared" si="12"/>
        <v/>
      </c>
      <c r="CI10" s="303">
        <v>1</v>
      </c>
      <c r="CJ10" s="305" t="str">
        <f t="shared" ref="CJ10:CJ22" si="46">IF(CF10="","",CH10/CI10)</f>
        <v/>
      </c>
      <c r="CK10" s="306" t="e">
        <v>#N/A</v>
      </c>
      <c r="CL10" s="303" t="e">
        <v>#N/A</v>
      </c>
      <c r="CM10" s="304" t="e">
        <f t="shared" ref="CM10:CM22" si="47">IF(OR(CK10="",$L10="",TYPE($L10)&lt;&gt;1),"",ROUND($L10*CL10,0))</f>
        <v>#N/A</v>
      </c>
      <c r="CN10" s="303">
        <v>1</v>
      </c>
      <c r="CO10" s="305" t="e">
        <f t="shared" ref="CO10:CO22" si="48">IF(CK10="","",CM10/CN10)</f>
        <v>#N/A</v>
      </c>
      <c r="CP10" s="306" t="e">
        <v>#N/A</v>
      </c>
      <c r="CQ10" s="303" t="e">
        <v>#N/A</v>
      </c>
      <c r="CR10" s="304" t="e">
        <f t="shared" si="15"/>
        <v>#N/A</v>
      </c>
      <c r="CS10" s="303">
        <v>1</v>
      </c>
      <c r="CT10" s="305" t="e">
        <f t="shared" ref="CT10:CT22" si="49">IF(CP10="","",CR10/CS10)</f>
        <v>#N/A</v>
      </c>
      <c r="CU10" s="306" t="e">
        <v>#N/A</v>
      </c>
      <c r="CV10" s="303" t="e">
        <v>#N/A</v>
      </c>
      <c r="CW10" s="304" t="e">
        <f t="shared" ref="CW10:CW22" si="50">IF(OR(CU10="",$L10="",TYPE($L10)&lt;&gt;1),"",ROUND($L10*CV10,0))</f>
        <v>#N/A</v>
      </c>
      <c r="CX10" s="303">
        <v>1</v>
      </c>
      <c r="CY10" s="307" t="e">
        <f t="shared" ref="CY10:CY22" si="51">IF($CU10="","",$CW10/$CX10)</f>
        <v>#N/A</v>
      </c>
      <c r="CZ10" s="308" t="str">
        <f t="shared" si="16"/>
        <v/>
      </c>
      <c r="DA10" s="309" t="str">
        <f t="shared" si="34"/>
        <v/>
      </c>
      <c r="DB10" s="310">
        <v>1</v>
      </c>
      <c r="DC10" s="311" t="str">
        <f t="shared" si="17"/>
        <v/>
      </c>
      <c r="DD10" s="312" t="s">
        <v>387</v>
      </c>
      <c r="DE10" s="313" t="str">
        <f t="shared" ref="DE10:DE22" si="52">IF(OR(DC10="",TYPE(DC10)&lt;&gt;1),"",ROUND(DC10*DD10,0))</f>
        <v/>
      </c>
      <c r="DF10" s="314">
        <v>3</v>
      </c>
      <c r="DG10" s="315" t="str">
        <f t="shared" ref="DG10:DG22" si="53">IF(DE10="","",DE10/DF10)</f>
        <v/>
      </c>
      <c r="DH10" s="316" t="str">
        <f t="shared" ref="DH10:DH22" si="54">IF(CZ10="","",CZ10+20)</f>
        <v/>
      </c>
      <c r="DI10" s="303" t="s">
        <v>387</v>
      </c>
      <c r="DJ10" s="304" t="str">
        <f t="shared" ref="DJ10:DJ22" si="55">IF(OR(DH10="",$DC10="",TYPE($DC10)&lt;&gt;1),"",ROUND($DC10*DI10,0))</f>
        <v/>
      </c>
      <c r="DK10" s="303">
        <v>1</v>
      </c>
      <c r="DL10" s="305" t="str">
        <f t="shared" ref="DL10:DL22" si="56">IF(DH10="","",DJ10/DK10)</f>
        <v/>
      </c>
      <c r="DM10" s="316" t="str">
        <f t="shared" ref="DM10:DM22" si="57">IF(CZ10="","",IF(OR(DA10="RC",DA10="SRC",DA10="S"),CZ10+40,""))</f>
        <v/>
      </c>
      <c r="DN10" s="303" t="s">
        <v>387</v>
      </c>
      <c r="DO10" s="304" t="str">
        <f t="shared" ref="DO10:DO22" si="58">IF(OR(DM10="",$DC10="",TYPE($DC10)&lt;&gt;1),"",ROUND($DC10*DN10,0))</f>
        <v/>
      </c>
      <c r="DP10" s="303">
        <v>1</v>
      </c>
      <c r="DQ10" s="305" t="str">
        <f t="shared" ref="DQ10:DQ22" si="59">IF($DM10="","",$DO10/$DP10)</f>
        <v/>
      </c>
      <c r="DR10" s="316" t="str">
        <f t="shared" ref="DR10:DR22" si="60">IF(CZ10="","",IF(OR(DA10="RC",DA10="SRC"),CZ10+60,""))</f>
        <v/>
      </c>
      <c r="DS10" s="303" t="s">
        <v>387</v>
      </c>
      <c r="DT10" s="304" t="str">
        <f t="shared" ref="DT10:DT22" si="61">IF(OR(DR10="",$DC10="",TYPE($DC10)&lt;&gt;1),"",ROUND($DC10*DS10,0))</f>
        <v/>
      </c>
      <c r="DU10" s="303">
        <v>1</v>
      </c>
      <c r="DV10" s="317" t="str">
        <f t="shared" ref="DV10:DV22" si="62">IF($DR10="","",$DT10/$DU10)</f>
        <v/>
      </c>
      <c r="DW10" s="505"/>
      <c r="DX10" s="339"/>
      <c r="DY10" s="340"/>
      <c r="DZ10" s="340"/>
      <c r="EA10" s="340"/>
      <c r="EB10" s="341"/>
      <c r="EC10" s="551" t="s">
        <v>434</v>
      </c>
      <c r="ED10" s="384"/>
      <c r="EE10" s="384"/>
      <c r="EF10" s="384"/>
      <c r="EG10" s="385"/>
      <c r="EH10" s="414"/>
      <c r="EI10" s="384"/>
      <c r="EJ10" s="384"/>
      <c r="EK10" s="384"/>
      <c r="EL10" s="385"/>
      <c r="EM10" s="414"/>
      <c r="EN10" s="384"/>
      <c r="EO10" s="384"/>
      <c r="EP10" s="384"/>
      <c r="EQ10" s="385"/>
      <c r="ER10" s="414"/>
      <c r="ES10" s="384"/>
      <c r="ET10" s="384"/>
      <c r="EU10" s="384"/>
      <c r="EV10" s="385"/>
      <c r="EW10" s="414"/>
      <c r="EX10" s="384"/>
      <c r="EY10" s="384"/>
      <c r="EZ10" s="384"/>
      <c r="FA10" s="385"/>
      <c r="FB10" s="414"/>
      <c r="FC10" s="384"/>
      <c r="FD10" s="384"/>
      <c r="FE10" s="384"/>
      <c r="FF10" s="385"/>
      <c r="FG10" s="549"/>
      <c r="FH10" s="384"/>
      <c r="FI10" s="384"/>
      <c r="FJ10" s="384"/>
      <c r="FK10" s="520"/>
      <c r="FL10" s="210"/>
      <c r="FM10" s="43"/>
      <c r="FN10" s="43"/>
      <c r="FO10" s="50" t="str">
        <f t="shared" si="24"/>
        <v/>
      </c>
      <c r="FP10" s="43"/>
      <c r="FQ10" s="51" t="str">
        <f>IF(AO10="","",INDEX($FW$2:$GA$2,2,MATCH(AO10,#REF!,0)))</f>
        <v/>
      </c>
      <c r="FR10" s="52" t="str">
        <f>IF(AP10="","",INDEX($FW$2:$GA$2,2,MATCH(AP10,#REF!,0)))</f>
        <v/>
      </c>
      <c r="FS10" s="52" t="str">
        <f>IF(AQ10="","",INDEX($FW$2:$GA$2,2,MATCH(AQ10,#REF!,0)))</f>
        <v/>
      </c>
      <c r="FT10" s="52" t="str">
        <f>IF(AR10="","",INDEX($FW$2:$GA$2,2,MATCH(AR10,#REF!,0)))</f>
        <v/>
      </c>
      <c r="FU10" s="52" t="str">
        <f>IF(AS10="","",INDEX($FW$2:$GA$2,2,MATCH(AS10,#REF!,0)))</f>
        <v/>
      </c>
      <c r="FV10" s="52" t="str">
        <f>IF(AT10="","",INDEX($FW$2:$GA$2,2,MATCH(AT10,#REF!,0)))</f>
        <v/>
      </c>
      <c r="FW10" s="52" t="str">
        <f>IF(AU10="","",INDEX($FW$2:$GA$2,2,MATCH(AU10,#REF!,0)))</f>
        <v/>
      </c>
      <c r="FX10" s="52" t="str">
        <f>IF(AV10="","",INDEX($FW$2:$GA$2,2,MATCH(AV10,#REF!,0)))</f>
        <v/>
      </c>
      <c r="FY10" s="52" t="str">
        <f>IF(AW10="","",INDEX($FW$2:$GA$2,2,MATCH(AW10,#REF!,0)))</f>
        <v/>
      </c>
      <c r="FZ10" s="53" t="str">
        <f>IF(AX10="","",INDEX($FW$2:$GA$2,2,MATCH(AX10,#REF!,0)))</f>
        <v/>
      </c>
      <c r="GA10" s="54" t="e">
        <f>SUMPRODUCT(FQ10:FZ10,#REF!)</f>
        <v>#REF!</v>
      </c>
      <c r="GB10" s="43"/>
      <c r="GC10" s="88" t="str">
        <f t="shared" si="25"/>
        <v/>
      </c>
      <c r="GD10" s="88" t="e">
        <f t="shared" si="26"/>
        <v>#N/A</v>
      </c>
      <c r="GE10" s="88" t="e">
        <f t="shared" si="27"/>
        <v>#N/A</v>
      </c>
      <c r="GF10" s="87" t="e">
        <f t="shared" si="28"/>
        <v>#N/A</v>
      </c>
      <c r="GG10" s="87" t="str">
        <f t="shared" si="29"/>
        <v/>
      </c>
      <c r="GH10" s="87" t="str">
        <f t="shared" si="30"/>
        <v/>
      </c>
      <c r="GI10" s="87" t="str">
        <f t="shared" si="31"/>
        <v/>
      </c>
      <c r="GJ10" s="87" t="str">
        <f t="shared" si="32"/>
        <v/>
      </c>
    </row>
    <row r="11" spans="1:192" s="13" customFormat="1" ht="22.5" customHeight="1" outlineLevel="2">
      <c r="A11" s="608"/>
      <c r="B11" s="166"/>
      <c r="C11" s="494"/>
      <c r="D11" s="498" t="s">
        <v>373</v>
      </c>
      <c r="E11" s="195" t="s">
        <v>137</v>
      </c>
      <c r="F11" s="198" t="s">
        <v>350</v>
      </c>
      <c r="G11" s="167"/>
      <c r="H11" s="165"/>
      <c r="I11" s="167">
        <v>2011</v>
      </c>
      <c r="J11" s="167" t="str">
        <f t="shared" si="35"/>
        <v>平23</v>
      </c>
      <c r="K11" s="167"/>
      <c r="L11" s="621">
        <v>720</v>
      </c>
      <c r="M11" s="68"/>
      <c r="N11" s="68"/>
      <c r="O11" s="168"/>
      <c r="P11" s="168"/>
      <c r="Q11" s="169"/>
      <c r="R11" s="461" t="e">
        <f t="shared" si="36"/>
        <v>#DIV/0!</v>
      </c>
      <c r="S11" s="461" t="e">
        <f t="shared" si="37"/>
        <v>#DIV/0!</v>
      </c>
      <c r="T11" s="462" t="e">
        <f t="shared" si="38"/>
        <v>#DIV/0!</v>
      </c>
      <c r="U11" s="68"/>
      <c r="V11" s="68"/>
      <c r="W11" s="68"/>
      <c r="X11" s="68"/>
      <c r="Y11" s="68"/>
      <c r="Z11" s="79" t="str">
        <f t="shared" si="39"/>
        <v>4: 500㎡以上</v>
      </c>
      <c r="AA11" s="69"/>
      <c r="AB11" s="69" t="str">
        <f t="shared" si="40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41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42"/>
        <v>4</v>
      </c>
      <c r="AZ11" s="68"/>
      <c r="BA11" s="68">
        <f t="shared" si="43"/>
        <v>4</v>
      </c>
      <c r="BB11" s="69" t="e">
        <f t="shared" si="44"/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45"/>
        <v/>
      </c>
      <c r="BK11" s="441" t="s">
        <v>457</v>
      </c>
      <c r="BL11" s="441">
        <v>2</v>
      </c>
      <c r="BM11" s="441"/>
      <c r="BN11" s="442"/>
      <c r="BO11" s="440"/>
      <c r="BP11" s="441"/>
      <c r="BQ11" s="441"/>
      <c r="BR11" s="441"/>
      <c r="BS11" s="441"/>
      <c r="BT11" s="441"/>
      <c r="BU11" s="441"/>
      <c r="BV11" s="442"/>
      <c r="BW11" s="191"/>
      <c r="BX11" s="190"/>
      <c r="BY11" s="190"/>
      <c r="BZ11" s="499"/>
      <c r="CA11" s="192">
        <v>1</v>
      </c>
      <c r="CB11" s="177">
        <v>1</v>
      </c>
      <c r="CC11" s="178" t="str">
        <f t="shared" si="33"/>
        <v/>
      </c>
      <c r="CD11" s="176" t="str">
        <f t="shared" si="10"/>
        <v/>
      </c>
      <c r="CE11" s="179"/>
      <c r="CF11" s="106" t="str">
        <f t="shared" si="11"/>
        <v/>
      </c>
      <c r="CG11" s="75" t="s">
        <v>387</v>
      </c>
      <c r="CH11" s="180" t="str">
        <f t="shared" si="12"/>
        <v/>
      </c>
      <c r="CI11" s="75">
        <v>1</v>
      </c>
      <c r="CJ11" s="181" t="str">
        <f t="shared" si="46"/>
        <v/>
      </c>
      <c r="CK11" s="107" t="e">
        <v>#N/A</v>
      </c>
      <c r="CL11" s="75" t="e">
        <v>#N/A</v>
      </c>
      <c r="CM11" s="180" t="e">
        <f t="shared" si="47"/>
        <v>#N/A</v>
      </c>
      <c r="CN11" s="75">
        <v>1</v>
      </c>
      <c r="CO11" s="181" t="e">
        <f t="shared" si="48"/>
        <v>#N/A</v>
      </c>
      <c r="CP11" s="107" t="e">
        <v>#N/A</v>
      </c>
      <c r="CQ11" s="75" t="e">
        <v>#N/A</v>
      </c>
      <c r="CR11" s="180" t="e">
        <f t="shared" si="15"/>
        <v>#N/A</v>
      </c>
      <c r="CS11" s="75">
        <v>1</v>
      </c>
      <c r="CT11" s="181" t="e">
        <f t="shared" si="49"/>
        <v>#N/A</v>
      </c>
      <c r="CU11" s="107" t="e">
        <v>#N/A</v>
      </c>
      <c r="CV11" s="75" t="e">
        <v>#N/A</v>
      </c>
      <c r="CW11" s="180" t="e">
        <f t="shared" si="50"/>
        <v>#N/A</v>
      </c>
      <c r="CX11" s="75">
        <v>1</v>
      </c>
      <c r="CY11" s="182" t="e">
        <f t="shared" si="51"/>
        <v>#N/A</v>
      </c>
      <c r="CZ11" s="109" t="str">
        <f t="shared" si="16"/>
        <v/>
      </c>
      <c r="DA11" s="76" t="str">
        <f t="shared" si="34"/>
        <v/>
      </c>
      <c r="DB11" s="82">
        <v>1</v>
      </c>
      <c r="DC11" s="183" t="str">
        <f t="shared" si="17"/>
        <v/>
      </c>
      <c r="DD11" s="85" t="s">
        <v>387</v>
      </c>
      <c r="DE11" s="184" t="str">
        <f t="shared" si="52"/>
        <v/>
      </c>
      <c r="DF11" s="77">
        <v>3</v>
      </c>
      <c r="DG11" s="185" t="str">
        <f t="shared" si="53"/>
        <v/>
      </c>
      <c r="DH11" s="78" t="str">
        <f t="shared" si="54"/>
        <v/>
      </c>
      <c r="DI11" s="75" t="s">
        <v>387</v>
      </c>
      <c r="DJ11" s="180" t="str">
        <f t="shared" si="55"/>
        <v/>
      </c>
      <c r="DK11" s="75">
        <v>1</v>
      </c>
      <c r="DL11" s="181" t="str">
        <f t="shared" si="56"/>
        <v/>
      </c>
      <c r="DM11" s="78" t="str">
        <f t="shared" si="57"/>
        <v/>
      </c>
      <c r="DN11" s="75" t="s">
        <v>387</v>
      </c>
      <c r="DO11" s="180" t="str">
        <f t="shared" si="58"/>
        <v/>
      </c>
      <c r="DP11" s="75">
        <v>1</v>
      </c>
      <c r="DQ11" s="181" t="str">
        <f t="shared" si="59"/>
        <v/>
      </c>
      <c r="DR11" s="78" t="str">
        <f t="shared" si="60"/>
        <v/>
      </c>
      <c r="DS11" s="75" t="s">
        <v>387</v>
      </c>
      <c r="DT11" s="180" t="str">
        <f t="shared" si="61"/>
        <v/>
      </c>
      <c r="DU11" s="75">
        <v>1</v>
      </c>
      <c r="DV11" s="154" t="str">
        <f t="shared" si="62"/>
        <v/>
      </c>
      <c r="DW11" s="506"/>
      <c r="DX11" s="342"/>
      <c r="DY11" s="343"/>
      <c r="DZ11" s="343"/>
      <c r="EA11" s="343"/>
      <c r="EB11" s="344"/>
      <c r="EC11" s="386"/>
      <c r="ED11" s="343"/>
      <c r="EE11" s="343"/>
      <c r="EF11" s="343"/>
      <c r="EG11" s="344"/>
      <c r="EH11" s="386"/>
      <c r="EI11" s="343"/>
      <c r="EJ11" s="343"/>
      <c r="EK11" s="343"/>
      <c r="EL11" s="361" t="s">
        <v>431</v>
      </c>
      <c r="EM11" s="397" t="s">
        <v>431</v>
      </c>
      <c r="EN11" s="343"/>
      <c r="EO11" s="343"/>
      <c r="EP11" s="343"/>
      <c r="EQ11" s="344"/>
      <c r="ER11" s="386"/>
      <c r="ES11" s="343"/>
      <c r="ET11" s="343"/>
      <c r="EU11" s="343"/>
      <c r="EV11" s="344"/>
      <c r="EW11" s="386"/>
      <c r="EX11" s="343"/>
      <c r="EY11" s="343"/>
      <c r="EZ11" s="343"/>
      <c r="FA11" s="344"/>
      <c r="FB11" s="386"/>
      <c r="FC11" s="343"/>
      <c r="FD11" s="343"/>
      <c r="FE11" s="343"/>
      <c r="FF11" s="365"/>
      <c r="FG11" s="550" t="s">
        <v>430</v>
      </c>
      <c r="FH11" s="366" t="s">
        <v>430</v>
      </c>
      <c r="FI11" s="343"/>
      <c r="FJ11" s="343"/>
      <c r="FK11" s="521"/>
      <c r="FL11" s="210"/>
      <c r="FM11" s="43"/>
      <c r="FN11" s="43"/>
      <c r="FO11" s="55" t="str">
        <f t="shared" si="24"/>
        <v/>
      </c>
      <c r="FP11" s="43"/>
      <c r="FQ11" s="56" t="str">
        <f>IF(AO11="","",INDEX($FW$2:$GA$2,2,MATCH(AO11,#REF!,0)))</f>
        <v/>
      </c>
      <c r="FR11" s="57" t="str">
        <f>IF(AP11="","",INDEX($FW$2:$GA$2,2,MATCH(AP11,#REF!,0)))</f>
        <v/>
      </c>
      <c r="FS11" s="57" t="str">
        <f>IF(AQ11="","",INDEX($FW$2:$GA$2,2,MATCH(AQ11,#REF!,0)))</f>
        <v/>
      </c>
      <c r="FT11" s="57" t="str">
        <f>IF(AR11="","",INDEX($FW$2:$GA$2,2,MATCH(AR11,#REF!,0)))</f>
        <v/>
      </c>
      <c r="FU11" s="57" t="str">
        <f>IF(AS11="","",INDEX($FW$2:$GA$2,2,MATCH(AS11,#REF!,0)))</f>
        <v/>
      </c>
      <c r="FV11" s="57" t="str">
        <f>IF(AT11="","",INDEX($FW$2:$GA$2,2,MATCH(AT11,#REF!,0)))</f>
        <v/>
      </c>
      <c r="FW11" s="57" t="str">
        <f>IF(AU11="","",INDEX($FW$2:$GA$2,2,MATCH(AU11,#REF!,0)))</f>
        <v/>
      </c>
      <c r="FX11" s="57" t="str">
        <f>IF(AV11="","",INDEX($FW$2:$GA$2,2,MATCH(AV11,#REF!,0)))</f>
        <v/>
      </c>
      <c r="FY11" s="57" t="str">
        <f>IF(AW11="","",INDEX($FW$2:$GA$2,2,MATCH(AW11,#REF!,0)))</f>
        <v/>
      </c>
      <c r="FZ11" s="58" t="str">
        <f>IF(AX11="","",INDEX($FW$2:$GA$2,2,MATCH(AX11,#REF!,0)))</f>
        <v/>
      </c>
      <c r="GA11" s="59" t="e">
        <f>SUMPRODUCT(FQ11:FZ11,#REF!)</f>
        <v>#REF!</v>
      </c>
      <c r="GB11" s="43"/>
      <c r="GC11" s="88" t="str">
        <f t="shared" si="25"/>
        <v/>
      </c>
      <c r="GD11" s="88" t="e">
        <f t="shared" si="26"/>
        <v>#N/A</v>
      </c>
      <c r="GE11" s="88" t="e">
        <f t="shared" si="27"/>
        <v>#N/A</v>
      </c>
      <c r="GF11" s="87" t="e">
        <f t="shared" si="28"/>
        <v>#N/A</v>
      </c>
      <c r="GG11" s="87" t="str">
        <f t="shared" si="29"/>
        <v/>
      </c>
      <c r="GH11" s="87" t="str">
        <f t="shared" si="30"/>
        <v/>
      </c>
      <c r="GI11" s="87" t="str">
        <f t="shared" si="31"/>
        <v/>
      </c>
      <c r="GJ11" s="87" t="str">
        <f t="shared" si="32"/>
        <v/>
      </c>
    </row>
    <row r="12" spans="1:192" s="13" customFormat="1" ht="22.5" customHeight="1" outlineLevel="2">
      <c r="A12" s="608"/>
      <c r="B12" s="166"/>
      <c r="C12" s="494"/>
      <c r="D12" s="498" t="s">
        <v>375</v>
      </c>
      <c r="E12" s="195" t="s">
        <v>138</v>
      </c>
      <c r="F12" s="198" t="s">
        <v>351</v>
      </c>
      <c r="G12" s="167"/>
      <c r="H12" s="165"/>
      <c r="I12" s="167">
        <v>1999</v>
      </c>
      <c r="J12" s="167" t="str">
        <f>IF(OR(I12="",TYPE(I12)&lt;&gt;1),"",TEXT(DATEVALUE(I12&amp;"/1/1"),"gge"))</f>
        <v>平11</v>
      </c>
      <c r="K12" s="167"/>
      <c r="L12" s="621">
        <v>2664</v>
      </c>
      <c r="M12" s="68"/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>IF(AND(TYPE(B$4)=1,B$4&lt;&gt;"",TYPE(I12)=1,I12&lt;&gt;""),B$4-I12,"")</f>
        <v>16</v>
      </c>
      <c r="AZ12" s="68"/>
      <c r="BA12" s="68">
        <f>IF(AY12="","",AY12+AZ12)</f>
        <v>16</v>
      </c>
      <c r="BB12" s="69" t="e">
        <f>GA12/10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>IF(OR(B$4="",AN12=""),"",AN12+B$4)</f>
        <v/>
      </c>
      <c r="BK12" s="441" t="s">
        <v>409</v>
      </c>
      <c r="BL12" s="441">
        <v>1</v>
      </c>
      <c r="BM12" s="441" t="s">
        <v>0</v>
      </c>
      <c r="BN12" s="442" t="s">
        <v>414</v>
      </c>
      <c r="BO12" s="450" t="s">
        <v>1</v>
      </c>
      <c r="BP12" s="446" t="s">
        <v>1</v>
      </c>
      <c r="BQ12" s="444" t="s">
        <v>2</v>
      </c>
      <c r="BR12" s="441" t="s">
        <v>0</v>
      </c>
      <c r="BS12" s="441" t="s">
        <v>0</v>
      </c>
      <c r="BT12" s="441" t="s">
        <v>0</v>
      </c>
      <c r="BU12" s="441" t="s">
        <v>0</v>
      </c>
      <c r="BV12" s="442" t="s">
        <v>455</v>
      </c>
      <c r="BW12" s="191" t="s">
        <v>1</v>
      </c>
      <c r="BX12" s="190"/>
      <c r="BY12" s="190"/>
      <c r="BZ12" s="499"/>
      <c r="CA12" s="192">
        <v>1</v>
      </c>
      <c r="CB12" s="177">
        <v>1</v>
      </c>
      <c r="CC12" s="178" t="str">
        <f t="shared" si="33"/>
        <v/>
      </c>
      <c r="CD12" s="176" t="str">
        <f t="shared" si="10"/>
        <v/>
      </c>
      <c r="CE12" s="179"/>
      <c r="CF12" s="106" t="str">
        <f t="shared" si="11"/>
        <v/>
      </c>
      <c r="CG12" s="75" t="s">
        <v>387</v>
      </c>
      <c r="CH12" s="180" t="str">
        <f t="shared" si="12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5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6"/>
        <v/>
      </c>
      <c r="DA12" s="76" t="str">
        <f t="shared" si="34"/>
        <v/>
      </c>
      <c r="DB12" s="82">
        <v>1</v>
      </c>
      <c r="DC12" s="183" t="str">
        <f t="shared" si="17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342"/>
      <c r="DY12" s="343"/>
      <c r="DZ12" s="343"/>
      <c r="EA12" s="649" t="s">
        <v>55</v>
      </c>
      <c r="EB12" s="361" t="s">
        <v>55</v>
      </c>
      <c r="EC12" s="392"/>
      <c r="ED12" s="360"/>
      <c r="EE12" s="360"/>
      <c r="EF12" s="360"/>
      <c r="EG12" s="356"/>
      <c r="EH12" s="392"/>
      <c r="EI12" s="360"/>
      <c r="EJ12" s="360"/>
      <c r="EK12" s="360"/>
      <c r="EL12" s="356"/>
      <c r="EM12" s="392"/>
      <c r="EN12" s="343"/>
      <c r="EO12" s="343"/>
      <c r="EP12" s="343"/>
      <c r="EQ12" s="344"/>
      <c r="ER12" s="386"/>
      <c r="ES12" s="343"/>
      <c r="ET12" s="343"/>
      <c r="EU12" s="402"/>
      <c r="EV12" s="410"/>
      <c r="EW12" s="386"/>
      <c r="EX12" s="343"/>
      <c r="EY12" s="366" t="s">
        <v>430</v>
      </c>
      <c r="EZ12" s="366" t="s">
        <v>430</v>
      </c>
      <c r="FA12" s="364" t="s">
        <v>430</v>
      </c>
      <c r="FB12" s="386"/>
      <c r="FC12" s="343"/>
      <c r="FD12" s="343"/>
      <c r="FE12" s="343"/>
      <c r="FF12" s="344"/>
      <c r="FG12" s="540"/>
      <c r="FH12" s="343"/>
      <c r="FI12" s="343"/>
      <c r="FJ12" s="343"/>
      <c r="FK12" s="521"/>
      <c r="FL12" s="210"/>
      <c r="FM12" s="43"/>
      <c r="FN12" s="43"/>
      <c r="FO12" s="55" t="str">
        <f t="shared" si="24"/>
        <v/>
      </c>
      <c r="FP12" s="43"/>
      <c r="FQ12" s="56" t="str">
        <f>IF(AO12="","",INDEX($FW$2:$GA$2,2,MATCH(AO12,#REF!,0)))</f>
        <v/>
      </c>
      <c r="FR12" s="57" t="str">
        <f>IF(AP12="","",INDEX($FW$2:$GA$2,2,MATCH(AP12,#REF!,0)))</f>
        <v/>
      </c>
      <c r="FS12" s="57" t="str">
        <f>IF(AQ12="","",INDEX($FW$2:$GA$2,2,MATCH(AQ12,#REF!,0)))</f>
        <v/>
      </c>
      <c r="FT12" s="57" t="str">
        <f>IF(AR12="","",INDEX($FW$2:$GA$2,2,MATCH(AR12,#REF!,0)))</f>
        <v/>
      </c>
      <c r="FU12" s="57" t="str">
        <f>IF(AS12="","",INDEX($FW$2:$GA$2,2,MATCH(AS12,#REF!,0)))</f>
        <v/>
      </c>
      <c r="FV12" s="57" t="str">
        <f>IF(AT12="","",INDEX($FW$2:$GA$2,2,MATCH(AT12,#REF!,0)))</f>
        <v/>
      </c>
      <c r="FW12" s="57" t="str">
        <f>IF(AU12="","",INDEX($FW$2:$GA$2,2,MATCH(AU12,#REF!,0)))</f>
        <v/>
      </c>
      <c r="FX12" s="57" t="str">
        <f>IF(AV12="","",INDEX($FW$2:$GA$2,2,MATCH(AV12,#REF!,0)))</f>
        <v/>
      </c>
      <c r="FY12" s="57" t="str">
        <f>IF(AW12="","",INDEX($FW$2:$GA$2,2,MATCH(AW12,#REF!,0)))</f>
        <v/>
      </c>
      <c r="FZ12" s="58" t="str">
        <f>IF(AX12="","",INDEX($FW$2:$GA$2,2,MATCH(AX12,#REF!,0)))</f>
        <v/>
      </c>
      <c r="GA12" s="59" t="e">
        <f>SUMPRODUCT(FQ12:FZ12,#REF!)</f>
        <v>#REF!</v>
      </c>
      <c r="GB12" s="43"/>
      <c r="GC12" s="88" t="str">
        <f t="shared" si="25"/>
        <v/>
      </c>
      <c r="GD12" s="88" t="e">
        <f t="shared" si="26"/>
        <v>#N/A</v>
      </c>
      <c r="GE12" s="88" t="e">
        <f t="shared" si="27"/>
        <v>#N/A</v>
      </c>
      <c r="GF12" s="87" t="e">
        <f t="shared" si="28"/>
        <v>#N/A</v>
      </c>
      <c r="GG12" s="87" t="str">
        <f t="shared" si="29"/>
        <v/>
      </c>
      <c r="GH12" s="87" t="str">
        <f t="shared" si="30"/>
        <v/>
      </c>
      <c r="GI12" s="87" t="str">
        <f t="shared" si="31"/>
        <v/>
      </c>
      <c r="GJ12" s="87" t="str">
        <f t="shared" si="32"/>
        <v/>
      </c>
    </row>
    <row r="13" spans="1:192" s="13" customFormat="1" ht="22.5" customHeight="1" outlineLevel="2">
      <c r="A13" s="608"/>
      <c r="B13" s="166"/>
      <c r="C13" s="494"/>
      <c r="D13" s="498" t="s">
        <v>383</v>
      </c>
      <c r="E13" s="195" t="s">
        <v>139</v>
      </c>
      <c r="F13" s="198" t="s">
        <v>352</v>
      </c>
      <c r="G13" s="167"/>
      <c r="H13" s="165"/>
      <c r="I13" s="167">
        <v>1991</v>
      </c>
      <c r="J13" s="167" t="str">
        <f>IF(OR(I13="",TYPE(I13)&lt;&gt;1),"",TEXT(DATEVALUE(I13&amp;"/1/1"),"gge"))</f>
        <v>平3</v>
      </c>
      <c r="K13" s="167"/>
      <c r="L13" s="621">
        <v>826</v>
      </c>
      <c r="M13" s="68"/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>IF(AND(TYPE(B$4)=1,B$4&lt;&gt;"",TYPE(I13)=1,I13&lt;&gt;""),B$4-I13,"")</f>
        <v>24</v>
      </c>
      <c r="AZ13" s="68"/>
      <c r="BA13" s="68">
        <f>IF(AY13="","",AY13+AZ13)</f>
        <v>24</v>
      </c>
      <c r="BB13" s="69" t="e">
        <f>GA13/10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>IF(OR(B$4="",AN13=""),"",AN13+B$4)</f>
        <v/>
      </c>
      <c r="BK13" s="441" t="s">
        <v>409</v>
      </c>
      <c r="BL13" s="441">
        <v>1</v>
      </c>
      <c r="BM13" s="441" t="s">
        <v>3</v>
      </c>
      <c r="BN13" s="442" t="s">
        <v>414</v>
      </c>
      <c r="BO13" s="450" t="s">
        <v>1</v>
      </c>
      <c r="BP13" s="446" t="s">
        <v>1</v>
      </c>
      <c r="BQ13" s="445" t="s">
        <v>3</v>
      </c>
      <c r="BR13" s="445" t="s">
        <v>3</v>
      </c>
      <c r="BS13" s="444" t="s">
        <v>2</v>
      </c>
      <c r="BT13" s="441" t="s">
        <v>0</v>
      </c>
      <c r="BU13" s="444" t="s">
        <v>2</v>
      </c>
      <c r="BV13" s="442" t="s">
        <v>42</v>
      </c>
      <c r="BW13" s="191" t="s">
        <v>3</v>
      </c>
      <c r="BX13" s="190"/>
      <c r="BY13" s="190"/>
      <c r="BZ13" s="500">
        <v>7972100</v>
      </c>
      <c r="CA13" s="192">
        <v>1</v>
      </c>
      <c r="CB13" s="177" t="s">
        <v>387</v>
      </c>
      <c r="CC13" s="178" t="str">
        <f t="shared" si="33"/>
        <v/>
      </c>
      <c r="CD13" s="176" t="str">
        <f t="shared" si="10"/>
        <v/>
      </c>
      <c r="CE13" s="179"/>
      <c r="CF13" s="106" t="str">
        <f t="shared" si="11"/>
        <v/>
      </c>
      <c r="CG13" s="75" t="s">
        <v>387</v>
      </c>
      <c r="CH13" s="180" t="str">
        <f t="shared" si="12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5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6"/>
        <v/>
      </c>
      <c r="DA13" s="76" t="str">
        <f t="shared" si="34"/>
        <v/>
      </c>
      <c r="DB13" s="82">
        <v>1</v>
      </c>
      <c r="DC13" s="183" t="str">
        <f t="shared" si="17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342"/>
      <c r="DY13" s="343"/>
      <c r="DZ13" s="343"/>
      <c r="EA13" s="343"/>
      <c r="EB13" s="344"/>
      <c r="EC13" s="386"/>
      <c r="ED13" s="343"/>
      <c r="EE13" s="343"/>
      <c r="EF13" s="343"/>
      <c r="EG13" s="344"/>
      <c r="EH13" s="386"/>
      <c r="EI13" s="343"/>
      <c r="EJ13" s="366" t="s">
        <v>430</v>
      </c>
      <c r="EK13" s="366" t="s">
        <v>430</v>
      </c>
      <c r="EL13" s="355"/>
      <c r="EM13" s="390"/>
      <c r="EN13" s="343"/>
      <c r="EO13" s="343"/>
      <c r="EP13" s="343"/>
      <c r="EQ13" s="344"/>
      <c r="ER13" s="386"/>
      <c r="ES13" s="343"/>
      <c r="ET13" s="343"/>
      <c r="EU13" s="343"/>
      <c r="EV13" s="344"/>
      <c r="EW13" s="386"/>
      <c r="EX13" s="343"/>
      <c r="EY13" s="343"/>
      <c r="EZ13" s="343"/>
      <c r="FA13" s="344"/>
      <c r="FB13" s="386"/>
      <c r="FC13" s="343"/>
      <c r="FD13" s="343"/>
      <c r="FE13" s="395"/>
      <c r="FF13" s="361" t="s">
        <v>55</v>
      </c>
      <c r="FG13" s="544" t="s">
        <v>55</v>
      </c>
      <c r="FH13" s="357" t="s">
        <v>55</v>
      </c>
      <c r="FI13" s="343"/>
      <c r="FJ13" s="343"/>
      <c r="FK13" s="521"/>
      <c r="FL13" s="210"/>
      <c r="FM13" s="43"/>
      <c r="FN13" s="43"/>
      <c r="FO13" s="55" t="str">
        <f t="shared" si="24"/>
        <v/>
      </c>
      <c r="FP13" s="43"/>
      <c r="FQ13" s="56" t="str">
        <f>IF(AO13="","",INDEX($FW$2:$GA$2,2,MATCH(AO13,#REF!,0)))</f>
        <v/>
      </c>
      <c r="FR13" s="57" t="str">
        <f>IF(AP13="","",INDEX($FW$2:$GA$2,2,MATCH(AP13,#REF!,0)))</f>
        <v/>
      </c>
      <c r="FS13" s="57" t="str">
        <f>IF(AQ13="","",INDEX($FW$2:$GA$2,2,MATCH(AQ13,#REF!,0)))</f>
        <v/>
      </c>
      <c r="FT13" s="57" t="str">
        <f>IF(AR13="","",INDEX($FW$2:$GA$2,2,MATCH(AR13,#REF!,0)))</f>
        <v/>
      </c>
      <c r="FU13" s="57" t="str">
        <f>IF(AS13="","",INDEX($FW$2:$GA$2,2,MATCH(AS13,#REF!,0)))</f>
        <v/>
      </c>
      <c r="FV13" s="57" t="str">
        <f>IF(AT13="","",INDEX($FW$2:$GA$2,2,MATCH(AT13,#REF!,0)))</f>
        <v/>
      </c>
      <c r="FW13" s="57" t="str">
        <f>IF(AU13="","",INDEX($FW$2:$GA$2,2,MATCH(AU13,#REF!,0)))</f>
        <v/>
      </c>
      <c r="FX13" s="57" t="str">
        <f>IF(AV13="","",INDEX($FW$2:$GA$2,2,MATCH(AV13,#REF!,0)))</f>
        <v/>
      </c>
      <c r="FY13" s="57" t="str">
        <f>IF(AW13="","",INDEX($FW$2:$GA$2,2,MATCH(AW13,#REF!,0)))</f>
        <v/>
      </c>
      <c r="FZ13" s="58" t="str">
        <f>IF(AX13="","",INDEX($FW$2:$GA$2,2,MATCH(AX13,#REF!,0)))</f>
        <v/>
      </c>
      <c r="GA13" s="59" t="e">
        <f>SUMPRODUCT(FQ13:FZ13,#REF!)</f>
        <v>#REF!</v>
      </c>
      <c r="GB13" s="43"/>
      <c r="GC13" s="88" t="str">
        <f t="shared" si="25"/>
        <v/>
      </c>
      <c r="GD13" s="88" t="e">
        <f t="shared" si="26"/>
        <v>#N/A</v>
      </c>
      <c r="GE13" s="88" t="e">
        <f t="shared" si="27"/>
        <v>#N/A</v>
      </c>
      <c r="GF13" s="87" t="e">
        <f t="shared" si="28"/>
        <v>#N/A</v>
      </c>
      <c r="GG13" s="87" t="str">
        <f t="shared" si="29"/>
        <v/>
      </c>
      <c r="GH13" s="87" t="str">
        <f t="shared" si="30"/>
        <v/>
      </c>
      <c r="GI13" s="87" t="str">
        <f t="shared" si="31"/>
        <v/>
      </c>
      <c r="GJ13" s="87" t="str">
        <f t="shared" si="32"/>
        <v/>
      </c>
    </row>
    <row r="14" spans="1:192" s="13" customFormat="1" ht="22.5" customHeight="1" outlineLevel="2">
      <c r="A14" s="608"/>
      <c r="B14" s="166"/>
      <c r="C14" s="494"/>
      <c r="D14" s="498" t="s">
        <v>376</v>
      </c>
      <c r="E14" s="195" t="s">
        <v>141</v>
      </c>
      <c r="F14" s="198" t="s">
        <v>346</v>
      </c>
      <c r="G14" s="167"/>
      <c r="H14" s="165"/>
      <c r="I14" s="167">
        <v>2002</v>
      </c>
      <c r="J14" s="167" t="str">
        <f t="shared" si="35"/>
        <v>平14</v>
      </c>
      <c r="K14" s="167"/>
      <c r="L14" s="621">
        <v>2698</v>
      </c>
      <c r="M14" s="68"/>
      <c r="N14" s="68"/>
      <c r="O14" s="168"/>
      <c r="P14" s="168"/>
      <c r="Q14" s="169"/>
      <c r="R14" s="461" t="e">
        <f t="shared" si="36"/>
        <v>#DIV/0!</v>
      </c>
      <c r="S14" s="461" t="e">
        <f t="shared" si="37"/>
        <v>#DIV/0!</v>
      </c>
      <c r="T14" s="462" t="e">
        <f t="shared" si="38"/>
        <v>#DIV/0!</v>
      </c>
      <c r="U14" s="68"/>
      <c r="V14" s="68"/>
      <c r="W14" s="68"/>
      <c r="X14" s="68"/>
      <c r="Y14" s="68"/>
      <c r="Z14" s="79" t="str">
        <f t="shared" si="39"/>
        <v>3: 1,000㎡以上</v>
      </c>
      <c r="AA14" s="69"/>
      <c r="AB14" s="69" t="str">
        <f t="shared" si="40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41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42"/>
        <v>13</v>
      </c>
      <c r="AZ14" s="68"/>
      <c r="BA14" s="68">
        <f t="shared" si="43"/>
        <v>13</v>
      </c>
      <c r="BB14" s="69" t="e">
        <f t="shared" si="44"/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45"/>
        <v/>
      </c>
      <c r="BK14" s="441" t="s">
        <v>409</v>
      </c>
      <c r="BL14" s="441">
        <v>1</v>
      </c>
      <c r="BM14" s="441" t="s">
        <v>0</v>
      </c>
      <c r="BN14" s="442" t="s">
        <v>414</v>
      </c>
      <c r="BO14" s="450" t="s">
        <v>1</v>
      </c>
      <c r="BP14" s="441" t="s">
        <v>452</v>
      </c>
      <c r="BQ14" s="446" t="s">
        <v>1</v>
      </c>
      <c r="BR14" s="446" t="s">
        <v>1</v>
      </c>
      <c r="BS14" s="445" t="s">
        <v>3</v>
      </c>
      <c r="BT14" s="441" t="s">
        <v>0</v>
      </c>
      <c r="BU14" s="446" t="s">
        <v>1</v>
      </c>
      <c r="BV14" s="442" t="s">
        <v>42</v>
      </c>
      <c r="BW14" s="191" t="s">
        <v>0</v>
      </c>
      <c r="BX14" s="190"/>
      <c r="BY14" s="190"/>
      <c r="BZ14" s="499"/>
      <c r="CA14" s="192">
        <v>1</v>
      </c>
      <c r="CB14" s="177" t="s">
        <v>387</v>
      </c>
      <c r="CC14" s="178" t="str">
        <f t="shared" si="33"/>
        <v/>
      </c>
      <c r="CD14" s="176" t="str">
        <f t="shared" si="10"/>
        <v/>
      </c>
      <c r="CE14" s="179"/>
      <c r="CF14" s="106" t="str">
        <f t="shared" si="11"/>
        <v/>
      </c>
      <c r="CG14" s="75" t="s">
        <v>387</v>
      </c>
      <c r="CH14" s="180" t="str">
        <f t="shared" si="12"/>
        <v/>
      </c>
      <c r="CI14" s="75">
        <v>1</v>
      </c>
      <c r="CJ14" s="181" t="str">
        <f t="shared" si="46"/>
        <v/>
      </c>
      <c r="CK14" s="107" t="e">
        <v>#N/A</v>
      </c>
      <c r="CL14" s="75" t="e">
        <v>#N/A</v>
      </c>
      <c r="CM14" s="180" t="e">
        <f t="shared" si="47"/>
        <v>#N/A</v>
      </c>
      <c r="CN14" s="75">
        <v>1</v>
      </c>
      <c r="CO14" s="181" t="e">
        <f t="shared" si="48"/>
        <v>#N/A</v>
      </c>
      <c r="CP14" s="107" t="e">
        <v>#N/A</v>
      </c>
      <c r="CQ14" s="75" t="e">
        <v>#N/A</v>
      </c>
      <c r="CR14" s="180" t="e">
        <f t="shared" si="15"/>
        <v>#N/A</v>
      </c>
      <c r="CS14" s="75">
        <v>1</v>
      </c>
      <c r="CT14" s="181" t="e">
        <f t="shared" si="49"/>
        <v>#N/A</v>
      </c>
      <c r="CU14" s="107" t="e">
        <v>#N/A</v>
      </c>
      <c r="CV14" s="75" t="e">
        <v>#N/A</v>
      </c>
      <c r="CW14" s="180" t="e">
        <f t="shared" si="50"/>
        <v>#N/A</v>
      </c>
      <c r="CX14" s="75">
        <v>1</v>
      </c>
      <c r="CY14" s="182" t="e">
        <f t="shared" si="51"/>
        <v>#N/A</v>
      </c>
      <c r="CZ14" s="109" t="str">
        <f t="shared" si="16"/>
        <v/>
      </c>
      <c r="DA14" s="76" t="str">
        <f t="shared" si="34"/>
        <v/>
      </c>
      <c r="DB14" s="82">
        <v>1</v>
      </c>
      <c r="DC14" s="183" t="str">
        <f t="shared" si="17"/>
        <v/>
      </c>
      <c r="DD14" s="85" t="s">
        <v>387</v>
      </c>
      <c r="DE14" s="184" t="str">
        <f t="shared" si="52"/>
        <v/>
      </c>
      <c r="DF14" s="77">
        <v>3</v>
      </c>
      <c r="DG14" s="185" t="str">
        <f t="shared" si="53"/>
        <v/>
      </c>
      <c r="DH14" s="78" t="str">
        <f t="shared" si="54"/>
        <v/>
      </c>
      <c r="DI14" s="75" t="s">
        <v>387</v>
      </c>
      <c r="DJ14" s="180" t="str">
        <f t="shared" si="55"/>
        <v/>
      </c>
      <c r="DK14" s="75">
        <v>1</v>
      </c>
      <c r="DL14" s="181" t="str">
        <f t="shared" si="56"/>
        <v/>
      </c>
      <c r="DM14" s="78" t="str">
        <f t="shared" si="57"/>
        <v/>
      </c>
      <c r="DN14" s="75" t="s">
        <v>387</v>
      </c>
      <c r="DO14" s="180" t="str">
        <f t="shared" si="58"/>
        <v/>
      </c>
      <c r="DP14" s="75">
        <v>1</v>
      </c>
      <c r="DQ14" s="181" t="str">
        <f t="shared" si="59"/>
        <v/>
      </c>
      <c r="DR14" s="78" t="str">
        <f t="shared" si="60"/>
        <v/>
      </c>
      <c r="DS14" s="75" t="s">
        <v>387</v>
      </c>
      <c r="DT14" s="180" t="str">
        <f t="shared" si="61"/>
        <v/>
      </c>
      <c r="DU14" s="75">
        <v>1</v>
      </c>
      <c r="DV14" s="154" t="str">
        <f t="shared" si="62"/>
        <v/>
      </c>
      <c r="DW14" s="506"/>
      <c r="DX14" s="525" t="s">
        <v>433</v>
      </c>
      <c r="DY14" s="351"/>
      <c r="DZ14" s="351"/>
      <c r="EA14" s="351"/>
      <c r="EB14" s="352"/>
      <c r="EC14" s="389"/>
      <c r="ED14" s="351"/>
      <c r="EE14" s="351"/>
      <c r="EF14" s="351"/>
      <c r="EG14" s="352"/>
      <c r="EH14" s="389"/>
      <c r="EI14" s="351"/>
      <c r="EJ14" s="351"/>
      <c r="EK14" s="351"/>
      <c r="EL14" s="352"/>
      <c r="EM14" s="389"/>
      <c r="EN14" s="351"/>
      <c r="EO14" s="351"/>
      <c r="EP14" s="351"/>
      <c r="EQ14" s="352"/>
      <c r="ER14" s="389"/>
      <c r="ES14" s="351"/>
      <c r="ET14" s="351"/>
      <c r="EU14" s="351"/>
      <c r="EV14" s="352"/>
      <c r="EW14" s="389"/>
      <c r="EX14" s="351"/>
      <c r="EY14" s="351"/>
      <c r="EZ14" s="351"/>
      <c r="FA14" s="352"/>
      <c r="FB14" s="389"/>
      <c r="FC14" s="351"/>
      <c r="FD14" s="351"/>
      <c r="FE14" s="351"/>
      <c r="FF14" s="352"/>
      <c r="FG14" s="542"/>
      <c r="FH14" s="351"/>
      <c r="FI14" s="351"/>
      <c r="FJ14" s="351"/>
      <c r="FK14" s="526"/>
      <c r="FL14" s="210"/>
      <c r="FM14" s="43"/>
      <c r="FN14" s="43"/>
      <c r="FO14" s="55" t="str">
        <f t="shared" si="24"/>
        <v/>
      </c>
      <c r="FP14" s="43"/>
      <c r="FQ14" s="56" t="str">
        <f>IF(AO14="","",INDEX($FW$2:$GA$2,2,MATCH(AO14,#REF!,0)))</f>
        <v/>
      </c>
      <c r="FR14" s="57" t="str">
        <f>IF(AP14="","",INDEX($FW$2:$GA$2,2,MATCH(AP14,#REF!,0)))</f>
        <v/>
      </c>
      <c r="FS14" s="57" t="str">
        <f>IF(AQ14="","",INDEX($FW$2:$GA$2,2,MATCH(AQ14,#REF!,0)))</f>
        <v/>
      </c>
      <c r="FT14" s="57" t="str">
        <f>IF(AR14="","",INDEX($FW$2:$GA$2,2,MATCH(AR14,#REF!,0)))</f>
        <v/>
      </c>
      <c r="FU14" s="57" t="str">
        <f>IF(AS14="","",INDEX($FW$2:$GA$2,2,MATCH(AS14,#REF!,0)))</f>
        <v/>
      </c>
      <c r="FV14" s="57" t="str">
        <f>IF(AT14="","",INDEX($FW$2:$GA$2,2,MATCH(AT14,#REF!,0)))</f>
        <v/>
      </c>
      <c r="FW14" s="57" t="str">
        <f>IF(AU14="","",INDEX($FW$2:$GA$2,2,MATCH(AU14,#REF!,0)))</f>
        <v/>
      </c>
      <c r="FX14" s="57" t="str">
        <f>IF(AV14="","",INDEX($FW$2:$GA$2,2,MATCH(AV14,#REF!,0)))</f>
        <v/>
      </c>
      <c r="FY14" s="57" t="str">
        <f>IF(AW14="","",INDEX($FW$2:$GA$2,2,MATCH(AW14,#REF!,0)))</f>
        <v/>
      </c>
      <c r="FZ14" s="58" t="str">
        <f>IF(AX14="","",INDEX($FW$2:$GA$2,2,MATCH(AX14,#REF!,0)))</f>
        <v/>
      </c>
      <c r="GA14" s="59" t="e">
        <f>SUMPRODUCT(FQ14:FZ14,#REF!)</f>
        <v>#REF!</v>
      </c>
      <c r="GB14" s="43"/>
      <c r="GC14" s="88" t="str">
        <f t="shared" si="25"/>
        <v/>
      </c>
      <c r="GD14" s="88" t="e">
        <f t="shared" si="26"/>
        <v>#N/A</v>
      </c>
      <c r="GE14" s="88" t="e">
        <f t="shared" si="27"/>
        <v>#N/A</v>
      </c>
      <c r="GF14" s="87" t="e">
        <f t="shared" si="28"/>
        <v>#N/A</v>
      </c>
      <c r="GG14" s="87" t="str">
        <f t="shared" si="29"/>
        <v/>
      </c>
      <c r="GH14" s="87" t="str">
        <f t="shared" si="30"/>
        <v/>
      </c>
      <c r="GI14" s="87" t="str">
        <f t="shared" si="31"/>
        <v/>
      </c>
      <c r="GJ14" s="87" t="str">
        <f t="shared" si="32"/>
        <v/>
      </c>
    </row>
    <row r="15" spans="1:192" s="13" customFormat="1" ht="22.5" customHeight="1" outlineLevel="2">
      <c r="A15" s="608"/>
      <c r="B15" s="166"/>
      <c r="C15" s="494"/>
      <c r="D15" s="498" t="s">
        <v>376</v>
      </c>
      <c r="E15" s="195" t="s">
        <v>140</v>
      </c>
      <c r="F15" s="198" t="s">
        <v>346</v>
      </c>
      <c r="G15" s="167"/>
      <c r="H15" s="165"/>
      <c r="I15" s="167">
        <v>2002</v>
      </c>
      <c r="J15" s="167" t="str">
        <f t="shared" si="35"/>
        <v>平14</v>
      </c>
      <c r="K15" s="167"/>
      <c r="L15" s="621">
        <v>651</v>
      </c>
      <c r="M15" s="68"/>
      <c r="N15" s="68"/>
      <c r="O15" s="168"/>
      <c r="P15" s="168"/>
      <c r="Q15" s="169"/>
      <c r="R15" s="461" t="e">
        <f t="shared" si="36"/>
        <v>#DIV/0!</v>
      </c>
      <c r="S15" s="461" t="e">
        <f t="shared" si="37"/>
        <v>#DIV/0!</v>
      </c>
      <c r="T15" s="462" t="e">
        <f t="shared" si="38"/>
        <v>#DIV/0!</v>
      </c>
      <c r="U15" s="68"/>
      <c r="V15" s="68"/>
      <c r="W15" s="68"/>
      <c r="X15" s="68"/>
      <c r="Y15" s="68"/>
      <c r="Z15" s="79" t="str">
        <f t="shared" si="39"/>
        <v>4: 500㎡以上</v>
      </c>
      <c r="AA15" s="69"/>
      <c r="AB15" s="69" t="str">
        <f t="shared" si="40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41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42"/>
        <v>13</v>
      </c>
      <c r="AZ15" s="68"/>
      <c r="BA15" s="68">
        <f t="shared" si="43"/>
        <v>13</v>
      </c>
      <c r="BB15" s="69" t="e">
        <f t="shared" si="44"/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45"/>
        <v/>
      </c>
      <c r="BK15" s="441" t="s">
        <v>411</v>
      </c>
      <c r="BL15" s="441">
        <v>1</v>
      </c>
      <c r="BM15" s="441"/>
      <c r="BN15" s="442"/>
      <c r="BO15" s="440" t="s">
        <v>452</v>
      </c>
      <c r="BP15" s="441" t="s">
        <v>452</v>
      </c>
      <c r="BQ15" s="441" t="s">
        <v>452</v>
      </c>
      <c r="BR15" s="441" t="s">
        <v>452</v>
      </c>
      <c r="BS15" s="441" t="s">
        <v>452</v>
      </c>
      <c r="BT15" s="441" t="s">
        <v>452</v>
      </c>
      <c r="BU15" s="441" t="s">
        <v>452</v>
      </c>
      <c r="BV15" s="442" t="s">
        <v>452</v>
      </c>
      <c r="BW15" s="191"/>
      <c r="BX15" s="190"/>
      <c r="BY15" s="190"/>
      <c r="BZ15" s="499"/>
      <c r="CA15" s="192">
        <v>1</v>
      </c>
      <c r="CB15" s="177" t="s">
        <v>387</v>
      </c>
      <c r="CC15" s="178" t="str">
        <f t="shared" si="33"/>
        <v/>
      </c>
      <c r="CD15" s="176" t="str">
        <f t="shared" si="10"/>
        <v/>
      </c>
      <c r="CE15" s="179"/>
      <c r="CF15" s="106" t="str">
        <f t="shared" si="11"/>
        <v/>
      </c>
      <c r="CG15" s="75" t="s">
        <v>387</v>
      </c>
      <c r="CH15" s="180" t="str">
        <f t="shared" si="12"/>
        <v/>
      </c>
      <c r="CI15" s="75">
        <v>1</v>
      </c>
      <c r="CJ15" s="181" t="str">
        <f t="shared" si="46"/>
        <v/>
      </c>
      <c r="CK15" s="107" t="e">
        <v>#N/A</v>
      </c>
      <c r="CL15" s="75" t="e">
        <v>#N/A</v>
      </c>
      <c r="CM15" s="180" t="e">
        <f t="shared" si="47"/>
        <v>#N/A</v>
      </c>
      <c r="CN15" s="75">
        <v>1</v>
      </c>
      <c r="CO15" s="181" t="e">
        <f t="shared" si="48"/>
        <v>#N/A</v>
      </c>
      <c r="CP15" s="107" t="e">
        <v>#N/A</v>
      </c>
      <c r="CQ15" s="75" t="e">
        <v>#N/A</v>
      </c>
      <c r="CR15" s="180" t="e">
        <f t="shared" si="15"/>
        <v>#N/A</v>
      </c>
      <c r="CS15" s="75">
        <v>1</v>
      </c>
      <c r="CT15" s="181" t="e">
        <f t="shared" si="49"/>
        <v>#N/A</v>
      </c>
      <c r="CU15" s="107" t="e">
        <v>#N/A</v>
      </c>
      <c r="CV15" s="75" t="e">
        <v>#N/A</v>
      </c>
      <c r="CW15" s="180" t="e">
        <f t="shared" si="50"/>
        <v>#N/A</v>
      </c>
      <c r="CX15" s="75">
        <v>1</v>
      </c>
      <c r="CY15" s="182" t="e">
        <f t="shared" si="51"/>
        <v>#N/A</v>
      </c>
      <c r="CZ15" s="109" t="str">
        <f t="shared" si="16"/>
        <v/>
      </c>
      <c r="DA15" s="76" t="str">
        <f t="shared" si="34"/>
        <v/>
      </c>
      <c r="DB15" s="82">
        <v>1</v>
      </c>
      <c r="DC15" s="183" t="str">
        <f t="shared" si="17"/>
        <v/>
      </c>
      <c r="DD15" s="85" t="s">
        <v>387</v>
      </c>
      <c r="DE15" s="184" t="str">
        <f t="shared" si="52"/>
        <v/>
      </c>
      <c r="DF15" s="77">
        <v>3</v>
      </c>
      <c r="DG15" s="185" t="str">
        <f t="shared" si="53"/>
        <v/>
      </c>
      <c r="DH15" s="78" t="str">
        <f t="shared" si="54"/>
        <v/>
      </c>
      <c r="DI15" s="75" t="s">
        <v>387</v>
      </c>
      <c r="DJ15" s="180" t="str">
        <f t="shared" si="55"/>
        <v/>
      </c>
      <c r="DK15" s="75">
        <v>1</v>
      </c>
      <c r="DL15" s="181" t="str">
        <f t="shared" si="56"/>
        <v/>
      </c>
      <c r="DM15" s="78" t="str">
        <f t="shared" si="57"/>
        <v/>
      </c>
      <c r="DN15" s="75" t="s">
        <v>387</v>
      </c>
      <c r="DO15" s="180" t="str">
        <f t="shared" si="58"/>
        <v/>
      </c>
      <c r="DP15" s="75">
        <v>1</v>
      </c>
      <c r="DQ15" s="181" t="str">
        <f t="shared" si="59"/>
        <v/>
      </c>
      <c r="DR15" s="78" t="str">
        <f t="shared" si="60"/>
        <v/>
      </c>
      <c r="DS15" s="75" t="s">
        <v>387</v>
      </c>
      <c r="DT15" s="180" t="str">
        <f t="shared" si="61"/>
        <v/>
      </c>
      <c r="DU15" s="75">
        <v>1</v>
      </c>
      <c r="DV15" s="154" t="str">
        <f t="shared" si="62"/>
        <v/>
      </c>
      <c r="DW15" s="506"/>
      <c r="DX15" s="342"/>
      <c r="DY15" s="343"/>
      <c r="DZ15" s="343"/>
      <c r="EA15" s="343"/>
      <c r="EB15" s="344"/>
      <c r="EC15" s="386"/>
      <c r="ED15" s="360"/>
      <c r="EE15" s="357" t="s">
        <v>431</v>
      </c>
      <c r="EF15" s="357" t="s">
        <v>431</v>
      </c>
      <c r="EG15" s="344"/>
      <c r="EH15" s="386"/>
      <c r="EI15" s="343"/>
      <c r="EJ15" s="343"/>
      <c r="EK15" s="343"/>
      <c r="EL15" s="344"/>
      <c r="EM15" s="386"/>
      <c r="EN15" s="343"/>
      <c r="EO15" s="343"/>
      <c r="EP15" s="343"/>
      <c r="EQ15" s="344"/>
      <c r="ER15" s="386"/>
      <c r="ES15" s="343"/>
      <c r="ET15" s="343"/>
      <c r="EU15" s="343"/>
      <c r="EV15" s="344"/>
      <c r="EW15" s="434"/>
      <c r="EX15" s="395"/>
      <c r="EY15" s="366" t="s">
        <v>430</v>
      </c>
      <c r="EZ15" s="366" t="s">
        <v>430</v>
      </c>
      <c r="FA15" s="344"/>
      <c r="FB15" s="386"/>
      <c r="FC15" s="343"/>
      <c r="FD15" s="343"/>
      <c r="FE15" s="343"/>
      <c r="FF15" s="344"/>
      <c r="FG15" s="540"/>
      <c r="FH15" s="343"/>
      <c r="FI15" s="343"/>
      <c r="FJ15" s="343"/>
      <c r="FK15" s="521"/>
      <c r="FL15" s="210"/>
      <c r="FM15" s="43"/>
      <c r="FN15" s="43"/>
      <c r="FO15" s="55" t="str">
        <f t="shared" si="24"/>
        <v/>
      </c>
      <c r="FP15" s="43"/>
      <c r="FQ15" s="56" t="str">
        <f>IF(AO15="","",INDEX($FW$2:$GA$2,2,MATCH(AO15,#REF!,0)))</f>
        <v/>
      </c>
      <c r="FR15" s="57" t="str">
        <f>IF(AP15="","",INDEX($FW$2:$GA$2,2,MATCH(AP15,#REF!,0)))</f>
        <v/>
      </c>
      <c r="FS15" s="57" t="str">
        <f>IF(AQ15="","",INDEX($FW$2:$GA$2,2,MATCH(AQ15,#REF!,0)))</f>
        <v/>
      </c>
      <c r="FT15" s="57" t="str">
        <f>IF(AR15="","",INDEX($FW$2:$GA$2,2,MATCH(AR15,#REF!,0)))</f>
        <v/>
      </c>
      <c r="FU15" s="57" t="str">
        <f>IF(AS15="","",INDEX($FW$2:$GA$2,2,MATCH(AS15,#REF!,0)))</f>
        <v/>
      </c>
      <c r="FV15" s="57" t="str">
        <f>IF(AT15="","",INDEX($FW$2:$GA$2,2,MATCH(AT15,#REF!,0)))</f>
        <v/>
      </c>
      <c r="FW15" s="57" t="str">
        <f>IF(AU15="","",INDEX($FW$2:$GA$2,2,MATCH(AU15,#REF!,0)))</f>
        <v/>
      </c>
      <c r="FX15" s="57" t="str">
        <f>IF(AV15="","",INDEX($FW$2:$GA$2,2,MATCH(AV15,#REF!,0)))</f>
        <v/>
      </c>
      <c r="FY15" s="57" t="str">
        <f>IF(AW15="","",INDEX($FW$2:$GA$2,2,MATCH(AW15,#REF!,0)))</f>
        <v/>
      </c>
      <c r="FZ15" s="58" t="str">
        <f>IF(AX15="","",INDEX($FW$2:$GA$2,2,MATCH(AX15,#REF!,0)))</f>
        <v/>
      </c>
      <c r="GA15" s="59" t="e">
        <f>SUMPRODUCT(FQ15:FZ15,#REF!)</f>
        <v>#REF!</v>
      </c>
      <c r="GB15" s="43"/>
      <c r="GC15" s="88" t="str">
        <f t="shared" si="25"/>
        <v/>
      </c>
      <c r="GD15" s="88" t="e">
        <f t="shared" si="26"/>
        <v>#N/A</v>
      </c>
      <c r="GE15" s="88" t="e">
        <f t="shared" si="27"/>
        <v>#N/A</v>
      </c>
      <c r="GF15" s="87" t="e">
        <f t="shared" si="28"/>
        <v>#N/A</v>
      </c>
      <c r="GG15" s="87" t="str">
        <f t="shared" si="29"/>
        <v/>
      </c>
      <c r="GH15" s="87" t="str">
        <f t="shared" si="30"/>
        <v/>
      </c>
      <c r="GI15" s="87" t="str">
        <f t="shared" si="31"/>
        <v/>
      </c>
      <c r="GJ15" s="87" t="str">
        <f t="shared" si="32"/>
        <v/>
      </c>
    </row>
    <row r="16" spans="1:192" s="13" customFormat="1" ht="22.5" customHeight="1" outlineLevel="2">
      <c r="A16" s="608"/>
      <c r="B16" s="166"/>
      <c r="C16" s="494"/>
      <c r="D16" s="498" t="s">
        <v>385</v>
      </c>
      <c r="E16" s="195" t="s">
        <v>142</v>
      </c>
      <c r="F16" s="198" t="s">
        <v>346</v>
      </c>
      <c r="G16" s="167"/>
      <c r="H16" s="165"/>
      <c r="I16" s="167">
        <v>1974</v>
      </c>
      <c r="J16" s="167" t="str">
        <f t="shared" ref="J16:J21" si="63">IF(OR(I16="",TYPE(I16)&lt;&gt;1),"",TEXT(DATEVALUE(I16&amp;"/1/1"),"gge"))</f>
        <v>昭49</v>
      </c>
      <c r="K16" s="167"/>
      <c r="L16" s="621">
        <v>688</v>
      </c>
      <c r="M16" s="68"/>
      <c r="N16" s="68"/>
      <c r="O16" s="168"/>
      <c r="P16" s="168"/>
      <c r="Q16" s="169"/>
      <c r="R16" s="461" t="e">
        <f t="shared" ref="R16:R21" si="64">IF(OR(TYPE(L16)&lt;&gt;1,L16=""),"",IF(L16=0,0,ROUND(L16/(O16+P16)*1.1,0)))</f>
        <v>#DIV/0!</v>
      </c>
      <c r="S16" s="461" t="e">
        <f t="shared" ref="S16:S21" si="65">IF(OR(TYPE(L16)&lt;&gt;1,L16=""),"",IF(L16=0,0,ROUND((L16/(O16+P16))^0.5*1.1*4*(4*O16+1)*0.7,0)))</f>
        <v>#DIV/0!</v>
      </c>
      <c r="T16" s="462" t="e">
        <f t="shared" ref="T16:T21" si="66">IF(OR(TYPE(L16)&lt;&gt;1,L16=""),"",IF(L16=0,0,ROUND((L16/(O16+P16))^0.5*1.1*4*(4*O16+1)*0.3,0)))</f>
        <v>#DIV/0!</v>
      </c>
      <c r="U16" s="68"/>
      <c r="V16" s="68"/>
      <c r="W16" s="68"/>
      <c r="X16" s="68"/>
      <c r="Y16" s="68"/>
      <c r="Z16" s="79" t="str">
        <f t="shared" ref="Z16:Z21" si="67">IF(OR(L16="",TYPE(L16)&lt;&gt;1),"",IF(L16&gt;=5000,"1: 5,000㎡以上",IF(L16&gt;=3000,"2: 3,000㎡以上",IF(L16&gt;=1000,"3: 1,000㎡以上",IF(L16&gt;=500,"4: 500㎡以上",IF(L16&gt;=200,"5: 200㎡以上",IF(L16&gt;=100,"6: 100㎡以上",IF(L16&gt;=0,"7: 100㎡未満",""))))))))</f>
        <v>4: 500㎡以上</v>
      </c>
      <c r="AA16" s="69"/>
      <c r="AB16" s="69" t="str">
        <f t="shared" ref="AB16:AB21" si="68">IF(AA16="","",AA16-I16)</f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ref="AN16:AN21" si="69">IF(OR(AM16="",AY16=""),"",IF(OR(AM16="80年以上",AM16="躯体補修の上80年以上"),80-AY16,IF(OR(AM16="60年以上80年未満",AM16="躯体補修の上60年未満"),IF(TYPE(AK16)=1,AK16-AY16,80-AY16),IF(OR(AM16="60年未満",AM16="60年"),60-AY16,IF(AM16="40年",40-AY16,"")))))</f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ref="AY16:AY21" si="70">IF(AND(TYPE(B$4)=1,B$4&lt;&gt;"",TYPE(I16)=1,I16&lt;&gt;""),B$4-I16,"")</f>
        <v>41</v>
      </c>
      <c r="AZ16" s="68"/>
      <c r="BA16" s="68">
        <f t="shared" ref="BA16:BA21" si="71">IF(AY16="","",AY16+AZ16)</f>
        <v>41</v>
      </c>
      <c r="BB16" s="69" t="e">
        <f t="shared" ref="BB16:BB21" si="72">GA16/10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ref="BJ16:BJ21" si="73">IF(OR(B$4="",AN16=""),"",AN16+B$4)</f>
        <v/>
      </c>
      <c r="BK16" s="441" t="s">
        <v>409</v>
      </c>
      <c r="BL16" s="441">
        <v>1</v>
      </c>
      <c r="BM16" s="441" t="s">
        <v>0</v>
      </c>
      <c r="BN16" s="442" t="s">
        <v>414</v>
      </c>
      <c r="BO16" s="450" t="s">
        <v>1</v>
      </c>
      <c r="BP16" s="446" t="s">
        <v>1</v>
      </c>
      <c r="BQ16" s="446" t="s">
        <v>1</v>
      </c>
      <c r="BR16" s="444" t="s">
        <v>2</v>
      </c>
      <c r="BS16" s="441" t="s">
        <v>0</v>
      </c>
      <c r="BT16" s="441" t="s">
        <v>0</v>
      </c>
      <c r="BU16" s="441" t="s">
        <v>0</v>
      </c>
      <c r="BV16" s="442" t="s">
        <v>42</v>
      </c>
      <c r="BW16" s="191" t="s">
        <v>0</v>
      </c>
      <c r="BX16" s="190"/>
      <c r="BY16" s="190"/>
      <c r="BZ16" s="499">
        <v>18050500</v>
      </c>
      <c r="CA16" s="192">
        <v>1</v>
      </c>
      <c r="CB16" s="177" t="s">
        <v>387</v>
      </c>
      <c r="CC16" s="178" t="str">
        <f t="shared" si="33"/>
        <v/>
      </c>
      <c r="CD16" s="176" t="str">
        <f t="shared" si="10"/>
        <v/>
      </c>
      <c r="CE16" s="179"/>
      <c r="CF16" s="106" t="str">
        <f t="shared" si="11"/>
        <v/>
      </c>
      <c r="CG16" s="75" t="s">
        <v>387</v>
      </c>
      <c r="CH16" s="180" t="str">
        <f t="shared" si="12"/>
        <v/>
      </c>
      <c r="CI16" s="75">
        <v>1</v>
      </c>
      <c r="CJ16" s="181" t="str">
        <f t="shared" ref="CJ16:CJ21" si="74">IF(CF16="","",CH16/CI16)</f>
        <v/>
      </c>
      <c r="CK16" s="107" t="e">
        <v>#N/A</v>
      </c>
      <c r="CL16" s="75" t="e">
        <v>#N/A</v>
      </c>
      <c r="CM16" s="180" t="e">
        <f t="shared" ref="CM16:CM21" si="75">IF(OR(CK16="",$L16="",TYPE($L16)&lt;&gt;1),"",ROUND($L16*CL16,0))</f>
        <v>#N/A</v>
      </c>
      <c r="CN16" s="75">
        <v>1</v>
      </c>
      <c r="CO16" s="181" t="e">
        <f t="shared" ref="CO16:CO21" si="76">IF(CK16="","",CM16/CN16)</f>
        <v>#N/A</v>
      </c>
      <c r="CP16" s="107" t="e">
        <v>#N/A</v>
      </c>
      <c r="CQ16" s="75" t="e">
        <v>#N/A</v>
      </c>
      <c r="CR16" s="180" t="e">
        <f t="shared" si="15"/>
        <v>#N/A</v>
      </c>
      <c r="CS16" s="75">
        <v>1</v>
      </c>
      <c r="CT16" s="181" t="e">
        <f t="shared" ref="CT16:CT21" si="77">IF(CP16="","",CR16/CS16)</f>
        <v>#N/A</v>
      </c>
      <c r="CU16" s="107" t="e">
        <v>#N/A</v>
      </c>
      <c r="CV16" s="75" t="e">
        <v>#N/A</v>
      </c>
      <c r="CW16" s="180" t="e">
        <f t="shared" ref="CW16:CW21" si="78">IF(OR(CU16="",$L16="",TYPE($L16)&lt;&gt;1),"",ROUND($L16*CV16,0))</f>
        <v>#N/A</v>
      </c>
      <c r="CX16" s="75">
        <v>1</v>
      </c>
      <c r="CY16" s="182" t="e">
        <f t="shared" ref="CY16:CY21" si="79">IF($CU16="","",$CW16/$CX16)</f>
        <v>#N/A</v>
      </c>
      <c r="CZ16" s="109" t="str">
        <f t="shared" si="16"/>
        <v/>
      </c>
      <c r="DA16" s="76" t="str">
        <f t="shared" si="34"/>
        <v/>
      </c>
      <c r="DB16" s="82">
        <v>1</v>
      </c>
      <c r="DC16" s="183" t="str">
        <f t="shared" si="17"/>
        <v/>
      </c>
      <c r="DD16" s="85" t="s">
        <v>387</v>
      </c>
      <c r="DE16" s="184" t="str">
        <f t="shared" ref="DE16:DE21" si="80">IF(OR(DC16="",TYPE(DC16)&lt;&gt;1),"",ROUND(DC16*DD16,0))</f>
        <v/>
      </c>
      <c r="DF16" s="77">
        <v>3</v>
      </c>
      <c r="DG16" s="185" t="str">
        <f t="shared" ref="DG16:DG21" si="81">IF(DE16="","",DE16/DF16)</f>
        <v/>
      </c>
      <c r="DH16" s="78" t="str">
        <f t="shared" ref="DH16:DH21" si="82">IF(CZ16="","",CZ16+20)</f>
        <v/>
      </c>
      <c r="DI16" s="75" t="s">
        <v>387</v>
      </c>
      <c r="DJ16" s="180" t="str">
        <f t="shared" ref="DJ16:DJ21" si="83">IF(OR(DH16="",$DC16="",TYPE($DC16)&lt;&gt;1),"",ROUND($DC16*DI16,0))</f>
        <v/>
      </c>
      <c r="DK16" s="75">
        <v>1</v>
      </c>
      <c r="DL16" s="181" t="str">
        <f t="shared" ref="DL16:DL21" si="84">IF(DH16="","",DJ16/DK16)</f>
        <v/>
      </c>
      <c r="DM16" s="78" t="str">
        <f t="shared" ref="DM16:DM21" si="85">IF(CZ16="","",IF(OR(DA16="RC",DA16="SRC",DA16="S"),CZ16+40,""))</f>
        <v/>
      </c>
      <c r="DN16" s="75" t="s">
        <v>387</v>
      </c>
      <c r="DO16" s="180" t="str">
        <f t="shared" ref="DO16:DO21" si="86">IF(OR(DM16="",$DC16="",TYPE($DC16)&lt;&gt;1),"",ROUND($DC16*DN16,0))</f>
        <v/>
      </c>
      <c r="DP16" s="75">
        <v>1</v>
      </c>
      <c r="DQ16" s="181" t="str">
        <f t="shared" ref="DQ16:DQ21" si="87">IF($DM16="","",$DO16/$DP16)</f>
        <v/>
      </c>
      <c r="DR16" s="78" t="str">
        <f t="shared" ref="DR16:DR21" si="88">IF(CZ16="","",IF(OR(DA16="RC",DA16="SRC"),CZ16+60,""))</f>
        <v/>
      </c>
      <c r="DS16" s="75" t="s">
        <v>387</v>
      </c>
      <c r="DT16" s="180" t="str">
        <f t="shared" ref="DT16:DT21" si="89">IF(OR(DR16="",$DC16="",TYPE($DC16)&lt;&gt;1),"",ROUND($DC16*DS16,0))</f>
        <v/>
      </c>
      <c r="DU16" s="75">
        <v>1</v>
      </c>
      <c r="DV16" s="154" t="str">
        <f t="shared" ref="DV16:DV21" si="90">IF($DR16="","",$DT16/$DU16)</f>
        <v/>
      </c>
      <c r="DW16" s="506"/>
      <c r="DX16" s="342"/>
      <c r="DY16" s="343"/>
      <c r="DZ16" s="343"/>
      <c r="EA16" s="343"/>
      <c r="EB16" s="344"/>
      <c r="EC16" s="386"/>
      <c r="ED16" s="343"/>
      <c r="EE16" s="343"/>
      <c r="EF16" s="350" t="s">
        <v>463</v>
      </c>
      <c r="EG16" s="355"/>
      <c r="EH16" s="389"/>
      <c r="EI16" s="351"/>
      <c r="EJ16" s="351"/>
      <c r="EK16" s="351"/>
      <c r="EL16" s="352"/>
      <c r="EM16" s="389"/>
      <c r="EN16" s="351"/>
      <c r="EO16" s="351"/>
      <c r="EP16" s="351"/>
      <c r="EQ16" s="352"/>
      <c r="ER16" s="389"/>
      <c r="ES16" s="351"/>
      <c r="ET16" s="351"/>
      <c r="EU16" s="351"/>
      <c r="EV16" s="352"/>
      <c r="EW16" s="389"/>
      <c r="EX16" s="351"/>
      <c r="EY16" s="351"/>
      <c r="EZ16" s="351"/>
      <c r="FA16" s="352"/>
      <c r="FB16" s="389"/>
      <c r="FC16" s="351"/>
      <c r="FD16" s="351"/>
      <c r="FE16" s="351"/>
      <c r="FF16" s="352"/>
      <c r="FG16" s="542"/>
      <c r="FH16" s="351"/>
      <c r="FI16" s="351"/>
      <c r="FJ16" s="351"/>
      <c r="FK16" s="526"/>
      <c r="FL16" s="210"/>
      <c r="FM16" s="43"/>
      <c r="FN16" s="43"/>
      <c r="FO16" s="55" t="str">
        <f t="shared" si="24"/>
        <v/>
      </c>
      <c r="FP16" s="43"/>
      <c r="FQ16" s="56" t="str">
        <f>IF(AO16="","",INDEX($FW$2:$GA$2,2,MATCH(AO16,#REF!,0)))</f>
        <v/>
      </c>
      <c r="FR16" s="57" t="str">
        <f>IF(AP16="","",INDEX($FW$2:$GA$2,2,MATCH(AP16,#REF!,0)))</f>
        <v/>
      </c>
      <c r="FS16" s="57" t="str">
        <f>IF(AQ16="","",INDEX($FW$2:$GA$2,2,MATCH(AQ16,#REF!,0)))</f>
        <v/>
      </c>
      <c r="FT16" s="57" t="str">
        <f>IF(AR16="","",INDEX($FW$2:$GA$2,2,MATCH(AR16,#REF!,0)))</f>
        <v/>
      </c>
      <c r="FU16" s="57" t="str">
        <f>IF(AS16="","",INDEX($FW$2:$GA$2,2,MATCH(AS16,#REF!,0)))</f>
        <v/>
      </c>
      <c r="FV16" s="57" t="str">
        <f>IF(AT16="","",INDEX($FW$2:$GA$2,2,MATCH(AT16,#REF!,0)))</f>
        <v/>
      </c>
      <c r="FW16" s="57" t="str">
        <f>IF(AU16="","",INDEX($FW$2:$GA$2,2,MATCH(AU16,#REF!,0)))</f>
        <v/>
      </c>
      <c r="FX16" s="57" t="str">
        <f>IF(AV16="","",INDEX($FW$2:$GA$2,2,MATCH(AV16,#REF!,0)))</f>
        <v/>
      </c>
      <c r="FY16" s="57" t="str">
        <f>IF(AW16="","",INDEX($FW$2:$GA$2,2,MATCH(AW16,#REF!,0)))</f>
        <v/>
      </c>
      <c r="FZ16" s="58" t="str">
        <f>IF(AX16="","",INDEX($FW$2:$GA$2,2,MATCH(AX16,#REF!,0)))</f>
        <v/>
      </c>
      <c r="GA16" s="59" t="e">
        <f>SUMPRODUCT(FQ16:FZ16,#REF!)</f>
        <v>#REF!</v>
      </c>
      <c r="GB16" s="43"/>
      <c r="GC16" s="88" t="str">
        <f t="shared" si="25"/>
        <v/>
      </c>
      <c r="GD16" s="88" t="e">
        <f t="shared" si="26"/>
        <v>#N/A</v>
      </c>
      <c r="GE16" s="88" t="e">
        <f t="shared" si="27"/>
        <v>#N/A</v>
      </c>
      <c r="GF16" s="87" t="e">
        <f t="shared" si="28"/>
        <v>#N/A</v>
      </c>
      <c r="GG16" s="87" t="str">
        <f t="shared" si="29"/>
        <v/>
      </c>
      <c r="GH16" s="87" t="str">
        <f t="shared" si="30"/>
        <v/>
      </c>
      <c r="GI16" s="87" t="str">
        <f t="shared" si="31"/>
        <v/>
      </c>
      <c r="GJ16" s="87" t="str">
        <f t="shared" si="32"/>
        <v/>
      </c>
    </row>
    <row r="17" spans="1:192" s="13" customFormat="1" ht="22.5" customHeight="1" outlineLevel="2">
      <c r="A17" s="608"/>
      <c r="B17" s="166"/>
      <c r="C17" s="494"/>
      <c r="D17" s="498" t="s">
        <v>384</v>
      </c>
      <c r="E17" s="195" t="s">
        <v>474</v>
      </c>
      <c r="F17" s="198" t="s">
        <v>354</v>
      </c>
      <c r="G17" s="167"/>
      <c r="H17" s="165"/>
      <c r="I17" s="167">
        <v>1996</v>
      </c>
      <c r="J17" s="167" t="str">
        <f t="shared" si="63"/>
        <v>平8</v>
      </c>
      <c r="K17" s="167"/>
      <c r="L17" s="621">
        <v>300</v>
      </c>
      <c r="M17" s="68"/>
      <c r="N17" s="68"/>
      <c r="O17" s="168"/>
      <c r="P17" s="168"/>
      <c r="Q17" s="169"/>
      <c r="R17" s="461" t="e">
        <f t="shared" si="64"/>
        <v>#DIV/0!</v>
      </c>
      <c r="S17" s="461" t="e">
        <f t="shared" si="65"/>
        <v>#DIV/0!</v>
      </c>
      <c r="T17" s="462" t="e">
        <f t="shared" si="66"/>
        <v>#DIV/0!</v>
      </c>
      <c r="U17" s="68"/>
      <c r="V17" s="68"/>
      <c r="W17" s="68"/>
      <c r="X17" s="68"/>
      <c r="Y17" s="68"/>
      <c r="Z17" s="79" t="str">
        <f t="shared" si="67"/>
        <v>5: 200㎡以上</v>
      </c>
      <c r="AA17" s="69"/>
      <c r="AB17" s="69" t="str">
        <f t="shared" si="68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69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70"/>
        <v>19</v>
      </c>
      <c r="AZ17" s="68"/>
      <c r="BA17" s="68">
        <f t="shared" si="71"/>
        <v>19</v>
      </c>
      <c r="BB17" s="69" t="e">
        <f t="shared" si="72"/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73"/>
        <v/>
      </c>
      <c r="BK17" s="441" t="s">
        <v>409</v>
      </c>
      <c r="BL17" s="441">
        <v>1</v>
      </c>
      <c r="BM17" s="441" t="s">
        <v>1</v>
      </c>
      <c r="BN17" s="442" t="s">
        <v>414</v>
      </c>
      <c r="BO17" s="443" t="s">
        <v>3</v>
      </c>
      <c r="BP17" s="446" t="s">
        <v>1</v>
      </c>
      <c r="BQ17" s="444" t="s">
        <v>2</v>
      </c>
      <c r="BR17" s="445" t="s">
        <v>3</v>
      </c>
      <c r="BS17" s="441" t="s">
        <v>0</v>
      </c>
      <c r="BT17" s="446" t="s">
        <v>1</v>
      </c>
      <c r="BU17" s="441" t="s">
        <v>0</v>
      </c>
      <c r="BV17" s="442" t="s">
        <v>42</v>
      </c>
      <c r="BW17" s="191" t="s">
        <v>2</v>
      </c>
      <c r="BX17" s="190"/>
      <c r="BY17" s="190"/>
      <c r="BZ17" s="500">
        <v>1980000</v>
      </c>
      <c r="CA17" s="192">
        <v>1</v>
      </c>
      <c r="CB17" s="177">
        <v>1</v>
      </c>
      <c r="CC17" s="178" t="str">
        <f t="shared" si="33"/>
        <v/>
      </c>
      <c r="CD17" s="176" t="str">
        <f t="shared" si="10"/>
        <v/>
      </c>
      <c r="CE17" s="179"/>
      <c r="CF17" s="106" t="str">
        <f t="shared" si="11"/>
        <v/>
      </c>
      <c r="CG17" s="75" t="s">
        <v>387</v>
      </c>
      <c r="CH17" s="180" t="str">
        <f t="shared" si="12"/>
        <v/>
      </c>
      <c r="CI17" s="75">
        <v>1</v>
      </c>
      <c r="CJ17" s="181" t="str">
        <f t="shared" si="74"/>
        <v/>
      </c>
      <c r="CK17" s="107" t="e">
        <v>#N/A</v>
      </c>
      <c r="CL17" s="75" t="e">
        <v>#N/A</v>
      </c>
      <c r="CM17" s="180" t="e">
        <f t="shared" si="75"/>
        <v>#N/A</v>
      </c>
      <c r="CN17" s="75">
        <v>1</v>
      </c>
      <c r="CO17" s="181" t="e">
        <f t="shared" si="76"/>
        <v>#N/A</v>
      </c>
      <c r="CP17" s="107" t="e">
        <v>#N/A</v>
      </c>
      <c r="CQ17" s="75" t="e">
        <v>#N/A</v>
      </c>
      <c r="CR17" s="180" t="e">
        <f t="shared" si="15"/>
        <v>#N/A</v>
      </c>
      <c r="CS17" s="75">
        <v>1</v>
      </c>
      <c r="CT17" s="181" t="e">
        <f t="shared" si="77"/>
        <v>#N/A</v>
      </c>
      <c r="CU17" s="107" t="e">
        <v>#N/A</v>
      </c>
      <c r="CV17" s="75" t="e">
        <v>#N/A</v>
      </c>
      <c r="CW17" s="180" t="e">
        <f t="shared" si="78"/>
        <v>#N/A</v>
      </c>
      <c r="CX17" s="75">
        <v>1</v>
      </c>
      <c r="CY17" s="182" t="e">
        <f t="shared" si="79"/>
        <v>#N/A</v>
      </c>
      <c r="CZ17" s="109" t="str">
        <f t="shared" si="16"/>
        <v/>
      </c>
      <c r="DA17" s="76" t="str">
        <f t="shared" si="34"/>
        <v/>
      </c>
      <c r="DB17" s="82">
        <v>1</v>
      </c>
      <c r="DC17" s="183" t="str">
        <f t="shared" si="17"/>
        <v/>
      </c>
      <c r="DD17" s="85" t="s">
        <v>387</v>
      </c>
      <c r="DE17" s="184" t="str">
        <f t="shared" si="80"/>
        <v/>
      </c>
      <c r="DF17" s="77">
        <v>3</v>
      </c>
      <c r="DG17" s="185" t="str">
        <f t="shared" si="81"/>
        <v/>
      </c>
      <c r="DH17" s="78" t="str">
        <f t="shared" si="82"/>
        <v/>
      </c>
      <c r="DI17" s="75" t="s">
        <v>387</v>
      </c>
      <c r="DJ17" s="180" t="str">
        <f t="shared" si="83"/>
        <v/>
      </c>
      <c r="DK17" s="75">
        <v>1</v>
      </c>
      <c r="DL17" s="181" t="str">
        <f t="shared" si="84"/>
        <v/>
      </c>
      <c r="DM17" s="78" t="str">
        <f t="shared" si="85"/>
        <v/>
      </c>
      <c r="DN17" s="75" t="s">
        <v>387</v>
      </c>
      <c r="DO17" s="180" t="str">
        <f t="shared" si="86"/>
        <v/>
      </c>
      <c r="DP17" s="75">
        <v>1</v>
      </c>
      <c r="DQ17" s="181" t="str">
        <f t="shared" si="87"/>
        <v/>
      </c>
      <c r="DR17" s="78" t="str">
        <f t="shared" si="88"/>
        <v/>
      </c>
      <c r="DS17" s="75" t="s">
        <v>387</v>
      </c>
      <c r="DT17" s="180" t="str">
        <f t="shared" si="89"/>
        <v/>
      </c>
      <c r="DU17" s="75">
        <v>1</v>
      </c>
      <c r="DV17" s="154" t="str">
        <f t="shared" si="90"/>
        <v/>
      </c>
      <c r="DW17" s="506"/>
      <c r="DX17" s="342"/>
      <c r="DY17" s="343"/>
      <c r="DZ17" s="363" t="s">
        <v>434</v>
      </c>
      <c r="EA17" s="351"/>
      <c r="EB17" s="352"/>
      <c r="EC17" s="389"/>
      <c r="ED17" s="351"/>
      <c r="EE17" s="351"/>
      <c r="EF17" s="351"/>
      <c r="EG17" s="352"/>
      <c r="EH17" s="389"/>
      <c r="EI17" s="351"/>
      <c r="EJ17" s="351"/>
      <c r="EK17" s="351"/>
      <c r="EL17" s="352"/>
      <c r="EM17" s="389"/>
      <c r="EN17" s="351"/>
      <c r="EO17" s="351"/>
      <c r="EP17" s="351"/>
      <c r="EQ17" s="352"/>
      <c r="ER17" s="389"/>
      <c r="ES17" s="351"/>
      <c r="ET17" s="351"/>
      <c r="EU17" s="351"/>
      <c r="EV17" s="352"/>
      <c r="EW17" s="389"/>
      <c r="EX17" s="351"/>
      <c r="EY17" s="351"/>
      <c r="EZ17" s="351"/>
      <c r="FA17" s="352"/>
      <c r="FB17" s="389"/>
      <c r="FC17" s="351"/>
      <c r="FD17" s="351"/>
      <c r="FE17" s="351"/>
      <c r="FF17" s="352"/>
      <c r="FG17" s="542"/>
      <c r="FH17" s="351"/>
      <c r="FI17" s="351"/>
      <c r="FJ17" s="351"/>
      <c r="FK17" s="526"/>
      <c r="FL17" s="210"/>
      <c r="FM17" s="43"/>
      <c r="FN17" s="43"/>
      <c r="FO17" s="55" t="str">
        <f t="shared" si="24"/>
        <v/>
      </c>
      <c r="FP17" s="43"/>
      <c r="FQ17" s="56" t="str">
        <f>IF(AO17="","",INDEX($FW$2:$GA$2,2,MATCH(AO17,#REF!,0)))</f>
        <v/>
      </c>
      <c r="FR17" s="57" t="str">
        <f>IF(AP17="","",INDEX($FW$2:$GA$2,2,MATCH(AP17,#REF!,0)))</f>
        <v/>
      </c>
      <c r="FS17" s="57" t="str">
        <f>IF(AQ17="","",INDEX($FW$2:$GA$2,2,MATCH(AQ17,#REF!,0)))</f>
        <v/>
      </c>
      <c r="FT17" s="57" t="str">
        <f>IF(AR17="","",INDEX($FW$2:$GA$2,2,MATCH(AR17,#REF!,0)))</f>
        <v/>
      </c>
      <c r="FU17" s="57" t="str">
        <f>IF(AS17="","",INDEX($FW$2:$GA$2,2,MATCH(AS17,#REF!,0)))</f>
        <v/>
      </c>
      <c r="FV17" s="57" t="str">
        <f>IF(AT17="","",INDEX($FW$2:$GA$2,2,MATCH(AT17,#REF!,0)))</f>
        <v/>
      </c>
      <c r="FW17" s="57" t="str">
        <f>IF(AU17="","",INDEX($FW$2:$GA$2,2,MATCH(AU17,#REF!,0)))</f>
        <v/>
      </c>
      <c r="FX17" s="57" t="str">
        <f>IF(AV17="","",INDEX($FW$2:$GA$2,2,MATCH(AV17,#REF!,0)))</f>
        <v/>
      </c>
      <c r="FY17" s="57" t="str">
        <f>IF(AW17="","",INDEX($FW$2:$GA$2,2,MATCH(AW17,#REF!,0)))</f>
        <v/>
      </c>
      <c r="FZ17" s="58" t="str">
        <f>IF(AX17="","",INDEX($FW$2:$GA$2,2,MATCH(AX17,#REF!,0)))</f>
        <v/>
      </c>
      <c r="GA17" s="59" t="e">
        <f>SUMPRODUCT(FQ17:FZ17,#REF!)</f>
        <v>#REF!</v>
      </c>
      <c r="GB17" s="43"/>
      <c r="GC17" s="88" t="str">
        <f t="shared" si="25"/>
        <v/>
      </c>
      <c r="GD17" s="88" t="e">
        <f t="shared" si="26"/>
        <v>#N/A</v>
      </c>
      <c r="GE17" s="88" t="e">
        <f t="shared" si="27"/>
        <v>#N/A</v>
      </c>
      <c r="GF17" s="87" t="e">
        <f t="shared" si="28"/>
        <v>#N/A</v>
      </c>
      <c r="GG17" s="87" t="str">
        <f t="shared" si="29"/>
        <v/>
      </c>
      <c r="GH17" s="87" t="str">
        <f t="shared" si="30"/>
        <v/>
      </c>
      <c r="GI17" s="87" t="str">
        <f t="shared" si="31"/>
        <v/>
      </c>
      <c r="GJ17" s="87" t="str">
        <f t="shared" si="32"/>
        <v/>
      </c>
    </row>
    <row r="18" spans="1:192" s="13" customFormat="1" ht="22.5" customHeight="1" outlineLevel="2">
      <c r="A18" s="608"/>
      <c r="B18" s="166"/>
      <c r="C18" s="494"/>
      <c r="D18" s="498" t="s">
        <v>372</v>
      </c>
      <c r="E18" s="195" t="s">
        <v>157</v>
      </c>
      <c r="F18" s="198" t="s">
        <v>355</v>
      </c>
      <c r="G18" s="167"/>
      <c r="H18" s="165"/>
      <c r="I18" s="167">
        <v>2004</v>
      </c>
      <c r="J18" s="167" t="str">
        <f t="shared" si="63"/>
        <v>平16</v>
      </c>
      <c r="K18" s="167"/>
      <c r="L18" s="621">
        <v>88</v>
      </c>
      <c r="M18" s="68"/>
      <c r="N18" s="68"/>
      <c r="O18" s="168"/>
      <c r="P18" s="168"/>
      <c r="Q18" s="169"/>
      <c r="R18" s="461" t="e">
        <f t="shared" si="64"/>
        <v>#DIV/0!</v>
      </c>
      <c r="S18" s="461" t="e">
        <f t="shared" si="65"/>
        <v>#DIV/0!</v>
      </c>
      <c r="T18" s="462" t="e">
        <f t="shared" si="66"/>
        <v>#DIV/0!</v>
      </c>
      <c r="U18" s="68"/>
      <c r="V18" s="68"/>
      <c r="W18" s="68"/>
      <c r="X18" s="68"/>
      <c r="Y18" s="68"/>
      <c r="Z18" s="79" t="str">
        <f t="shared" si="67"/>
        <v>7: 100㎡未満</v>
      </c>
      <c r="AA18" s="69"/>
      <c r="AB18" s="69" t="str">
        <f t="shared" si="68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69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70"/>
        <v>11</v>
      </c>
      <c r="AZ18" s="68"/>
      <c r="BA18" s="68">
        <f t="shared" si="71"/>
        <v>11</v>
      </c>
      <c r="BB18" s="69" t="e">
        <f t="shared" si="72"/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73"/>
        <v/>
      </c>
      <c r="BK18" s="441" t="s">
        <v>458</v>
      </c>
      <c r="BL18" s="441">
        <v>1</v>
      </c>
      <c r="BM18" s="441"/>
      <c r="BN18" s="442"/>
      <c r="BO18" s="440"/>
      <c r="BP18" s="441"/>
      <c r="BQ18" s="441"/>
      <c r="BR18" s="441"/>
      <c r="BS18" s="441"/>
      <c r="BT18" s="441"/>
      <c r="BU18" s="441"/>
      <c r="BV18" s="442"/>
      <c r="BW18" s="191"/>
      <c r="BX18" s="190"/>
      <c r="BY18" s="190"/>
      <c r="BZ18" s="499"/>
      <c r="CA18" s="192">
        <v>1</v>
      </c>
      <c r="CB18" s="177">
        <v>1</v>
      </c>
      <c r="CC18" s="178" t="str">
        <f t="shared" si="33"/>
        <v/>
      </c>
      <c r="CD18" s="176" t="str">
        <f t="shared" si="10"/>
        <v/>
      </c>
      <c r="CE18" s="179"/>
      <c r="CF18" s="106" t="str">
        <f t="shared" si="11"/>
        <v/>
      </c>
      <c r="CG18" s="75" t="s">
        <v>387</v>
      </c>
      <c r="CH18" s="180" t="str">
        <f t="shared" si="12"/>
        <v/>
      </c>
      <c r="CI18" s="75">
        <v>1</v>
      </c>
      <c r="CJ18" s="181" t="str">
        <f t="shared" si="74"/>
        <v/>
      </c>
      <c r="CK18" s="107" t="e">
        <v>#N/A</v>
      </c>
      <c r="CL18" s="75" t="e">
        <v>#N/A</v>
      </c>
      <c r="CM18" s="180" t="e">
        <f t="shared" si="75"/>
        <v>#N/A</v>
      </c>
      <c r="CN18" s="75">
        <v>1</v>
      </c>
      <c r="CO18" s="181" t="e">
        <f t="shared" si="76"/>
        <v>#N/A</v>
      </c>
      <c r="CP18" s="107" t="e">
        <v>#N/A</v>
      </c>
      <c r="CQ18" s="75" t="e">
        <v>#N/A</v>
      </c>
      <c r="CR18" s="180" t="e">
        <f t="shared" si="15"/>
        <v>#N/A</v>
      </c>
      <c r="CS18" s="75">
        <v>1</v>
      </c>
      <c r="CT18" s="181" t="e">
        <f t="shared" si="77"/>
        <v>#N/A</v>
      </c>
      <c r="CU18" s="107" t="e">
        <v>#N/A</v>
      </c>
      <c r="CV18" s="75" t="e">
        <v>#N/A</v>
      </c>
      <c r="CW18" s="180" t="e">
        <f t="shared" si="78"/>
        <v>#N/A</v>
      </c>
      <c r="CX18" s="75">
        <v>1</v>
      </c>
      <c r="CY18" s="182" t="e">
        <f t="shared" si="79"/>
        <v>#N/A</v>
      </c>
      <c r="CZ18" s="109" t="str">
        <f t="shared" si="16"/>
        <v/>
      </c>
      <c r="DA18" s="76" t="str">
        <f t="shared" si="34"/>
        <v/>
      </c>
      <c r="DB18" s="82">
        <v>1</v>
      </c>
      <c r="DC18" s="183" t="str">
        <f t="shared" si="17"/>
        <v/>
      </c>
      <c r="DD18" s="85" t="s">
        <v>387</v>
      </c>
      <c r="DE18" s="184" t="str">
        <f t="shared" si="80"/>
        <v/>
      </c>
      <c r="DF18" s="77">
        <v>3</v>
      </c>
      <c r="DG18" s="185" t="str">
        <f t="shared" si="81"/>
        <v/>
      </c>
      <c r="DH18" s="78" t="str">
        <f t="shared" si="82"/>
        <v/>
      </c>
      <c r="DI18" s="75" t="s">
        <v>387</v>
      </c>
      <c r="DJ18" s="180" t="str">
        <f t="shared" si="83"/>
        <v/>
      </c>
      <c r="DK18" s="75">
        <v>1</v>
      </c>
      <c r="DL18" s="181" t="str">
        <f t="shared" si="84"/>
        <v/>
      </c>
      <c r="DM18" s="78" t="str">
        <f t="shared" si="85"/>
        <v/>
      </c>
      <c r="DN18" s="75" t="s">
        <v>387</v>
      </c>
      <c r="DO18" s="180" t="str">
        <f t="shared" si="86"/>
        <v/>
      </c>
      <c r="DP18" s="75">
        <v>1</v>
      </c>
      <c r="DQ18" s="181" t="str">
        <f t="shared" si="87"/>
        <v/>
      </c>
      <c r="DR18" s="78" t="str">
        <f t="shared" si="88"/>
        <v/>
      </c>
      <c r="DS18" s="75" t="s">
        <v>387</v>
      </c>
      <c r="DT18" s="180" t="str">
        <f t="shared" si="89"/>
        <v/>
      </c>
      <c r="DU18" s="75">
        <v>1</v>
      </c>
      <c r="DV18" s="154" t="str">
        <f t="shared" si="90"/>
        <v/>
      </c>
      <c r="DW18" s="506"/>
      <c r="DX18" s="342"/>
      <c r="DY18" s="343"/>
      <c r="DZ18" s="343"/>
      <c r="EA18" s="350" t="s">
        <v>436</v>
      </c>
      <c r="EB18" s="344"/>
      <c r="EC18" s="386"/>
      <c r="ED18" s="343"/>
      <c r="EE18" s="357" t="s">
        <v>55</v>
      </c>
      <c r="EF18" s="357" t="s">
        <v>55</v>
      </c>
      <c r="EG18" s="344"/>
      <c r="EH18" s="386"/>
      <c r="EI18" s="343"/>
      <c r="EJ18" s="343"/>
      <c r="EK18" s="343"/>
      <c r="EL18" s="344"/>
      <c r="EM18" s="386"/>
      <c r="EN18" s="343"/>
      <c r="EO18" s="343"/>
      <c r="EP18" s="343"/>
      <c r="EQ18" s="344"/>
      <c r="ER18" s="386"/>
      <c r="ES18" s="343"/>
      <c r="ET18" s="343"/>
      <c r="EU18" s="343"/>
      <c r="EV18" s="344"/>
      <c r="EW18" s="386"/>
      <c r="EX18" s="343"/>
      <c r="EY18" s="395"/>
      <c r="EZ18" s="366" t="s">
        <v>430</v>
      </c>
      <c r="FA18" s="364" t="s">
        <v>430</v>
      </c>
      <c r="FB18" s="386"/>
      <c r="FC18" s="343"/>
      <c r="FD18" s="343"/>
      <c r="FE18" s="343"/>
      <c r="FF18" s="344"/>
      <c r="FG18" s="540"/>
      <c r="FH18" s="343"/>
      <c r="FI18" s="343"/>
      <c r="FJ18" s="343"/>
      <c r="FK18" s="521"/>
      <c r="FL18" s="210"/>
      <c r="FM18" s="43"/>
      <c r="FN18" s="43"/>
      <c r="FO18" s="55" t="str">
        <f t="shared" si="24"/>
        <v/>
      </c>
      <c r="FP18" s="43"/>
      <c r="FQ18" s="56" t="str">
        <f>IF(AO18="","",INDEX($FW$2:$GA$2,2,MATCH(AO18,#REF!,0)))</f>
        <v/>
      </c>
      <c r="FR18" s="57" t="str">
        <f>IF(AP18="","",INDEX($FW$2:$GA$2,2,MATCH(AP18,#REF!,0)))</f>
        <v/>
      </c>
      <c r="FS18" s="57" t="str">
        <f>IF(AQ18="","",INDEX($FW$2:$GA$2,2,MATCH(AQ18,#REF!,0)))</f>
        <v/>
      </c>
      <c r="FT18" s="57" t="str">
        <f>IF(AR18="","",INDEX($FW$2:$GA$2,2,MATCH(AR18,#REF!,0)))</f>
        <v/>
      </c>
      <c r="FU18" s="57" t="str">
        <f>IF(AS18="","",INDEX($FW$2:$GA$2,2,MATCH(AS18,#REF!,0)))</f>
        <v/>
      </c>
      <c r="FV18" s="57" t="str">
        <f>IF(AT18="","",INDEX($FW$2:$GA$2,2,MATCH(AT18,#REF!,0)))</f>
        <v/>
      </c>
      <c r="FW18" s="57" t="str">
        <f>IF(AU18="","",INDEX($FW$2:$GA$2,2,MATCH(AU18,#REF!,0)))</f>
        <v/>
      </c>
      <c r="FX18" s="57" t="str">
        <f>IF(AV18="","",INDEX($FW$2:$GA$2,2,MATCH(AV18,#REF!,0)))</f>
        <v/>
      </c>
      <c r="FY18" s="57" t="str">
        <f>IF(AW18="","",INDEX($FW$2:$GA$2,2,MATCH(AW18,#REF!,0)))</f>
        <v/>
      </c>
      <c r="FZ18" s="58" t="str">
        <f>IF(AX18="","",INDEX($FW$2:$GA$2,2,MATCH(AX18,#REF!,0)))</f>
        <v/>
      </c>
      <c r="GA18" s="59" t="e">
        <f>SUMPRODUCT(FQ18:FZ18,#REF!)</f>
        <v>#REF!</v>
      </c>
      <c r="GB18" s="43"/>
      <c r="GC18" s="88" t="str">
        <f t="shared" si="25"/>
        <v/>
      </c>
      <c r="GD18" s="88" t="e">
        <f t="shared" si="26"/>
        <v>#N/A</v>
      </c>
      <c r="GE18" s="88" t="e">
        <f t="shared" si="27"/>
        <v>#N/A</v>
      </c>
      <c r="GF18" s="87" t="e">
        <f t="shared" si="28"/>
        <v>#N/A</v>
      </c>
      <c r="GG18" s="87" t="str">
        <f t="shared" si="29"/>
        <v/>
      </c>
      <c r="GH18" s="87" t="str">
        <f t="shared" si="30"/>
        <v/>
      </c>
      <c r="GI18" s="87" t="str">
        <f t="shared" si="31"/>
        <v/>
      </c>
      <c r="GJ18" s="87" t="str">
        <f t="shared" si="32"/>
        <v/>
      </c>
    </row>
    <row r="19" spans="1:192" s="13" customFormat="1" ht="22.5" customHeight="1" outlineLevel="2">
      <c r="A19" s="608"/>
      <c r="B19" s="166"/>
      <c r="C19" s="494"/>
      <c r="D19" s="498" t="s">
        <v>372</v>
      </c>
      <c r="E19" s="195" t="s">
        <v>156</v>
      </c>
      <c r="F19" s="198" t="s">
        <v>349</v>
      </c>
      <c r="G19" s="167"/>
      <c r="H19" s="165"/>
      <c r="I19" s="167">
        <v>1982</v>
      </c>
      <c r="J19" s="167" t="str">
        <f t="shared" si="63"/>
        <v>昭57</v>
      </c>
      <c r="K19" s="167"/>
      <c r="L19" s="621">
        <v>303</v>
      </c>
      <c r="M19" s="68"/>
      <c r="N19" s="68"/>
      <c r="O19" s="168"/>
      <c r="P19" s="168"/>
      <c r="Q19" s="169"/>
      <c r="R19" s="461" t="e">
        <f t="shared" si="64"/>
        <v>#DIV/0!</v>
      </c>
      <c r="S19" s="461" t="e">
        <f t="shared" si="65"/>
        <v>#DIV/0!</v>
      </c>
      <c r="T19" s="462" t="e">
        <f t="shared" si="66"/>
        <v>#DIV/0!</v>
      </c>
      <c r="U19" s="68"/>
      <c r="V19" s="68"/>
      <c r="W19" s="68"/>
      <c r="X19" s="68"/>
      <c r="Y19" s="68"/>
      <c r="Z19" s="79" t="str">
        <f t="shared" si="67"/>
        <v>5: 200㎡以上</v>
      </c>
      <c r="AA19" s="69"/>
      <c r="AB19" s="69" t="str">
        <f t="shared" si="68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69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70"/>
        <v>33</v>
      </c>
      <c r="AZ19" s="68"/>
      <c r="BA19" s="68">
        <f t="shared" si="71"/>
        <v>33</v>
      </c>
      <c r="BB19" s="69" t="e">
        <f t="shared" si="72"/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73"/>
        <v/>
      </c>
      <c r="BK19" s="441" t="s">
        <v>409</v>
      </c>
      <c r="BL19" s="441">
        <v>1</v>
      </c>
      <c r="BM19" s="441" t="s">
        <v>0</v>
      </c>
      <c r="BN19" s="442" t="s">
        <v>414</v>
      </c>
      <c r="BO19" s="449" t="s">
        <v>2</v>
      </c>
      <c r="BP19" s="444" t="s">
        <v>2</v>
      </c>
      <c r="BQ19" s="446" t="s">
        <v>1</v>
      </c>
      <c r="BR19" s="444" t="s">
        <v>2</v>
      </c>
      <c r="BS19" s="446" t="s">
        <v>1</v>
      </c>
      <c r="BT19" s="441" t="s">
        <v>0</v>
      </c>
      <c r="BU19" s="441" t="s">
        <v>0</v>
      </c>
      <c r="BV19" s="442" t="s">
        <v>42</v>
      </c>
      <c r="BW19" s="191" t="s">
        <v>2</v>
      </c>
      <c r="BX19" s="190"/>
      <c r="BY19" s="190"/>
      <c r="BZ19" s="499"/>
      <c r="CA19" s="192">
        <v>1</v>
      </c>
      <c r="CB19" s="177">
        <v>1</v>
      </c>
      <c r="CC19" s="178" t="str">
        <f t="shared" si="33"/>
        <v/>
      </c>
      <c r="CD19" s="176" t="str">
        <f t="shared" si="10"/>
        <v/>
      </c>
      <c r="CE19" s="179"/>
      <c r="CF19" s="106" t="str">
        <f t="shared" si="11"/>
        <v/>
      </c>
      <c r="CG19" s="75" t="s">
        <v>387</v>
      </c>
      <c r="CH19" s="180" t="str">
        <f t="shared" si="12"/>
        <v/>
      </c>
      <c r="CI19" s="75">
        <v>1</v>
      </c>
      <c r="CJ19" s="181" t="str">
        <f t="shared" si="74"/>
        <v/>
      </c>
      <c r="CK19" s="107" t="e">
        <v>#N/A</v>
      </c>
      <c r="CL19" s="75" t="e">
        <v>#N/A</v>
      </c>
      <c r="CM19" s="180" t="e">
        <f t="shared" si="75"/>
        <v>#N/A</v>
      </c>
      <c r="CN19" s="75">
        <v>1</v>
      </c>
      <c r="CO19" s="181" t="e">
        <f t="shared" si="76"/>
        <v>#N/A</v>
      </c>
      <c r="CP19" s="107" t="e">
        <v>#N/A</v>
      </c>
      <c r="CQ19" s="75" t="e">
        <v>#N/A</v>
      </c>
      <c r="CR19" s="180" t="e">
        <f t="shared" si="15"/>
        <v>#N/A</v>
      </c>
      <c r="CS19" s="75">
        <v>1</v>
      </c>
      <c r="CT19" s="181" t="e">
        <f t="shared" si="77"/>
        <v>#N/A</v>
      </c>
      <c r="CU19" s="107" t="e">
        <v>#N/A</v>
      </c>
      <c r="CV19" s="75" t="e">
        <v>#N/A</v>
      </c>
      <c r="CW19" s="180" t="e">
        <f t="shared" si="78"/>
        <v>#N/A</v>
      </c>
      <c r="CX19" s="75">
        <v>1</v>
      </c>
      <c r="CY19" s="182" t="e">
        <f t="shared" si="79"/>
        <v>#N/A</v>
      </c>
      <c r="CZ19" s="109" t="str">
        <f t="shared" si="16"/>
        <v/>
      </c>
      <c r="DA19" s="76" t="str">
        <f t="shared" si="34"/>
        <v/>
      </c>
      <c r="DB19" s="82">
        <v>1</v>
      </c>
      <c r="DC19" s="183" t="str">
        <f t="shared" si="17"/>
        <v/>
      </c>
      <c r="DD19" s="85" t="s">
        <v>387</v>
      </c>
      <c r="DE19" s="184" t="str">
        <f t="shared" si="80"/>
        <v/>
      </c>
      <c r="DF19" s="77">
        <v>3</v>
      </c>
      <c r="DG19" s="185" t="str">
        <f t="shared" si="81"/>
        <v/>
      </c>
      <c r="DH19" s="78" t="str">
        <f t="shared" si="82"/>
        <v/>
      </c>
      <c r="DI19" s="75" t="s">
        <v>387</v>
      </c>
      <c r="DJ19" s="180" t="str">
        <f t="shared" si="83"/>
        <v/>
      </c>
      <c r="DK19" s="75">
        <v>1</v>
      </c>
      <c r="DL19" s="181" t="str">
        <f t="shared" si="84"/>
        <v/>
      </c>
      <c r="DM19" s="78" t="str">
        <f t="shared" si="85"/>
        <v/>
      </c>
      <c r="DN19" s="75" t="s">
        <v>387</v>
      </c>
      <c r="DO19" s="180" t="str">
        <f t="shared" si="86"/>
        <v/>
      </c>
      <c r="DP19" s="75">
        <v>1</v>
      </c>
      <c r="DQ19" s="181" t="str">
        <f t="shared" si="87"/>
        <v/>
      </c>
      <c r="DR19" s="78" t="str">
        <f t="shared" si="88"/>
        <v/>
      </c>
      <c r="DS19" s="75" t="s">
        <v>387</v>
      </c>
      <c r="DT19" s="180" t="str">
        <f t="shared" si="89"/>
        <v/>
      </c>
      <c r="DU19" s="75">
        <v>1</v>
      </c>
      <c r="DV19" s="154" t="str">
        <f t="shared" si="90"/>
        <v/>
      </c>
      <c r="DW19" s="506"/>
      <c r="DX19" s="342"/>
      <c r="DY19" s="343"/>
      <c r="DZ19" s="363" t="s">
        <v>434</v>
      </c>
      <c r="EA19" s="351"/>
      <c r="EB19" s="352"/>
      <c r="EC19" s="389"/>
      <c r="ED19" s="351"/>
      <c r="EE19" s="351"/>
      <c r="EF19" s="351"/>
      <c r="EG19" s="352"/>
      <c r="EH19" s="389"/>
      <c r="EI19" s="351"/>
      <c r="EJ19" s="351"/>
      <c r="EK19" s="351"/>
      <c r="EL19" s="352"/>
      <c r="EM19" s="389"/>
      <c r="EN19" s="351"/>
      <c r="EO19" s="351"/>
      <c r="EP19" s="351"/>
      <c r="EQ19" s="352"/>
      <c r="ER19" s="389"/>
      <c r="ES19" s="351"/>
      <c r="ET19" s="351"/>
      <c r="EU19" s="351"/>
      <c r="EV19" s="352"/>
      <c r="EW19" s="389"/>
      <c r="EX19" s="351"/>
      <c r="EY19" s="351"/>
      <c r="EZ19" s="351"/>
      <c r="FA19" s="352"/>
      <c r="FB19" s="389"/>
      <c r="FC19" s="351"/>
      <c r="FD19" s="351"/>
      <c r="FE19" s="351"/>
      <c r="FF19" s="352"/>
      <c r="FG19" s="542"/>
      <c r="FH19" s="351"/>
      <c r="FI19" s="351"/>
      <c r="FJ19" s="351"/>
      <c r="FK19" s="526"/>
      <c r="FL19" s="210"/>
      <c r="FM19" s="43"/>
      <c r="FN19" s="43"/>
      <c r="FO19" s="55" t="str">
        <f t="shared" si="24"/>
        <v/>
      </c>
      <c r="FP19" s="43"/>
      <c r="FQ19" s="56" t="str">
        <f>IF(AO19="","",INDEX($FW$2:$GA$2,2,MATCH(AO19,#REF!,0)))</f>
        <v/>
      </c>
      <c r="FR19" s="57" t="str">
        <f>IF(AP19="","",INDEX($FW$2:$GA$2,2,MATCH(AP19,#REF!,0)))</f>
        <v/>
      </c>
      <c r="FS19" s="57" t="str">
        <f>IF(AQ19="","",INDEX($FW$2:$GA$2,2,MATCH(AQ19,#REF!,0)))</f>
        <v/>
      </c>
      <c r="FT19" s="57" t="str">
        <f>IF(AR19="","",INDEX($FW$2:$GA$2,2,MATCH(AR19,#REF!,0)))</f>
        <v/>
      </c>
      <c r="FU19" s="57" t="str">
        <f>IF(AS19="","",INDEX($FW$2:$GA$2,2,MATCH(AS19,#REF!,0)))</f>
        <v/>
      </c>
      <c r="FV19" s="57" t="str">
        <f>IF(AT19="","",INDEX($FW$2:$GA$2,2,MATCH(AT19,#REF!,0)))</f>
        <v/>
      </c>
      <c r="FW19" s="57" t="str">
        <f>IF(AU19="","",INDEX($FW$2:$GA$2,2,MATCH(AU19,#REF!,0)))</f>
        <v/>
      </c>
      <c r="FX19" s="57" t="str">
        <f>IF(AV19="","",INDEX($FW$2:$GA$2,2,MATCH(AV19,#REF!,0)))</f>
        <v/>
      </c>
      <c r="FY19" s="57" t="str">
        <f>IF(AW19="","",INDEX($FW$2:$GA$2,2,MATCH(AW19,#REF!,0)))</f>
        <v/>
      </c>
      <c r="FZ19" s="58" t="str">
        <f>IF(AX19="","",INDEX($FW$2:$GA$2,2,MATCH(AX19,#REF!,0)))</f>
        <v/>
      </c>
      <c r="GA19" s="59" t="e">
        <f>SUMPRODUCT(FQ19:FZ19,#REF!)</f>
        <v>#REF!</v>
      </c>
      <c r="GB19" s="43"/>
      <c r="GC19" s="88" t="str">
        <f t="shared" si="25"/>
        <v/>
      </c>
      <c r="GD19" s="88" t="e">
        <f t="shared" si="26"/>
        <v>#N/A</v>
      </c>
      <c r="GE19" s="88" t="e">
        <f t="shared" si="27"/>
        <v>#N/A</v>
      </c>
      <c r="GF19" s="87" t="e">
        <f t="shared" si="28"/>
        <v>#N/A</v>
      </c>
      <c r="GG19" s="87" t="str">
        <f t="shared" si="29"/>
        <v/>
      </c>
      <c r="GH19" s="87" t="str">
        <f t="shared" si="30"/>
        <v/>
      </c>
      <c r="GI19" s="87" t="str">
        <f t="shared" si="31"/>
        <v/>
      </c>
      <c r="GJ19" s="87" t="str">
        <f t="shared" si="32"/>
        <v/>
      </c>
    </row>
    <row r="20" spans="1:192" s="13" customFormat="1" ht="22.5" customHeight="1" outlineLevel="2">
      <c r="A20" s="608"/>
      <c r="B20" s="166"/>
      <c r="C20" s="494"/>
      <c r="D20" s="498" t="s">
        <v>371</v>
      </c>
      <c r="E20" s="195" t="s">
        <v>143</v>
      </c>
      <c r="F20" s="198" t="s">
        <v>346</v>
      </c>
      <c r="G20" s="167"/>
      <c r="H20" s="165"/>
      <c r="I20" s="167">
        <v>1989</v>
      </c>
      <c r="J20" s="167" t="str">
        <f t="shared" si="63"/>
        <v>昭64</v>
      </c>
      <c r="K20" s="167"/>
      <c r="L20" s="621">
        <v>894</v>
      </c>
      <c r="M20" s="68"/>
      <c r="N20" s="68"/>
      <c r="O20" s="168"/>
      <c r="P20" s="168"/>
      <c r="Q20" s="169"/>
      <c r="R20" s="461" t="e">
        <f t="shared" si="64"/>
        <v>#DIV/0!</v>
      </c>
      <c r="S20" s="461" t="e">
        <f t="shared" si="65"/>
        <v>#DIV/0!</v>
      </c>
      <c r="T20" s="462" t="e">
        <f t="shared" si="66"/>
        <v>#DIV/0!</v>
      </c>
      <c r="U20" s="68"/>
      <c r="V20" s="68"/>
      <c r="W20" s="68"/>
      <c r="X20" s="68"/>
      <c r="Y20" s="68"/>
      <c r="Z20" s="79" t="str">
        <f t="shared" si="67"/>
        <v>4: 500㎡以上</v>
      </c>
      <c r="AA20" s="69"/>
      <c r="AB20" s="69" t="str">
        <f t="shared" si="68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69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70"/>
        <v>26</v>
      </c>
      <c r="AZ20" s="68"/>
      <c r="BA20" s="68">
        <f t="shared" si="71"/>
        <v>26</v>
      </c>
      <c r="BB20" s="69" t="e">
        <f t="shared" si="72"/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73"/>
        <v/>
      </c>
      <c r="BK20" s="441" t="s">
        <v>409</v>
      </c>
      <c r="BL20" s="441">
        <v>1</v>
      </c>
      <c r="BM20" s="441"/>
      <c r="BN20" s="442"/>
      <c r="BO20" s="440" t="s">
        <v>454</v>
      </c>
      <c r="BP20" s="441" t="s">
        <v>454</v>
      </c>
      <c r="BQ20" s="441" t="s">
        <v>454</v>
      </c>
      <c r="BR20" s="441" t="s">
        <v>454</v>
      </c>
      <c r="BS20" s="441" t="s">
        <v>454</v>
      </c>
      <c r="BT20" s="441" t="s">
        <v>454</v>
      </c>
      <c r="BU20" s="441" t="s">
        <v>454</v>
      </c>
      <c r="BV20" s="442" t="s">
        <v>454</v>
      </c>
      <c r="BW20" s="191"/>
      <c r="BX20" s="190"/>
      <c r="BY20" s="190"/>
      <c r="BZ20" s="499"/>
      <c r="CA20" s="192">
        <v>1</v>
      </c>
      <c r="CB20" s="177" t="s">
        <v>387</v>
      </c>
      <c r="CC20" s="178" t="str">
        <f t="shared" si="33"/>
        <v/>
      </c>
      <c r="CD20" s="176" t="str">
        <f t="shared" si="10"/>
        <v/>
      </c>
      <c r="CE20" s="179"/>
      <c r="CF20" s="106" t="str">
        <f t="shared" si="11"/>
        <v/>
      </c>
      <c r="CG20" s="75" t="s">
        <v>387</v>
      </c>
      <c r="CH20" s="180" t="str">
        <f t="shared" si="12"/>
        <v/>
      </c>
      <c r="CI20" s="75">
        <v>1</v>
      </c>
      <c r="CJ20" s="181" t="str">
        <f t="shared" si="74"/>
        <v/>
      </c>
      <c r="CK20" s="107" t="e">
        <v>#N/A</v>
      </c>
      <c r="CL20" s="75" t="e">
        <v>#N/A</v>
      </c>
      <c r="CM20" s="180" t="e">
        <f t="shared" si="75"/>
        <v>#N/A</v>
      </c>
      <c r="CN20" s="75">
        <v>1</v>
      </c>
      <c r="CO20" s="181" t="e">
        <f t="shared" si="76"/>
        <v>#N/A</v>
      </c>
      <c r="CP20" s="107" t="e">
        <v>#N/A</v>
      </c>
      <c r="CQ20" s="75" t="e">
        <v>#N/A</v>
      </c>
      <c r="CR20" s="180" t="e">
        <f t="shared" si="15"/>
        <v>#N/A</v>
      </c>
      <c r="CS20" s="75">
        <v>1</v>
      </c>
      <c r="CT20" s="181" t="e">
        <f t="shared" si="77"/>
        <v>#N/A</v>
      </c>
      <c r="CU20" s="107" t="e">
        <v>#N/A</v>
      </c>
      <c r="CV20" s="75" t="e">
        <v>#N/A</v>
      </c>
      <c r="CW20" s="180" t="e">
        <f t="shared" si="78"/>
        <v>#N/A</v>
      </c>
      <c r="CX20" s="75">
        <v>1</v>
      </c>
      <c r="CY20" s="182" t="e">
        <f t="shared" si="79"/>
        <v>#N/A</v>
      </c>
      <c r="CZ20" s="109" t="str">
        <f t="shared" si="16"/>
        <v/>
      </c>
      <c r="DA20" s="76" t="str">
        <f t="shared" si="34"/>
        <v/>
      </c>
      <c r="DB20" s="82">
        <v>1</v>
      </c>
      <c r="DC20" s="183" t="str">
        <f t="shared" si="17"/>
        <v/>
      </c>
      <c r="DD20" s="85" t="s">
        <v>387</v>
      </c>
      <c r="DE20" s="184" t="str">
        <f t="shared" si="80"/>
        <v/>
      </c>
      <c r="DF20" s="77">
        <v>3</v>
      </c>
      <c r="DG20" s="185" t="str">
        <f t="shared" si="81"/>
        <v/>
      </c>
      <c r="DH20" s="78" t="str">
        <f t="shared" si="82"/>
        <v/>
      </c>
      <c r="DI20" s="75" t="s">
        <v>387</v>
      </c>
      <c r="DJ20" s="180" t="str">
        <f t="shared" si="83"/>
        <v/>
      </c>
      <c r="DK20" s="75">
        <v>1</v>
      </c>
      <c r="DL20" s="181" t="str">
        <f t="shared" si="84"/>
        <v/>
      </c>
      <c r="DM20" s="78" t="str">
        <f t="shared" si="85"/>
        <v/>
      </c>
      <c r="DN20" s="75" t="s">
        <v>387</v>
      </c>
      <c r="DO20" s="180" t="str">
        <f t="shared" si="86"/>
        <v/>
      </c>
      <c r="DP20" s="75">
        <v>1</v>
      </c>
      <c r="DQ20" s="181" t="str">
        <f t="shared" si="87"/>
        <v/>
      </c>
      <c r="DR20" s="78" t="str">
        <f t="shared" si="88"/>
        <v/>
      </c>
      <c r="DS20" s="75" t="s">
        <v>387</v>
      </c>
      <c r="DT20" s="180" t="str">
        <f t="shared" si="89"/>
        <v/>
      </c>
      <c r="DU20" s="75">
        <v>1</v>
      </c>
      <c r="DV20" s="154" t="str">
        <f t="shared" si="90"/>
        <v/>
      </c>
      <c r="DW20" s="506"/>
      <c r="DX20" s="342"/>
      <c r="DY20" s="343"/>
      <c r="DZ20" s="343"/>
      <c r="EA20" s="343"/>
      <c r="EB20" s="344"/>
      <c r="EC20" s="386"/>
      <c r="ED20" s="343"/>
      <c r="EE20" s="343"/>
      <c r="EF20" s="343"/>
      <c r="EG20" s="344"/>
      <c r="EH20" s="386"/>
      <c r="EI20" s="343"/>
      <c r="EJ20" s="360"/>
      <c r="EK20" s="366" t="s">
        <v>430</v>
      </c>
      <c r="EL20" s="364" t="s">
        <v>430</v>
      </c>
      <c r="EM20" s="415"/>
      <c r="EN20" s="395"/>
      <c r="EO20" s="343"/>
      <c r="EP20" s="343"/>
      <c r="EQ20" s="344"/>
      <c r="ER20" s="386"/>
      <c r="ES20" s="343"/>
      <c r="ET20" s="343"/>
      <c r="EU20" s="343"/>
      <c r="EV20" s="344"/>
      <c r="EW20" s="386"/>
      <c r="EX20" s="343"/>
      <c r="EY20" s="343"/>
      <c r="EZ20" s="343"/>
      <c r="FA20" s="344"/>
      <c r="FB20" s="386"/>
      <c r="FC20" s="343"/>
      <c r="FD20" s="343"/>
      <c r="FE20" s="343"/>
      <c r="FF20" s="427" t="s">
        <v>440</v>
      </c>
      <c r="FG20" s="559" t="s">
        <v>440</v>
      </c>
      <c r="FH20" s="426" t="s">
        <v>440</v>
      </c>
      <c r="FI20" s="343"/>
      <c r="FJ20" s="343"/>
      <c r="FK20" s="521"/>
      <c r="FL20" s="210"/>
      <c r="FM20" s="43"/>
      <c r="FN20" s="43"/>
      <c r="FO20" s="55" t="str">
        <f t="shared" si="24"/>
        <v/>
      </c>
      <c r="FP20" s="43"/>
      <c r="FQ20" s="56" t="str">
        <f>IF(AO20="","",INDEX($FW$2:$GA$2,2,MATCH(AO20,#REF!,0)))</f>
        <v/>
      </c>
      <c r="FR20" s="57" t="str">
        <f>IF(AP20="","",INDEX($FW$2:$GA$2,2,MATCH(AP20,#REF!,0)))</f>
        <v/>
      </c>
      <c r="FS20" s="57" t="str">
        <f>IF(AQ20="","",INDEX($FW$2:$GA$2,2,MATCH(AQ20,#REF!,0)))</f>
        <v/>
      </c>
      <c r="FT20" s="57" t="str">
        <f>IF(AR20="","",INDEX($FW$2:$GA$2,2,MATCH(AR20,#REF!,0)))</f>
        <v/>
      </c>
      <c r="FU20" s="57" t="str">
        <f>IF(AS20="","",INDEX($FW$2:$GA$2,2,MATCH(AS20,#REF!,0)))</f>
        <v/>
      </c>
      <c r="FV20" s="57" t="str">
        <f>IF(AT20="","",INDEX($FW$2:$GA$2,2,MATCH(AT20,#REF!,0)))</f>
        <v/>
      </c>
      <c r="FW20" s="57" t="str">
        <f>IF(AU20="","",INDEX($FW$2:$GA$2,2,MATCH(AU20,#REF!,0)))</f>
        <v/>
      </c>
      <c r="FX20" s="57" t="str">
        <f>IF(AV20="","",INDEX($FW$2:$GA$2,2,MATCH(AV20,#REF!,0)))</f>
        <v/>
      </c>
      <c r="FY20" s="57" t="str">
        <f>IF(AW20="","",INDEX($FW$2:$GA$2,2,MATCH(AW20,#REF!,0)))</f>
        <v/>
      </c>
      <c r="FZ20" s="58" t="str">
        <f>IF(AX20="","",INDEX($FW$2:$GA$2,2,MATCH(AX20,#REF!,0)))</f>
        <v/>
      </c>
      <c r="GA20" s="59" t="e">
        <f>SUMPRODUCT(FQ20:FZ20,#REF!)</f>
        <v>#REF!</v>
      </c>
      <c r="GB20" s="43"/>
      <c r="GC20" s="88" t="str">
        <f t="shared" si="25"/>
        <v/>
      </c>
      <c r="GD20" s="88" t="e">
        <f t="shared" si="26"/>
        <v>#N/A</v>
      </c>
      <c r="GE20" s="88" t="e">
        <f t="shared" si="27"/>
        <v>#N/A</v>
      </c>
      <c r="GF20" s="87" t="e">
        <f t="shared" si="28"/>
        <v>#N/A</v>
      </c>
      <c r="GG20" s="87" t="str">
        <f t="shared" si="29"/>
        <v/>
      </c>
      <c r="GH20" s="87" t="str">
        <f t="shared" si="30"/>
        <v/>
      </c>
      <c r="GI20" s="87" t="str">
        <f t="shared" si="31"/>
        <v/>
      </c>
      <c r="GJ20" s="87" t="str">
        <f t="shared" si="32"/>
        <v/>
      </c>
    </row>
    <row r="21" spans="1:192" s="13" customFormat="1" ht="22.5" customHeight="1" outlineLevel="2">
      <c r="A21" s="608"/>
      <c r="B21" s="166"/>
      <c r="C21" s="494"/>
      <c r="D21" s="498" t="s">
        <v>380</v>
      </c>
      <c r="E21" s="195" t="s">
        <v>144</v>
      </c>
      <c r="F21" s="198" t="s">
        <v>346</v>
      </c>
      <c r="G21" s="167"/>
      <c r="H21" s="165"/>
      <c r="I21" s="167">
        <v>1995</v>
      </c>
      <c r="J21" s="167" t="str">
        <f t="shared" si="63"/>
        <v>平7</v>
      </c>
      <c r="K21" s="167"/>
      <c r="L21" s="621">
        <v>2505</v>
      </c>
      <c r="M21" s="68"/>
      <c r="N21" s="68"/>
      <c r="O21" s="168"/>
      <c r="P21" s="168"/>
      <c r="Q21" s="169"/>
      <c r="R21" s="461" t="e">
        <f t="shared" si="64"/>
        <v>#DIV/0!</v>
      </c>
      <c r="S21" s="461" t="e">
        <f t="shared" si="65"/>
        <v>#DIV/0!</v>
      </c>
      <c r="T21" s="462" t="e">
        <f t="shared" si="66"/>
        <v>#DIV/0!</v>
      </c>
      <c r="U21" s="68"/>
      <c r="V21" s="68"/>
      <c r="W21" s="68"/>
      <c r="X21" s="68"/>
      <c r="Y21" s="68"/>
      <c r="Z21" s="79" t="str">
        <f t="shared" si="67"/>
        <v>3: 1,000㎡以上</v>
      </c>
      <c r="AA21" s="69"/>
      <c r="AB21" s="69" t="str">
        <f t="shared" si="68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69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70"/>
        <v>20</v>
      </c>
      <c r="AZ21" s="68"/>
      <c r="BA21" s="68">
        <f t="shared" si="71"/>
        <v>20</v>
      </c>
      <c r="BB21" s="69" t="e">
        <f t="shared" si="72"/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73"/>
        <v/>
      </c>
      <c r="BK21" s="441" t="s">
        <v>409</v>
      </c>
      <c r="BL21" s="441">
        <v>1</v>
      </c>
      <c r="BM21" s="441" t="s">
        <v>2</v>
      </c>
      <c r="BN21" s="442" t="s">
        <v>414</v>
      </c>
      <c r="BO21" s="449" t="s">
        <v>2</v>
      </c>
      <c r="BP21" s="444" t="s">
        <v>2</v>
      </c>
      <c r="BQ21" s="446" t="s">
        <v>1</v>
      </c>
      <c r="BR21" s="446" t="s">
        <v>1</v>
      </c>
      <c r="BS21" s="446" t="s">
        <v>1</v>
      </c>
      <c r="BT21" s="441" t="s">
        <v>0</v>
      </c>
      <c r="BU21" s="444" t="s">
        <v>2</v>
      </c>
      <c r="BV21" s="442" t="s">
        <v>42</v>
      </c>
      <c r="BW21" s="191" t="s">
        <v>1</v>
      </c>
      <c r="BX21" s="190"/>
      <c r="BY21" s="190"/>
      <c r="BZ21" s="499"/>
      <c r="CA21" s="192">
        <v>1</v>
      </c>
      <c r="CB21" s="177" t="s">
        <v>387</v>
      </c>
      <c r="CC21" s="178" t="str">
        <f t="shared" si="33"/>
        <v/>
      </c>
      <c r="CD21" s="176" t="str">
        <f t="shared" si="10"/>
        <v/>
      </c>
      <c r="CE21" s="179"/>
      <c r="CF21" s="106" t="str">
        <f t="shared" si="11"/>
        <v/>
      </c>
      <c r="CG21" s="75" t="s">
        <v>387</v>
      </c>
      <c r="CH21" s="180" t="str">
        <f t="shared" si="12"/>
        <v/>
      </c>
      <c r="CI21" s="75">
        <v>1</v>
      </c>
      <c r="CJ21" s="181" t="str">
        <f t="shared" si="74"/>
        <v/>
      </c>
      <c r="CK21" s="107" t="e">
        <v>#N/A</v>
      </c>
      <c r="CL21" s="75" t="e">
        <v>#N/A</v>
      </c>
      <c r="CM21" s="180" t="e">
        <f t="shared" si="75"/>
        <v>#N/A</v>
      </c>
      <c r="CN21" s="75">
        <v>1</v>
      </c>
      <c r="CO21" s="181" t="e">
        <f t="shared" si="76"/>
        <v>#N/A</v>
      </c>
      <c r="CP21" s="107" t="e">
        <v>#N/A</v>
      </c>
      <c r="CQ21" s="75" t="e">
        <v>#N/A</v>
      </c>
      <c r="CR21" s="180" t="e">
        <f t="shared" si="15"/>
        <v>#N/A</v>
      </c>
      <c r="CS21" s="75">
        <v>1</v>
      </c>
      <c r="CT21" s="181" t="e">
        <f t="shared" si="77"/>
        <v>#N/A</v>
      </c>
      <c r="CU21" s="107" t="e">
        <v>#N/A</v>
      </c>
      <c r="CV21" s="75" t="e">
        <v>#N/A</v>
      </c>
      <c r="CW21" s="180" t="e">
        <f t="shared" si="78"/>
        <v>#N/A</v>
      </c>
      <c r="CX21" s="75">
        <v>1</v>
      </c>
      <c r="CY21" s="182" t="e">
        <f t="shared" si="79"/>
        <v>#N/A</v>
      </c>
      <c r="CZ21" s="109" t="str">
        <f t="shared" si="16"/>
        <v/>
      </c>
      <c r="DA21" s="76" t="str">
        <f t="shared" si="34"/>
        <v/>
      </c>
      <c r="DB21" s="82">
        <v>1</v>
      </c>
      <c r="DC21" s="183" t="str">
        <f t="shared" si="17"/>
        <v/>
      </c>
      <c r="DD21" s="85" t="s">
        <v>387</v>
      </c>
      <c r="DE21" s="184" t="str">
        <f t="shared" si="80"/>
        <v/>
      </c>
      <c r="DF21" s="77">
        <v>3</v>
      </c>
      <c r="DG21" s="185" t="str">
        <f t="shared" si="81"/>
        <v/>
      </c>
      <c r="DH21" s="78" t="str">
        <f t="shared" si="82"/>
        <v/>
      </c>
      <c r="DI21" s="75" t="s">
        <v>387</v>
      </c>
      <c r="DJ21" s="180" t="str">
        <f t="shared" si="83"/>
        <v/>
      </c>
      <c r="DK21" s="75">
        <v>1</v>
      </c>
      <c r="DL21" s="181" t="str">
        <f t="shared" si="84"/>
        <v/>
      </c>
      <c r="DM21" s="78" t="str">
        <f t="shared" si="85"/>
        <v/>
      </c>
      <c r="DN21" s="75" t="s">
        <v>387</v>
      </c>
      <c r="DO21" s="180" t="str">
        <f t="shared" si="86"/>
        <v/>
      </c>
      <c r="DP21" s="75">
        <v>1</v>
      </c>
      <c r="DQ21" s="181" t="str">
        <f t="shared" si="87"/>
        <v/>
      </c>
      <c r="DR21" s="78" t="str">
        <f t="shared" si="88"/>
        <v/>
      </c>
      <c r="DS21" s="75" t="s">
        <v>387</v>
      </c>
      <c r="DT21" s="180" t="str">
        <f t="shared" si="89"/>
        <v/>
      </c>
      <c r="DU21" s="75">
        <v>1</v>
      </c>
      <c r="DV21" s="154" t="str">
        <f t="shared" si="90"/>
        <v/>
      </c>
      <c r="DW21" s="506"/>
      <c r="DX21" s="342"/>
      <c r="DY21" s="357" t="s">
        <v>431</v>
      </c>
      <c r="DZ21" s="357" t="s">
        <v>431</v>
      </c>
      <c r="EA21" s="395"/>
      <c r="EB21" s="356"/>
      <c r="EC21" s="386"/>
      <c r="ED21" s="343"/>
      <c r="EE21" s="343"/>
      <c r="EF21" s="343"/>
      <c r="EG21" s="344"/>
      <c r="EH21" s="386"/>
      <c r="EI21" s="343"/>
      <c r="EJ21" s="343"/>
      <c r="EK21" s="343"/>
      <c r="EL21" s="344"/>
      <c r="EM21" s="386"/>
      <c r="EN21" s="343"/>
      <c r="EO21" s="343"/>
      <c r="EP21" s="343"/>
      <c r="EQ21" s="344"/>
      <c r="ER21" s="386"/>
      <c r="ES21" s="366" t="s">
        <v>430</v>
      </c>
      <c r="ET21" s="366" t="s">
        <v>430</v>
      </c>
      <c r="EU21" s="343"/>
      <c r="EV21" s="344"/>
      <c r="EW21" s="386"/>
      <c r="EX21" s="343"/>
      <c r="EY21" s="343"/>
      <c r="EZ21" s="343"/>
      <c r="FA21" s="344"/>
      <c r="FB21" s="386"/>
      <c r="FC21" s="343"/>
      <c r="FD21" s="343"/>
      <c r="FE21" s="343"/>
      <c r="FF21" s="344"/>
      <c r="FG21" s="540"/>
      <c r="FH21" s="343"/>
      <c r="FI21" s="343"/>
      <c r="FJ21" s="343"/>
      <c r="FK21" s="521"/>
      <c r="FL21" s="210"/>
      <c r="FM21" s="43"/>
      <c r="FN21" s="43"/>
      <c r="FO21" s="55" t="str">
        <f t="shared" si="24"/>
        <v/>
      </c>
      <c r="FP21" s="43"/>
      <c r="FQ21" s="56" t="str">
        <f>IF(AO21="","",INDEX($FW$2:$GA$2,2,MATCH(AO21,#REF!,0)))</f>
        <v/>
      </c>
      <c r="FR21" s="57" t="str">
        <f>IF(AP21="","",INDEX($FW$2:$GA$2,2,MATCH(AP21,#REF!,0)))</f>
        <v/>
      </c>
      <c r="FS21" s="57" t="str">
        <f>IF(AQ21="","",INDEX($FW$2:$GA$2,2,MATCH(AQ21,#REF!,0)))</f>
        <v/>
      </c>
      <c r="FT21" s="57" t="str">
        <f>IF(AR21="","",INDEX($FW$2:$GA$2,2,MATCH(AR21,#REF!,0)))</f>
        <v/>
      </c>
      <c r="FU21" s="57" t="str">
        <f>IF(AS21="","",INDEX($FW$2:$GA$2,2,MATCH(AS21,#REF!,0)))</f>
        <v/>
      </c>
      <c r="FV21" s="57" t="str">
        <f>IF(AT21="","",INDEX($FW$2:$GA$2,2,MATCH(AT21,#REF!,0)))</f>
        <v/>
      </c>
      <c r="FW21" s="57" t="str">
        <f>IF(AU21="","",INDEX($FW$2:$GA$2,2,MATCH(AU21,#REF!,0)))</f>
        <v/>
      </c>
      <c r="FX21" s="57" t="str">
        <f>IF(AV21="","",INDEX($FW$2:$GA$2,2,MATCH(AV21,#REF!,0)))</f>
        <v/>
      </c>
      <c r="FY21" s="57" t="str">
        <f>IF(AW21="","",INDEX($FW$2:$GA$2,2,MATCH(AW21,#REF!,0)))</f>
        <v/>
      </c>
      <c r="FZ21" s="58" t="str">
        <f>IF(AX21="","",INDEX($FW$2:$GA$2,2,MATCH(AX21,#REF!,0)))</f>
        <v/>
      </c>
      <c r="GA21" s="59" t="e">
        <f>SUMPRODUCT(FQ21:FZ21,#REF!)</f>
        <v>#REF!</v>
      </c>
      <c r="GB21" s="43"/>
      <c r="GC21" s="88" t="str">
        <f t="shared" si="25"/>
        <v/>
      </c>
      <c r="GD21" s="88" t="e">
        <f t="shared" si="26"/>
        <v>#N/A</v>
      </c>
      <c r="GE21" s="88" t="e">
        <f t="shared" si="27"/>
        <v>#N/A</v>
      </c>
      <c r="GF21" s="87" t="e">
        <f t="shared" si="28"/>
        <v>#N/A</v>
      </c>
      <c r="GG21" s="87" t="str">
        <f t="shared" si="29"/>
        <v/>
      </c>
      <c r="GH21" s="87" t="str">
        <f t="shared" si="30"/>
        <v/>
      </c>
      <c r="GI21" s="87" t="str">
        <f t="shared" si="31"/>
        <v/>
      </c>
      <c r="GJ21" s="87" t="str">
        <f t="shared" si="32"/>
        <v/>
      </c>
    </row>
    <row r="22" spans="1:192" s="13" customFormat="1" ht="22.5" customHeight="1" outlineLevel="2">
      <c r="A22" s="608"/>
      <c r="B22" s="166"/>
      <c r="C22" s="494"/>
      <c r="D22" s="498" t="s">
        <v>379</v>
      </c>
      <c r="E22" s="195" t="s">
        <v>145</v>
      </c>
      <c r="F22" s="198" t="s">
        <v>346</v>
      </c>
      <c r="G22" s="167"/>
      <c r="H22" s="165"/>
      <c r="I22" s="167">
        <v>1999</v>
      </c>
      <c r="J22" s="167" t="str">
        <f t="shared" si="35"/>
        <v>平11</v>
      </c>
      <c r="K22" s="167"/>
      <c r="L22" s="621">
        <v>3638</v>
      </c>
      <c r="M22" s="68"/>
      <c r="N22" s="68"/>
      <c r="O22" s="168"/>
      <c r="P22" s="168"/>
      <c r="Q22" s="169"/>
      <c r="R22" s="461" t="e">
        <f t="shared" si="36"/>
        <v>#DIV/0!</v>
      </c>
      <c r="S22" s="461" t="e">
        <f t="shared" si="37"/>
        <v>#DIV/0!</v>
      </c>
      <c r="T22" s="462" t="e">
        <f t="shared" si="38"/>
        <v>#DIV/0!</v>
      </c>
      <c r="U22" s="68"/>
      <c r="V22" s="68"/>
      <c r="W22" s="68"/>
      <c r="X22" s="68"/>
      <c r="Y22" s="68"/>
      <c r="Z22" s="79" t="str">
        <f t="shared" si="39"/>
        <v>2: 3,000㎡以上</v>
      </c>
      <c r="AA22" s="69"/>
      <c r="AB22" s="69" t="str">
        <f t="shared" si="40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41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42"/>
        <v>16</v>
      </c>
      <c r="AZ22" s="68"/>
      <c r="BA22" s="68">
        <f t="shared" si="43"/>
        <v>16</v>
      </c>
      <c r="BB22" s="69" t="e">
        <f t="shared" si="44"/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45"/>
        <v/>
      </c>
      <c r="BK22" s="441" t="s">
        <v>453</v>
      </c>
      <c r="BL22" s="441">
        <v>1</v>
      </c>
      <c r="BM22" s="441"/>
      <c r="BN22" s="442"/>
      <c r="BO22" s="440" t="s">
        <v>452</v>
      </c>
      <c r="BP22" s="441" t="s">
        <v>452</v>
      </c>
      <c r="BQ22" s="441" t="s">
        <v>452</v>
      </c>
      <c r="BR22" s="441" t="s">
        <v>452</v>
      </c>
      <c r="BS22" s="441" t="s">
        <v>452</v>
      </c>
      <c r="BT22" s="441" t="s">
        <v>452</v>
      </c>
      <c r="BU22" s="444" t="s">
        <v>2</v>
      </c>
      <c r="BV22" s="442" t="s">
        <v>452</v>
      </c>
      <c r="BW22" s="191"/>
      <c r="BX22" s="190"/>
      <c r="BY22" s="190"/>
      <c r="BZ22" s="499"/>
      <c r="CA22" s="192">
        <v>1</v>
      </c>
      <c r="CB22" s="177" t="s">
        <v>387</v>
      </c>
      <c r="CC22" s="178" t="str">
        <f t="shared" si="33"/>
        <v/>
      </c>
      <c r="CD22" s="176" t="str">
        <f t="shared" si="10"/>
        <v/>
      </c>
      <c r="CE22" s="179"/>
      <c r="CF22" s="106" t="str">
        <f t="shared" si="11"/>
        <v/>
      </c>
      <c r="CG22" s="75" t="s">
        <v>387</v>
      </c>
      <c r="CH22" s="180" t="str">
        <f t="shared" si="12"/>
        <v/>
      </c>
      <c r="CI22" s="75">
        <v>1</v>
      </c>
      <c r="CJ22" s="181" t="str">
        <f t="shared" si="46"/>
        <v/>
      </c>
      <c r="CK22" s="107" t="e">
        <v>#N/A</v>
      </c>
      <c r="CL22" s="75" t="e">
        <v>#N/A</v>
      </c>
      <c r="CM22" s="180" t="e">
        <f t="shared" si="47"/>
        <v>#N/A</v>
      </c>
      <c r="CN22" s="75">
        <v>1</v>
      </c>
      <c r="CO22" s="181" t="e">
        <f t="shared" si="48"/>
        <v>#N/A</v>
      </c>
      <c r="CP22" s="107" t="e">
        <v>#N/A</v>
      </c>
      <c r="CQ22" s="75" t="e">
        <v>#N/A</v>
      </c>
      <c r="CR22" s="180" t="e">
        <f t="shared" si="15"/>
        <v>#N/A</v>
      </c>
      <c r="CS22" s="75">
        <v>1</v>
      </c>
      <c r="CT22" s="181" t="e">
        <f t="shared" si="49"/>
        <v>#N/A</v>
      </c>
      <c r="CU22" s="107" t="e">
        <v>#N/A</v>
      </c>
      <c r="CV22" s="75" t="e">
        <v>#N/A</v>
      </c>
      <c r="CW22" s="180" t="e">
        <f t="shared" si="50"/>
        <v>#N/A</v>
      </c>
      <c r="CX22" s="75">
        <v>1</v>
      </c>
      <c r="CY22" s="182" t="e">
        <f t="shared" si="51"/>
        <v>#N/A</v>
      </c>
      <c r="CZ22" s="109" t="str">
        <f t="shared" si="16"/>
        <v/>
      </c>
      <c r="DA22" s="76" t="str">
        <f t="shared" si="34"/>
        <v/>
      </c>
      <c r="DB22" s="82">
        <v>1</v>
      </c>
      <c r="DC22" s="183" t="str">
        <f t="shared" si="17"/>
        <v/>
      </c>
      <c r="DD22" s="85" t="s">
        <v>387</v>
      </c>
      <c r="DE22" s="184" t="str">
        <f t="shared" si="52"/>
        <v/>
      </c>
      <c r="DF22" s="77">
        <v>3</v>
      </c>
      <c r="DG22" s="185" t="str">
        <f t="shared" si="53"/>
        <v/>
      </c>
      <c r="DH22" s="78" t="str">
        <f t="shared" si="54"/>
        <v/>
      </c>
      <c r="DI22" s="75" t="s">
        <v>387</v>
      </c>
      <c r="DJ22" s="180" t="str">
        <f t="shared" si="55"/>
        <v/>
      </c>
      <c r="DK22" s="75">
        <v>1</v>
      </c>
      <c r="DL22" s="181" t="str">
        <f t="shared" si="56"/>
        <v/>
      </c>
      <c r="DM22" s="78" t="str">
        <f t="shared" si="57"/>
        <v/>
      </c>
      <c r="DN22" s="75" t="s">
        <v>387</v>
      </c>
      <c r="DO22" s="180" t="str">
        <f t="shared" si="58"/>
        <v/>
      </c>
      <c r="DP22" s="75">
        <v>1</v>
      </c>
      <c r="DQ22" s="181" t="str">
        <f t="shared" si="59"/>
        <v/>
      </c>
      <c r="DR22" s="78" t="str">
        <f t="shared" si="60"/>
        <v/>
      </c>
      <c r="DS22" s="75" t="s">
        <v>387</v>
      </c>
      <c r="DT22" s="180" t="str">
        <f t="shared" si="61"/>
        <v/>
      </c>
      <c r="DU22" s="75">
        <v>1</v>
      </c>
      <c r="DV22" s="154" t="str">
        <f t="shared" si="62"/>
        <v/>
      </c>
      <c r="DW22" s="506"/>
      <c r="DX22" s="342"/>
      <c r="DY22" s="343"/>
      <c r="DZ22" s="343"/>
      <c r="EA22" s="360"/>
      <c r="EB22" s="356"/>
      <c r="EC22" s="392"/>
      <c r="ED22" s="360"/>
      <c r="EE22" s="360"/>
      <c r="EF22" s="360"/>
      <c r="EG22" s="356"/>
      <c r="EH22" s="392"/>
      <c r="EI22" s="357" t="s">
        <v>431</v>
      </c>
      <c r="EJ22" s="357" t="s">
        <v>431</v>
      </c>
      <c r="EK22" s="395"/>
      <c r="EL22" s="344"/>
      <c r="EM22" s="386"/>
      <c r="EN22" s="343"/>
      <c r="EO22" s="343"/>
      <c r="EP22" s="343"/>
      <c r="EQ22" s="344"/>
      <c r="ER22" s="386"/>
      <c r="ES22" s="343"/>
      <c r="ET22" s="343"/>
      <c r="EU22" s="395"/>
      <c r="EV22" s="344"/>
      <c r="EW22" s="390"/>
      <c r="EX22" s="343"/>
      <c r="EY22" s="343"/>
      <c r="EZ22" s="343"/>
      <c r="FA22" s="344"/>
      <c r="FB22" s="386"/>
      <c r="FC22" s="343"/>
      <c r="FD22" s="395"/>
      <c r="FE22" s="366" t="s">
        <v>430</v>
      </c>
      <c r="FF22" s="364" t="s">
        <v>430</v>
      </c>
      <c r="FG22" s="540"/>
      <c r="FH22" s="343"/>
      <c r="FI22" s="343"/>
      <c r="FJ22" s="343"/>
      <c r="FK22" s="521"/>
      <c r="FL22" s="210"/>
      <c r="FM22" s="43"/>
      <c r="FN22" s="43"/>
      <c r="FO22" s="55" t="str">
        <f t="shared" si="24"/>
        <v/>
      </c>
      <c r="FP22" s="43"/>
      <c r="FQ22" s="56" t="str">
        <f>IF(AO22="","",INDEX($FW$2:$GA$2,2,MATCH(AO22,#REF!,0)))</f>
        <v/>
      </c>
      <c r="FR22" s="57" t="str">
        <f>IF(AP22="","",INDEX($FW$2:$GA$2,2,MATCH(AP22,#REF!,0)))</f>
        <v/>
      </c>
      <c r="FS22" s="57" t="str">
        <f>IF(AQ22="","",INDEX($FW$2:$GA$2,2,MATCH(AQ22,#REF!,0)))</f>
        <v/>
      </c>
      <c r="FT22" s="57" t="str">
        <f>IF(AR22="","",INDEX($FW$2:$GA$2,2,MATCH(AR22,#REF!,0)))</f>
        <v/>
      </c>
      <c r="FU22" s="57" t="str">
        <f>IF(AS22="","",INDEX($FW$2:$GA$2,2,MATCH(AS22,#REF!,0)))</f>
        <v/>
      </c>
      <c r="FV22" s="57" t="str">
        <f>IF(AT22="","",INDEX($FW$2:$GA$2,2,MATCH(AT22,#REF!,0)))</f>
        <v/>
      </c>
      <c r="FW22" s="57" t="str">
        <f>IF(AU22="","",INDEX($FW$2:$GA$2,2,MATCH(AU22,#REF!,0)))</f>
        <v/>
      </c>
      <c r="FX22" s="57" t="str">
        <f>IF(AV22="","",INDEX($FW$2:$GA$2,2,MATCH(AV22,#REF!,0)))</f>
        <v/>
      </c>
      <c r="FY22" s="57" t="str">
        <f>IF(AW22="","",INDEX($FW$2:$GA$2,2,MATCH(AW22,#REF!,0)))</f>
        <v/>
      </c>
      <c r="FZ22" s="58" t="str">
        <f>IF(AX22="","",INDEX($FW$2:$GA$2,2,MATCH(AX22,#REF!,0)))</f>
        <v/>
      </c>
      <c r="GA22" s="59" t="e">
        <f>SUMPRODUCT(FQ22:FZ22,#REF!)</f>
        <v>#REF!</v>
      </c>
      <c r="GB22" s="43"/>
      <c r="GC22" s="88" t="str">
        <f t="shared" si="25"/>
        <v/>
      </c>
      <c r="GD22" s="88" t="e">
        <f t="shared" si="26"/>
        <v>#N/A</v>
      </c>
      <c r="GE22" s="88" t="e">
        <f t="shared" si="27"/>
        <v>#N/A</v>
      </c>
      <c r="GF22" s="87" t="e">
        <f t="shared" si="28"/>
        <v>#N/A</v>
      </c>
      <c r="GG22" s="87" t="str">
        <f t="shared" si="29"/>
        <v/>
      </c>
      <c r="GH22" s="87" t="str">
        <f t="shared" si="30"/>
        <v/>
      </c>
      <c r="GI22" s="87" t="str">
        <f t="shared" si="31"/>
        <v/>
      </c>
      <c r="GJ22" s="87" t="str">
        <f t="shared" si="32"/>
        <v/>
      </c>
    </row>
    <row r="23" spans="1:192" s="13" customFormat="1" ht="22.5" customHeight="1" outlineLevel="2">
      <c r="A23" s="608"/>
      <c r="B23" s="166"/>
      <c r="C23" s="494"/>
      <c r="D23" s="498" t="s">
        <v>371</v>
      </c>
      <c r="E23" s="195" t="s">
        <v>146</v>
      </c>
      <c r="F23" s="198" t="s">
        <v>346</v>
      </c>
      <c r="G23" s="167"/>
      <c r="H23" s="165"/>
      <c r="I23" s="167">
        <v>1996</v>
      </c>
      <c r="J23" s="167" t="str">
        <f t="shared" ref="J23:J72" si="91">IF(OR(I23="",TYPE(I23)&lt;&gt;1),"",TEXT(DATEVALUE(I23&amp;"/1/1"),"gge"))</f>
        <v>平8</v>
      </c>
      <c r="K23" s="167"/>
      <c r="L23" s="621">
        <v>505</v>
      </c>
      <c r="M23" s="68"/>
      <c r="N23" s="68"/>
      <c r="O23" s="168"/>
      <c r="P23" s="168"/>
      <c r="Q23" s="169"/>
      <c r="R23" s="461" t="e">
        <f t="shared" ref="R23:R72" si="92">IF(OR(TYPE(L23)&lt;&gt;1,L23=""),"",IF(L23=0,0,ROUND(L23/(O23+P23)*1.1,0)))</f>
        <v>#DIV/0!</v>
      </c>
      <c r="S23" s="461" t="e">
        <f t="shared" ref="S23:S72" si="93">IF(OR(TYPE(L23)&lt;&gt;1,L23=""),"",IF(L23=0,0,ROUND((L23/(O23+P23))^0.5*1.1*4*(4*O23+1)*0.7,0)))</f>
        <v>#DIV/0!</v>
      </c>
      <c r="T23" s="462" t="e">
        <f t="shared" ref="T23:T72" si="94">IF(OR(TYPE(L23)&lt;&gt;1,L23=""),"",IF(L23=0,0,ROUND((L23/(O23+P23))^0.5*1.1*4*(4*O23+1)*0.3,0)))</f>
        <v>#DIV/0!</v>
      </c>
      <c r="U23" s="68"/>
      <c r="V23" s="68"/>
      <c r="W23" s="68"/>
      <c r="X23" s="68"/>
      <c r="Y23" s="68"/>
      <c r="Z23" s="79" t="str">
        <f t="shared" ref="Z23:Z72" si="95">IF(OR(L23="",TYPE(L23)&lt;&gt;1),"",IF(L23&gt;=5000,"1: 5,000㎡以上",IF(L23&gt;=3000,"2: 3,000㎡以上",IF(L23&gt;=1000,"3: 1,000㎡以上",IF(L23&gt;=500,"4: 500㎡以上",IF(L23&gt;=200,"5: 200㎡以上",IF(L23&gt;=100,"6: 100㎡以上",IF(L23&gt;=0,"7: 100㎡未満",""))))))))</f>
        <v>4: 500㎡以上</v>
      </c>
      <c r="AA23" s="69"/>
      <c r="AB23" s="69" t="str">
        <f t="shared" ref="AB23:AB57" si="96">IF(AA23="","",AA23-I23)</f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ref="AN23:AN72" si="97">IF(OR(AM23="",AY23=""),"",IF(OR(AM23="80年以上",AM23="躯体補修の上80年以上"),80-AY23,IF(OR(AM23="60年以上80年未満",AM23="躯体補修の上60年未満"),IF(TYPE(AK23)=1,AK23-AY23,80-AY23),IF(OR(AM23="60年未満",AM23="60年"),60-AY23,IF(AM23="40年",40-AY23,"")))))</f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ref="AY23:AY72" si="98">IF(AND(TYPE(B$4)=1,B$4&lt;&gt;"",TYPE(I23)=1,I23&lt;&gt;""),B$4-I23,"")</f>
        <v>19</v>
      </c>
      <c r="AZ23" s="68"/>
      <c r="BA23" s="68">
        <f t="shared" ref="BA23:BA72" si="99">IF(AY23="","",AY23+AZ23)</f>
        <v>19</v>
      </c>
      <c r="BB23" s="69" t="e">
        <f t="shared" ref="BB23:BB72" si="100">GA23/10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ref="BJ23:BJ72" si="101">IF(OR(B$4="",AN23=""),"",AN23+B$4)</f>
        <v/>
      </c>
      <c r="BK23" s="441" t="s">
        <v>409</v>
      </c>
      <c r="BL23" s="441">
        <v>2</v>
      </c>
      <c r="BM23" s="441" t="s">
        <v>0</v>
      </c>
      <c r="BN23" s="442" t="s">
        <v>414</v>
      </c>
      <c r="BO23" s="440" t="s">
        <v>0</v>
      </c>
      <c r="BP23" s="441" t="s">
        <v>0</v>
      </c>
      <c r="BQ23" s="441" t="s">
        <v>0</v>
      </c>
      <c r="BR23" s="441" t="s">
        <v>0</v>
      </c>
      <c r="BS23" s="441" t="s">
        <v>0</v>
      </c>
      <c r="BT23" s="444" t="s">
        <v>2</v>
      </c>
      <c r="BU23" s="441" t="s">
        <v>0</v>
      </c>
      <c r="BV23" s="442" t="s">
        <v>0</v>
      </c>
      <c r="BW23" s="191" t="s">
        <v>0</v>
      </c>
      <c r="BX23" s="190"/>
      <c r="BY23" s="190"/>
      <c r="BZ23" s="499"/>
      <c r="CA23" s="192">
        <v>1</v>
      </c>
      <c r="CB23" s="177" t="s">
        <v>387</v>
      </c>
      <c r="CC23" s="178" t="str">
        <f t="shared" si="33"/>
        <v/>
      </c>
      <c r="CD23" s="176" t="str">
        <f t="shared" si="10"/>
        <v/>
      </c>
      <c r="CE23" s="179"/>
      <c r="CF23" s="106" t="str">
        <f t="shared" si="11"/>
        <v/>
      </c>
      <c r="CG23" s="75" t="s">
        <v>387</v>
      </c>
      <c r="CH23" s="180" t="str">
        <f t="shared" si="12"/>
        <v/>
      </c>
      <c r="CI23" s="75">
        <v>1</v>
      </c>
      <c r="CJ23" s="181" t="str">
        <f t="shared" ref="CJ23:CJ72" si="102">IF(CF23="","",CH23/CI23)</f>
        <v/>
      </c>
      <c r="CK23" s="107" t="e">
        <v>#N/A</v>
      </c>
      <c r="CL23" s="75" t="e">
        <v>#N/A</v>
      </c>
      <c r="CM23" s="180" t="e">
        <f t="shared" ref="CM23:CM72" si="103">IF(OR(CK23="",$L23="",TYPE($L23)&lt;&gt;1),"",ROUND($L23*CL23,0))</f>
        <v>#N/A</v>
      </c>
      <c r="CN23" s="75">
        <v>1</v>
      </c>
      <c r="CO23" s="181" t="e">
        <f t="shared" ref="CO23:CO72" si="104">IF(CK23="","",CM23/CN23)</f>
        <v>#N/A</v>
      </c>
      <c r="CP23" s="107" t="e">
        <v>#N/A</v>
      </c>
      <c r="CQ23" s="75" t="e">
        <v>#N/A</v>
      </c>
      <c r="CR23" s="180" t="e">
        <f t="shared" si="15"/>
        <v>#N/A</v>
      </c>
      <c r="CS23" s="75">
        <v>1</v>
      </c>
      <c r="CT23" s="181" t="e">
        <f t="shared" ref="CT23:CT34" si="105">IF(CP23="","",CR23/CS23)</f>
        <v>#N/A</v>
      </c>
      <c r="CU23" s="107" t="e">
        <v>#N/A</v>
      </c>
      <c r="CV23" s="75" t="e">
        <v>#N/A</v>
      </c>
      <c r="CW23" s="180" t="e">
        <f t="shared" ref="CW23:CW72" si="106">IF(OR(CU23="",$L23="",TYPE($L23)&lt;&gt;1),"",ROUND($L23*CV23,0))</f>
        <v>#N/A</v>
      </c>
      <c r="CX23" s="75">
        <v>1</v>
      </c>
      <c r="CY23" s="182" t="e">
        <f t="shared" ref="CY23:CY72" si="107">IF($CU23="","",$CW23/$CX23)</f>
        <v>#N/A</v>
      </c>
      <c r="CZ23" s="109" t="str">
        <f t="shared" si="16"/>
        <v/>
      </c>
      <c r="DA23" s="76" t="str">
        <f t="shared" si="34"/>
        <v/>
      </c>
      <c r="DB23" s="82">
        <v>1</v>
      </c>
      <c r="DC23" s="183" t="str">
        <f t="shared" si="17"/>
        <v/>
      </c>
      <c r="DD23" s="85" t="s">
        <v>387</v>
      </c>
      <c r="DE23" s="184" t="str">
        <f t="shared" ref="DE23:DE72" si="108">IF(OR(DC23="",TYPE(DC23)&lt;&gt;1),"",ROUND(DC23*DD23,0))</f>
        <v/>
      </c>
      <c r="DF23" s="77">
        <v>3</v>
      </c>
      <c r="DG23" s="185" t="str">
        <f t="shared" ref="DG23:DG72" si="109">IF(DE23="","",DE23/DF23)</f>
        <v/>
      </c>
      <c r="DH23" s="78" t="str">
        <f t="shared" ref="DH23:DH72" si="110">IF(CZ23="","",CZ23+20)</f>
        <v/>
      </c>
      <c r="DI23" s="75" t="s">
        <v>387</v>
      </c>
      <c r="DJ23" s="180" t="str">
        <f t="shared" ref="DJ23:DJ72" si="111">IF(OR(DH23="",$DC23="",TYPE($DC23)&lt;&gt;1),"",ROUND($DC23*DI23,0))</f>
        <v/>
      </c>
      <c r="DK23" s="75">
        <v>1</v>
      </c>
      <c r="DL23" s="181" t="str">
        <f t="shared" ref="DL23:DL72" si="112">IF(DH23="","",DJ23/DK23)</f>
        <v/>
      </c>
      <c r="DM23" s="78" t="str">
        <f t="shared" ref="DM23:DM72" si="113">IF(CZ23="","",IF(OR(DA23="RC",DA23="SRC",DA23="S"),CZ23+40,""))</f>
        <v/>
      </c>
      <c r="DN23" s="75" t="s">
        <v>387</v>
      </c>
      <c r="DO23" s="180" t="str">
        <f t="shared" ref="DO23:DO72" si="114">IF(OR(DM23="",$DC23="",TYPE($DC23)&lt;&gt;1),"",ROUND($DC23*DN23,0))</f>
        <v/>
      </c>
      <c r="DP23" s="75">
        <v>1</v>
      </c>
      <c r="DQ23" s="181" t="str">
        <f t="shared" ref="DQ23:DQ72" si="115">IF($DM23="","",$DO23/$DP23)</f>
        <v/>
      </c>
      <c r="DR23" s="78" t="str">
        <f t="shared" ref="DR23:DR72" si="116">IF(CZ23="","",IF(OR(DA23="RC",DA23="SRC"),CZ23+60,""))</f>
        <v/>
      </c>
      <c r="DS23" s="75" t="s">
        <v>387</v>
      </c>
      <c r="DT23" s="180" t="str">
        <f t="shared" ref="DT23:DT72" si="117">IF(OR(DR23="",$DC23="",TYPE($DC23)&lt;&gt;1),"",ROUND($DC23*DS23,0))</f>
        <v/>
      </c>
      <c r="DU23" s="75">
        <v>1</v>
      </c>
      <c r="DV23" s="154" t="str">
        <f t="shared" ref="DV23:DV72" si="118">IF($DR23="","",$DT23/$DU23)</f>
        <v/>
      </c>
      <c r="DW23" s="506"/>
      <c r="DX23" s="342"/>
      <c r="DY23" s="360"/>
      <c r="DZ23" s="350" t="s">
        <v>435</v>
      </c>
      <c r="EA23" s="398"/>
      <c r="EB23" s="367"/>
      <c r="EC23" s="399"/>
      <c r="ED23" s="398"/>
      <c r="EE23" s="351"/>
      <c r="EF23" s="351"/>
      <c r="EG23" s="352"/>
      <c r="EH23" s="389"/>
      <c r="EI23" s="351"/>
      <c r="EJ23" s="351"/>
      <c r="EK23" s="351"/>
      <c r="EL23" s="352"/>
      <c r="EM23" s="389"/>
      <c r="EN23" s="351"/>
      <c r="EO23" s="351"/>
      <c r="EP23" s="351"/>
      <c r="EQ23" s="352"/>
      <c r="ER23" s="389"/>
      <c r="ES23" s="398"/>
      <c r="ET23" s="351"/>
      <c r="EU23" s="351"/>
      <c r="EV23" s="352"/>
      <c r="EW23" s="389"/>
      <c r="EX23" s="351"/>
      <c r="EY23" s="351"/>
      <c r="EZ23" s="351"/>
      <c r="FA23" s="352"/>
      <c r="FB23" s="389"/>
      <c r="FC23" s="351"/>
      <c r="FD23" s="351"/>
      <c r="FE23" s="351"/>
      <c r="FF23" s="352"/>
      <c r="FG23" s="542"/>
      <c r="FH23" s="351"/>
      <c r="FI23" s="351"/>
      <c r="FJ23" s="351"/>
      <c r="FK23" s="526"/>
      <c r="FL23" s="210"/>
      <c r="FM23" s="43"/>
      <c r="FN23" s="43"/>
      <c r="FO23" s="55" t="str">
        <f t="shared" si="24"/>
        <v/>
      </c>
      <c r="FP23" s="43"/>
      <c r="FQ23" s="56" t="str">
        <f>IF(AO23="","",INDEX($FW$2:$GA$2,2,MATCH(AO23,#REF!,0)))</f>
        <v/>
      </c>
      <c r="FR23" s="57" t="str">
        <f>IF(AP23="","",INDEX($FW$2:$GA$2,2,MATCH(AP23,#REF!,0)))</f>
        <v/>
      </c>
      <c r="FS23" s="57" t="str">
        <f>IF(AQ23="","",INDEX($FW$2:$GA$2,2,MATCH(AQ23,#REF!,0)))</f>
        <v/>
      </c>
      <c r="FT23" s="57" t="str">
        <f>IF(AR23="","",INDEX($FW$2:$GA$2,2,MATCH(AR23,#REF!,0)))</f>
        <v/>
      </c>
      <c r="FU23" s="57" t="str">
        <f>IF(AS23="","",INDEX($FW$2:$GA$2,2,MATCH(AS23,#REF!,0)))</f>
        <v/>
      </c>
      <c r="FV23" s="57" t="str">
        <f>IF(AT23="","",INDEX($FW$2:$GA$2,2,MATCH(AT23,#REF!,0)))</f>
        <v/>
      </c>
      <c r="FW23" s="57" t="str">
        <f>IF(AU23="","",INDEX($FW$2:$GA$2,2,MATCH(AU23,#REF!,0)))</f>
        <v/>
      </c>
      <c r="FX23" s="57" t="str">
        <f>IF(AV23="","",INDEX($FW$2:$GA$2,2,MATCH(AV23,#REF!,0)))</f>
        <v/>
      </c>
      <c r="FY23" s="57" t="str">
        <f>IF(AW23="","",INDEX($FW$2:$GA$2,2,MATCH(AW23,#REF!,0)))</f>
        <v/>
      </c>
      <c r="FZ23" s="58" t="str">
        <f>IF(AX23="","",INDEX($FW$2:$GA$2,2,MATCH(AX23,#REF!,0)))</f>
        <v/>
      </c>
      <c r="GA23" s="59" t="e">
        <f>SUMPRODUCT(FQ23:FZ23,#REF!)</f>
        <v>#REF!</v>
      </c>
      <c r="GB23" s="43"/>
      <c r="GC23" s="88" t="str">
        <f t="shared" si="25"/>
        <v/>
      </c>
      <c r="GD23" s="88" t="e">
        <f t="shared" si="26"/>
        <v>#N/A</v>
      </c>
      <c r="GE23" s="88" t="e">
        <f t="shared" si="27"/>
        <v>#N/A</v>
      </c>
      <c r="GF23" s="87" t="e">
        <f t="shared" si="28"/>
        <v>#N/A</v>
      </c>
      <c r="GG23" s="87" t="str">
        <f t="shared" si="29"/>
        <v/>
      </c>
      <c r="GH23" s="87" t="str">
        <f t="shared" si="30"/>
        <v/>
      </c>
      <c r="GI23" s="87" t="str">
        <f t="shared" si="31"/>
        <v/>
      </c>
      <c r="GJ23" s="87" t="str">
        <f t="shared" si="32"/>
        <v/>
      </c>
    </row>
    <row r="24" spans="1:192" s="13" customFormat="1" ht="22.5" customHeight="1" outlineLevel="2">
      <c r="A24" s="608"/>
      <c r="B24" s="166"/>
      <c r="C24" s="494"/>
      <c r="D24" s="498" t="s">
        <v>368</v>
      </c>
      <c r="E24" s="195" t="s">
        <v>134</v>
      </c>
      <c r="F24" s="198" t="s">
        <v>348</v>
      </c>
      <c r="G24" s="167"/>
      <c r="H24" s="165"/>
      <c r="I24" s="167">
        <v>1967</v>
      </c>
      <c r="J24" s="167" t="str">
        <f t="shared" si="91"/>
        <v>昭42</v>
      </c>
      <c r="K24" s="167"/>
      <c r="L24" s="621">
        <v>2275</v>
      </c>
      <c r="M24" s="68"/>
      <c r="N24" s="68"/>
      <c r="O24" s="168"/>
      <c r="P24" s="168"/>
      <c r="Q24" s="169"/>
      <c r="R24" s="461" t="e">
        <f t="shared" si="92"/>
        <v>#DIV/0!</v>
      </c>
      <c r="S24" s="461" t="e">
        <f t="shared" si="93"/>
        <v>#DIV/0!</v>
      </c>
      <c r="T24" s="462" t="e">
        <f t="shared" si="94"/>
        <v>#DIV/0!</v>
      </c>
      <c r="U24" s="68"/>
      <c r="V24" s="68"/>
      <c r="W24" s="68"/>
      <c r="X24" s="68"/>
      <c r="Y24" s="68"/>
      <c r="Z24" s="79" t="str">
        <f t="shared" si="95"/>
        <v>3: 1,000㎡以上</v>
      </c>
      <c r="AA24" s="69"/>
      <c r="AB24" s="69" t="str">
        <f t="shared" si="96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97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98"/>
        <v>48</v>
      </c>
      <c r="AZ24" s="68"/>
      <c r="BA24" s="68">
        <f t="shared" si="99"/>
        <v>48</v>
      </c>
      <c r="BB24" s="69" t="e">
        <f t="shared" si="100"/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01"/>
        <v/>
      </c>
      <c r="BK24" s="447" t="s">
        <v>412</v>
      </c>
      <c r="BL24" s="447">
        <v>3</v>
      </c>
      <c r="BM24" s="447" t="s">
        <v>3</v>
      </c>
      <c r="BN24" s="442" t="s">
        <v>414</v>
      </c>
      <c r="BO24" s="443" t="s">
        <v>3</v>
      </c>
      <c r="BP24" s="444" t="s">
        <v>2</v>
      </c>
      <c r="BQ24" s="445" t="s">
        <v>3</v>
      </c>
      <c r="BR24" s="445" t="s">
        <v>3</v>
      </c>
      <c r="BS24" s="446" t="s">
        <v>1</v>
      </c>
      <c r="BT24" s="444" t="s">
        <v>2</v>
      </c>
      <c r="BU24" s="447" t="s">
        <v>0</v>
      </c>
      <c r="BV24" s="448" t="s">
        <v>42</v>
      </c>
      <c r="BW24" s="193" t="s">
        <v>0</v>
      </c>
      <c r="BX24" s="190"/>
      <c r="BY24" s="190"/>
      <c r="BZ24" s="500">
        <v>25521900</v>
      </c>
      <c r="CA24" s="192">
        <v>1</v>
      </c>
      <c r="CB24" s="177" t="s">
        <v>387</v>
      </c>
      <c r="CC24" s="178" t="str">
        <f t="shared" si="33"/>
        <v/>
      </c>
      <c r="CD24" s="186" t="str">
        <f t="shared" si="10"/>
        <v/>
      </c>
      <c r="CE24" s="187"/>
      <c r="CF24" s="106" t="str">
        <f t="shared" si="11"/>
        <v/>
      </c>
      <c r="CG24" s="75" t="s">
        <v>387</v>
      </c>
      <c r="CH24" s="180" t="str">
        <f t="shared" si="12"/>
        <v/>
      </c>
      <c r="CI24" s="75">
        <v>3</v>
      </c>
      <c r="CJ24" s="181" t="str">
        <f t="shared" si="102"/>
        <v/>
      </c>
      <c r="CK24" s="107" t="e">
        <v>#N/A</v>
      </c>
      <c r="CL24" s="75" t="e">
        <v>#N/A</v>
      </c>
      <c r="CM24" s="180" t="e">
        <f t="shared" si="103"/>
        <v>#N/A</v>
      </c>
      <c r="CN24" s="75">
        <v>1</v>
      </c>
      <c r="CO24" s="181" t="e">
        <f t="shared" si="104"/>
        <v>#N/A</v>
      </c>
      <c r="CP24" s="107" t="e">
        <v>#N/A</v>
      </c>
      <c r="CQ24" s="75" t="e">
        <v>#N/A</v>
      </c>
      <c r="CR24" s="188" t="e">
        <f t="shared" si="15"/>
        <v>#N/A</v>
      </c>
      <c r="CS24" s="75">
        <v>1</v>
      </c>
      <c r="CT24" s="189" t="e">
        <f t="shared" si="105"/>
        <v>#N/A</v>
      </c>
      <c r="CU24" s="107" t="e">
        <v>#N/A</v>
      </c>
      <c r="CV24" s="75" t="e">
        <v>#N/A</v>
      </c>
      <c r="CW24" s="188" t="e">
        <f t="shared" si="106"/>
        <v>#N/A</v>
      </c>
      <c r="CX24" s="75">
        <v>1</v>
      </c>
      <c r="CY24" s="182" t="e">
        <f t="shared" si="107"/>
        <v>#N/A</v>
      </c>
      <c r="CZ24" s="109" t="str">
        <f t="shared" si="16"/>
        <v/>
      </c>
      <c r="DA24" s="76" t="str">
        <f t="shared" si="34"/>
        <v/>
      </c>
      <c r="DB24" s="82">
        <v>1</v>
      </c>
      <c r="DC24" s="183" t="str">
        <f t="shared" si="17"/>
        <v/>
      </c>
      <c r="DD24" s="85" t="s">
        <v>387</v>
      </c>
      <c r="DE24" s="184" t="str">
        <f t="shared" si="108"/>
        <v/>
      </c>
      <c r="DF24" s="77">
        <v>3</v>
      </c>
      <c r="DG24" s="185" t="str">
        <f t="shared" si="109"/>
        <v/>
      </c>
      <c r="DH24" s="78" t="str">
        <f t="shared" si="110"/>
        <v/>
      </c>
      <c r="DI24" s="75" t="s">
        <v>387</v>
      </c>
      <c r="DJ24" s="180" t="str">
        <f t="shared" si="111"/>
        <v/>
      </c>
      <c r="DK24" s="75">
        <v>1</v>
      </c>
      <c r="DL24" s="181" t="str">
        <f t="shared" si="112"/>
        <v/>
      </c>
      <c r="DM24" s="78" t="str">
        <f t="shared" si="113"/>
        <v/>
      </c>
      <c r="DN24" s="75" t="s">
        <v>387</v>
      </c>
      <c r="DO24" s="180" t="str">
        <f t="shared" si="114"/>
        <v/>
      </c>
      <c r="DP24" s="75">
        <v>1</v>
      </c>
      <c r="DQ24" s="181" t="str">
        <f t="shared" si="115"/>
        <v/>
      </c>
      <c r="DR24" s="78" t="str">
        <f t="shared" si="116"/>
        <v/>
      </c>
      <c r="DS24" s="75" t="s">
        <v>387</v>
      </c>
      <c r="DT24" s="180" t="str">
        <f t="shared" si="117"/>
        <v/>
      </c>
      <c r="DU24" s="75">
        <v>1</v>
      </c>
      <c r="DV24" s="154" t="str">
        <f t="shared" si="118"/>
        <v/>
      </c>
      <c r="DW24" s="507" t="s">
        <v>424</v>
      </c>
      <c r="DX24" s="626" t="s">
        <v>424</v>
      </c>
      <c r="DY24" s="627" t="s">
        <v>424</v>
      </c>
      <c r="DZ24" s="627" t="s">
        <v>424</v>
      </c>
      <c r="EA24" s="627" t="s">
        <v>424</v>
      </c>
      <c r="EB24" s="344"/>
      <c r="EC24" s="386"/>
      <c r="ED24" s="343"/>
      <c r="EE24" s="343"/>
      <c r="EF24" s="343"/>
      <c r="EG24" s="344"/>
      <c r="EH24" s="386"/>
      <c r="EI24" s="343"/>
      <c r="EJ24" s="343"/>
      <c r="EK24" s="343"/>
      <c r="EL24" s="344"/>
      <c r="EM24" s="386"/>
      <c r="EN24" s="343"/>
      <c r="EO24" s="343"/>
      <c r="EP24" s="343"/>
      <c r="EQ24" s="344"/>
      <c r="ER24" s="386"/>
      <c r="ES24" s="395"/>
      <c r="ET24" s="357" t="s">
        <v>431</v>
      </c>
      <c r="EU24" s="357" t="s">
        <v>431</v>
      </c>
      <c r="EV24" s="344"/>
      <c r="EW24" s="386"/>
      <c r="EX24" s="343"/>
      <c r="EY24" s="343"/>
      <c r="EZ24" s="343"/>
      <c r="FA24" s="344"/>
      <c r="FB24" s="386"/>
      <c r="FC24" s="343"/>
      <c r="FD24" s="343"/>
      <c r="FE24" s="343"/>
      <c r="FF24" s="344"/>
      <c r="FG24" s="540"/>
      <c r="FH24" s="343"/>
      <c r="FI24" s="343"/>
      <c r="FJ24" s="343"/>
      <c r="FK24" s="521"/>
      <c r="FL24" s="210"/>
      <c r="FM24" s="43"/>
      <c r="FN24" s="43"/>
      <c r="FO24" s="55" t="str">
        <f t="shared" si="24"/>
        <v/>
      </c>
      <c r="FP24" s="43"/>
      <c r="FQ24" s="56" t="str">
        <f>IF(AO24="","",INDEX($FW$2:$GA$2,2,MATCH(AO24,#REF!,0)))</f>
        <v/>
      </c>
      <c r="FR24" s="57" t="str">
        <f>IF(AP24="","",INDEX($FW$2:$GA$2,2,MATCH(AP24,#REF!,0)))</f>
        <v/>
      </c>
      <c r="FS24" s="57" t="str">
        <f>IF(AQ24="","",INDEX($FW$2:$GA$2,2,MATCH(AQ24,#REF!,0)))</f>
        <v/>
      </c>
      <c r="FT24" s="57" t="str">
        <f>IF(AR24="","",INDEX($FW$2:$GA$2,2,MATCH(AR24,#REF!,0)))</f>
        <v/>
      </c>
      <c r="FU24" s="57" t="str">
        <f>IF(AS24="","",INDEX($FW$2:$GA$2,2,MATCH(AS24,#REF!,0)))</f>
        <v/>
      </c>
      <c r="FV24" s="57" t="str">
        <f>IF(AT24="","",INDEX($FW$2:$GA$2,2,MATCH(AT24,#REF!,0)))</f>
        <v/>
      </c>
      <c r="FW24" s="57" t="str">
        <f>IF(AU24="","",INDEX($FW$2:$GA$2,2,MATCH(AU24,#REF!,0)))</f>
        <v/>
      </c>
      <c r="FX24" s="57" t="str">
        <f>IF(AV24="","",INDEX($FW$2:$GA$2,2,MATCH(AV24,#REF!,0)))</f>
        <v/>
      </c>
      <c r="FY24" s="57" t="str">
        <f>IF(AW24="","",INDEX($FW$2:$GA$2,2,MATCH(AW24,#REF!,0)))</f>
        <v/>
      </c>
      <c r="FZ24" s="58" t="str">
        <f>IF(AX24="","",INDEX($FW$2:$GA$2,2,MATCH(AX24,#REF!,0)))</f>
        <v/>
      </c>
      <c r="GA24" s="59" t="e">
        <f>SUMPRODUCT(FQ24:FZ24,#REF!)</f>
        <v>#REF!</v>
      </c>
      <c r="GB24" s="43"/>
      <c r="GC24" s="88" t="str">
        <f t="shared" si="25"/>
        <v/>
      </c>
      <c r="GD24" s="88" t="e">
        <f t="shared" si="26"/>
        <v>#N/A</v>
      </c>
      <c r="GE24" s="88" t="e">
        <f t="shared" si="27"/>
        <v>#N/A</v>
      </c>
      <c r="GF24" s="87" t="e">
        <f t="shared" si="28"/>
        <v>#N/A</v>
      </c>
      <c r="GG24" s="87" t="str">
        <f t="shared" si="29"/>
        <v/>
      </c>
      <c r="GH24" s="87" t="str">
        <f t="shared" si="30"/>
        <v/>
      </c>
      <c r="GI24" s="87" t="str">
        <f t="shared" si="31"/>
        <v/>
      </c>
      <c r="GJ24" s="87" t="str">
        <f t="shared" si="32"/>
        <v/>
      </c>
    </row>
    <row r="25" spans="1:192" s="13" customFormat="1" ht="22.5" customHeight="1" outlineLevel="2">
      <c r="A25" s="608"/>
      <c r="B25" s="166"/>
      <c r="C25" s="494"/>
      <c r="D25" s="498" t="s">
        <v>368</v>
      </c>
      <c r="E25" s="195" t="s">
        <v>135</v>
      </c>
      <c r="F25" s="198" t="s">
        <v>348</v>
      </c>
      <c r="G25" s="167"/>
      <c r="H25" s="165"/>
      <c r="I25" s="167">
        <v>2006</v>
      </c>
      <c r="J25" s="167" t="str">
        <f t="shared" si="91"/>
        <v>平18</v>
      </c>
      <c r="K25" s="167"/>
      <c r="L25" s="621">
        <v>984</v>
      </c>
      <c r="M25" s="68"/>
      <c r="N25" s="68"/>
      <c r="O25" s="168"/>
      <c r="P25" s="168"/>
      <c r="Q25" s="169"/>
      <c r="R25" s="461" t="e">
        <f t="shared" si="92"/>
        <v>#DIV/0!</v>
      </c>
      <c r="S25" s="461" t="e">
        <f t="shared" si="93"/>
        <v>#DIV/0!</v>
      </c>
      <c r="T25" s="462" t="e">
        <f t="shared" si="94"/>
        <v>#DIV/0!</v>
      </c>
      <c r="U25" s="68"/>
      <c r="V25" s="68"/>
      <c r="W25" s="68"/>
      <c r="X25" s="68"/>
      <c r="Y25" s="68"/>
      <c r="Z25" s="79" t="str">
        <f t="shared" si="95"/>
        <v>4: 500㎡以上</v>
      </c>
      <c r="AA25" s="69"/>
      <c r="AB25" s="69" t="str">
        <f t="shared" si="96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97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98"/>
        <v>9</v>
      </c>
      <c r="AZ25" s="68"/>
      <c r="BA25" s="68">
        <f t="shared" si="99"/>
        <v>9</v>
      </c>
      <c r="BB25" s="69" t="e">
        <f t="shared" si="100"/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01"/>
        <v/>
      </c>
      <c r="BK25" s="441" t="s">
        <v>411</v>
      </c>
      <c r="BL25" s="441">
        <v>1</v>
      </c>
      <c r="BM25" s="441" t="s">
        <v>0</v>
      </c>
      <c r="BN25" s="442" t="s">
        <v>414</v>
      </c>
      <c r="BO25" s="440" t="s">
        <v>0</v>
      </c>
      <c r="BP25" s="445" t="s">
        <v>3</v>
      </c>
      <c r="BQ25" s="441" t="s">
        <v>0</v>
      </c>
      <c r="BR25" s="441" t="s">
        <v>0</v>
      </c>
      <c r="BS25" s="441" t="s">
        <v>0</v>
      </c>
      <c r="BT25" s="441" t="s">
        <v>0</v>
      </c>
      <c r="BU25" s="441" t="s">
        <v>0</v>
      </c>
      <c r="BV25" s="442" t="s">
        <v>42</v>
      </c>
      <c r="BW25" s="191" t="s">
        <v>0</v>
      </c>
      <c r="BX25" s="190"/>
      <c r="BY25" s="190"/>
      <c r="BZ25" s="500">
        <v>17967600</v>
      </c>
      <c r="CA25" s="192">
        <v>1</v>
      </c>
      <c r="CB25" s="177" t="s">
        <v>387</v>
      </c>
      <c r="CC25" s="178" t="str">
        <f t="shared" si="33"/>
        <v/>
      </c>
      <c r="CD25" s="176" t="str">
        <f t="shared" si="10"/>
        <v/>
      </c>
      <c r="CE25" s="179"/>
      <c r="CF25" s="106" t="str">
        <f t="shared" si="11"/>
        <v/>
      </c>
      <c r="CG25" s="75" t="s">
        <v>387</v>
      </c>
      <c r="CH25" s="180" t="str">
        <f t="shared" si="12"/>
        <v/>
      </c>
      <c r="CI25" s="75">
        <v>1</v>
      </c>
      <c r="CJ25" s="181" t="str">
        <f t="shared" si="102"/>
        <v/>
      </c>
      <c r="CK25" s="107" t="e">
        <v>#N/A</v>
      </c>
      <c r="CL25" s="75" t="e">
        <v>#N/A</v>
      </c>
      <c r="CM25" s="180" t="e">
        <f t="shared" si="103"/>
        <v>#N/A</v>
      </c>
      <c r="CN25" s="75">
        <v>1</v>
      </c>
      <c r="CO25" s="181" t="e">
        <f t="shared" si="104"/>
        <v>#N/A</v>
      </c>
      <c r="CP25" s="107" t="e">
        <v>#N/A</v>
      </c>
      <c r="CQ25" s="75" t="e">
        <v>#N/A</v>
      </c>
      <c r="CR25" s="180" t="e">
        <f t="shared" si="15"/>
        <v>#N/A</v>
      </c>
      <c r="CS25" s="75">
        <v>1</v>
      </c>
      <c r="CT25" s="181" t="e">
        <f t="shared" si="105"/>
        <v>#N/A</v>
      </c>
      <c r="CU25" s="107" t="e">
        <v>#N/A</v>
      </c>
      <c r="CV25" s="75" t="e">
        <v>#N/A</v>
      </c>
      <c r="CW25" s="180" t="e">
        <f t="shared" si="106"/>
        <v>#N/A</v>
      </c>
      <c r="CX25" s="75">
        <v>1</v>
      </c>
      <c r="CY25" s="182" t="e">
        <f t="shared" si="107"/>
        <v>#N/A</v>
      </c>
      <c r="CZ25" s="109" t="str">
        <f t="shared" si="16"/>
        <v/>
      </c>
      <c r="DA25" s="76" t="str">
        <f t="shared" si="34"/>
        <v/>
      </c>
      <c r="DB25" s="82">
        <v>1</v>
      </c>
      <c r="DC25" s="183" t="str">
        <f t="shared" si="17"/>
        <v/>
      </c>
      <c r="DD25" s="85" t="s">
        <v>387</v>
      </c>
      <c r="DE25" s="184" t="str">
        <f t="shared" si="108"/>
        <v/>
      </c>
      <c r="DF25" s="77">
        <v>3</v>
      </c>
      <c r="DG25" s="185" t="str">
        <f t="shared" si="109"/>
        <v/>
      </c>
      <c r="DH25" s="78" t="str">
        <f t="shared" si="110"/>
        <v/>
      </c>
      <c r="DI25" s="75" t="s">
        <v>387</v>
      </c>
      <c r="DJ25" s="180" t="str">
        <f t="shared" si="111"/>
        <v/>
      </c>
      <c r="DK25" s="75">
        <v>1</v>
      </c>
      <c r="DL25" s="181" t="str">
        <f t="shared" si="112"/>
        <v/>
      </c>
      <c r="DM25" s="78" t="str">
        <f t="shared" si="113"/>
        <v/>
      </c>
      <c r="DN25" s="75" t="s">
        <v>387</v>
      </c>
      <c r="DO25" s="180" t="str">
        <f t="shared" si="114"/>
        <v/>
      </c>
      <c r="DP25" s="75">
        <v>1</v>
      </c>
      <c r="DQ25" s="181" t="str">
        <f t="shared" si="115"/>
        <v/>
      </c>
      <c r="DR25" s="78" t="str">
        <f t="shared" si="116"/>
        <v/>
      </c>
      <c r="DS25" s="75" t="s">
        <v>387</v>
      </c>
      <c r="DT25" s="180" t="str">
        <f t="shared" si="117"/>
        <v/>
      </c>
      <c r="DU25" s="75">
        <v>1</v>
      </c>
      <c r="DV25" s="154" t="str">
        <f t="shared" si="118"/>
        <v/>
      </c>
      <c r="DW25" s="506"/>
      <c r="DX25" s="342"/>
      <c r="DY25" s="343"/>
      <c r="DZ25" s="343"/>
      <c r="EA25" s="343"/>
      <c r="EB25" s="344"/>
      <c r="EC25" s="386"/>
      <c r="ED25" s="343"/>
      <c r="EE25" s="343"/>
      <c r="EF25" s="343"/>
      <c r="EG25" s="344"/>
      <c r="EH25" s="392"/>
      <c r="EI25" s="360"/>
      <c r="EJ25" s="360"/>
      <c r="EK25" s="357" t="s">
        <v>431</v>
      </c>
      <c r="EL25" s="361" t="s">
        <v>431</v>
      </c>
      <c r="EM25" s="386"/>
      <c r="EN25" s="343"/>
      <c r="EO25" s="343"/>
      <c r="EP25" s="343"/>
      <c r="EQ25" s="344"/>
      <c r="ER25" s="386"/>
      <c r="ES25" s="343"/>
      <c r="ET25" s="343"/>
      <c r="EU25" s="343"/>
      <c r="EV25" s="344"/>
      <c r="EW25" s="386"/>
      <c r="EX25" s="343"/>
      <c r="EY25" s="343"/>
      <c r="EZ25" s="343"/>
      <c r="FA25" s="344"/>
      <c r="FB25" s="392"/>
      <c r="FC25" s="395"/>
      <c r="FD25" s="424"/>
      <c r="FE25" s="366" t="s">
        <v>430</v>
      </c>
      <c r="FF25" s="364" t="s">
        <v>430</v>
      </c>
      <c r="FG25" s="540"/>
      <c r="FH25" s="343"/>
      <c r="FI25" s="343"/>
      <c r="FJ25" s="343"/>
      <c r="FK25" s="521"/>
      <c r="FL25" s="210"/>
      <c r="FM25" s="43"/>
      <c r="FN25" s="43"/>
      <c r="FO25" s="55" t="str">
        <f t="shared" si="24"/>
        <v/>
      </c>
      <c r="FP25" s="43"/>
      <c r="FQ25" s="56" t="str">
        <f>IF(AO25="","",INDEX($FW$2:$GA$2,2,MATCH(AO25,#REF!,0)))</f>
        <v/>
      </c>
      <c r="FR25" s="57" t="str">
        <f>IF(AP25="","",INDEX($FW$2:$GA$2,2,MATCH(AP25,#REF!,0)))</f>
        <v/>
      </c>
      <c r="FS25" s="57" t="str">
        <f>IF(AQ25="","",INDEX($FW$2:$GA$2,2,MATCH(AQ25,#REF!,0)))</f>
        <v/>
      </c>
      <c r="FT25" s="57" t="str">
        <f>IF(AR25="","",INDEX($FW$2:$GA$2,2,MATCH(AR25,#REF!,0)))</f>
        <v/>
      </c>
      <c r="FU25" s="57" t="str">
        <f>IF(AS25="","",INDEX($FW$2:$GA$2,2,MATCH(AS25,#REF!,0)))</f>
        <v/>
      </c>
      <c r="FV25" s="57" t="str">
        <f>IF(AT25="","",INDEX($FW$2:$GA$2,2,MATCH(AT25,#REF!,0)))</f>
        <v/>
      </c>
      <c r="FW25" s="57" t="str">
        <f>IF(AU25="","",INDEX($FW$2:$GA$2,2,MATCH(AU25,#REF!,0)))</f>
        <v/>
      </c>
      <c r="FX25" s="57" t="str">
        <f>IF(AV25="","",INDEX($FW$2:$GA$2,2,MATCH(AV25,#REF!,0)))</f>
        <v/>
      </c>
      <c r="FY25" s="57" t="str">
        <f>IF(AW25="","",INDEX($FW$2:$GA$2,2,MATCH(AW25,#REF!,0)))</f>
        <v/>
      </c>
      <c r="FZ25" s="58" t="str">
        <f>IF(AX25="","",INDEX($FW$2:$GA$2,2,MATCH(AX25,#REF!,0)))</f>
        <v/>
      </c>
      <c r="GA25" s="59" t="e">
        <f>SUMPRODUCT(FQ25:FZ25,#REF!)</f>
        <v>#REF!</v>
      </c>
      <c r="GB25" s="43"/>
      <c r="GC25" s="88" t="str">
        <f t="shared" si="25"/>
        <v/>
      </c>
      <c r="GD25" s="88" t="e">
        <f t="shared" si="26"/>
        <v>#N/A</v>
      </c>
      <c r="GE25" s="88" t="e">
        <f t="shared" si="27"/>
        <v>#N/A</v>
      </c>
      <c r="GF25" s="87" t="e">
        <f t="shared" si="28"/>
        <v>#N/A</v>
      </c>
      <c r="GG25" s="87" t="str">
        <f t="shared" si="29"/>
        <v/>
      </c>
      <c r="GH25" s="87" t="str">
        <f t="shared" si="30"/>
        <v/>
      </c>
      <c r="GI25" s="87" t="str">
        <f t="shared" si="31"/>
        <v/>
      </c>
      <c r="GJ25" s="87" t="str">
        <f t="shared" si="32"/>
        <v/>
      </c>
    </row>
    <row r="26" spans="1:192" s="13" customFormat="1" ht="22.5" customHeight="1" outlineLevel="2">
      <c r="A26" s="608"/>
      <c r="B26" s="166"/>
      <c r="C26" s="494"/>
      <c r="D26" s="498" t="s">
        <v>368</v>
      </c>
      <c r="E26" s="195" t="s">
        <v>130</v>
      </c>
      <c r="F26" s="198" t="s">
        <v>347</v>
      </c>
      <c r="G26" s="167"/>
      <c r="H26" s="165"/>
      <c r="I26" s="167">
        <v>2014</v>
      </c>
      <c r="J26" s="167" t="str">
        <f t="shared" si="91"/>
        <v>平26</v>
      </c>
      <c r="K26" s="167"/>
      <c r="L26" s="621">
        <v>10493</v>
      </c>
      <c r="M26" s="68"/>
      <c r="N26" s="68"/>
      <c r="O26" s="168"/>
      <c r="P26" s="168"/>
      <c r="Q26" s="169"/>
      <c r="R26" s="461" t="e">
        <f t="shared" si="92"/>
        <v>#DIV/0!</v>
      </c>
      <c r="S26" s="461" t="e">
        <f t="shared" si="93"/>
        <v>#DIV/0!</v>
      </c>
      <c r="T26" s="462" t="e">
        <f t="shared" si="94"/>
        <v>#DIV/0!</v>
      </c>
      <c r="U26" s="68"/>
      <c r="V26" s="68"/>
      <c r="W26" s="68"/>
      <c r="X26" s="68"/>
      <c r="Y26" s="68"/>
      <c r="Z26" s="79" t="str">
        <f t="shared" si="95"/>
        <v>1: 5,000㎡以上</v>
      </c>
      <c r="AA26" s="69"/>
      <c r="AB26" s="69" t="str">
        <f t="shared" si="96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97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98"/>
        <v>1</v>
      </c>
      <c r="AZ26" s="68"/>
      <c r="BA26" s="68">
        <f t="shared" si="99"/>
        <v>1</v>
      </c>
      <c r="BB26" s="69" t="e">
        <f t="shared" si="100"/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01"/>
        <v/>
      </c>
      <c r="BK26" s="441" t="s">
        <v>409</v>
      </c>
      <c r="BL26" s="441">
        <v>3</v>
      </c>
      <c r="BM26" s="441"/>
      <c r="BN26" s="442"/>
      <c r="BO26" s="452"/>
      <c r="BP26" s="447"/>
      <c r="BQ26" s="447"/>
      <c r="BR26" s="447"/>
      <c r="BS26" s="447"/>
      <c r="BT26" s="447"/>
      <c r="BU26" s="447"/>
      <c r="BV26" s="448"/>
      <c r="BW26" s="191"/>
      <c r="BX26" s="190"/>
      <c r="BY26" s="190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0"/>
        <v/>
      </c>
      <c r="CE26" s="179"/>
      <c r="CF26" s="106" t="str">
        <f t="shared" si="11"/>
        <v/>
      </c>
      <c r="CG26" s="75" t="s">
        <v>387</v>
      </c>
      <c r="CH26" s="180" t="str">
        <f t="shared" si="12"/>
        <v/>
      </c>
      <c r="CI26" s="75">
        <v>1</v>
      </c>
      <c r="CJ26" s="181" t="str">
        <f t="shared" si="102"/>
        <v/>
      </c>
      <c r="CK26" s="107" t="e">
        <v>#N/A</v>
      </c>
      <c r="CL26" s="75" t="e">
        <v>#N/A</v>
      </c>
      <c r="CM26" s="180" t="e">
        <f t="shared" si="103"/>
        <v>#N/A</v>
      </c>
      <c r="CN26" s="75">
        <v>1</v>
      </c>
      <c r="CO26" s="181" t="e">
        <f t="shared" si="104"/>
        <v>#N/A</v>
      </c>
      <c r="CP26" s="107" t="e">
        <v>#N/A</v>
      </c>
      <c r="CQ26" s="75" t="e">
        <v>#N/A</v>
      </c>
      <c r="CR26" s="180" t="e">
        <f t="shared" si="15"/>
        <v>#N/A</v>
      </c>
      <c r="CS26" s="75">
        <v>1</v>
      </c>
      <c r="CT26" s="181" t="e">
        <f t="shared" si="105"/>
        <v>#N/A</v>
      </c>
      <c r="CU26" s="107" t="e">
        <v>#N/A</v>
      </c>
      <c r="CV26" s="75" t="e">
        <v>#N/A</v>
      </c>
      <c r="CW26" s="180" t="e">
        <f t="shared" si="106"/>
        <v>#N/A</v>
      </c>
      <c r="CX26" s="75">
        <v>1</v>
      </c>
      <c r="CY26" s="182" t="e">
        <f t="shared" si="107"/>
        <v>#N/A</v>
      </c>
      <c r="CZ26" s="109" t="str">
        <f t="shared" si="16"/>
        <v/>
      </c>
      <c r="DA26" s="76" t="str">
        <f t="shared" si="34"/>
        <v/>
      </c>
      <c r="DB26" s="82">
        <v>1</v>
      </c>
      <c r="DC26" s="183" t="str">
        <f t="shared" si="17"/>
        <v/>
      </c>
      <c r="DD26" s="85" t="s">
        <v>387</v>
      </c>
      <c r="DE26" s="184" t="str">
        <f t="shared" si="108"/>
        <v/>
      </c>
      <c r="DF26" s="77">
        <v>3</v>
      </c>
      <c r="DG26" s="185" t="str">
        <f t="shared" si="109"/>
        <v/>
      </c>
      <c r="DH26" s="78" t="str">
        <f t="shared" si="110"/>
        <v/>
      </c>
      <c r="DI26" s="75" t="s">
        <v>387</v>
      </c>
      <c r="DJ26" s="180" t="str">
        <f t="shared" si="111"/>
        <v/>
      </c>
      <c r="DK26" s="75">
        <v>1</v>
      </c>
      <c r="DL26" s="181" t="str">
        <f t="shared" si="112"/>
        <v/>
      </c>
      <c r="DM26" s="78" t="str">
        <f t="shared" si="113"/>
        <v/>
      </c>
      <c r="DN26" s="75" t="s">
        <v>387</v>
      </c>
      <c r="DO26" s="180" t="str">
        <f t="shared" si="114"/>
        <v/>
      </c>
      <c r="DP26" s="75">
        <v>1</v>
      </c>
      <c r="DQ26" s="181" t="str">
        <f t="shared" si="115"/>
        <v/>
      </c>
      <c r="DR26" s="78" t="str">
        <f t="shared" si="116"/>
        <v/>
      </c>
      <c r="DS26" s="75" t="s">
        <v>387</v>
      </c>
      <c r="DT26" s="180" t="str">
        <f t="shared" si="117"/>
        <v/>
      </c>
      <c r="DU26" s="75">
        <v>1</v>
      </c>
      <c r="DV26" s="154" t="str">
        <f t="shared" si="118"/>
        <v/>
      </c>
      <c r="DW26" s="506"/>
      <c r="DX26" s="626" t="s">
        <v>423</v>
      </c>
      <c r="DY26" s="343"/>
      <c r="DZ26" s="343"/>
      <c r="EA26" s="343"/>
      <c r="EB26" s="344"/>
      <c r="EC26" s="386"/>
      <c r="ED26" s="343"/>
      <c r="EE26" s="343"/>
      <c r="EF26" s="343"/>
      <c r="EG26" s="344"/>
      <c r="EH26" s="386"/>
      <c r="EI26" s="343"/>
      <c r="EJ26" s="343"/>
      <c r="EK26" s="343"/>
      <c r="EL26" s="344"/>
      <c r="EM26" s="386"/>
      <c r="EN26" s="357" t="s">
        <v>431</v>
      </c>
      <c r="EO26" s="357" t="s">
        <v>431</v>
      </c>
      <c r="EP26" s="357" t="s">
        <v>431</v>
      </c>
      <c r="EQ26" s="344"/>
      <c r="ER26" s="386"/>
      <c r="ES26" s="343"/>
      <c r="ET26" s="343"/>
      <c r="EU26" s="343"/>
      <c r="EV26" s="344"/>
      <c r="EW26" s="386"/>
      <c r="EX26" s="343"/>
      <c r="EY26" s="343"/>
      <c r="EZ26" s="343"/>
      <c r="FA26" s="344"/>
      <c r="FB26" s="386"/>
      <c r="FC26" s="343"/>
      <c r="FD26" s="343"/>
      <c r="FE26" s="343"/>
      <c r="FF26" s="344"/>
      <c r="FG26" s="557"/>
      <c r="FH26" s="394"/>
      <c r="FI26" s="366" t="s">
        <v>430</v>
      </c>
      <c r="FJ26" s="366" t="s">
        <v>430</v>
      </c>
      <c r="FK26" s="522" t="s">
        <v>430</v>
      </c>
      <c r="FL26" s="210"/>
      <c r="FM26" s="43"/>
      <c r="FN26" s="43"/>
      <c r="FO26" s="55" t="str">
        <f t="shared" si="24"/>
        <v/>
      </c>
      <c r="FP26" s="43"/>
      <c r="FQ26" s="56" t="str">
        <f>IF(AO26="","",INDEX($FW$2:$GA$2,2,MATCH(AO26,#REF!,0)))</f>
        <v/>
      </c>
      <c r="FR26" s="57" t="str">
        <f>IF(AP26="","",INDEX($FW$2:$GA$2,2,MATCH(AP26,#REF!,0)))</f>
        <v/>
      </c>
      <c r="FS26" s="57" t="str">
        <f>IF(AQ26="","",INDEX($FW$2:$GA$2,2,MATCH(AQ26,#REF!,0)))</f>
        <v/>
      </c>
      <c r="FT26" s="57" t="str">
        <f>IF(AR26="","",INDEX($FW$2:$GA$2,2,MATCH(AR26,#REF!,0)))</f>
        <v/>
      </c>
      <c r="FU26" s="57" t="str">
        <f>IF(AS26="","",INDEX($FW$2:$GA$2,2,MATCH(AS26,#REF!,0)))</f>
        <v/>
      </c>
      <c r="FV26" s="57" t="str">
        <f>IF(AT26="","",INDEX($FW$2:$GA$2,2,MATCH(AT26,#REF!,0)))</f>
        <v/>
      </c>
      <c r="FW26" s="57" t="str">
        <f>IF(AU26="","",INDEX($FW$2:$GA$2,2,MATCH(AU26,#REF!,0)))</f>
        <v/>
      </c>
      <c r="FX26" s="57" t="str">
        <f>IF(AV26="","",INDEX($FW$2:$GA$2,2,MATCH(AV26,#REF!,0)))</f>
        <v/>
      </c>
      <c r="FY26" s="57" t="str">
        <f>IF(AW26="","",INDEX($FW$2:$GA$2,2,MATCH(AW26,#REF!,0)))</f>
        <v/>
      </c>
      <c r="FZ26" s="58" t="str">
        <f>IF(AX26="","",INDEX($FW$2:$GA$2,2,MATCH(AX26,#REF!,0)))</f>
        <v/>
      </c>
      <c r="GA26" s="59" t="e">
        <f>SUMPRODUCT(FQ26:FZ26,#REF!)</f>
        <v>#REF!</v>
      </c>
      <c r="GB26" s="43"/>
      <c r="GC26" s="88" t="str">
        <f t="shared" si="25"/>
        <v/>
      </c>
      <c r="GD26" s="88" t="e">
        <f t="shared" si="26"/>
        <v>#N/A</v>
      </c>
      <c r="GE26" s="88" t="e">
        <f t="shared" si="27"/>
        <v>#N/A</v>
      </c>
      <c r="GF26" s="87" t="e">
        <f t="shared" si="28"/>
        <v>#N/A</v>
      </c>
      <c r="GG26" s="87" t="str">
        <f t="shared" si="29"/>
        <v/>
      </c>
      <c r="GH26" s="87" t="str">
        <f t="shared" si="30"/>
        <v/>
      </c>
      <c r="GI26" s="87" t="str">
        <f t="shared" si="31"/>
        <v/>
      </c>
      <c r="GJ26" s="87" t="str">
        <f t="shared" si="32"/>
        <v/>
      </c>
    </row>
    <row r="27" spans="1:192" s="13" customFormat="1" ht="22.5" customHeight="1" outlineLevel="2">
      <c r="A27" s="608"/>
      <c r="B27" s="166"/>
      <c r="C27" s="494"/>
      <c r="D27" s="498" t="s">
        <v>382</v>
      </c>
      <c r="E27" s="195" t="s">
        <v>131</v>
      </c>
      <c r="F27" s="198" t="s">
        <v>347</v>
      </c>
      <c r="G27" s="167"/>
      <c r="H27" s="165"/>
      <c r="I27" s="167">
        <v>1986</v>
      </c>
      <c r="J27" s="167" t="str">
        <f t="shared" si="91"/>
        <v>昭61</v>
      </c>
      <c r="K27" s="167"/>
      <c r="L27" s="621">
        <v>4091</v>
      </c>
      <c r="M27" s="68"/>
      <c r="N27" s="68"/>
      <c r="O27" s="168"/>
      <c r="P27" s="168"/>
      <c r="Q27" s="169"/>
      <c r="R27" s="461" t="e">
        <f t="shared" si="92"/>
        <v>#DIV/0!</v>
      </c>
      <c r="S27" s="461" t="e">
        <f t="shared" si="93"/>
        <v>#DIV/0!</v>
      </c>
      <c r="T27" s="462" t="e">
        <f t="shared" si="94"/>
        <v>#DIV/0!</v>
      </c>
      <c r="U27" s="68"/>
      <c r="V27" s="68"/>
      <c r="W27" s="68"/>
      <c r="X27" s="68"/>
      <c r="Y27" s="68"/>
      <c r="Z27" s="79" t="str">
        <f t="shared" si="95"/>
        <v>2: 3,000㎡以上</v>
      </c>
      <c r="AA27" s="69"/>
      <c r="AB27" s="69" t="str">
        <f t="shared" si="96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97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98"/>
        <v>29</v>
      </c>
      <c r="AZ27" s="68"/>
      <c r="BA27" s="68">
        <f t="shared" si="99"/>
        <v>29</v>
      </c>
      <c r="BB27" s="69" t="e">
        <f t="shared" si="100"/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01"/>
        <v/>
      </c>
      <c r="BK27" s="441" t="s">
        <v>412</v>
      </c>
      <c r="BL27" s="441">
        <v>3</v>
      </c>
      <c r="BM27" s="441" t="s">
        <v>0</v>
      </c>
      <c r="BN27" s="442" t="s">
        <v>414</v>
      </c>
      <c r="BO27" s="450" t="s">
        <v>1</v>
      </c>
      <c r="BP27" s="445" t="s">
        <v>3</v>
      </c>
      <c r="BQ27" s="444" t="s">
        <v>2</v>
      </c>
      <c r="BR27" s="444" t="s">
        <v>2</v>
      </c>
      <c r="BS27" s="441" t="s">
        <v>0</v>
      </c>
      <c r="BT27" s="441" t="s">
        <v>0</v>
      </c>
      <c r="BU27" s="446" t="s">
        <v>1</v>
      </c>
      <c r="BV27" s="442" t="s">
        <v>0</v>
      </c>
      <c r="BW27" s="191" t="s">
        <v>2</v>
      </c>
      <c r="BX27" s="190"/>
      <c r="BY27" s="190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0"/>
        <v/>
      </c>
      <c r="CE27" s="179"/>
      <c r="CF27" s="106" t="str">
        <f t="shared" si="11"/>
        <v/>
      </c>
      <c r="CG27" s="75" t="s">
        <v>387</v>
      </c>
      <c r="CH27" s="180" t="str">
        <f t="shared" si="12"/>
        <v/>
      </c>
      <c r="CI27" s="75">
        <v>1</v>
      </c>
      <c r="CJ27" s="181" t="str">
        <f t="shared" si="102"/>
        <v/>
      </c>
      <c r="CK27" s="107" t="e">
        <v>#N/A</v>
      </c>
      <c r="CL27" s="75" t="e">
        <v>#N/A</v>
      </c>
      <c r="CM27" s="180" t="e">
        <f t="shared" si="103"/>
        <v>#N/A</v>
      </c>
      <c r="CN27" s="75">
        <v>1</v>
      </c>
      <c r="CO27" s="181" t="e">
        <f t="shared" si="104"/>
        <v>#N/A</v>
      </c>
      <c r="CP27" s="107" t="e">
        <v>#N/A</v>
      </c>
      <c r="CQ27" s="75" t="e">
        <v>#N/A</v>
      </c>
      <c r="CR27" s="180" t="e">
        <f t="shared" si="15"/>
        <v>#N/A</v>
      </c>
      <c r="CS27" s="75">
        <v>1</v>
      </c>
      <c r="CT27" s="181" t="e">
        <f t="shared" si="105"/>
        <v>#N/A</v>
      </c>
      <c r="CU27" s="107" t="e">
        <v>#N/A</v>
      </c>
      <c r="CV27" s="75" t="e">
        <v>#N/A</v>
      </c>
      <c r="CW27" s="180" t="e">
        <f t="shared" si="106"/>
        <v>#N/A</v>
      </c>
      <c r="CX27" s="75">
        <v>1</v>
      </c>
      <c r="CY27" s="182" t="e">
        <f t="shared" si="107"/>
        <v>#N/A</v>
      </c>
      <c r="CZ27" s="109" t="str">
        <f t="shared" si="16"/>
        <v/>
      </c>
      <c r="DA27" s="76" t="str">
        <f t="shared" si="34"/>
        <v/>
      </c>
      <c r="DB27" s="82">
        <v>1</v>
      </c>
      <c r="DC27" s="183" t="str">
        <f t="shared" si="17"/>
        <v/>
      </c>
      <c r="DD27" s="85" t="s">
        <v>387</v>
      </c>
      <c r="DE27" s="184" t="str">
        <f t="shared" si="108"/>
        <v/>
      </c>
      <c r="DF27" s="77">
        <v>3</v>
      </c>
      <c r="DG27" s="185" t="str">
        <f t="shared" si="109"/>
        <v/>
      </c>
      <c r="DH27" s="78" t="str">
        <f t="shared" si="110"/>
        <v/>
      </c>
      <c r="DI27" s="75" t="s">
        <v>387</v>
      </c>
      <c r="DJ27" s="180" t="str">
        <f t="shared" si="111"/>
        <v/>
      </c>
      <c r="DK27" s="75">
        <v>1</v>
      </c>
      <c r="DL27" s="181" t="str">
        <f t="shared" si="112"/>
        <v/>
      </c>
      <c r="DM27" s="78" t="str">
        <f t="shared" si="113"/>
        <v/>
      </c>
      <c r="DN27" s="75" t="s">
        <v>387</v>
      </c>
      <c r="DO27" s="180" t="str">
        <f t="shared" si="114"/>
        <v/>
      </c>
      <c r="DP27" s="75">
        <v>1</v>
      </c>
      <c r="DQ27" s="181" t="str">
        <f t="shared" si="115"/>
        <v/>
      </c>
      <c r="DR27" s="78" t="str">
        <f t="shared" si="116"/>
        <v/>
      </c>
      <c r="DS27" s="75" t="s">
        <v>387</v>
      </c>
      <c r="DT27" s="180" t="str">
        <f t="shared" si="117"/>
        <v/>
      </c>
      <c r="DU27" s="75">
        <v>1</v>
      </c>
      <c r="DV27" s="154" t="str">
        <f t="shared" si="118"/>
        <v/>
      </c>
      <c r="DW27" s="506"/>
      <c r="DX27" s="531" t="s">
        <v>55</v>
      </c>
      <c r="DY27" s="360"/>
      <c r="DZ27" s="360"/>
      <c r="EA27" s="360"/>
      <c r="EB27" s="356"/>
      <c r="EC27" s="392"/>
      <c r="ED27" s="360"/>
      <c r="EE27" s="395"/>
      <c r="EF27" s="343"/>
      <c r="EG27" s="344"/>
      <c r="EH27" s="392"/>
      <c r="EI27" s="360"/>
      <c r="EJ27" s="360"/>
      <c r="EK27" s="360"/>
      <c r="EL27" s="355"/>
      <c r="EM27" s="386"/>
      <c r="EN27" s="343"/>
      <c r="EO27" s="343"/>
      <c r="EP27" s="343"/>
      <c r="EQ27" s="364" t="s">
        <v>430</v>
      </c>
      <c r="ER27" s="423" t="s">
        <v>430</v>
      </c>
      <c r="ES27" s="366" t="s">
        <v>430</v>
      </c>
      <c r="ET27" s="343"/>
      <c r="EU27" s="343"/>
      <c r="EV27" s="344"/>
      <c r="EW27" s="386"/>
      <c r="EX27" s="343"/>
      <c r="EY27" s="343"/>
      <c r="EZ27" s="343"/>
      <c r="FA27" s="344"/>
      <c r="FB27" s="390"/>
      <c r="FC27" s="343"/>
      <c r="FD27" s="343"/>
      <c r="FE27" s="343"/>
      <c r="FF27" s="344"/>
      <c r="FG27" s="540"/>
      <c r="FH27" s="343"/>
      <c r="FI27" s="343"/>
      <c r="FJ27" s="343"/>
      <c r="FK27" s="521"/>
      <c r="FL27" s="210"/>
      <c r="FM27" s="43"/>
      <c r="FN27" s="43"/>
      <c r="FO27" s="55" t="str">
        <f t="shared" si="24"/>
        <v/>
      </c>
      <c r="FP27" s="43"/>
      <c r="FQ27" s="56" t="str">
        <f>IF(AO27="","",INDEX($FW$2:$GA$2,2,MATCH(AO27,#REF!,0)))</f>
        <v/>
      </c>
      <c r="FR27" s="57" t="str">
        <f>IF(AP27="","",INDEX($FW$2:$GA$2,2,MATCH(AP27,#REF!,0)))</f>
        <v/>
      </c>
      <c r="FS27" s="57" t="str">
        <f>IF(AQ27="","",INDEX($FW$2:$GA$2,2,MATCH(AQ27,#REF!,0)))</f>
        <v/>
      </c>
      <c r="FT27" s="57" t="str">
        <f>IF(AR27="","",INDEX($FW$2:$GA$2,2,MATCH(AR27,#REF!,0)))</f>
        <v/>
      </c>
      <c r="FU27" s="57" t="str">
        <f>IF(AS27="","",INDEX($FW$2:$GA$2,2,MATCH(AS27,#REF!,0)))</f>
        <v/>
      </c>
      <c r="FV27" s="57" t="str">
        <f>IF(AT27="","",INDEX($FW$2:$GA$2,2,MATCH(AT27,#REF!,0)))</f>
        <v/>
      </c>
      <c r="FW27" s="57" t="str">
        <f>IF(AU27="","",INDEX($FW$2:$GA$2,2,MATCH(AU27,#REF!,0)))</f>
        <v/>
      </c>
      <c r="FX27" s="57" t="str">
        <f>IF(AV27="","",INDEX($FW$2:$GA$2,2,MATCH(AV27,#REF!,0)))</f>
        <v/>
      </c>
      <c r="FY27" s="57" t="str">
        <f>IF(AW27="","",INDEX($FW$2:$GA$2,2,MATCH(AW27,#REF!,0)))</f>
        <v/>
      </c>
      <c r="FZ27" s="58" t="str">
        <f>IF(AX27="","",INDEX($FW$2:$GA$2,2,MATCH(AX27,#REF!,0)))</f>
        <v/>
      </c>
      <c r="GA27" s="59" t="e">
        <f>SUMPRODUCT(FQ27:FZ27,#REF!)</f>
        <v>#REF!</v>
      </c>
      <c r="GB27" s="43"/>
      <c r="GC27" s="88" t="str">
        <f t="shared" si="25"/>
        <v/>
      </c>
      <c r="GD27" s="88" t="e">
        <f t="shared" si="26"/>
        <v>#N/A</v>
      </c>
      <c r="GE27" s="88" t="e">
        <f t="shared" si="27"/>
        <v>#N/A</v>
      </c>
      <c r="GF27" s="87" t="e">
        <f t="shared" si="28"/>
        <v>#N/A</v>
      </c>
      <c r="GG27" s="87" t="str">
        <f t="shared" si="29"/>
        <v/>
      </c>
      <c r="GH27" s="87" t="str">
        <f t="shared" si="30"/>
        <v/>
      </c>
      <c r="GI27" s="87" t="str">
        <f t="shared" si="31"/>
        <v/>
      </c>
      <c r="GJ27" s="87" t="str">
        <f t="shared" si="32"/>
        <v/>
      </c>
    </row>
    <row r="28" spans="1:192" s="13" customFormat="1" ht="22.5" customHeight="1" outlineLevel="2">
      <c r="A28" s="608"/>
      <c r="B28" s="166"/>
      <c r="C28" s="494"/>
      <c r="D28" s="498" t="s">
        <v>382</v>
      </c>
      <c r="E28" s="195" t="s">
        <v>132</v>
      </c>
      <c r="F28" s="198" t="s">
        <v>347</v>
      </c>
      <c r="G28" s="167"/>
      <c r="H28" s="165"/>
      <c r="I28" s="167">
        <v>2006</v>
      </c>
      <c r="J28" s="167" t="str">
        <f>IF(OR(I28="",TYPE(I28)&lt;&gt;1),"",TEXT(DATEVALUE(I28&amp;"/1/1"),"gge"))</f>
        <v>平18</v>
      </c>
      <c r="K28" s="167"/>
      <c r="L28" s="623" t="s">
        <v>393</v>
      </c>
      <c r="M28" s="68"/>
      <c r="N28" s="68"/>
      <c r="O28" s="168"/>
      <c r="P28" s="168"/>
      <c r="Q28" s="169"/>
      <c r="R28" s="461" t="str">
        <f>IF(OR(TYPE(L28)&lt;&gt;1,L28=""),"",IF(L28=0,0,ROUND(L28/(O28+P28)*1.1,0)))</f>
        <v/>
      </c>
      <c r="S28" s="461" t="str">
        <f>IF(OR(TYPE(L28)&lt;&gt;1,L28=""),"",IF(L28=0,0,ROUND((L28/(O28+P28))^0.5*1.1*4*(4*O28+1)*0.7,0)))</f>
        <v/>
      </c>
      <c r="T28" s="462" t="str">
        <f>IF(OR(TYPE(L28)&lt;&gt;1,L28=""),"",IF(L28=0,0,ROUND((L28/(O28+P28))^0.5*1.1*4*(4*O28+1)*0.3,0)))</f>
        <v/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/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>IF(AND(TYPE(B$4)=1,B$4&lt;&gt;"",TYPE(I28)=1,I28&lt;&gt;""),B$4-I28,"")</f>
        <v>9</v>
      </c>
      <c r="AZ28" s="68"/>
      <c r="BA28" s="68">
        <f>IF(AY28="","",AY28+AZ28)</f>
        <v>9</v>
      </c>
      <c r="BB28" s="69" t="e">
        <f>GA28/10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>IF(OR(B$4="",AN28=""),"",AN28+B$4)</f>
        <v/>
      </c>
      <c r="BK28" s="441" t="s">
        <v>409</v>
      </c>
      <c r="BL28" s="441">
        <v>1</v>
      </c>
      <c r="BM28" s="441"/>
      <c r="BN28" s="442"/>
      <c r="BO28" s="440" t="s">
        <v>454</v>
      </c>
      <c r="BP28" s="441" t="s">
        <v>454</v>
      </c>
      <c r="BQ28" s="441" t="s">
        <v>454</v>
      </c>
      <c r="BR28" s="441" t="s">
        <v>454</v>
      </c>
      <c r="BS28" s="441" t="s">
        <v>454</v>
      </c>
      <c r="BT28" s="441" t="s">
        <v>454</v>
      </c>
      <c r="BU28" s="441" t="s">
        <v>454</v>
      </c>
      <c r="BV28" s="442" t="s">
        <v>455</v>
      </c>
      <c r="BW28" s="191"/>
      <c r="BX28" s="190"/>
      <c r="BY28" s="190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0"/>
        <v/>
      </c>
      <c r="CE28" s="179"/>
      <c r="CF28" s="106" t="str">
        <f t="shared" si="11"/>
        <v/>
      </c>
      <c r="CG28" s="75" t="s">
        <v>387</v>
      </c>
      <c r="CH28" s="180" t="str">
        <f t="shared" si="12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5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6"/>
        <v/>
      </c>
      <c r="DA28" s="76" t="str">
        <f t="shared" si="34"/>
        <v/>
      </c>
      <c r="DB28" s="82">
        <v>1</v>
      </c>
      <c r="DC28" s="183" t="str">
        <f t="shared" si="17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342"/>
      <c r="DY28" s="343"/>
      <c r="DZ28" s="343"/>
      <c r="EA28" s="343"/>
      <c r="EB28" s="344"/>
      <c r="EC28" s="386"/>
      <c r="ED28" s="343"/>
      <c r="EE28" s="343"/>
      <c r="EF28" s="343"/>
      <c r="EG28" s="344"/>
      <c r="EH28" s="392"/>
      <c r="EI28" s="360"/>
      <c r="EJ28" s="360"/>
      <c r="EK28" s="649" t="s">
        <v>55</v>
      </c>
      <c r="EL28" s="361" t="s">
        <v>55</v>
      </c>
      <c r="EM28" s="386"/>
      <c r="EN28" s="343"/>
      <c r="EO28" s="343"/>
      <c r="EP28" s="343"/>
      <c r="EQ28" s="344"/>
      <c r="ER28" s="386"/>
      <c r="ES28" s="343"/>
      <c r="ET28" s="343"/>
      <c r="EU28" s="343"/>
      <c r="EV28" s="344"/>
      <c r="EW28" s="386"/>
      <c r="EX28" s="343"/>
      <c r="EY28" s="343"/>
      <c r="EZ28" s="343"/>
      <c r="FA28" s="344"/>
      <c r="FB28" s="392"/>
      <c r="FC28" s="395"/>
      <c r="FD28" s="424"/>
      <c r="FE28" s="366" t="s">
        <v>414</v>
      </c>
      <c r="FF28" s="364" t="s">
        <v>414</v>
      </c>
      <c r="FG28" s="550" t="s">
        <v>414</v>
      </c>
      <c r="FH28" s="343"/>
      <c r="FI28" s="343"/>
      <c r="FJ28" s="343"/>
      <c r="FK28" s="521"/>
      <c r="FL28" s="210"/>
      <c r="FM28" s="43"/>
      <c r="FN28" s="43"/>
      <c r="FO28" s="55" t="str">
        <f t="shared" si="24"/>
        <v/>
      </c>
      <c r="FP28" s="43"/>
      <c r="FQ28" s="56" t="str">
        <f>IF(AO28="","",INDEX($FW$2:$GA$2,2,MATCH(AO28,#REF!,0)))</f>
        <v/>
      </c>
      <c r="FR28" s="57" t="str">
        <f>IF(AP28="","",INDEX($FW$2:$GA$2,2,MATCH(AP28,#REF!,0)))</f>
        <v/>
      </c>
      <c r="FS28" s="57" t="str">
        <f>IF(AQ28="","",INDEX($FW$2:$GA$2,2,MATCH(AQ28,#REF!,0)))</f>
        <v/>
      </c>
      <c r="FT28" s="57" t="str">
        <f>IF(AR28="","",INDEX($FW$2:$GA$2,2,MATCH(AR28,#REF!,0)))</f>
        <v/>
      </c>
      <c r="FU28" s="57" t="str">
        <f>IF(AS28="","",INDEX($FW$2:$GA$2,2,MATCH(AS28,#REF!,0)))</f>
        <v/>
      </c>
      <c r="FV28" s="57" t="str">
        <f>IF(AT28="","",INDEX($FW$2:$GA$2,2,MATCH(AT28,#REF!,0)))</f>
        <v/>
      </c>
      <c r="FW28" s="57" t="str">
        <f>IF(AU28="","",INDEX($FW$2:$GA$2,2,MATCH(AU28,#REF!,0)))</f>
        <v/>
      </c>
      <c r="FX28" s="57" t="str">
        <f>IF(AV28="","",INDEX($FW$2:$GA$2,2,MATCH(AV28,#REF!,0)))</f>
        <v/>
      </c>
      <c r="FY28" s="57" t="str">
        <f>IF(AW28="","",INDEX($FW$2:$GA$2,2,MATCH(AW28,#REF!,0)))</f>
        <v/>
      </c>
      <c r="FZ28" s="58" t="str">
        <f>IF(AX28="","",INDEX($FW$2:$GA$2,2,MATCH(AX28,#REF!,0)))</f>
        <v/>
      </c>
      <c r="GA28" s="59" t="e">
        <f>SUMPRODUCT(FQ28:FZ28,#REF!)</f>
        <v>#REF!</v>
      </c>
      <c r="GB28" s="43"/>
      <c r="GC28" s="88" t="str">
        <f t="shared" si="25"/>
        <v/>
      </c>
      <c r="GD28" s="88" t="e">
        <f t="shared" si="26"/>
        <v>#N/A</v>
      </c>
      <c r="GE28" s="88" t="e">
        <f t="shared" si="27"/>
        <v>#N/A</v>
      </c>
      <c r="GF28" s="87" t="e">
        <f t="shared" si="28"/>
        <v>#N/A</v>
      </c>
      <c r="GG28" s="87" t="str">
        <f t="shared" si="29"/>
        <v/>
      </c>
      <c r="GH28" s="87" t="str">
        <f t="shared" si="30"/>
        <v/>
      </c>
      <c r="GI28" s="87" t="str">
        <f t="shared" si="31"/>
        <v/>
      </c>
      <c r="GJ28" s="87" t="str">
        <f t="shared" si="32"/>
        <v/>
      </c>
    </row>
    <row r="29" spans="1:192" s="13" customFormat="1" ht="22.5" customHeight="1" outlineLevel="2">
      <c r="A29" s="608"/>
      <c r="B29" s="166"/>
      <c r="C29" s="494"/>
      <c r="D29" s="498" t="s">
        <v>382</v>
      </c>
      <c r="E29" s="195" t="s">
        <v>133</v>
      </c>
      <c r="F29" s="198" t="s">
        <v>347</v>
      </c>
      <c r="G29" s="167"/>
      <c r="H29" s="165"/>
      <c r="I29" s="167">
        <v>1957</v>
      </c>
      <c r="J29" s="167" t="str">
        <f t="shared" si="91"/>
        <v>昭32</v>
      </c>
      <c r="K29" s="167"/>
      <c r="L29" s="621">
        <v>1696</v>
      </c>
      <c r="M29" s="68"/>
      <c r="N29" s="68"/>
      <c r="O29" s="168"/>
      <c r="P29" s="168"/>
      <c r="Q29" s="169"/>
      <c r="R29" s="461" t="e">
        <f t="shared" si="92"/>
        <v>#DIV/0!</v>
      </c>
      <c r="S29" s="461" t="e">
        <f t="shared" si="93"/>
        <v>#DIV/0!</v>
      </c>
      <c r="T29" s="462" t="e">
        <f t="shared" si="94"/>
        <v>#DIV/0!</v>
      </c>
      <c r="U29" s="68"/>
      <c r="V29" s="68"/>
      <c r="W29" s="68"/>
      <c r="X29" s="68"/>
      <c r="Y29" s="68"/>
      <c r="Z29" s="79" t="str">
        <f t="shared" si="95"/>
        <v>3: 1,000㎡以上</v>
      </c>
      <c r="AA29" s="69"/>
      <c r="AB29" s="69" t="str">
        <f t="shared" si="96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97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98"/>
        <v>58</v>
      </c>
      <c r="AZ29" s="68"/>
      <c r="BA29" s="68">
        <f t="shared" si="99"/>
        <v>58</v>
      </c>
      <c r="BB29" s="69" t="e">
        <f t="shared" si="100"/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01"/>
        <v/>
      </c>
      <c r="BK29" s="441" t="s">
        <v>409</v>
      </c>
      <c r="BL29" s="441">
        <v>2</v>
      </c>
      <c r="BM29" s="441" t="s">
        <v>1</v>
      </c>
      <c r="BN29" s="442" t="s">
        <v>414</v>
      </c>
      <c r="BO29" s="443" t="s">
        <v>3</v>
      </c>
      <c r="BP29" s="446" t="s">
        <v>1</v>
      </c>
      <c r="BQ29" s="445" t="s">
        <v>3</v>
      </c>
      <c r="BR29" s="444" t="s">
        <v>2</v>
      </c>
      <c r="BS29" s="444" t="s">
        <v>2</v>
      </c>
      <c r="BT29" s="444" t="s">
        <v>2</v>
      </c>
      <c r="BU29" s="444" t="s">
        <v>2</v>
      </c>
      <c r="BV29" s="442" t="s">
        <v>42</v>
      </c>
      <c r="BW29" s="191" t="s">
        <v>2</v>
      </c>
      <c r="BX29" s="190"/>
      <c r="BY29" s="190"/>
      <c r="BZ29" s="500">
        <v>3324000</v>
      </c>
      <c r="CA29" s="192">
        <v>1</v>
      </c>
      <c r="CB29" s="177" t="s">
        <v>387</v>
      </c>
      <c r="CC29" s="178" t="str">
        <f t="shared" ref="CC29:CC92" si="119">IF(OR(N29="",CA29="",CB29="",TYPE(L29)&lt;&gt;1),"",L29*CB29)</f>
        <v/>
      </c>
      <c r="CD29" s="176" t="str">
        <f t="shared" si="10"/>
        <v/>
      </c>
      <c r="CE29" s="179"/>
      <c r="CF29" s="106" t="str">
        <f t="shared" si="11"/>
        <v/>
      </c>
      <c r="CG29" s="75" t="s">
        <v>387</v>
      </c>
      <c r="CH29" s="180" t="str">
        <f t="shared" si="12"/>
        <v/>
      </c>
      <c r="CI29" s="75">
        <v>2</v>
      </c>
      <c r="CJ29" s="181" t="str">
        <f t="shared" si="102"/>
        <v/>
      </c>
      <c r="CK29" s="107" t="e">
        <v>#N/A</v>
      </c>
      <c r="CL29" s="75" t="e">
        <v>#N/A</v>
      </c>
      <c r="CM29" s="180" t="e">
        <f t="shared" si="103"/>
        <v>#N/A</v>
      </c>
      <c r="CN29" s="75">
        <v>1</v>
      </c>
      <c r="CO29" s="181" t="e">
        <f t="shared" si="104"/>
        <v>#N/A</v>
      </c>
      <c r="CP29" s="107" t="e">
        <v>#N/A</v>
      </c>
      <c r="CQ29" s="75" t="e">
        <v>#N/A</v>
      </c>
      <c r="CR29" s="180" t="e">
        <f t="shared" si="15"/>
        <v>#N/A</v>
      </c>
      <c r="CS29" s="75">
        <v>1</v>
      </c>
      <c r="CT29" s="181" t="e">
        <f t="shared" si="105"/>
        <v>#N/A</v>
      </c>
      <c r="CU29" s="107" t="e">
        <v>#N/A</v>
      </c>
      <c r="CV29" s="75" t="e">
        <v>#N/A</v>
      </c>
      <c r="CW29" s="180" t="e">
        <f t="shared" si="106"/>
        <v>#N/A</v>
      </c>
      <c r="CX29" s="75">
        <v>1</v>
      </c>
      <c r="CY29" s="182" t="e">
        <f t="shared" si="107"/>
        <v>#N/A</v>
      </c>
      <c r="CZ29" s="109" t="str">
        <f t="shared" si="16"/>
        <v/>
      </c>
      <c r="DA29" s="76" t="str">
        <f t="shared" si="34"/>
        <v/>
      </c>
      <c r="DB29" s="82">
        <v>1</v>
      </c>
      <c r="DC29" s="183" t="str">
        <f t="shared" si="17"/>
        <v/>
      </c>
      <c r="DD29" s="85" t="s">
        <v>387</v>
      </c>
      <c r="DE29" s="184" t="str">
        <f t="shared" si="108"/>
        <v/>
      </c>
      <c r="DF29" s="77">
        <v>3</v>
      </c>
      <c r="DG29" s="185" t="str">
        <f t="shared" si="109"/>
        <v/>
      </c>
      <c r="DH29" s="78" t="str">
        <f t="shared" si="110"/>
        <v/>
      </c>
      <c r="DI29" s="75" t="s">
        <v>387</v>
      </c>
      <c r="DJ29" s="180" t="str">
        <f t="shared" si="111"/>
        <v/>
      </c>
      <c r="DK29" s="75">
        <v>1</v>
      </c>
      <c r="DL29" s="181" t="str">
        <f t="shared" si="112"/>
        <v/>
      </c>
      <c r="DM29" s="78" t="str">
        <f t="shared" si="113"/>
        <v/>
      </c>
      <c r="DN29" s="75" t="s">
        <v>387</v>
      </c>
      <c r="DO29" s="180" t="str">
        <f t="shared" si="114"/>
        <v/>
      </c>
      <c r="DP29" s="75">
        <v>1</v>
      </c>
      <c r="DQ29" s="181" t="str">
        <f t="shared" si="115"/>
        <v/>
      </c>
      <c r="DR29" s="78" t="str">
        <f t="shared" si="116"/>
        <v/>
      </c>
      <c r="DS29" s="75" t="s">
        <v>387</v>
      </c>
      <c r="DT29" s="180" t="str">
        <f t="shared" si="117"/>
        <v/>
      </c>
      <c r="DU29" s="75">
        <v>1</v>
      </c>
      <c r="DV29" s="154" t="str">
        <f t="shared" si="118"/>
        <v/>
      </c>
      <c r="DW29" s="506"/>
      <c r="DX29" s="528"/>
      <c r="DY29" s="343"/>
      <c r="DZ29" s="363" t="s">
        <v>434</v>
      </c>
      <c r="EA29" s="351"/>
      <c r="EB29" s="352"/>
      <c r="EC29" s="389"/>
      <c r="ED29" s="351"/>
      <c r="EE29" s="351"/>
      <c r="EF29" s="351"/>
      <c r="EG29" s="352"/>
      <c r="EH29" s="389"/>
      <c r="EI29" s="351"/>
      <c r="EJ29" s="351"/>
      <c r="EK29" s="351"/>
      <c r="EL29" s="352"/>
      <c r="EM29" s="389"/>
      <c r="EN29" s="351"/>
      <c r="EO29" s="351"/>
      <c r="EP29" s="351"/>
      <c r="EQ29" s="352"/>
      <c r="ER29" s="389"/>
      <c r="ES29" s="351"/>
      <c r="ET29" s="351"/>
      <c r="EU29" s="351"/>
      <c r="EV29" s="352"/>
      <c r="EW29" s="389"/>
      <c r="EX29" s="351"/>
      <c r="EY29" s="351"/>
      <c r="EZ29" s="351"/>
      <c r="FA29" s="352"/>
      <c r="FB29" s="389"/>
      <c r="FC29" s="351"/>
      <c r="FD29" s="351"/>
      <c r="FE29" s="351"/>
      <c r="FF29" s="352"/>
      <c r="FG29" s="542"/>
      <c r="FH29" s="351"/>
      <c r="FI29" s="351"/>
      <c r="FJ29" s="351"/>
      <c r="FK29" s="526"/>
      <c r="FL29" s="210"/>
      <c r="FM29" s="43"/>
      <c r="FN29" s="43"/>
      <c r="FO29" s="55" t="str">
        <f t="shared" si="24"/>
        <v/>
      </c>
      <c r="FP29" s="43"/>
      <c r="FQ29" s="56" t="str">
        <f>IF(AO29="","",INDEX($FW$2:$GA$2,2,MATCH(AO29,#REF!,0)))</f>
        <v/>
      </c>
      <c r="FR29" s="57" t="str">
        <f>IF(AP29="","",INDEX($FW$2:$GA$2,2,MATCH(AP29,#REF!,0)))</f>
        <v/>
      </c>
      <c r="FS29" s="57" t="str">
        <f>IF(AQ29="","",INDEX($FW$2:$GA$2,2,MATCH(AQ29,#REF!,0)))</f>
        <v/>
      </c>
      <c r="FT29" s="57" t="str">
        <f>IF(AR29="","",INDEX($FW$2:$GA$2,2,MATCH(AR29,#REF!,0)))</f>
        <v/>
      </c>
      <c r="FU29" s="57" t="str">
        <f>IF(AS29="","",INDEX($FW$2:$GA$2,2,MATCH(AS29,#REF!,0)))</f>
        <v/>
      </c>
      <c r="FV29" s="57" t="str">
        <f>IF(AT29="","",INDEX($FW$2:$GA$2,2,MATCH(AT29,#REF!,0)))</f>
        <v/>
      </c>
      <c r="FW29" s="57" t="str">
        <f>IF(AU29="","",INDEX($FW$2:$GA$2,2,MATCH(AU29,#REF!,0)))</f>
        <v/>
      </c>
      <c r="FX29" s="57" t="str">
        <f>IF(AV29="","",INDEX($FW$2:$GA$2,2,MATCH(AV29,#REF!,0)))</f>
        <v/>
      </c>
      <c r="FY29" s="57" t="str">
        <f>IF(AW29="","",INDEX($FW$2:$GA$2,2,MATCH(AW29,#REF!,0)))</f>
        <v/>
      </c>
      <c r="FZ29" s="58" t="str">
        <f>IF(AX29="","",INDEX($FW$2:$GA$2,2,MATCH(AX29,#REF!,0)))</f>
        <v/>
      </c>
      <c r="GA29" s="59" t="e">
        <f>SUMPRODUCT(FQ29:FZ29,#REF!)</f>
        <v>#REF!</v>
      </c>
      <c r="GB29" s="43"/>
      <c r="GC29" s="88" t="str">
        <f t="shared" si="25"/>
        <v/>
      </c>
      <c r="GD29" s="88" t="e">
        <f t="shared" si="26"/>
        <v>#N/A</v>
      </c>
      <c r="GE29" s="88" t="e">
        <f t="shared" si="27"/>
        <v>#N/A</v>
      </c>
      <c r="GF29" s="87" t="e">
        <f t="shared" si="28"/>
        <v>#N/A</v>
      </c>
      <c r="GG29" s="87" t="str">
        <f t="shared" si="29"/>
        <v/>
      </c>
      <c r="GH29" s="87" t="str">
        <f t="shared" si="30"/>
        <v/>
      </c>
      <c r="GI29" s="87" t="str">
        <f t="shared" si="31"/>
        <v/>
      </c>
      <c r="GJ29" s="87" t="str">
        <f t="shared" si="32"/>
        <v/>
      </c>
    </row>
    <row r="30" spans="1:192" s="13" customFormat="1" ht="22.5" customHeight="1" outlineLevel="2">
      <c r="A30" s="608"/>
      <c r="B30" s="166"/>
      <c r="C30" s="494"/>
      <c r="D30" s="498" t="s">
        <v>381</v>
      </c>
      <c r="E30" s="195" t="s">
        <v>301</v>
      </c>
      <c r="F30" s="198" t="s">
        <v>348</v>
      </c>
      <c r="G30" s="167"/>
      <c r="H30" s="165"/>
      <c r="I30" s="167">
        <v>1981</v>
      </c>
      <c r="J30" s="167" t="str">
        <f>IF(OR(I30="",TYPE(I30)&lt;&gt;1),"",TEXT(DATEVALUE(I30&amp;"/1/1"),"gge"))</f>
        <v>昭56</v>
      </c>
      <c r="K30" s="167"/>
      <c r="L30" s="621">
        <v>2539.0700000000002</v>
      </c>
      <c r="M30" s="68"/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3: 1,000㎡以上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>IF(AND(TYPE(B$4)=1,B$4&lt;&gt;"",TYPE(I30)=1,I30&lt;&gt;""),B$4-I30,"")</f>
        <v>34</v>
      </c>
      <c r="AZ30" s="68"/>
      <c r="BA30" s="68">
        <f>IF(AY30="","",AY30+AZ30)</f>
        <v>34</v>
      </c>
      <c r="BB30" s="69" t="e">
        <f>GA30/10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>IF(OR(B$4="",AN30=""),"",AN30+B$4)</f>
        <v/>
      </c>
      <c r="BK30" s="441" t="s">
        <v>412</v>
      </c>
      <c r="BL30" s="441">
        <v>3</v>
      </c>
      <c r="BM30" s="441" t="s">
        <v>1</v>
      </c>
      <c r="BN30" s="442" t="s">
        <v>414</v>
      </c>
      <c r="BO30" s="440" t="s">
        <v>0</v>
      </c>
      <c r="BP30" s="446" t="s">
        <v>1</v>
      </c>
      <c r="BQ30" s="446" t="s">
        <v>1</v>
      </c>
      <c r="BR30" s="444" t="s">
        <v>2</v>
      </c>
      <c r="BS30" s="446" t="s">
        <v>1</v>
      </c>
      <c r="BT30" s="446" t="s">
        <v>1</v>
      </c>
      <c r="BU30" s="441" t="s">
        <v>0</v>
      </c>
      <c r="BV30" s="442" t="s">
        <v>0</v>
      </c>
      <c r="BW30" s="191" t="s">
        <v>1</v>
      </c>
      <c r="BX30" s="190"/>
      <c r="BY30" s="190"/>
      <c r="BZ30" s="499"/>
      <c r="CA30" s="192">
        <v>1</v>
      </c>
      <c r="CB30" s="177" t="s">
        <v>387</v>
      </c>
      <c r="CC30" s="178" t="str">
        <f t="shared" si="119"/>
        <v/>
      </c>
      <c r="CD30" s="176" t="str">
        <f t="shared" si="10"/>
        <v/>
      </c>
      <c r="CE30" s="179"/>
      <c r="CF30" s="106" t="str">
        <f t="shared" si="11"/>
        <v/>
      </c>
      <c r="CG30" s="75" t="s">
        <v>387</v>
      </c>
      <c r="CH30" s="180" t="str">
        <f t="shared" si="12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5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6"/>
        <v/>
      </c>
      <c r="DA30" s="76" t="str">
        <f t="shared" si="34"/>
        <v/>
      </c>
      <c r="DB30" s="82">
        <v>1</v>
      </c>
      <c r="DC30" s="183" t="str">
        <f t="shared" si="17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342"/>
      <c r="DY30" s="343"/>
      <c r="DZ30" s="357" t="s">
        <v>431</v>
      </c>
      <c r="EA30" s="357" t="s">
        <v>431</v>
      </c>
      <c r="EB30" s="361" t="s">
        <v>431</v>
      </c>
      <c r="EC30" s="392"/>
      <c r="ED30" s="343"/>
      <c r="EE30" s="343"/>
      <c r="EF30" s="343"/>
      <c r="EG30" s="344"/>
      <c r="EH30" s="386"/>
      <c r="EI30" s="343"/>
      <c r="EJ30" s="343"/>
      <c r="EK30" s="343"/>
      <c r="EL30" s="344"/>
      <c r="EM30" s="386"/>
      <c r="EN30" s="343"/>
      <c r="EO30" s="421"/>
      <c r="EP30" s="343"/>
      <c r="EQ30" s="344"/>
      <c r="ER30" s="386"/>
      <c r="ES30" s="343"/>
      <c r="ET30" s="343"/>
      <c r="EU30" s="402"/>
      <c r="EV30" s="410"/>
      <c r="EW30" s="428"/>
      <c r="EX30" s="343"/>
      <c r="EY30" s="366" t="s">
        <v>430</v>
      </c>
      <c r="EZ30" s="366" t="s">
        <v>430</v>
      </c>
      <c r="FA30" s="364" t="s">
        <v>430</v>
      </c>
      <c r="FB30" s="386"/>
      <c r="FC30" s="343"/>
      <c r="FD30" s="343"/>
      <c r="FE30" s="343"/>
      <c r="FF30" s="355"/>
      <c r="FG30" s="545"/>
      <c r="FH30" s="395"/>
      <c r="FI30" s="395"/>
      <c r="FJ30" s="343"/>
      <c r="FK30" s="521"/>
      <c r="FL30" s="210"/>
      <c r="FM30" s="43"/>
      <c r="FN30" s="43"/>
      <c r="FO30" s="55" t="str">
        <f t="shared" si="24"/>
        <v/>
      </c>
      <c r="FP30" s="43"/>
      <c r="FQ30" s="56" t="str">
        <f>IF(AO30="","",INDEX($FW$2:$GA$2,2,MATCH(AO30,#REF!,0)))</f>
        <v/>
      </c>
      <c r="FR30" s="57" t="str">
        <f>IF(AP30="","",INDEX($FW$2:$GA$2,2,MATCH(AP30,#REF!,0)))</f>
        <v/>
      </c>
      <c r="FS30" s="57" t="str">
        <f>IF(AQ30="","",INDEX($FW$2:$GA$2,2,MATCH(AQ30,#REF!,0)))</f>
        <v/>
      </c>
      <c r="FT30" s="57" t="str">
        <f>IF(AR30="","",INDEX($FW$2:$GA$2,2,MATCH(AR30,#REF!,0)))</f>
        <v/>
      </c>
      <c r="FU30" s="57" t="str">
        <f>IF(AS30="","",INDEX($FW$2:$GA$2,2,MATCH(AS30,#REF!,0)))</f>
        <v/>
      </c>
      <c r="FV30" s="57" t="str">
        <f>IF(AT30="","",INDEX($FW$2:$GA$2,2,MATCH(AT30,#REF!,0)))</f>
        <v/>
      </c>
      <c r="FW30" s="57" t="str">
        <f>IF(AU30="","",INDEX($FW$2:$GA$2,2,MATCH(AU30,#REF!,0)))</f>
        <v/>
      </c>
      <c r="FX30" s="57" t="str">
        <f>IF(AV30="","",INDEX($FW$2:$GA$2,2,MATCH(AV30,#REF!,0)))</f>
        <v/>
      </c>
      <c r="FY30" s="57" t="str">
        <f>IF(AW30="","",INDEX($FW$2:$GA$2,2,MATCH(AW30,#REF!,0)))</f>
        <v/>
      </c>
      <c r="FZ30" s="58" t="str">
        <f>IF(AX30="","",INDEX($FW$2:$GA$2,2,MATCH(AX30,#REF!,0)))</f>
        <v/>
      </c>
      <c r="GA30" s="59" t="e">
        <f>SUMPRODUCT(FQ30:FZ30,#REF!)</f>
        <v>#REF!</v>
      </c>
      <c r="GB30" s="43"/>
      <c r="GC30" s="88" t="str">
        <f t="shared" si="25"/>
        <v/>
      </c>
      <c r="GD30" s="88" t="e">
        <f t="shared" si="26"/>
        <v>#N/A</v>
      </c>
      <c r="GE30" s="88" t="e">
        <f t="shared" si="27"/>
        <v>#N/A</v>
      </c>
      <c r="GF30" s="87" t="e">
        <f t="shared" si="28"/>
        <v>#N/A</v>
      </c>
      <c r="GG30" s="87" t="str">
        <f t="shared" si="29"/>
        <v/>
      </c>
      <c r="GH30" s="87" t="str">
        <f t="shared" si="30"/>
        <v/>
      </c>
      <c r="GI30" s="87" t="str">
        <f t="shared" si="31"/>
        <v/>
      </c>
      <c r="GJ30" s="87" t="str">
        <f t="shared" si="32"/>
        <v/>
      </c>
    </row>
    <row r="31" spans="1:192" s="13" customFormat="1" ht="22.5" customHeight="1" outlineLevel="2">
      <c r="A31" s="608"/>
      <c r="B31" s="166"/>
      <c r="C31" s="494"/>
      <c r="D31" s="498" t="s">
        <v>381</v>
      </c>
      <c r="E31" s="195" t="s">
        <v>304</v>
      </c>
      <c r="F31" s="198" t="s">
        <v>360</v>
      </c>
      <c r="G31" s="167"/>
      <c r="H31" s="165"/>
      <c r="I31" s="167">
        <v>1966</v>
      </c>
      <c r="J31" s="167" t="str">
        <f>IF(OR(I31="",TYPE(I31)&lt;&gt;1),"",TEXT(DATEVALUE(I31&amp;"/1/1"),"gge"))</f>
        <v>昭41</v>
      </c>
      <c r="K31" s="167"/>
      <c r="L31" s="621">
        <v>1029.52</v>
      </c>
      <c r="M31" s="68"/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3: 1,000㎡以上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>IF(AND(TYPE(B$4)=1,B$4&lt;&gt;"",TYPE(I31)=1,I31&lt;&gt;""),B$4-I31,"")</f>
        <v>49</v>
      </c>
      <c r="AZ31" s="68"/>
      <c r="BA31" s="68">
        <f>IF(AY31="","",AY31+AZ31)</f>
        <v>49</v>
      </c>
      <c r="BB31" s="69" t="e">
        <f>GA31/10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>IF(OR(B$4="",AN31=""),"",AN31+B$4)</f>
        <v/>
      </c>
      <c r="BK31" s="441" t="s">
        <v>410</v>
      </c>
      <c r="BL31" s="441">
        <v>1</v>
      </c>
      <c r="BM31" s="441"/>
      <c r="BN31" s="442"/>
      <c r="BO31" s="443" t="s">
        <v>3</v>
      </c>
      <c r="BP31" s="445" t="s">
        <v>3</v>
      </c>
      <c r="BQ31" s="445" t="s">
        <v>3</v>
      </c>
      <c r="BR31" s="445" t="s">
        <v>3</v>
      </c>
      <c r="BS31" s="441" t="s">
        <v>452</v>
      </c>
      <c r="BT31" s="441" t="s">
        <v>452</v>
      </c>
      <c r="BU31" s="444" t="s">
        <v>2</v>
      </c>
      <c r="BV31" s="442" t="s">
        <v>452</v>
      </c>
      <c r="BW31" s="191"/>
      <c r="BX31" s="190"/>
      <c r="BY31" s="190"/>
      <c r="BZ31" s="500">
        <v>12220000</v>
      </c>
      <c r="CA31" s="192">
        <v>1</v>
      </c>
      <c r="CB31" s="177" t="s">
        <v>387</v>
      </c>
      <c r="CC31" s="178" t="str">
        <f t="shared" si="119"/>
        <v/>
      </c>
      <c r="CD31" s="176" t="str">
        <f t="shared" si="10"/>
        <v/>
      </c>
      <c r="CE31" s="179"/>
      <c r="CF31" s="106" t="str">
        <f t="shared" si="11"/>
        <v/>
      </c>
      <c r="CG31" s="75" t="s">
        <v>387</v>
      </c>
      <c r="CH31" s="180" t="str">
        <f t="shared" si="12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5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6"/>
        <v/>
      </c>
      <c r="DA31" s="76" t="str">
        <f t="shared" si="34"/>
        <v/>
      </c>
      <c r="DB31" s="82">
        <v>1</v>
      </c>
      <c r="DC31" s="183" t="str">
        <f t="shared" si="17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342"/>
      <c r="DY31" s="629" t="s">
        <v>429</v>
      </c>
      <c r="DZ31" s="629" t="s">
        <v>429</v>
      </c>
      <c r="EA31" s="395"/>
      <c r="EB31" s="355"/>
      <c r="EC31" s="390"/>
      <c r="ED31" s="395"/>
      <c r="EE31" s="395"/>
      <c r="EF31" s="395"/>
      <c r="EG31" s="355"/>
      <c r="EH31" s="390"/>
      <c r="EI31" s="395"/>
      <c r="EJ31" s="395"/>
      <c r="EK31" s="395"/>
      <c r="EL31" s="355"/>
      <c r="EM31" s="390"/>
      <c r="EN31" s="395"/>
      <c r="EO31" s="395"/>
      <c r="EP31" s="395"/>
      <c r="EQ31" s="355"/>
      <c r="ER31" s="390"/>
      <c r="ES31" s="395"/>
      <c r="ET31" s="357" t="s">
        <v>431</v>
      </c>
      <c r="EU31" s="357" t="s">
        <v>431</v>
      </c>
      <c r="EV31" s="355"/>
      <c r="EW31" s="390"/>
      <c r="EX31" s="395"/>
      <c r="EY31" s="395"/>
      <c r="EZ31" s="395"/>
      <c r="FA31" s="355"/>
      <c r="FB31" s="390"/>
      <c r="FC31" s="395"/>
      <c r="FD31" s="395"/>
      <c r="FE31" s="395"/>
      <c r="FF31" s="355"/>
      <c r="FG31" s="545"/>
      <c r="FH31" s="395"/>
      <c r="FI31" s="395"/>
      <c r="FJ31" s="395"/>
      <c r="FK31" s="529"/>
      <c r="FL31" s="210"/>
      <c r="FM31" s="43"/>
      <c r="FN31" s="43"/>
      <c r="FO31" s="55" t="str">
        <f t="shared" si="24"/>
        <v/>
      </c>
      <c r="FP31" s="43"/>
      <c r="FQ31" s="56" t="str">
        <f>IF(AO31="","",INDEX($FW$2:$GA$2,2,MATCH(AO31,#REF!,0)))</f>
        <v/>
      </c>
      <c r="FR31" s="57" t="str">
        <f>IF(AP31="","",INDEX($FW$2:$GA$2,2,MATCH(AP31,#REF!,0)))</f>
        <v/>
      </c>
      <c r="FS31" s="57" t="str">
        <f>IF(AQ31="","",INDEX($FW$2:$GA$2,2,MATCH(AQ31,#REF!,0)))</f>
        <v/>
      </c>
      <c r="FT31" s="57" t="str">
        <f>IF(AR31="","",INDEX($FW$2:$GA$2,2,MATCH(AR31,#REF!,0)))</f>
        <v/>
      </c>
      <c r="FU31" s="57" t="str">
        <f>IF(AS31="","",INDEX($FW$2:$GA$2,2,MATCH(AS31,#REF!,0)))</f>
        <v/>
      </c>
      <c r="FV31" s="57" t="str">
        <f>IF(AT31="","",INDEX($FW$2:$GA$2,2,MATCH(AT31,#REF!,0)))</f>
        <v/>
      </c>
      <c r="FW31" s="57" t="str">
        <f>IF(AU31="","",INDEX($FW$2:$GA$2,2,MATCH(AU31,#REF!,0)))</f>
        <v/>
      </c>
      <c r="FX31" s="57" t="str">
        <f>IF(AV31="","",INDEX($FW$2:$GA$2,2,MATCH(AV31,#REF!,0)))</f>
        <v/>
      </c>
      <c r="FY31" s="57" t="str">
        <f>IF(AW31="","",INDEX($FW$2:$GA$2,2,MATCH(AW31,#REF!,0)))</f>
        <v/>
      </c>
      <c r="FZ31" s="58" t="str">
        <f>IF(AX31="","",INDEX($FW$2:$GA$2,2,MATCH(AX31,#REF!,0)))</f>
        <v/>
      </c>
      <c r="GA31" s="59" t="e">
        <f>SUMPRODUCT(FQ31:FZ31,#REF!)</f>
        <v>#REF!</v>
      </c>
      <c r="GB31" s="43"/>
      <c r="GC31" s="88" t="str">
        <f t="shared" si="25"/>
        <v/>
      </c>
      <c r="GD31" s="88" t="e">
        <f t="shared" si="26"/>
        <v>#N/A</v>
      </c>
      <c r="GE31" s="88" t="e">
        <f t="shared" si="27"/>
        <v>#N/A</v>
      </c>
      <c r="GF31" s="87" t="e">
        <f t="shared" si="28"/>
        <v>#N/A</v>
      </c>
      <c r="GG31" s="87" t="str">
        <f t="shared" si="29"/>
        <v/>
      </c>
      <c r="GH31" s="87" t="str">
        <f t="shared" si="30"/>
        <v/>
      </c>
      <c r="GI31" s="87" t="str">
        <f t="shared" si="31"/>
        <v/>
      </c>
      <c r="GJ31" s="87" t="str">
        <f t="shared" si="32"/>
        <v/>
      </c>
    </row>
    <row r="32" spans="1:192" s="13" customFormat="1" ht="22.5" customHeight="1" outlineLevel="2">
      <c r="A32" s="608"/>
      <c r="B32" s="166"/>
      <c r="C32" s="494"/>
      <c r="D32" s="498" t="s">
        <v>381</v>
      </c>
      <c r="E32" s="195" t="s">
        <v>305</v>
      </c>
      <c r="F32" s="198" t="s">
        <v>361</v>
      </c>
      <c r="G32" s="167"/>
      <c r="H32" s="165"/>
      <c r="I32" s="167">
        <v>1971</v>
      </c>
      <c r="J32" s="167" t="str">
        <f>IF(OR(I32="",TYPE(I32)&lt;&gt;1),"",TEXT(DATEVALUE(I32&amp;"/1/1"),"gge"))</f>
        <v>昭46</v>
      </c>
      <c r="K32" s="167"/>
      <c r="L32" s="621">
        <v>376</v>
      </c>
      <c r="M32" s="68"/>
      <c r="N32" s="68"/>
      <c r="O32" s="168"/>
      <c r="P32" s="168"/>
      <c r="Q32" s="169"/>
      <c r="R32" s="461" t="e">
        <f>IF(OR(TYPE(L32)&lt;&gt;1,L32=""),"",IF(L32=0,0,ROUND(L32/(O32+P32)*1.1,0)))</f>
        <v>#DIV/0!</v>
      </c>
      <c r="S32" s="461" t="e">
        <f>IF(OR(TYPE(L32)&lt;&gt;1,L32=""),"",IF(L32=0,0,ROUND((L32/(O32+P32))^0.5*1.1*4*(4*O32+1)*0.7,0)))</f>
        <v>#DIV/0!</v>
      </c>
      <c r="T32" s="462" t="e">
        <f>IF(OR(TYPE(L32)&lt;&gt;1,L32=""),"",IF(L32=0,0,ROUND((L32/(O32+P32))^0.5*1.1*4*(4*O32+1)*0.3,0)))</f>
        <v>#DIV/0!</v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>5: 200㎡以上</v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>IF(AND(TYPE(B$4)=1,B$4&lt;&gt;"",TYPE(I32)=1,I32&lt;&gt;""),B$4-I32,"")</f>
        <v>44</v>
      </c>
      <c r="AZ32" s="68"/>
      <c r="BA32" s="68">
        <f>IF(AY32="","",AY32+AZ32)</f>
        <v>44</v>
      </c>
      <c r="BB32" s="69" t="e">
        <f>GA32/10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>IF(OR(B$4="",AN32=""),"",AN32+B$4)</f>
        <v/>
      </c>
      <c r="BK32" s="441" t="s">
        <v>410</v>
      </c>
      <c r="BL32" s="441">
        <v>1</v>
      </c>
      <c r="BM32" s="441"/>
      <c r="BN32" s="442"/>
      <c r="BO32" s="443" t="s">
        <v>3</v>
      </c>
      <c r="BP32" s="444" t="s">
        <v>2</v>
      </c>
      <c r="BQ32" s="441" t="s">
        <v>452</v>
      </c>
      <c r="BR32" s="441" t="s">
        <v>452</v>
      </c>
      <c r="BS32" s="441" t="s">
        <v>452</v>
      </c>
      <c r="BT32" s="441" t="s">
        <v>452</v>
      </c>
      <c r="BU32" s="441" t="s">
        <v>452</v>
      </c>
      <c r="BV32" s="442" t="s">
        <v>455</v>
      </c>
      <c r="BW32" s="191"/>
      <c r="BX32" s="190"/>
      <c r="BY32" s="190"/>
      <c r="BZ32" s="500">
        <v>2484000</v>
      </c>
      <c r="CA32" s="192">
        <v>1</v>
      </c>
      <c r="CB32" s="177" t="s">
        <v>387</v>
      </c>
      <c r="CC32" s="178" t="str">
        <f t="shared" si="119"/>
        <v/>
      </c>
      <c r="CD32" s="176" t="str">
        <f t="shared" si="10"/>
        <v/>
      </c>
      <c r="CE32" s="179"/>
      <c r="CF32" s="106" t="str">
        <f t="shared" si="11"/>
        <v/>
      </c>
      <c r="CG32" s="75" t="s">
        <v>387</v>
      </c>
      <c r="CH32" s="180" t="str">
        <f t="shared" si="12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5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6"/>
        <v/>
      </c>
      <c r="DA32" s="76" t="str">
        <f t="shared" si="34"/>
        <v/>
      </c>
      <c r="DB32" s="82">
        <v>1</v>
      </c>
      <c r="DC32" s="183" t="str">
        <f t="shared" si="17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342"/>
      <c r="DY32" s="363" t="s">
        <v>434</v>
      </c>
      <c r="DZ32" s="351"/>
      <c r="EA32" s="351"/>
      <c r="EB32" s="352"/>
      <c r="EC32" s="389"/>
      <c r="ED32" s="351"/>
      <c r="EE32" s="351"/>
      <c r="EF32" s="351"/>
      <c r="EG32" s="352"/>
      <c r="EH32" s="389"/>
      <c r="EI32" s="351"/>
      <c r="EJ32" s="351"/>
      <c r="EK32" s="351"/>
      <c r="EL32" s="352"/>
      <c r="EM32" s="389"/>
      <c r="EN32" s="351"/>
      <c r="EO32" s="351"/>
      <c r="EP32" s="351"/>
      <c r="EQ32" s="352"/>
      <c r="ER32" s="389"/>
      <c r="ES32" s="351"/>
      <c r="ET32" s="351"/>
      <c r="EU32" s="351"/>
      <c r="EV32" s="352"/>
      <c r="EW32" s="389"/>
      <c r="EX32" s="351"/>
      <c r="EY32" s="351"/>
      <c r="EZ32" s="351"/>
      <c r="FA32" s="352"/>
      <c r="FB32" s="389"/>
      <c r="FC32" s="351"/>
      <c r="FD32" s="351"/>
      <c r="FE32" s="351"/>
      <c r="FF32" s="352"/>
      <c r="FG32" s="542"/>
      <c r="FH32" s="351"/>
      <c r="FI32" s="351"/>
      <c r="FJ32" s="351"/>
      <c r="FK32" s="526"/>
      <c r="FL32" s="210"/>
      <c r="FM32" s="43"/>
      <c r="FN32" s="43"/>
      <c r="FO32" s="55" t="str">
        <f t="shared" si="24"/>
        <v/>
      </c>
      <c r="FP32" s="43"/>
      <c r="FQ32" s="56" t="str">
        <f>IF(AO32="","",INDEX($FW$2:$GA$2,2,MATCH(AO32,#REF!,0)))</f>
        <v/>
      </c>
      <c r="FR32" s="57" t="str">
        <f>IF(AP32="","",INDEX($FW$2:$GA$2,2,MATCH(AP32,#REF!,0)))</f>
        <v/>
      </c>
      <c r="FS32" s="57" t="str">
        <f>IF(AQ32="","",INDEX($FW$2:$GA$2,2,MATCH(AQ32,#REF!,0)))</f>
        <v/>
      </c>
      <c r="FT32" s="57" t="str">
        <f>IF(AR32="","",INDEX($FW$2:$GA$2,2,MATCH(AR32,#REF!,0)))</f>
        <v/>
      </c>
      <c r="FU32" s="57" t="str">
        <f>IF(AS32="","",INDEX($FW$2:$GA$2,2,MATCH(AS32,#REF!,0)))</f>
        <v/>
      </c>
      <c r="FV32" s="57" t="str">
        <f>IF(AT32="","",INDEX($FW$2:$GA$2,2,MATCH(AT32,#REF!,0)))</f>
        <v/>
      </c>
      <c r="FW32" s="57" t="str">
        <f>IF(AU32="","",INDEX($FW$2:$GA$2,2,MATCH(AU32,#REF!,0)))</f>
        <v/>
      </c>
      <c r="FX32" s="57" t="str">
        <f>IF(AV32="","",INDEX($FW$2:$GA$2,2,MATCH(AV32,#REF!,0)))</f>
        <v/>
      </c>
      <c r="FY32" s="57" t="str">
        <f>IF(AW32="","",INDEX($FW$2:$GA$2,2,MATCH(AW32,#REF!,0)))</f>
        <v/>
      </c>
      <c r="FZ32" s="58" t="str">
        <f>IF(AX32="","",INDEX($FW$2:$GA$2,2,MATCH(AX32,#REF!,0)))</f>
        <v/>
      </c>
      <c r="GA32" s="59" t="e">
        <f>SUMPRODUCT(FQ32:FZ32,#REF!)</f>
        <v>#REF!</v>
      </c>
      <c r="GB32" s="43"/>
      <c r="GC32" s="88" t="str">
        <f t="shared" si="25"/>
        <v/>
      </c>
      <c r="GD32" s="88" t="e">
        <f t="shared" si="26"/>
        <v>#N/A</v>
      </c>
      <c r="GE32" s="88" t="e">
        <f t="shared" si="27"/>
        <v>#N/A</v>
      </c>
      <c r="GF32" s="87" t="e">
        <f t="shared" si="28"/>
        <v>#N/A</v>
      </c>
      <c r="GG32" s="87" t="str">
        <f t="shared" si="29"/>
        <v/>
      </c>
      <c r="GH32" s="87" t="str">
        <f t="shared" si="30"/>
        <v/>
      </c>
      <c r="GI32" s="87" t="str">
        <f t="shared" si="31"/>
        <v/>
      </c>
      <c r="GJ32" s="87" t="str">
        <f t="shared" si="32"/>
        <v/>
      </c>
    </row>
    <row r="33" spans="1:192" s="13" customFormat="1" ht="22.5" customHeight="1" outlineLevel="2">
      <c r="A33" s="608"/>
      <c r="B33" s="166"/>
      <c r="C33" s="494"/>
      <c r="D33" s="498" t="s">
        <v>381</v>
      </c>
      <c r="E33" s="195" t="s">
        <v>308</v>
      </c>
      <c r="F33" s="198" t="s">
        <v>360</v>
      </c>
      <c r="G33" s="167"/>
      <c r="H33" s="165"/>
      <c r="I33" s="167">
        <v>2006</v>
      </c>
      <c r="J33" s="167" t="str">
        <f>IF(OR(I33="",TYPE(I33)&lt;&gt;1),"",TEXT(DATEVALUE(I33&amp;"/1/1"),"gge"))</f>
        <v>平18</v>
      </c>
      <c r="K33" s="167"/>
      <c r="L33" s="621">
        <v>1265</v>
      </c>
      <c r="M33" s="68"/>
      <c r="N33" s="68"/>
      <c r="O33" s="168"/>
      <c r="P33" s="168"/>
      <c r="Q33" s="169"/>
      <c r="R33" s="461" t="e">
        <f>IF(OR(TYPE(L33)&lt;&gt;1,L33=""),"",IF(L33=0,0,ROUND(L33/(O33+P33)*1.1,0)))</f>
        <v>#DIV/0!</v>
      </c>
      <c r="S33" s="461" t="e">
        <f>IF(OR(TYPE(L33)&lt;&gt;1,L33=""),"",IF(L33=0,0,ROUND((L33/(O33+P33))^0.5*1.1*4*(4*O33+1)*0.7,0)))</f>
        <v>#DIV/0!</v>
      </c>
      <c r="T33" s="462" t="e">
        <f>IF(OR(TYPE(L33)&lt;&gt;1,L33=""),"",IF(L33=0,0,ROUND((L33/(O33+P33))^0.5*1.1*4*(4*O33+1)*0.3,0)))</f>
        <v>#DIV/0!</v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>3: 1,000㎡以上</v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>IF(AND(TYPE(B$4)=1,B$4&lt;&gt;"",TYPE(I33)=1,I33&lt;&gt;""),B$4-I33,"")</f>
        <v>9</v>
      </c>
      <c r="AZ33" s="68"/>
      <c r="BA33" s="68">
        <f>IF(AY33="","",AY33+AZ33)</f>
        <v>9</v>
      </c>
      <c r="BB33" s="69" t="e">
        <f>GA33/10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>IF(OR(B$4="",AN33=""),"",AN33+B$4)</f>
        <v/>
      </c>
      <c r="BK33" s="441" t="s">
        <v>459</v>
      </c>
      <c r="BL33" s="441">
        <v>1</v>
      </c>
      <c r="BM33" s="441"/>
      <c r="BN33" s="442"/>
      <c r="BO33" s="440" t="s">
        <v>452</v>
      </c>
      <c r="BP33" s="441" t="s">
        <v>452</v>
      </c>
      <c r="BQ33" s="441" t="s">
        <v>452</v>
      </c>
      <c r="BR33" s="441" t="s">
        <v>452</v>
      </c>
      <c r="BS33" s="441" t="s">
        <v>452</v>
      </c>
      <c r="BT33" s="441" t="s">
        <v>452</v>
      </c>
      <c r="BU33" s="441" t="s">
        <v>452</v>
      </c>
      <c r="BV33" s="442" t="s">
        <v>452</v>
      </c>
      <c r="BW33" s="191"/>
      <c r="BX33" s="190"/>
      <c r="BY33" s="190"/>
      <c r="BZ33" s="499"/>
      <c r="CA33" s="192">
        <v>1</v>
      </c>
      <c r="CB33" s="177" t="s">
        <v>387</v>
      </c>
      <c r="CC33" s="178" t="str">
        <f t="shared" si="119"/>
        <v/>
      </c>
      <c r="CD33" s="176" t="str">
        <f t="shared" si="10"/>
        <v/>
      </c>
      <c r="CE33" s="179"/>
      <c r="CF33" s="106" t="str">
        <f t="shared" si="11"/>
        <v/>
      </c>
      <c r="CG33" s="75" t="s">
        <v>387</v>
      </c>
      <c r="CH33" s="180" t="str">
        <f t="shared" si="12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5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6"/>
        <v/>
      </c>
      <c r="DA33" s="76" t="str">
        <f t="shared" si="34"/>
        <v/>
      </c>
      <c r="DB33" s="82">
        <v>1</v>
      </c>
      <c r="DC33" s="183" t="str">
        <f t="shared" si="17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342"/>
      <c r="DY33" s="343"/>
      <c r="DZ33" s="343"/>
      <c r="EA33" s="343"/>
      <c r="EB33" s="344"/>
      <c r="EC33" s="386"/>
      <c r="ED33" s="343"/>
      <c r="EE33" s="343"/>
      <c r="EF33" s="343"/>
      <c r="EG33" s="344"/>
      <c r="EH33" s="392"/>
      <c r="EI33" s="360"/>
      <c r="EJ33" s="360"/>
      <c r="EK33" s="649" t="s">
        <v>55</v>
      </c>
      <c r="EL33" s="361" t="s">
        <v>55</v>
      </c>
      <c r="EM33" s="386"/>
      <c r="EN33" s="343"/>
      <c r="EO33" s="343"/>
      <c r="EP33" s="343"/>
      <c r="EQ33" s="344"/>
      <c r="ER33" s="386"/>
      <c r="ES33" s="343"/>
      <c r="ET33" s="343"/>
      <c r="EU33" s="343"/>
      <c r="EV33" s="344"/>
      <c r="EW33" s="386"/>
      <c r="EX33" s="343"/>
      <c r="EY33" s="343"/>
      <c r="EZ33" s="343"/>
      <c r="FA33" s="344"/>
      <c r="FB33" s="392"/>
      <c r="FC33" s="395"/>
      <c r="FD33" s="424"/>
      <c r="FE33" s="366" t="s">
        <v>430</v>
      </c>
      <c r="FF33" s="364" t="s">
        <v>430</v>
      </c>
      <c r="FG33" s="550" t="s">
        <v>430</v>
      </c>
      <c r="FH33" s="343"/>
      <c r="FI33" s="343"/>
      <c r="FJ33" s="343"/>
      <c r="FK33" s="521"/>
      <c r="FL33" s="210"/>
      <c r="FM33" s="43"/>
      <c r="FN33" s="43"/>
      <c r="FO33" s="55" t="str">
        <f t="shared" si="24"/>
        <v/>
      </c>
      <c r="FP33" s="43"/>
      <c r="FQ33" s="56" t="str">
        <f>IF(AO33="","",INDEX($FW$2:$GA$2,2,MATCH(AO33,#REF!,0)))</f>
        <v/>
      </c>
      <c r="FR33" s="57" t="str">
        <f>IF(AP33="","",INDEX($FW$2:$GA$2,2,MATCH(AP33,#REF!,0)))</f>
        <v/>
      </c>
      <c r="FS33" s="57" t="str">
        <f>IF(AQ33="","",INDEX($FW$2:$GA$2,2,MATCH(AQ33,#REF!,0)))</f>
        <v/>
      </c>
      <c r="FT33" s="57" t="str">
        <f>IF(AR33="","",INDEX($FW$2:$GA$2,2,MATCH(AR33,#REF!,0)))</f>
        <v/>
      </c>
      <c r="FU33" s="57" t="str">
        <f>IF(AS33="","",INDEX($FW$2:$GA$2,2,MATCH(AS33,#REF!,0)))</f>
        <v/>
      </c>
      <c r="FV33" s="57" t="str">
        <f>IF(AT33="","",INDEX($FW$2:$GA$2,2,MATCH(AT33,#REF!,0)))</f>
        <v/>
      </c>
      <c r="FW33" s="57" t="str">
        <f>IF(AU33="","",INDEX($FW$2:$GA$2,2,MATCH(AU33,#REF!,0)))</f>
        <v/>
      </c>
      <c r="FX33" s="57" t="str">
        <f>IF(AV33="","",INDEX($FW$2:$GA$2,2,MATCH(AV33,#REF!,0)))</f>
        <v/>
      </c>
      <c r="FY33" s="57" t="str">
        <f>IF(AW33="","",INDEX($FW$2:$GA$2,2,MATCH(AW33,#REF!,0)))</f>
        <v/>
      </c>
      <c r="FZ33" s="58" t="str">
        <f>IF(AX33="","",INDEX($FW$2:$GA$2,2,MATCH(AX33,#REF!,0)))</f>
        <v/>
      </c>
      <c r="GA33" s="59" t="e">
        <f>SUMPRODUCT(FQ33:FZ33,#REF!)</f>
        <v>#REF!</v>
      </c>
      <c r="GB33" s="43"/>
      <c r="GC33" s="88" t="str">
        <f t="shared" si="25"/>
        <v/>
      </c>
      <c r="GD33" s="88" t="e">
        <f t="shared" si="26"/>
        <v>#N/A</v>
      </c>
      <c r="GE33" s="88" t="e">
        <f t="shared" si="27"/>
        <v>#N/A</v>
      </c>
      <c r="GF33" s="87" t="e">
        <f t="shared" si="28"/>
        <v>#N/A</v>
      </c>
      <c r="GG33" s="87" t="str">
        <f t="shared" si="29"/>
        <v/>
      </c>
      <c r="GH33" s="87" t="str">
        <f t="shared" si="30"/>
        <v/>
      </c>
      <c r="GI33" s="87" t="str">
        <f t="shared" si="31"/>
        <v/>
      </c>
      <c r="GJ33" s="87" t="str">
        <f t="shared" si="32"/>
        <v/>
      </c>
    </row>
    <row r="34" spans="1:192" s="13" customFormat="1" ht="22.5" customHeight="1" outlineLevel="2">
      <c r="A34" s="608"/>
      <c r="B34" s="166"/>
      <c r="C34" s="494"/>
      <c r="D34" s="498" t="s">
        <v>381</v>
      </c>
      <c r="E34" s="195" t="s">
        <v>309</v>
      </c>
      <c r="F34" s="198" t="s">
        <v>362</v>
      </c>
      <c r="G34" s="167"/>
      <c r="H34" s="165"/>
      <c r="I34" s="167">
        <v>2003</v>
      </c>
      <c r="J34" s="167" t="str">
        <f t="shared" si="91"/>
        <v>平15</v>
      </c>
      <c r="K34" s="167"/>
      <c r="L34" s="621">
        <v>562</v>
      </c>
      <c r="M34" s="68"/>
      <c r="N34" s="68"/>
      <c r="O34" s="168"/>
      <c r="P34" s="168"/>
      <c r="Q34" s="169"/>
      <c r="R34" s="461" t="e">
        <f t="shared" si="92"/>
        <v>#DIV/0!</v>
      </c>
      <c r="S34" s="461" t="e">
        <f t="shared" si="93"/>
        <v>#DIV/0!</v>
      </c>
      <c r="T34" s="462" t="e">
        <f t="shared" si="94"/>
        <v>#DIV/0!</v>
      </c>
      <c r="U34" s="68"/>
      <c r="V34" s="68"/>
      <c r="W34" s="68"/>
      <c r="X34" s="68"/>
      <c r="Y34" s="68"/>
      <c r="Z34" s="79" t="str">
        <f t="shared" si="95"/>
        <v>4: 500㎡以上</v>
      </c>
      <c r="AA34" s="69"/>
      <c r="AB34" s="69" t="str">
        <f t="shared" si="96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97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98"/>
        <v>12</v>
      </c>
      <c r="AZ34" s="68"/>
      <c r="BA34" s="68">
        <f t="shared" si="99"/>
        <v>12</v>
      </c>
      <c r="BB34" s="69" t="e">
        <f t="shared" si="100"/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01"/>
        <v/>
      </c>
      <c r="BK34" s="441" t="s">
        <v>409</v>
      </c>
      <c r="BL34" s="441">
        <v>2</v>
      </c>
      <c r="BM34" s="441"/>
      <c r="BN34" s="442"/>
      <c r="BO34" s="443" t="s">
        <v>3</v>
      </c>
      <c r="BP34" s="441" t="s">
        <v>452</v>
      </c>
      <c r="BQ34" s="441" t="s">
        <v>452</v>
      </c>
      <c r="BR34" s="441" t="s">
        <v>452</v>
      </c>
      <c r="BS34" s="441" t="s">
        <v>452</v>
      </c>
      <c r="BT34" s="441" t="s">
        <v>452</v>
      </c>
      <c r="BU34" s="441" t="s">
        <v>452</v>
      </c>
      <c r="BV34" s="442" t="s">
        <v>0</v>
      </c>
      <c r="BW34" s="191"/>
      <c r="BX34" s="190"/>
      <c r="BY34" s="190"/>
      <c r="BZ34" s="500">
        <v>1236000</v>
      </c>
      <c r="CA34" s="192">
        <v>1</v>
      </c>
      <c r="CB34" s="177" t="s">
        <v>387</v>
      </c>
      <c r="CC34" s="178" t="str">
        <f t="shared" si="119"/>
        <v/>
      </c>
      <c r="CD34" s="176" t="str">
        <f t="shared" si="10"/>
        <v/>
      </c>
      <c r="CE34" s="179"/>
      <c r="CF34" s="106" t="str">
        <f t="shared" si="11"/>
        <v/>
      </c>
      <c r="CG34" s="75" t="s">
        <v>387</v>
      </c>
      <c r="CH34" s="180" t="str">
        <f t="shared" si="12"/>
        <v/>
      </c>
      <c r="CI34" s="75">
        <v>1</v>
      </c>
      <c r="CJ34" s="181" t="str">
        <f t="shared" si="102"/>
        <v/>
      </c>
      <c r="CK34" s="107" t="e">
        <v>#N/A</v>
      </c>
      <c r="CL34" s="75" t="e">
        <v>#N/A</v>
      </c>
      <c r="CM34" s="180" t="e">
        <f t="shared" si="103"/>
        <v>#N/A</v>
      </c>
      <c r="CN34" s="75">
        <v>1</v>
      </c>
      <c r="CO34" s="181" t="e">
        <f t="shared" si="104"/>
        <v>#N/A</v>
      </c>
      <c r="CP34" s="107" t="e">
        <v>#N/A</v>
      </c>
      <c r="CQ34" s="75" t="e">
        <v>#N/A</v>
      </c>
      <c r="CR34" s="180" t="e">
        <f t="shared" si="15"/>
        <v>#N/A</v>
      </c>
      <c r="CS34" s="75">
        <v>1</v>
      </c>
      <c r="CT34" s="181" t="e">
        <f t="shared" si="105"/>
        <v>#N/A</v>
      </c>
      <c r="CU34" s="107" t="e">
        <v>#N/A</v>
      </c>
      <c r="CV34" s="75" t="e">
        <v>#N/A</v>
      </c>
      <c r="CW34" s="180" t="e">
        <f t="shared" si="106"/>
        <v>#N/A</v>
      </c>
      <c r="CX34" s="75">
        <v>1</v>
      </c>
      <c r="CY34" s="182" t="e">
        <f t="shared" si="107"/>
        <v>#N/A</v>
      </c>
      <c r="CZ34" s="109" t="str">
        <f t="shared" si="16"/>
        <v/>
      </c>
      <c r="DA34" s="76" t="str">
        <f t="shared" si="34"/>
        <v/>
      </c>
      <c r="DB34" s="82">
        <v>1</v>
      </c>
      <c r="DC34" s="183" t="str">
        <f t="shared" si="17"/>
        <v/>
      </c>
      <c r="DD34" s="85" t="s">
        <v>387</v>
      </c>
      <c r="DE34" s="184" t="str">
        <f t="shared" si="108"/>
        <v/>
      </c>
      <c r="DF34" s="77">
        <v>3</v>
      </c>
      <c r="DG34" s="185" t="str">
        <f t="shared" si="109"/>
        <v/>
      </c>
      <c r="DH34" s="78" t="str">
        <f t="shared" si="110"/>
        <v/>
      </c>
      <c r="DI34" s="75" t="s">
        <v>387</v>
      </c>
      <c r="DJ34" s="180" t="str">
        <f t="shared" si="111"/>
        <v/>
      </c>
      <c r="DK34" s="75">
        <v>1</v>
      </c>
      <c r="DL34" s="181" t="str">
        <f t="shared" si="112"/>
        <v/>
      </c>
      <c r="DM34" s="78" t="str">
        <f t="shared" si="113"/>
        <v/>
      </c>
      <c r="DN34" s="75" t="s">
        <v>387</v>
      </c>
      <c r="DO34" s="180" t="str">
        <f t="shared" si="114"/>
        <v/>
      </c>
      <c r="DP34" s="75">
        <v>1</v>
      </c>
      <c r="DQ34" s="181" t="str">
        <f t="shared" si="115"/>
        <v/>
      </c>
      <c r="DR34" s="78" t="str">
        <f t="shared" si="116"/>
        <v/>
      </c>
      <c r="DS34" s="75" t="s">
        <v>387</v>
      </c>
      <c r="DT34" s="180" t="str">
        <f t="shared" si="117"/>
        <v/>
      </c>
      <c r="DU34" s="75">
        <v>1</v>
      </c>
      <c r="DV34" s="154" t="str">
        <f t="shared" si="118"/>
        <v/>
      </c>
      <c r="DW34" s="506"/>
      <c r="DX34" s="342"/>
      <c r="DY34" s="343"/>
      <c r="DZ34" s="343"/>
      <c r="EA34" s="360"/>
      <c r="EB34" s="356"/>
      <c r="EC34" s="392"/>
      <c r="ED34" s="360"/>
      <c r="EE34" s="357" t="s">
        <v>431</v>
      </c>
      <c r="EF34" s="357" t="s">
        <v>432</v>
      </c>
      <c r="EG34" s="344"/>
      <c r="EH34" s="386"/>
      <c r="EI34" s="343"/>
      <c r="EJ34" s="343"/>
      <c r="EK34" s="343"/>
      <c r="EL34" s="344"/>
      <c r="EM34" s="386"/>
      <c r="EN34" s="343"/>
      <c r="EO34" s="343"/>
      <c r="EP34" s="343"/>
      <c r="EQ34" s="344"/>
      <c r="ER34" s="386"/>
      <c r="ES34" s="343"/>
      <c r="ET34" s="343"/>
      <c r="EU34" s="343"/>
      <c r="EV34" s="344"/>
      <c r="EW34" s="386"/>
      <c r="EX34" s="395"/>
      <c r="EY34" s="395"/>
      <c r="EZ34" s="424"/>
      <c r="FA34" s="364" t="s">
        <v>430</v>
      </c>
      <c r="FB34" s="423" t="s">
        <v>430</v>
      </c>
      <c r="FC34" s="343"/>
      <c r="FD34" s="343"/>
      <c r="FE34" s="343"/>
      <c r="FF34" s="344"/>
      <c r="FG34" s="540"/>
      <c r="FH34" s="343"/>
      <c r="FI34" s="343"/>
      <c r="FJ34" s="343"/>
      <c r="FK34" s="521"/>
      <c r="FL34" s="210"/>
      <c r="FM34" s="43"/>
      <c r="FN34" s="43"/>
      <c r="FO34" s="55" t="str">
        <f t="shared" si="24"/>
        <v/>
      </c>
      <c r="FP34" s="43"/>
      <c r="FQ34" s="56" t="str">
        <f>IF(AO34="","",INDEX($FW$2:$GA$2,2,MATCH(AO34,#REF!,0)))</f>
        <v/>
      </c>
      <c r="FR34" s="57" t="str">
        <f>IF(AP34="","",INDEX($FW$2:$GA$2,2,MATCH(AP34,#REF!,0)))</f>
        <v/>
      </c>
      <c r="FS34" s="57" t="str">
        <f>IF(AQ34="","",INDEX($FW$2:$GA$2,2,MATCH(AQ34,#REF!,0)))</f>
        <v/>
      </c>
      <c r="FT34" s="57" t="str">
        <f>IF(AR34="","",INDEX($FW$2:$GA$2,2,MATCH(AR34,#REF!,0)))</f>
        <v/>
      </c>
      <c r="FU34" s="57" t="str">
        <f>IF(AS34="","",INDEX($FW$2:$GA$2,2,MATCH(AS34,#REF!,0)))</f>
        <v/>
      </c>
      <c r="FV34" s="57" t="str">
        <f>IF(AT34="","",INDEX($FW$2:$GA$2,2,MATCH(AT34,#REF!,0)))</f>
        <v/>
      </c>
      <c r="FW34" s="57" t="str">
        <f>IF(AU34="","",INDEX($FW$2:$GA$2,2,MATCH(AU34,#REF!,0)))</f>
        <v/>
      </c>
      <c r="FX34" s="57" t="str">
        <f>IF(AV34="","",INDEX($FW$2:$GA$2,2,MATCH(AV34,#REF!,0)))</f>
        <v/>
      </c>
      <c r="FY34" s="57" t="str">
        <f>IF(AW34="","",INDEX($FW$2:$GA$2,2,MATCH(AW34,#REF!,0)))</f>
        <v/>
      </c>
      <c r="FZ34" s="58" t="str">
        <f>IF(AX34="","",INDEX($FW$2:$GA$2,2,MATCH(AX34,#REF!,0)))</f>
        <v/>
      </c>
      <c r="GA34" s="59" t="e">
        <f>SUMPRODUCT(FQ34:FZ34,#REF!)</f>
        <v>#REF!</v>
      </c>
      <c r="GB34" s="43"/>
      <c r="GC34" s="88" t="str">
        <f t="shared" si="25"/>
        <v/>
      </c>
      <c r="GD34" s="88" t="e">
        <f t="shared" si="26"/>
        <v>#N/A</v>
      </c>
      <c r="GE34" s="88" t="e">
        <f t="shared" si="27"/>
        <v>#N/A</v>
      </c>
      <c r="GF34" s="87" t="e">
        <f t="shared" si="28"/>
        <v>#N/A</v>
      </c>
      <c r="GG34" s="87" t="str">
        <f t="shared" si="29"/>
        <v/>
      </c>
      <c r="GH34" s="87" t="str">
        <f t="shared" si="30"/>
        <v/>
      </c>
      <c r="GI34" s="87" t="str">
        <f t="shared" si="31"/>
        <v/>
      </c>
      <c r="GJ34" s="87" t="str">
        <f t="shared" si="32"/>
        <v/>
      </c>
    </row>
    <row r="35" spans="1:192" s="13" customFormat="1" ht="22.5" customHeight="1" outlineLevel="2">
      <c r="A35" s="608"/>
      <c r="B35" s="166"/>
      <c r="C35" s="494"/>
      <c r="D35" s="498" t="s">
        <v>381</v>
      </c>
      <c r="E35" s="195" t="s">
        <v>310</v>
      </c>
      <c r="F35" s="198" t="s">
        <v>360</v>
      </c>
      <c r="G35" s="167"/>
      <c r="H35" s="165"/>
      <c r="I35" s="167">
        <v>1972</v>
      </c>
      <c r="J35" s="167" t="str">
        <f t="shared" ref="J35" si="120">IF(OR(I35="",TYPE(I35)&lt;&gt;1),"",TEXT(DATEVALUE(I35&amp;"/1/1"),"gge"))</f>
        <v>昭47</v>
      </c>
      <c r="K35" s="167"/>
      <c r="L35" s="621">
        <v>2076.0500000000002</v>
      </c>
      <c r="M35" s="68"/>
      <c r="N35" s="68"/>
      <c r="O35" s="168"/>
      <c r="P35" s="168"/>
      <c r="Q35" s="169"/>
      <c r="R35" s="461" t="e">
        <f t="shared" ref="R35" si="121">IF(OR(TYPE(L35)&lt;&gt;1,L35=""),"",IF(L35=0,0,ROUND(L35/(O35+P35)*1.1,0)))</f>
        <v>#DIV/0!</v>
      </c>
      <c r="S35" s="461" t="e">
        <f t="shared" ref="S35" si="122">IF(OR(TYPE(L35)&lt;&gt;1,L35=""),"",IF(L35=0,0,ROUND((L35/(O35+P35))^0.5*1.1*4*(4*O35+1)*0.7,0)))</f>
        <v>#DIV/0!</v>
      </c>
      <c r="T35" s="462" t="e">
        <f t="shared" ref="T35" si="123">IF(OR(TYPE(L35)&lt;&gt;1,L35=""),"",IF(L35=0,0,ROUND((L35/(O35+P35))^0.5*1.1*4*(4*O35+1)*0.3,0)))</f>
        <v>#DIV/0!</v>
      </c>
      <c r="U35" s="68"/>
      <c r="V35" s="68"/>
      <c r="W35" s="68"/>
      <c r="X35" s="68"/>
      <c r="Y35" s="68"/>
      <c r="Z35" s="79" t="str">
        <f t="shared" ref="Z35" si="124">IF(OR(L35="",TYPE(L35)&lt;&gt;1),"",IF(L35&gt;=5000,"1: 5,000㎡以上",IF(L35&gt;=3000,"2: 3,000㎡以上",IF(L35&gt;=1000,"3: 1,000㎡以上",IF(L35&gt;=500,"4: 500㎡以上",IF(L35&gt;=200,"5: 200㎡以上",IF(L35&gt;=100,"6: 100㎡以上",IF(L35&gt;=0,"7: 100㎡未満",""))))))))</f>
        <v>3: 1,000㎡以上</v>
      </c>
      <c r="AA35" s="69"/>
      <c r="AB35" s="69" t="str">
        <f t="shared" ref="AB35" si="125">IF(AA35="","",AA35-I35)</f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ref="AN35" si="126">IF(OR(AM35="",AY35=""),"",IF(OR(AM35="80年以上",AM35="躯体補修の上80年以上"),80-AY35,IF(OR(AM35="60年以上80年未満",AM35="躯体補修の上60年未満"),IF(TYPE(AK35)=1,AK35-AY35,80-AY35),IF(OR(AM35="60年未満",AM35="60年"),60-AY35,IF(AM35="40年",40-AY35,"")))))</f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ref="AY35" si="127">IF(AND(TYPE(B$4)=1,B$4&lt;&gt;"",TYPE(I35)=1,I35&lt;&gt;""),B$4-I35,"")</f>
        <v>43</v>
      </c>
      <c r="AZ35" s="68"/>
      <c r="BA35" s="68">
        <f t="shared" ref="BA35" si="128">IF(AY35="","",AY35+AZ35)</f>
        <v>43</v>
      </c>
      <c r="BB35" s="69" t="e">
        <f t="shared" ref="BB35" si="129">GA35/10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ref="BJ35" si="130">IF(OR(B$4="",AN35=""),"",AN35+B$4)</f>
        <v/>
      </c>
      <c r="BK35" s="441" t="s">
        <v>409</v>
      </c>
      <c r="BL35" s="441">
        <v>1</v>
      </c>
      <c r="BM35" s="441" t="s">
        <v>2</v>
      </c>
      <c r="BN35" s="442" t="s">
        <v>414</v>
      </c>
      <c r="BO35" s="449" t="s">
        <v>2</v>
      </c>
      <c r="BP35" s="444" t="s">
        <v>2</v>
      </c>
      <c r="BQ35" s="444" t="s">
        <v>2</v>
      </c>
      <c r="BR35" s="445" t="s">
        <v>3</v>
      </c>
      <c r="BS35" s="441" t="s">
        <v>0</v>
      </c>
      <c r="BT35" s="441" t="s">
        <v>0</v>
      </c>
      <c r="BU35" s="444" t="s">
        <v>2</v>
      </c>
      <c r="BV35" s="442" t="s">
        <v>42</v>
      </c>
      <c r="BW35" s="191" t="s">
        <v>0</v>
      </c>
      <c r="BX35" s="190"/>
      <c r="BY35" s="190"/>
      <c r="BZ35" s="500">
        <v>2562000</v>
      </c>
      <c r="CA35" s="192">
        <v>1</v>
      </c>
      <c r="CB35" s="177" t="s">
        <v>387</v>
      </c>
      <c r="CC35" s="178" t="str">
        <f t="shared" si="119"/>
        <v/>
      </c>
      <c r="CD35" s="176" t="str">
        <f t="shared" si="10"/>
        <v/>
      </c>
      <c r="CE35" s="179"/>
      <c r="CF35" s="106" t="str">
        <f t="shared" si="11"/>
        <v/>
      </c>
      <c r="CG35" s="75" t="s">
        <v>387</v>
      </c>
      <c r="CH35" s="180" t="str">
        <f t="shared" si="12"/>
        <v/>
      </c>
      <c r="CI35" s="75">
        <v>1</v>
      </c>
      <c r="CJ35" s="181" t="str">
        <f t="shared" ref="CJ35" si="131">IF(CF35="","",CH35/CI35)</f>
        <v/>
      </c>
      <c r="CK35" s="107" t="e">
        <v>#N/A</v>
      </c>
      <c r="CL35" s="75" t="e">
        <v>#N/A</v>
      </c>
      <c r="CM35" s="180" t="e">
        <f t="shared" ref="CM35" si="132">IF(OR(CK35="",$L35="",TYPE($L35)&lt;&gt;1),"",ROUND($L35*CL35,0))</f>
        <v>#N/A</v>
      </c>
      <c r="CN35" s="75">
        <v>1</v>
      </c>
      <c r="CO35" s="181" t="e">
        <f t="shared" ref="CO35" si="133">IF(CK35="","",CM35/CN35)</f>
        <v>#N/A</v>
      </c>
      <c r="CP35" s="107" t="e">
        <v>#N/A</v>
      </c>
      <c r="CQ35" s="75" t="e">
        <v>#N/A</v>
      </c>
      <c r="CR35" s="180" t="e">
        <f t="shared" si="15"/>
        <v>#N/A</v>
      </c>
      <c r="CS35" s="75">
        <v>1</v>
      </c>
      <c r="CT35" s="181" t="e">
        <f t="shared" ref="CT35" si="134">IF(CP35="","",CR35/CS35)</f>
        <v>#N/A</v>
      </c>
      <c r="CU35" s="107" t="e">
        <v>#N/A</v>
      </c>
      <c r="CV35" s="75" t="e">
        <v>#N/A</v>
      </c>
      <c r="CW35" s="180" t="e">
        <f t="shared" ref="CW35" si="135">IF(OR(CU35="",$L35="",TYPE($L35)&lt;&gt;1),"",ROUND($L35*CV35,0))</f>
        <v>#N/A</v>
      </c>
      <c r="CX35" s="75">
        <v>1</v>
      </c>
      <c r="CY35" s="182" t="e">
        <f t="shared" si="107"/>
        <v>#N/A</v>
      </c>
      <c r="CZ35" s="109" t="str">
        <f t="shared" si="16"/>
        <v/>
      </c>
      <c r="DA35" s="76" t="str">
        <f t="shared" si="34"/>
        <v/>
      </c>
      <c r="DB35" s="82">
        <v>1</v>
      </c>
      <c r="DC35" s="183" t="str">
        <f t="shared" si="17"/>
        <v/>
      </c>
      <c r="DD35" s="85" t="s">
        <v>387</v>
      </c>
      <c r="DE35" s="184" t="str">
        <f t="shared" ref="DE35" si="136">IF(OR(DC35="",TYPE(DC35)&lt;&gt;1),"",ROUND(DC35*DD35,0))</f>
        <v/>
      </c>
      <c r="DF35" s="77">
        <v>3</v>
      </c>
      <c r="DG35" s="185" t="str">
        <f t="shared" ref="DG35" si="137">IF(DE35="","",DE35/DF35)</f>
        <v/>
      </c>
      <c r="DH35" s="78" t="str">
        <f t="shared" ref="DH35" si="138">IF(CZ35="","",CZ35+20)</f>
        <v/>
      </c>
      <c r="DI35" s="75" t="s">
        <v>387</v>
      </c>
      <c r="DJ35" s="180" t="str">
        <f t="shared" ref="DJ35" si="139">IF(OR(DH35="",$DC35="",TYPE($DC35)&lt;&gt;1),"",ROUND($DC35*DI35,0))</f>
        <v/>
      </c>
      <c r="DK35" s="75">
        <v>1</v>
      </c>
      <c r="DL35" s="181" t="str">
        <f t="shared" ref="DL35" si="140">IF(DH35="","",DJ35/DK35)</f>
        <v/>
      </c>
      <c r="DM35" s="78" t="str">
        <f t="shared" ref="DM35" si="141">IF(CZ35="","",IF(OR(DA35="RC",DA35="SRC",DA35="S"),CZ35+40,""))</f>
        <v/>
      </c>
      <c r="DN35" s="75" t="s">
        <v>387</v>
      </c>
      <c r="DO35" s="180" t="str">
        <f t="shared" ref="DO35" si="142">IF(OR(DM35="",$DC35="",TYPE($DC35)&lt;&gt;1),"",ROUND($DC35*DN35,0))</f>
        <v/>
      </c>
      <c r="DP35" s="75">
        <v>1</v>
      </c>
      <c r="DQ35" s="181" t="str">
        <f t="shared" si="115"/>
        <v/>
      </c>
      <c r="DR35" s="78" t="str">
        <f t="shared" ref="DR35" si="143">IF(CZ35="","",IF(OR(DA35="RC",DA35="SRC"),CZ35+60,""))</f>
        <v/>
      </c>
      <c r="DS35" s="75" t="s">
        <v>387</v>
      </c>
      <c r="DT35" s="180" t="str">
        <f t="shared" ref="DT35" si="144">IF(OR(DR35="",$DC35="",TYPE($DC35)&lt;&gt;1),"",ROUND($DC35*DS35,0))</f>
        <v/>
      </c>
      <c r="DU35" s="75">
        <v>1</v>
      </c>
      <c r="DV35" s="154" t="str">
        <f t="shared" si="118"/>
        <v/>
      </c>
      <c r="DW35" s="506"/>
      <c r="DX35" s="626" t="s">
        <v>423</v>
      </c>
      <c r="DY35" s="627" t="s">
        <v>423</v>
      </c>
      <c r="DZ35" s="627" t="s">
        <v>423</v>
      </c>
      <c r="EA35" s="360"/>
      <c r="EB35" s="356"/>
      <c r="EC35" s="392"/>
      <c r="ED35" s="360"/>
      <c r="EE35" s="360"/>
      <c r="EF35" s="360"/>
      <c r="EG35" s="356"/>
      <c r="EH35" s="392"/>
      <c r="EI35" s="360"/>
      <c r="EJ35" s="360"/>
      <c r="EK35" s="395"/>
      <c r="EL35" s="344"/>
      <c r="EM35" s="386"/>
      <c r="EN35" s="343"/>
      <c r="EO35" s="343"/>
      <c r="EP35" s="343"/>
      <c r="EQ35" s="344"/>
      <c r="ER35" s="392"/>
      <c r="ES35" s="357" t="s">
        <v>431</v>
      </c>
      <c r="ET35" s="357" t="s">
        <v>431</v>
      </c>
      <c r="EU35" s="343"/>
      <c r="EV35" s="344"/>
      <c r="EW35" s="386"/>
      <c r="EX35" s="343"/>
      <c r="EY35" s="343"/>
      <c r="EZ35" s="343"/>
      <c r="FA35" s="344"/>
      <c r="FB35" s="386"/>
      <c r="FC35" s="343"/>
      <c r="FD35" s="343"/>
      <c r="FE35" s="343"/>
      <c r="FF35" s="344"/>
      <c r="FG35" s="540"/>
      <c r="FH35" s="343"/>
      <c r="FI35" s="343"/>
      <c r="FJ35" s="343"/>
      <c r="FK35" s="521"/>
      <c r="FL35" s="210"/>
      <c r="FM35" s="43"/>
      <c r="FN35" s="43"/>
      <c r="FO35" s="55" t="str">
        <f t="shared" ref="FO35" si="145">IF(SUM(DW35:FL35)=0,"",SUM(DW35:FL35)+CC35)</f>
        <v/>
      </c>
      <c r="FP35" s="43"/>
      <c r="FQ35" s="56" t="str">
        <f>IF(AO35="","",INDEX($FW$2:$GA$2,2,MATCH(AO35,#REF!,0)))</f>
        <v/>
      </c>
      <c r="FR35" s="57" t="str">
        <f>IF(AP35="","",INDEX($FW$2:$GA$2,2,MATCH(AP35,#REF!,0)))</f>
        <v/>
      </c>
      <c r="FS35" s="57" t="str">
        <f>IF(AQ35="","",INDEX($FW$2:$GA$2,2,MATCH(AQ35,#REF!,0)))</f>
        <v/>
      </c>
      <c r="FT35" s="57" t="str">
        <f>IF(AR35="","",INDEX($FW$2:$GA$2,2,MATCH(AR35,#REF!,0)))</f>
        <v/>
      </c>
      <c r="FU35" s="57" t="str">
        <f>IF(AS35="","",INDEX($FW$2:$GA$2,2,MATCH(AS35,#REF!,0)))</f>
        <v/>
      </c>
      <c r="FV35" s="57" t="str">
        <f>IF(AT35="","",INDEX($FW$2:$GA$2,2,MATCH(AT35,#REF!,0)))</f>
        <v/>
      </c>
      <c r="FW35" s="57" t="str">
        <f>IF(AU35="","",INDEX($FW$2:$GA$2,2,MATCH(AU35,#REF!,0)))</f>
        <v/>
      </c>
      <c r="FX35" s="57" t="str">
        <f>IF(AV35="","",INDEX($FW$2:$GA$2,2,MATCH(AV35,#REF!,0)))</f>
        <v/>
      </c>
      <c r="FY35" s="57" t="str">
        <f>IF(AW35="","",INDEX($FW$2:$GA$2,2,MATCH(AW35,#REF!,0)))</f>
        <v/>
      </c>
      <c r="FZ35" s="58" t="str">
        <f>IF(AX35="","",INDEX($FW$2:$GA$2,2,MATCH(AX35,#REF!,0)))</f>
        <v/>
      </c>
      <c r="GA35" s="59" t="e">
        <f>SUMPRODUCT(FQ35:FZ35,#REF!)</f>
        <v>#REF!</v>
      </c>
      <c r="GB35" s="43"/>
      <c r="GC35" s="88" t="str">
        <f t="shared" ref="GC35" si="146">IF(CF35="","",CF35+CI35-1)</f>
        <v/>
      </c>
      <c r="GD35" s="88" t="e">
        <f t="shared" ref="GD35" si="147">IF(CK35="","",CK35+CN35-1)</f>
        <v>#N/A</v>
      </c>
      <c r="GE35" s="88" t="e">
        <f t="shared" ref="GE35" si="148">IF(CP35="","",CP35+CS35-1)</f>
        <v>#N/A</v>
      </c>
      <c r="GF35" s="87" t="e">
        <f t="shared" ref="GF35" si="149">IF(CU35="","",CU35+CX35-1)</f>
        <v>#N/A</v>
      </c>
      <c r="GG35" s="87" t="str">
        <f t="shared" ref="GG35" si="150">IF(CZ35="","",CZ35+DF35-1)</f>
        <v/>
      </c>
      <c r="GH35" s="87" t="str">
        <f t="shared" ref="GH35" si="151">IF(DH35="","",DH35+DK35-1)</f>
        <v/>
      </c>
      <c r="GI35" s="87" t="str">
        <f t="shared" ref="GI35" si="152">IF(DM35="","",DM35+DP35-1)</f>
        <v/>
      </c>
      <c r="GJ35" s="87" t="str">
        <f t="shared" ref="GJ35" si="153">IF(DR35="","",DR35+DU35-1)</f>
        <v/>
      </c>
    </row>
    <row r="36" spans="1:192" s="13" customFormat="1" ht="22.5" customHeight="1" outlineLevel="2">
      <c r="A36" s="608"/>
      <c r="B36" s="166"/>
      <c r="C36" s="494"/>
      <c r="D36" s="615" t="s">
        <v>472</v>
      </c>
      <c r="E36" s="195" t="s">
        <v>160</v>
      </c>
      <c r="F36" s="198" t="s">
        <v>355</v>
      </c>
      <c r="G36" s="167"/>
      <c r="H36" s="165"/>
      <c r="I36" s="167">
        <v>1992</v>
      </c>
      <c r="J36" s="167" t="str">
        <f>IF(OR(I36="",TYPE(I36)&lt;&gt;1),"",TEXT(DATEVALUE(I36&amp;"/1/1"),"gge"))</f>
        <v>平4</v>
      </c>
      <c r="K36" s="167"/>
      <c r="L36" s="621">
        <v>580</v>
      </c>
      <c r="M36" s="68"/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4: 500㎡以上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>IF(AND(TYPE(B$4)=1,B$4&lt;&gt;"",TYPE(I36)=1,I36&lt;&gt;""),B$4-I36,"")</f>
        <v>23</v>
      </c>
      <c r="AZ36" s="68"/>
      <c r="BA36" s="68">
        <f>IF(AY36="","",AY36+AZ36)</f>
        <v>23</v>
      </c>
      <c r="BB36" s="69" t="e">
        <f>GA36/10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>IF(OR(B$4="",AN36=""),"",AN36+B$4)</f>
        <v/>
      </c>
      <c r="BK36" s="441" t="s">
        <v>409</v>
      </c>
      <c r="BL36" s="441">
        <v>5</v>
      </c>
      <c r="BM36" s="441"/>
      <c r="BN36" s="442"/>
      <c r="BO36" s="440" t="s">
        <v>452</v>
      </c>
      <c r="BP36" s="441" t="s">
        <v>452</v>
      </c>
      <c r="BQ36" s="441" t="s">
        <v>452</v>
      </c>
      <c r="BR36" s="441" t="s">
        <v>452</v>
      </c>
      <c r="BS36" s="444" t="s">
        <v>2</v>
      </c>
      <c r="BT36" s="441" t="s">
        <v>452</v>
      </c>
      <c r="BU36" s="441" t="s">
        <v>452</v>
      </c>
      <c r="BV36" s="442" t="s">
        <v>455</v>
      </c>
      <c r="BW36" s="191"/>
      <c r="BX36" s="190"/>
      <c r="BY36" s="190"/>
      <c r="BZ36" s="499"/>
      <c r="CA36" s="192">
        <v>1</v>
      </c>
      <c r="CB36" s="177">
        <v>1</v>
      </c>
      <c r="CC36" s="178" t="str">
        <f t="shared" si="119"/>
        <v/>
      </c>
      <c r="CD36" s="176" t="str">
        <f t="shared" si="10"/>
        <v/>
      </c>
      <c r="CE36" s="179"/>
      <c r="CF36" s="106" t="str">
        <f t="shared" si="11"/>
        <v/>
      </c>
      <c r="CG36" s="75" t="s">
        <v>387</v>
      </c>
      <c r="CH36" s="180" t="str">
        <f t="shared" si="12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5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6"/>
        <v/>
      </c>
      <c r="DA36" s="76" t="str">
        <f t="shared" si="34"/>
        <v/>
      </c>
      <c r="DB36" s="82">
        <v>1</v>
      </c>
      <c r="DC36" s="183" t="str">
        <f t="shared" si="17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342"/>
      <c r="DY36" s="343"/>
      <c r="DZ36" s="360"/>
      <c r="EA36" s="360"/>
      <c r="EB36" s="353" t="s">
        <v>435</v>
      </c>
      <c r="EC36" s="552" t="s">
        <v>437</v>
      </c>
      <c r="ED36" s="398"/>
      <c r="EE36" s="398"/>
      <c r="EF36" s="398"/>
      <c r="EG36" s="367"/>
      <c r="EH36" s="399"/>
      <c r="EI36" s="398"/>
      <c r="EJ36" s="398"/>
      <c r="EK36" s="398"/>
      <c r="EL36" s="367"/>
      <c r="EM36" s="399"/>
      <c r="EN36" s="351"/>
      <c r="EO36" s="351"/>
      <c r="EP36" s="351"/>
      <c r="EQ36" s="352"/>
      <c r="ER36" s="389"/>
      <c r="ES36" s="351"/>
      <c r="ET36" s="351"/>
      <c r="EU36" s="351"/>
      <c r="EV36" s="352"/>
      <c r="EW36" s="389"/>
      <c r="EX36" s="351"/>
      <c r="EY36" s="351"/>
      <c r="EZ36" s="351"/>
      <c r="FA36" s="352"/>
      <c r="FB36" s="389"/>
      <c r="FC36" s="351"/>
      <c r="FD36" s="351"/>
      <c r="FE36" s="351"/>
      <c r="FF36" s="352"/>
      <c r="FG36" s="542"/>
      <c r="FH36" s="351"/>
      <c r="FI36" s="351"/>
      <c r="FJ36" s="351"/>
      <c r="FK36" s="526"/>
      <c r="FL36" s="210"/>
      <c r="FM36" s="43"/>
      <c r="FN36" s="43"/>
      <c r="FO36" s="55" t="str">
        <f t="shared" si="24"/>
        <v/>
      </c>
      <c r="FP36" s="43"/>
      <c r="FQ36" s="56" t="str">
        <f>IF(AO36="","",INDEX($FW$2:$GA$2,2,MATCH(AO36,#REF!,0)))</f>
        <v/>
      </c>
      <c r="FR36" s="57" t="str">
        <f>IF(AP36="","",INDEX($FW$2:$GA$2,2,MATCH(AP36,#REF!,0)))</f>
        <v/>
      </c>
      <c r="FS36" s="57" t="str">
        <f>IF(AQ36="","",INDEX($FW$2:$GA$2,2,MATCH(AQ36,#REF!,0)))</f>
        <v/>
      </c>
      <c r="FT36" s="57" t="str">
        <f>IF(AR36="","",INDEX($FW$2:$GA$2,2,MATCH(AR36,#REF!,0)))</f>
        <v/>
      </c>
      <c r="FU36" s="57" t="str">
        <f>IF(AS36="","",INDEX($FW$2:$GA$2,2,MATCH(AS36,#REF!,0)))</f>
        <v/>
      </c>
      <c r="FV36" s="57" t="str">
        <f>IF(AT36="","",INDEX($FW$2:$GA$2,2,MATCH(AT36,#REF!,0)))</f>
        <v/>
      </c>
      <c r="FW36" s="57" t="str">
        <f>IF(AU36="","",INDEX($FW$2:$GA$2,2,MATCH(AU36,#REF!,0)))</f>
        <v/>
      </c>
      <c r="FX36" s="57" t="str">
        <f>IF(AV36="","",INDEX($FW$2:$GA$2,2,MATCH(AV36,#REF!,0)))</f>
        <v/>
      </c>
      <c r="FY36" s="57" t="str">
        <f>IF(AW36="","",INDEX($FW$2:$GA$2,2,MATCH(AW36,#REF!,0)))</f>
        <v/>
      </c>
      <c r="FZ36" s="58" t="str">
        <f>IF(AX36="","",INDEX($FW$2:$GA$2,2,MATCH(AX36,#REF!,0)))</f>
        <v/>
      </c>
      <c r="GA36" s="59" t="e">
        <f>SUMPRODUCT(FQ36:FZ36,#REF!)</f>
        <v>#REF!</v>
      </c>
      <c r="GB36" s="43"/>
      <c r="GC36" s="88" t="str">
        <f t="shared" si="25"/>
        <v/>
      </c>
      <c r="GD36" s="88" t="e">
        <f t="shared" si="26"/>
        <v>#N/A</v>
      </c>
      <c r="GE36" s="88" t="e">
        <f t="shared" si="27"/>
        <v>#N/A</v>
      </c>
      <c r="GF36" s="87" t="e">
        <f t="shared" si="28"/>
        <v>#N/A</v>
      </c>
      <c r="GG36" s="87" t="str">
        <f t="shared" si="29"/>
        <v/>
      </c>
      <c r="GH36" s="87" t="str">
        <f t="shared" si="30"/>
        <v/>
      </c>
      <c r="GI36" s="87" t="str">
        <f t="shared" si="31"/>
        <v/>
      </c>
      <c r="GJ36" s="87" t="str">
        <f t="shared" si="32"/>
        <v/>
      </c>
    </row>
    <row r="37" spans="1:192" s="13" customFormat="1" ht="22.5" customHeight="1" outlineLevel="2">
      <c r="A37" s="608"/>
      <c r="B37" s="166"/>
      <c r="C37" s="494"/>
      <c r="D37" s="615" t="s">
        <v>472</v>
      </c>
      <c r="E37" s="195" t="s">
        <v>158</v>
      </c>
      <c r="F37" s="198" t="s">
        <v>356</v>
      </c>
      <c r="G37" s="167"/>
      <c r="H37" s="165"/>
      <c r="I37" s="167">
        <v>1986</v>
      </c>
      <c r="J37" s="167" t="str">
        <f t="shared" si="91"/>
        <v>昭61</v>
      </c>
      <c r="K37" s="167"/>
      <c r="L37" s="621">
        <v>765</v>
      </c>
      <c r="M37" s="68"/>
      <c r="N37" s="68"/>
      <c r="O37" s="168"/>
      <c r="P37" s="168"/>
      <c r="Q37" s="169"/>
      <c r="R37" s="461" t="e">
        <f t="shared" si="92"/>
        <v>#DIV/0!</v>
      </c>
      <c r="S37" s="461" t="e">
        <f t="shared" si="93"/>
        <v>#DIV/0!</v>
      </c>
      <c r="T37" s="462" t="e">
        <f t="shared" si="94"/>
        <v>#DIV/0!</v>
      </c>
      <c r="U37" s="68"/>
      <c r="V37" s="68"/>
      <c r="W37" s="68"/>
      <c r="X37" s="68"/>
      <c r="Y37" s="68"/>
      <c r="Z37" s="79" t="str">
        <f t="shared" si="95"/>
        <v>4: 500㎡以上</v>
      </c>
      <c r="AA37" s="69"/>
      <c r="AB37" s="69" t="str">
        <f t="shared" si="96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97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98"/>
        <v>29</v>
      </c>
      <c r="AZ37" s="68"/>
      <c r="BA37" s="68">
        <f t="shared" si="99"/>
        <v>29</v>
      </c>
      <c r="BB37" s="69" t="e">
        <f t="shared" si="100"/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01"/>
        <v/>
      </c>
      <c r="BK37" s="441" t="s">
        <v>409</v>
      </c>
      <c r="BL37" s="441">
        <v>2</v>
      </c>
      <c r="BM37" s="441" t="s">
        <v>0</v>
      </c>
      <c r="BN37" s="442" t="s">
        <v>414</v>
      </c>
      <c r="BO37" s="440" t="s">
        <v>0</v>
      </c>
      <c r="BP37" s="444" t="s">
        <v>2</v>
      </c>
      <c r="BQ37" s="441" t="s">
        <v>0</v>
      </c>
      <c r="BR37" s="446" t="s">
        <v>1</v>
      </c>
      <c r="BS37" s="446" t="s">
        <v>1</v>
      </c>
      <c r="BT37" s="441" t="s">
        <v>0</v>
      </c>
      <c r="BU37" s="446" t="s">
        <v>1</v>
      </c>
      <c r="BV37" s="442" t="s">
        <v>42</v>
      </c>
      <c r="BW37" s="191" t="s">
        <v>1</v>
      </c>
      <c r="BX37" s="190"/>
      <c r="BY37" s="190"/>
      <c r="BZ37" s="499">
        <v>5052000</v>
      </c>
      <c r="CA37" s="192">
        <v>1</v>
      </c>
      <c r="CB37" s="177">
        <v>1</v>
      </c>
      <c r="CC37" s="178" t="str">
        <f t="shared" si="119"/>
        <v/>
      </c>
      <c r="CD37" s="176" t="str">
        <f t="shared" si="10"/>
        <v/>
      </c>
      <c r="CE37" s="179"/>
      <c r="CF37" s="106" t="str">
        <f t="shared" si="11"/>
        <v/>
      </c>
      <c r="CG37" s="75" t="s">
        <v>387</v>
      </c>
      <c r="CH37" s="180" t="str">
        <f t="shared" si="12"/>
        <v/>
      </c>
      <c r="CI37" s="75">
        <v>1</v>
      </c>
      <c r="CJ37" s="181" t="str">
        <f t="shared" si="102"/>
        <v/>
      </c>
      <c r="CK37" s="107" t="e">
        <v>#N/A</v>
      </c>
      <c r="CL37" s="75" t="e">
        <v>#N/A</v>
      </c>
      <c r="CM37" s="180" t="e">
        <f t="shared" si="103"/>
        <v>#N/A</v>
      </c>
      <c r="CN37" s="75">
        <v>1</v>
      </c>
      <c r="CO37" s="181" t="e">
        <f t="shared" si="104"/>
        <v>#N/A</v>
      </c>
      <c r="CP37" s="107" t="e">
        <v>#N/A</v>
      </c>
      <c r="CQ37" s="75" t="e">
        <v>#N/A</v>
      </c>
      <c r="CR37" s="180" t="e">
        <f t="shared" si="15"/>
        <v>#N/A</v>
      </c>
      <c r="CS37" s="75">
        <v>1</v>
      </c>
      <c r="CT37" s="181" t="e">
        <f t="shared" ref="CT37:CT46" si="154">IF(CP37="","",CR37/CS37)</f>
        <v>#N/A</v>
      </c>
      <c r="CU37" s="107" t="e">
        <v>#N/A</v>
      </c>
      <c r="CV37" s="75" t="e">
        <v>#N/A</v>
      </c>
      <c r="CW37" s="180" t="e">
        <f t="shared" si="106"/>
        <v>#N/A</v>
      </c>
      <c r="CX37" s="75">
        <v>1</v>
      </c>
      <c r="CY37" s="182" t="e">
        <f t="shared" si="107"/>
        <v>#N/A</v>
      </c>
      <c r="CZ37" s="109" t="str">
        <f t="shared" si="16"/>
        <v/>
      </c>
      <c r="DA37" s="76" t="str">
        <f t="shared" si="34"/>
        <v/>
      </c>
      <c r="DB37" s="82">
        <v>1</v>
      </c>
      <c r="DC37" s="183" t="str">
        <f t="shared" si="17"/>
        <v/>
      </c>
      <c r="DD37" s="85" t="s">
        <v>387</v>
      </c>
      <c r="DE37" s="184" t="str">
        <f t="shared" si="108"/>
        <v/>
      </c>
      <c r="DF37" s="77">
        <v>3</v>
      </c>
      <c r="DG37" s="185" t="str">
        <f t="shared" si="109"/>
        <v/>
      </c>
      <c r="DH37" s="78" t="str">
        <f t="shared" si="110"/>
        <v/>
      </c>
      <c r="DI37" s="75" t="s">
        <v>387</v>
      </c>
      <c r="DJ37" s="180" t="str">
        <f t="shared" si="111"/>
        <v/>
      </c>
      <c r="DK37" s="75">
        <v>1</v>
      </c>
      <c r="DL37" s="181" t="str">
        <f t="shared" si="112"/>
        <v/>
      </c>
      <c r="DM37" s="78" t="str">
        <f t="shared" si="113"/>
        <v/>
      </c>
      <c r="DN37" s="75" t="s">
        <v>387</v>
      </c>
      <c r="DO37" s="180" t="str">
        <f t="shared" si="114"/>
        <v/>
      </c>
      <c r="DP37" s="75">
        <v>1</v>
      </c>
      <c r="DQ37" s="181" t="str">
        <f t="shared" si="115"/>
        <v/>
      </c>
      <c r="DR37" s="78" t="str">
        <f t="shared" si="116"/>
        <v/>
      </c>
      <c r="DS37" s="75" t="s">
        <v>387</v>
      </c>
      <c r="DT37" s="180" t="str">
        <f t="shared" si="117"/>
        <v/>
      </c>
      <c r="DU37" s="75">
        <v>1</v>
      </c>
      <c r="DV37" s="154" t="str">
        <f t="shared" si="118"/>
        <v/>
      </c>
      <c r="DW37" s="506"/>
      <c r="DX37" s="342"/>
      <c r="DY37" s="343"/>
      <c r="DZ37" s="363" t="s">
        <v>434</v>
      </c>
      <c r="EA37" s="351"/>
      <c r="EB37" s="352"/>
      <c r="EC37" s="389"/>
      <c r="ED37" s="351"/>
      <c r="EE37" s="351"/>
      <c r="EF37" s="351"/>
      <c r="EG37" s="352"/>
      <c r="EH37" s="389"/>
      <c r="EI37" s="351"/>
      <c r="EJ37" s="351"/>
      <c r="EK37" s="351"/>
      <c r="EL37" s="352"/>
      <c r="EM37" s="389"/>
      <c r="EN37" s="351"/>
      <c r="EO37" s="351"/>
      <c r="EP37" s="351"/>
      <c r="EQ37" s="352"/>
      <c r="ER37" s="389"/>
      <c r="ES37" s="351"/>
      <c r="ET37" s="351"/>
      <c r="EU37" s="351"/>
      <c r="EV37" s="352"/>
      <c r="EW37" s="389"/>
      <c r="EX37" s="351"/>
      <c r="EY37" s="351"/>
      <c r="EZ37" s="351"/>
      <c r="FA37" s="352"/>
      <c r="FB37" s="389"/>
      <c r="FC37" s="351"/>
      <c r="FD37" s="351"/>
      <c r="FE37" s="351"/>
      <c r="FF37" s="352"/>
      <c r="FG37" s="542"/>
      <c r="FH37" s="351"/>
      <c r="FI37" s="351"/>
      <c r="FJ37" s="351"/>
      <c r="FK37" s="526"/>
      <c r="FL37" s="210"/>
      <c r="FM37" s="43"/>
      <c r="FN37" s="43"/>
      <c r="FO37" s="55" t="str">
        <f t="shared" si="24"/>
        <v/>
      </c>
      <c r="FP37" s="43"/>
      <c r="FQ37" s="56" t="str">
        <f>IF(AO37="","",INDEX($FW$2:$GA$2,2,MATCH(AO37,#REF!,0)))</f>
        <v/>
      </c>
      <c r="FR37" s="57" t="str">
        <f>IF(AP37="","",INDEX($FW$2:$GA$2,2,MATCH(AP37,#REF!,0)))</f>
        <v/>
      </c>
      <c r="FS37" s="57" t="str">
        <f>IF(AQ37="","",INDEX($FW$2:$GA$2,2,MATCH(AQ37,#REF!,0)))</f>
        <v/>
      </c>
      <c r="FT37" s="57" t="str">
        <f>IF(AR37="","",INDEX($FW$2:$GA$2,2,MATCH(AR37,#REF!,0)))</f>
        <v/>
      </c>
      <c r="FU37" s="57" t="str">
        <f>IF(AS37="","",INDEX($FW$2:$GA$2,2,MATCH(AS37,#REF!,0)))</f>
        <v/>
      </c>
      <c r="FV37" s="57" t="str">
        <f>IF(AT37="","",INDEX($FW$2:$GA$2,2,MATCH(AT37,#REF!,0)))</f>
        <v/>
      </c>
      <c r="FW37" s="57" t="str">
        <f>IF(AU37="","",INDEX($FW$2:$GA$2,2,MATCH(AU37,#REF!,0)))</f>
        <v/>
      </c>
      <c r="FX37" s="57" t="str">
        <f>IF(AV37="","",INDEX($FW$2:$GA$2,2,MATCH(AV37,#REF!,0)))</f>
        <v/>
      </c>
      <c r="FY37" s="57" t="str">
        <f>IF(AW37="","",INDEX($FW$2:$GA$2,2,MATCH(AW37,#REF!,0)))</f>
        <v/>
      </c>
      <c r="FZ37" s="58" t="str">
        <f>IF(AX37="","",INDEX($FW$2:$GA$2,2,MATCH(AX37,#REF!,0)))</f>
        <v/>
      </c>
      <c r="GA37" s="59" t="e">
        <f>SUMPRODUCT(FQ37:FZ37,#REF!)</f>
        <v>#REF!</v>
      </c>
      <c r="GB37" s="43"/>
      <c r="GC37" s="88" t="str">
        <f t="shared" si="25"/>
        <v/>
      </c>
      <c r="GD37" s="88" t="e">
        <f t="shared" si="26"/>
        <v>#N/A</v>
      </c>
      <c r="GE37" s="88" t="e">
        <f t="shared" si="27"/>
        <v>#N/A</v>
      </c>
      <c r="GF37" s="87" t="e">
        <f t="shared" si="28"/>
        <v>#N/A</v>
      </c>
      <c r="GG37" s="87" t="str">
        <f t="shared" si="29"/>
        <v/>
      </c>
      <c r="GH37" s="87" t="str">
        <f t="shared" si="30"/>
        <v/>
      </c>
      <c r="GI37" s="87" t="str">
        <f t="shared" si="31"/>
        <v/>
      </c>
      <c r="GJ37" s="87" t="str">
        <f t="shared" si="32"/>
        <v/>
      </c>
    </row>
    <row r="38" spans="1:192" s="13" customFormat="1" ht="22.5" customHeight="1" outlineLevel="2">
      <c r="A38" s="608"/>
      <c r="B38" s="166"/>
      <c r="C38" s="494"/>
      <c r="D38" s="615" t="s">
        <v>473</v>
      </c>
      <c r="E38" s="195" t="s">
        <v>159</v>
      </c>
      <c r="F38" s="198" t="s">
        <v>357</v>
      </c>
      <c r="G38" s="167"/>
      <c r="H38" s="165"/>
      <c r="I38" s="167">
        <v>1991</v>
      </c>
      <c r="J38" s="167" t="str">
        <f t="shared" ref="J38:J45" si="155">IF(OR(I38="",TYPE(I38)&lt;&gt;1),"",TEXT(DATEVALUE(I38&amp;"/1/1"),"gge"))</f>
        <v>平3</v>
      </c>
      <c r="K38" s="167"/>
      <c r="L38" s="621">
        <v>604</v>
      </c>
      <c r="M38" s="68"/>
      <c r="N38" s="68"/>
      <c r="O38" s="168"/>
      <c r="P38" s="168"/>
      <c r="Q38" s="169"/>
      <c r="R38" s="461" t="e">
        <f t="shared" ref="R38:R45" si="156">IF(OR(TYPE(L38)&lt;&gt;1,L38=""),"",IF(L38=0,0,ROUND(L38/(O38+P38)*1.1,0)))</f>
        <v>#DIV/0!</v>
      </c>
      <c r="S38" s="461" t="e">
        <f t="shared" ref="S38:S45" si="157">IF(OR(TYPE(L38)&lt;&gt;1,L38=""),"",IF(L38=0,0,ROUND((L38/(O38+P38))^0.5*1.1*4*(4*O38+1)*0.7,0)))</f>
        <v>#DIV/0!</v>
      </c>
      <c r="T38" s="462" t="e">
        <f t="shared" ref="T38:T45" si="158">IF(OR(TYPE(L38)&lt;&gt;1,L38=""),"",IF(L38=0,0,ROUND((L38/(O38+P38))^0.5*1.1*4*(4*O38+1)*0.3,0)))</f>
        <v>#DIV/0!</v>
      </c>
      <c r="U38" s="68"/>
      <c r="V38" s="68"/>
      <c r="W38" s="68"/>
      <c r="X38" s="68"/>
      <c r="Y38" s="68"/>
      <c r="Z38" s="79" t="str">
        <f t="shared" ref="Z38:Z45" si="159">IF(OR(L38="",TYPE(L38)&lt;&gt;1),"",IF(L38&gt;=5000,"1: 5,000㎡以上",IF(L38&gt;=3000,"2: 3,000㎡以上",IF(L38&gt;=1000,"3: 1,000㎡以上",IF(L38&gt;=500,"4: 500㎡以上",IF(L38&gt;=200,"5: 200㎡以上",IF(L38&gt;=100,"6: 100㎡以上",IF(L38&gt;=0,"7: 100㎡未満",""))))))))</f>
        <v>4: 500㎡以上</v>
      </c>
      <c r="AA38" s="69"/>
      <c r="AB38" s="69" t="str">
        <f t="shared" ref="AB38:AB45" si="160">IF(AA38="","",AA38-I38)</f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ref="AN38:AN45" si="161">IF(OR(AM38="",AY38=""),"",IF(OR(AM38="80年以上",AM38="躯体補修の上80年以上"),80-AY38,IF(OR(AM38="60年以上80年未満",AM38="躯体補修の上60年未満"),IF(TYPE(AK38)=1,AK38-AY38,80-AY38),IF(OR(AM38="60年未満",AM38="60年"),60-AY38,IF(AM38="40年",40-AY38,"")))))</f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ref="AY38:AY45" si="162">IF(AND(TYPE(B$4)=1,B$4&lt;&gt;"",TYPE(I38)=1,I38&lt;&gt;""),B$4-I38,"")</f>
        <v>24</v>
      </c>
      <c r="AZ38" s="68"/>
      <c r="BA38" s="68">
        <f t="shared" ref="BA38:BA45" si="163">IF(AY38="","",AY38+AZ38)</f>
        <v>24</v>
      </c>
      <c r="BB38" s="69" t="e">
        <f t="shared" ref="BB38:BB45" si="164">GA38/10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ref="BJ38:BJ45" si="165">IF(OR(B$4="",AN38=""),"",AN38+B$4)</f>
        <v/>
      </c>
      <c r="BK38" s="441" t="s">
        <v>412</v>
      </c>
      <c r="BL38" s="441">
        <v>1</v>
      </c>
      <c r="BM38" s="441" t="s">
        <v>1</v>
      </c>
      <c r="BN38" s="442" t="s">
        <v>414</v>
      </c>
      <c r="BO38" s="440" t="s">
        <v>0</v>
      </c>
      <c r="BP38" s="441" t="s">
        <v>0</v>
      </c>
      <c r="BQ38" s="441" t="s">
        <v>0</v>
      </c>
      <c r="BR38" s="444" t="s">
        <v>2</v>
      </c>
      <c r="BS38" s="441" t="s">
        <v>0</v>
      </c>
      <c r="BT38" s="441" t="s">
        <v>0</v>
      </c>
      <c r="BU38" s="445" t="s">
        <v>3</v>
      </c>
      <c r="BV38" s="442" t="s">
        <v>42</v>
      </c>
      <c r="BW38" s="191" t="s">
        <v>0</v>
      </c>
      <c r="BX38" s="190"/>
      <c r="BY38" s="190"/>
      <c r="BZ38" s="499"/>
      <c r="CA38" s="192">
        <v>1</v>
      </c>
      <c r="CB38" s="177">
        <v>1</v>
      </c>
      <c r="CC38" s="178" t="str">
        <f t="shared" si="119"/>
        <v/>
      </c>
      <c r="CD38" s="176" t="str">
        <f t="shared" si="10"/>
        <v/>
      </c>
      <c r="CE38" s="179"/>
      <c r="CF38" s="106" t="str">
        <f t="shared" si="11"/>
        <v/>
      </c>
      <c r="CG38" s="75" t="s">
        <v>387</v>
      </c>
      <c r="CH38" s="180" t="str">
        <f t="shared" si="12"/>
        <v/>
      </c>
      <c r="CI38" s="75">
        <v>1</v>
      </c>
      <c r="CJ38" s="181" t="str">
        <f t="shared" ref="CJ38:CJ45" si="166">IF(CF38="","",CH38/CI38)</f>
        <v/>
      </c>
      <c r="CK38" s="107" t="e">
        <v>#N/A</v>
      </c>
      <c r="CL38" s="75" t="e">
        <v>#N/A</v>
      </c>
      <c r="CM38" s="180" t="e">
        <f t="shared" ref="CM38:CM45" si="167">IF(OR(CK38="",$L38="",TYPE($L38)&lt;&gt;1),"",ROUND($L38*CL38,0))</f>
        <v>#N/A</v>
      </c>
      <c r="CN38" s="75">
        <v>1</v>
      </c>
      <c r="CO38" s="181" t="e">
        <f t="shared" ref="CO38:CO45" si="168">IF(CK38="","",CM38/CN38)</f>
        <v>#N/A</v>
      </c>
      <c r="CP38" s="107" t="e">
        <v>#N/A</v>
      </c>
      <c r="CQ38" s="75" t="e">
        <v>#N/A</v>
      </c>
      <c r="CR38" s="180" t="e">
        <f t="shared" si="15"/>
        <v>#N/A</v>
      </c>
      <c r="CS38" s="75">
        <v>1</v>
      </c>
      <c r="CT38" s="181" t="e">
        <f t="shared" ref="CT38:CT45" si="169">IF(CP38="","",CR38/CS38)</f>
        <v>#N/A</v>
      </c>
      <c r="CU38" s="107" t="e">
        <v>#N/A</v>
      </c>
      <c r="CV38" s="75" t="e">
        <v>#N/A</v>
      </c>
      <c r="CW38" s="180" t="e">
        <f t="shared" ref="CW38:CW45" si="170">IF(OR(CU38="",$L38="",TYPE($L38)&lt;&gt;1),"",ROUND($L38*CV38,0))</f>
        <v>#N/A</v>
      </c>
      <c r="CX38" s="75">
        <v>1</v>
      </c>
      <c r="CY38" s="182" t="e">
        <f t="shared" ref="CY38:CY45" si="171">IF($CU38="","",$CW38/$CX38)</f>
        <v>#N/A</v>
      </c>
      <c r="CZ38" s="109" t="str">
        <f t="shared" si="16"/>
        <v/>
      </c>
      <c r="DA38" s="76" t="str">
        <f t="shared" si="34"/>
        <v/>
      </c>
      <c r="DB38" s="82">
        <v>1</v>
      </c>
      <c r="DC38" s="183" t="str">
        <f t="shared" si="17"/>
        <v/>
      </c>
      <c r="DD38" s="85" t="s">
        <v>387</v>
      </c>
      <c r="DE38" s="184" t="str">
        <f t="shared" ref="DE38:DE45" si="172">IF(OR(DC38="",TYPE(DC38)&lt;&gt;1),"",ROUND(DC38*DD38,0))</f>
        <v/>
      </c>
      <c r="DF38" s="77">
        <v>3</v>
      </c>
      <c r="DG38" s="185" t="str">
        <f t="shared" ref="DG38:DG45" si="173">IF(DE38="","",DE38/DF38)</f>
        <v/>
      </c>
      <c r="DH38" s="78" t="str">
        <f t="shared" ref="DH38:DH45" si="174">IF(CZ38="","",CZ38+20)</f>
        <v/>
      </c>
      <c r="DI38" s="75" t="s">
        <v>387</v>
      </c>
      <c r="DJ38" s="180" t="str">
        <f t="shared" ref="DJ38:DJ45" si="175">IF(OR(DH38="",$DC38="",TYPE($DC38)&lt;&gt;1),"",ROUND($DC38*DI38,0))</f>
        <v/>
      </c>
      <c r="DK38" s="75">
        <v>1</v>
      </c>
      <c r="DL38" s="181" t="str">
        <f t="shared" ref="DL38:DL45" si="176">IF(DH38="","",DJ38/DK38)</f>
        <v/>
      </c>
      <c r="DM38" s="78" t="str">
        <f t="shared" ref="DM38:DM45" si="177">IF(CZ38="","",IF(OR(DA38="RC",DA38="SRC",DA38="S"),CZ38+40,""))</f>
        <v/>
      </c>
      <c r="DN38" s="75" t="s">
        <v>387</v>
      </c>
      <c r="DO38" s="180" t="str">
        <f t="shared" ref="DO38:DO45" si="178">IF(OR(DM38="",$DC38="",TYPE($DC38)&lt;&gt;1),"",ROUND($DC38*DN38,0))</f>
        <v/>
      </c>
      <c r="DP38" s="75">
        <v>1</v>
      </c>
      <c r="DQ38" s="181" t="str">
        <f t="shared" ref="DQ38:DQ45" si="179">IF($DM38="","",$DO38/$DP38)</f>
        <v/>
      </c>
      <c r="DR38" s="78" t="str">
        <f t="shared" ref="DR38:DR45" si="180">IF(CZ38="","",IF(OR(DA38="RC",DA38="SRC"),CZ38+60,""))</f>
        <v/>
      </c>
      <c r="DS38" s="75" t="s">
        <v>387</v>
      </c>
      <c r="DT38" s="180" t="str">
        <f t="shared" ref="DT38:DT45" si="181">IF(OR(DR38="",$DC38="",TYPE($DC38)&lt;&gt;1),"",ROUND($DC38*DS38,0))</f>
        <v/>
      </c>
      <c r="DU38" s="75">
        <v>1</v>
      </c>
      <c r="DV38" s="154" t="str">
        <f t="shared" ref="DV38:DV45" si="182">IF($DR38="","",$DT38/$DU38)</f>
        <v/>
      </c>
      <c r="DW38" s="506"/>
      <c r="DX38" s="342"/>
      <c r="DY38" s="360"/>
      <c r="DZ38" s="360"/>
      <c r="EA38" s="366"/>
      <c r="EB38" s="353" t="s">
        <v>433</v>
      </c>
      <c r="EC38" s="389"/>
      <c r="ED38" s="351"/>
      <c r="EE38" s="351"/>
      <c r="EF38" s="351"/>
      <c r="EG38" s="352"/>
      <c r="EH38" s="389"/>
      <c r="EI38" s="351"/>
      <c r="EJ38" s="351"/>
      <c r="EK38" s="351"/>
      <c r="EL38" s="352"/>
      <c r="EM38" s="389"/>
      <c r="EN38" s="351"/>
      <c r="EO38" s="351"/>
      <c r="EP38" s="351"/>
      <c r="EQ38" s="352"/>
      <c r="ER38" s="389"/>
      <c r="ES38" s="351"/>
      <c r="ET38" s="351"/>
      <c r="EU38" s="351"/>
      <c r="EV38" s="352"/>
      <c r="EW38" s="389"/>
      <c r="EX38" s="351"/>
      <c r="EY38" s="351"/>
      <c r="EZ38" s="351"/>
      <c r="FA38" s="352"/>
      <c r="FB38" s="389"/>
      <c r="FC38" s="351"/>
      <c r="FD38" s="351"/>
      <c r="FE38" s="351"/>
      <c r="FF38" s="352"/>
      <c r="FG38" s="542"/>
      <c r="FH38" s="351"/>
      <c r="FI38" s="351"/>
      <c r="FJ38" s="351"/>
      <c r="FK38" s="526"/>
      <c r="FL38" s="210"/>
      <c r="FM38" s="43"/>
      <c r="FN38" s="43"/>
      <c r="FO38" s="55" t="str">
        <f t="shared" si="24"/>
        <v/>
      </c>
      <c r="FP38" s="43"/>
      <c r="FQ38" s="56" t="str">
        <f>IF(AO38="","",INDEX($FW$2:$GA$2,2,MATCH(AO38,#REF!,0)))</f>
        <v/>
      </c>
      <c r="FR38" s="57" t="str">
        <f>IF(AP38="","",INDEX($FW$2:$GA$2,2,MATCH(AP38,#REF!,0)))</f>
        <v/>
      </c>
      <c r="FS38" s="57" t="str">
        <f>IF(AQ38="","",INDEX($FW$2:$GA$2,2,MATCH(AQ38,#REF!,0)))</f>
        <v/>
      </c>
      <c r="FT38" s="57" t="str">
        <f>IF(AR38="","",INDEX($FW$2:$GA$2,2,MATCH(AR38,#REF!,0)))</f>
        <v/>
      </c>
      <c r="FU38" s="57" t="str">
        <f>IF(AS38="","",INDEX($FW$2:$GA$2,2,MATCH(AS38,#REF!,0)))</f>
        <v/>
      </c>
      <c r="FV38" s="57" t="str">
        <f>IF(AT38="","",INDEX($FW$2:$GA$2,2,MATCH(AT38,#REF!,0)))</f>
        <v/>
      </c>
      <c r="FW38" s="57" t="str">
        <f>IF(AU38="","",INDEX($FW$2:$GA$2,2,MATCH(AU38,#REF!,0)))</f>
        <v/>
      </c>
      <c r="FX38" s="57" t="str">
        <f>IF(AV38="","",INDEX($FW$2:$GA$2,2,MATCH(AV38,#REF!,0)))</f>
        <v/>
      </c>
      <c r="FY38" s="57" t="str">
        <f>IF(AW38="","",INDEX($FW$2:$GA$2,2,MATCH(AW38,#REF!,0)))</f>
        <v/>
      </c>
      <c r="FZ38" s="58" t="str">
        <f>IF(AX38="","",INDEX($FW$2:$GA$2,2,MATCH(AX38,#REF!,0)))</f>
        <v/>
      </c>
      <c r="GA38" s="59" t="e">
        <f>SUMPRODUCT(FQ38:FZ38,#REF!)</f>
        <v>#REF!</v>
      </c>
      <c r="GB38" s="43"/>
      <c r="GC38" s="88" t="str">
        <f t="shared" si="25"/>
        <v/>
      </c>
      <c r="GD38" s="88" t="e">
        <f t="shared" si="26"/>
        <v>#N/A</v>
      </c>
      <c r="GE38" s="88" t="e">
        <f t="shared" si="27"/>
        <v>#N/A</v>
      </c>
      <c r="GF38" s="87" t="e">
        <f t="shared" si="28"/>
        <v>#N/A</v>
      </c>
      <c r="GG38" s="87" t="str">
        <f t="shared" si="29"/>
        <v/>
      </c>
      <c r="GH38" s="87" t="str">
        <f t="shared" si="30"/>
        <v/>
      </c>
      <c r="GI38" s="87" t="str">
        <f t="shared" si="31"/>
        <v/>
      </c>
      <c r="GJ38" s="87" t="str">
        <f t="shared" si="32"/>
        <v/>
      </c>
    </row>
    <row r="39" spans="1:192" s="13" customFormat="1" ht="22.5" customHeight="1" outlineLevel="2">
      <c r="A39" s="608"/>
      <c r="B39" s="166"/>
      <c r="C39" s="494"/>
      <c r="D39" s="615" t="s">
        <v>473</v>
      </c>
      <c r="E39" s="195" t="s">
        <v>161</v>
      </c>
      <c r="F39" s="198" t="s">
        <v>357</v>
      </c>
      <c r="G39" s="167"/>
      <c r="H39" s="165"/>
      <c r="I39" s="167">
        <v>2010</v>
      </c>
      <c r="J39" s="167" t="str">
        <f t="shared" si="155"/>
        <v>平22</v>
      </c>
      <c r="K39" s="167"/>
      <c r="L39" s="621">
        <v>406</v>
      </c>
      <c r="M39" s="68"/>
      <c r="N39" s="68"/>
      <c r="O39" s="168"/>
      <c r="P39" s="168"/>
      <c r="Q39" s="169"/>
      <c r="R39" s="461" t="e">
        <f t="shared" si="156"/>
        <v>#DIV/0!</v>
      </c>
      <c r="S39" s="461" t="e">
        <f t="shared" si="157"/>
        <v>#DIV/0!</v>
      </c>
      <c r="T39" s="462" t="e">
        <f t="shared" si="158"/>
        <v>#DIV/0!</v>
      </c>
      <c r="U39" s="68"/>
      <c r="V39" s="68"/>
      <c r="W39" s="68"/>
      <c r="X39" s="68"/>
      <c r="Y39" s="68"/>
      <c r="Z39" s="79" t="str">
        <f t="shared" si="159"/>
        <v>5: 200㎡以上</v>
      </c>
      <c r="AA39" s="69"/>
      <c r="AB39" s="69" t="str">
        <f t="shared" si="160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161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62"/>
        <v>5</v>
      </c>
      <c r="AZ39" s="68"/>
      <c r="BA39" s="68">
        <f t="shared" si="163"/>
        <v>5</v>
      </c>
      <c r="BB39" s="69" t="e">
        <f t="shared" si="164"/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65"/>
        <v/>
      </c>
      <c r="BK39" s="441" t="s">
        <v>411</v>
      </c>
      <c r="BL39" s="441">
        <v>1</v>
      </c>
      <c r="BM39" s="441"/>
      <c r="BN39" s="442"/>
      <c r="BO39" s="440" t="s">
        <v>452</v>
      </c>
      <c r="BP39" s="441" t="s">
        <v>452</v>
      </c>
      <c r="BQ39" s="441" t="s">
        <v>452</v>
      </c>
      <c r="BR39" s="441" t="s">
        <v>452</v>
      </c>
      <c r="BS39" s="441" t="s">
        <v>452</v>
      </c>
      <c r="BT39" s="441" t="s">
        <v>452</v>
      </c>
      <c r="BU39" s="441" t="s">
        <v>452</v>
      </c>
      <c r="BV39" s="442" t="s">
        <v>455</v>
      </c>
      <c r="BW39" s="191"/>
      <c r="BX39" s="190"/>
      <c r="BY39" s="190"/>
      <c r="BZ39" s="499"/>
      <c r="CA39" s="192">
        <v>1</v>
      </c>
      <c r="CB39" s="177">
        <v>1</v>
      </c>
      <c r="CC39" s="178" t="str">
        <f t="shared" si="119"/>
        <v/>
      </c>
      <c r="CD39" s="176" t="str">
        <f t="shared" si="10"/>
        <v/>
      </c>
      <c r="CE39" s="179"/>
      <c r="CF39" s="106" t="str">
        <f t="shared" si="11"/>
        <v/>
      </c>
      <c r="CG39" s="75" t="s">
        <v>387</v>
      </c>
      <c r="CH39" s="180" t="str">
        <f t="shared" si="12"/>
        <v/>
      </c>
      <c r="CI39" s="75">
        <v>1</v>
      </c>
      <c r="CJ39" s="181" t="str">
        <f t="shared" si="166"/>
        <v/>
      </c>
      <c r="CK39" s="107" t="e">
        <v>#N/A</v>
      </c>
      <c r="CL39" s="75" t="e">
        <v>#N/A</v>
      </c>
      <c r="CM39" s="180" t="e">
        <f t="shared" si="167"/>
        <v>#N/A</v>
      </c>
      <c r="CN39" s="75">
        <v>1</v>
      </c>
      <c r="CO39" s="181" t="e">
        <f t="shared" si="168"/>
        <v>#N/A</v>
      </c>
      <c r="CP39" s="107" t="e">
        <v>#N/A</v>
      </c>
      <c r="CQ39" s="75" t="e">
        <v>#N/A</v>
      </c>
      <c r="CR39" s="180" t="e">
        <f t="shared" si="15"/>
        <v>#N/A</v>
      </c>
      <c r="CS39" s="75">
        <v>1</v>
      </c>
      <c r="CT39" s="181" t="e">
        <f t="shared" si="169"/>
        <v>#N/A</v>
      </c>
      <c r="CU39" s="107" t="e">
        <v>#N/A</v>
      </c>
      <c r="CV39" s="75" t="e">
        <v>#N/A</v>
      </c>
      <c r="CW39" s="180" t="e">
        <f t="shared" si="170"/>
        <v>#N/A</v>
      </c>
      <c r="CX39" s="75">
        <v>1</v>
      </c>
      <c r="CY39" s="182" t="e">
        <f t="shared" si="171"/>
        <v>#N/A</v>
      </c>
      <c r="CZ39" s="109" t="str">
        <f t="shared" si="16"/>
        <v/>
      </c>
      <c r="DA39" s="76" t="str">
        <f t="shared" si="34"/>
        <v/>
      </c>
      <c r="DB39" s="82">
        <v>1</v>
      </c>
      <c r="DC39" s="183" t="str">
        <f t="shared" si="17"/>
        <v/>
      </c>
      <c r="DD39" s="85" t="s">
        <v>387</v>
      </c>
      <c r="DE39" s="184" t="str">
        <f t="shared" si="172"/>
        <v/>
      </c>
      <c r="DF39" s="77">
        <v>3</v>
      </c>
      <c r="DG39" s="185" t="str">
        <f t="shared" si="173"/>
        <v/>
      </c>
      <c r="DH39" s="78" t="str">
        <f t="shared" si="174"/>
        <v/>
      </c>
      <c r="DI39" s="75" t="s">
        <v>387</v>
      </c>
      <c r="DJ39" s="180" t="str">
        <f t="shared" si="175"/>
        <v/>
      </c>
      <c r="DK39" s="75">
        <v>1</v>
      </c>
      <c r="DL39" s="181" t="str">
        <f t="shared" si="176"/>
        <v/>
      </c>
      <c r="DM39" s="78" t="str">
        <f t="shared" si="177"/>
        <v/>
      </c>
      <c r="DN39" s="75" t="s">
        <v>387</v>
      </c>
      <c r="DO39" s="180" t="str">
        <f t="shared" si="178"/>
        <v/>
      </c>
      <c r="DP39" s="75">
        <v>1</v>
      </c>
      <c r="DQ39" s="181" t="str">
        <f t="shared" si="179"/>
        <v/>
      </c>
      <c r="DR39" s="78" t="str">
        <f t="shared" si="180"/>
        <v/>
      </c>
      <c r="DS39" s="75" t="s">
        <v>387</v>
      </c>
      <c r="DT39" s="180" t="str">
        <f t="shared" si="181"/>
        <v/>
      </c>
      <c r="DU39" s="75">
        <v>1</v>
      </c>
      <c r="DV39" s="154" t="str">
        <f t="shared" si="182"/>
        <v/>
      </c>
      <c r="DW39" s="506"/>
      <c r="DX39" s="342"/>
      <c r="DY39" s="343"/>
      <c r="DZ39" s="343"/>
      <c r="EA39" s="343"/>
      <c r="EB39" s="344"/>
      <c r="EC39" s="386"/>
      <c r="ED39" s="343"/>
      <c r="EE39" s="350" t="s">
        <v>433</v>
      </c>
      <c r="EF39" s="351"/>
      <c r="EG39" s="352"/>
      <c r="EH39" s="389"/>
      <c r="EI39" s="351"/>
      <c r="EJ39" s="351"/>
      <c r="EK39" s="351"/>
      <c r="EL39" s="352"/>
      <c r="EM39" s="389"/>
      <c r="EN39" s="351"/>
      <c r="EO39" s="351"/>
      <c r="EP39" s="351"/>
      <c r="EQ39" s="352"/>
      <c r="ER39" s="389"/>
      <c r="ES39" s="351"/>
      <c r="ET39" s="351"/>
      <c r="EU39" s="351"/>
      <c r="EV39" s="352"/>
      <c r="EW39" s="389"/>
      <c r="EX39" s="351"/>
      <c r="EY39" s="351"/>
      <c r="EZ39" s="351"/>
      <c r="FA39" s="352"/>
      <c r="FB39" s="389"/>
      <c r="FC39" s="351"/>
      <c r="FD39" s="351"/>
      <c r="FE39" s="351"/>
      <c r="FF39" s="352"/>
      <c r="FG39" s="542"/>
      <c r="FH39" s="351"/>
      <c r="FI39" s="351"/>
      <c r="FJ39" s="351"/>
      <c r="FK39" s="526"/>
      <c r="FL39" s="210"/>
      <c r="FM39" s="43"/>
      <c r="FN39" s="43"/>
      <c r="FO39" s="55" t="str">
        <f t="shared" si="24"/>
        <v/>
      </c>
      <c r="FP39" s="43"/>
      <c r="FQ39" s="56" t="str">
        <f>IF(AO39="","",INDEX($FW$2:$GA$2,2,MATCH(AO39,#REF!,0)))</f>
        <v/>
      </c>
      <c r="FR39" s="57" t="str">
        <f>IF(AP39="","",INDEX($FW$2:$GA$2,2,MATCH(AP39,#REF!,0)))</f>
        <v/>
      </c>
      <c r="FS39" s="57" t="str">
        <f>IF(AQ39="","",INDEX($FW$2:$GA$2,2,MATCH(AQ39,#REF!,0)))</f>
        <v/>
      </c>
      <c r="FT39" s="57" t="str">
        <f>IF(AR39="","",INDEX($FW$2:$GA$2,2,MATCH(AR39,#REF!,0)))</f>
        <v/>
      </c>
      <c r="FU39" s="57" t="str">
        <f>IF(AS39="","",INDEX($FW$2:$GA$2,2,MATCH(AS39,#REF!,0)))</f>
        <v/>
      </c>
      <c r="FV39" s="57" t="str">
        <f>IF(AT39="","",INDEX($FW$2:$GA$2,2,MATCH(AT39,#REF!,0)))</f>
        <v/>
      </c>
      <c r="FW39" s="57" t="str">
        <f>IF(AU39="","",INDEX($FW$2:$GA$2,2,MATCH(AU39,#REF!,0)))</f>
        <v/>
      </c>
      <c r="FX39" s="57" t="str">
        <f>IF(AV39="","",INDEX($FW$2:$GA$2,2,MATCH(AV39,#REF!,0)))</f>
        <v/>
      </c>
      <c r="FY39" s="57" t="str">
        <f>IF(AW39="","",INDEX($FW$2:$GA$2,2,MATCH(AW39,#REF!,0)))</f>
        <v/>
      </c>
      <c r="FZ39" s="58" t="str">
        <f>IF(AX39="","",INDEX($FW$2:$GA$2,2,MATCH(AX39,#REF!,0)))</f>
        <v/>
      </c>
      <c r="GA39" s="59" t="e">
        <f>SUMPRODUCT(FQ39:FZ39,#REF!)</f>
        <v>#REF!</v>
      </c>
      <c r="GB39" s="43"/>
      <c r="GC39" s="88" t="str">
        <f t="shared" si="25"/>
        <v/>
      </c>
      <c r="GD39" s="88" t="e">
        <f t="shared" si="26"/>
        <v>#N/A</v>
      </c>
      <c r="GE39" s="88" t="e">
        <f t="shared" si="27"/>
        <v>#N/A</v>
      </c>
      <c r="GF39" s="87" t="e">
        <f t="shared" si="28"/>
        <v>#N/A</v>
      </c>
      <c r="GG39" s="87" t="str">
        <f t="shared" si="29"/>
        <v/>
      </c>
      <c r="GH39" s="87" t="str">
        <f t="shared" si="30"/>
        <v/>
      </c>
      <c r="GI39" s="87" t="str">
        <f t="shared" si="31"/>
        <v/>
      </c>
      <c r="GJ39" s="87" t="str">
        <f t="shared" si="32"/>
        <v/>
      </c>
    </row>
    <row r="40" spans="1:192" s="13" customFormat="1" ht="22.5" customHeight="1" outlineLevel="2">
      <c r="A40" s="608"/>
      <c r="B40" s="166"/>
      <c r="C40" s="494"/>
      <c r="D40" s="615" t="s">
        <v>473</v>
      </c>
      <c r="E40" s="195" t="s">
        <v>162</v>
      </c>
      <c r="F40" s="198" t="s">
        <v>355</v>
      </c>
      <c r="G40" s="167"/>
      <c r="H40" s="165"/>
      <c r="I40" s="167">
        <v>1990</v>
      </c>
      <c r="J40" s="167" t="str">
        <f t="shared" si="155"/>
        <v>平2</v>
      </c>
      <c r="K40" s="167"/>
      <c r="L40" s="621">
        <v>455</v>
      </c>
      <c r="M40" s="68"/>
      <c r="N40" s="68"/>
      <c r="O40" s="168"/>
      <c r="P40" s="168"/>
      <c r="Q40" s="169"/>
      <c r="R40" s="461" t="e">
        <f t="shared" si="156"/>
        <v>#DIV/0!</v>
      </c>
      <c r="S40" s="461" t="e">
        <f t="shared" si="157"/>
        <v>#DIV/0!</v>
      </c>
      <c r="T40" s="462" t="e">
        <f t="shared" si="158"/>
        <v>#DIV/0!</v>
      </c>
      <c r="U40" s="68"/>
      <c r="V40" s="68"/>
      <c r="W40" s="68"/>
      <c r="X40" s="68"/>
      <c r="Y40" s="68"/>
      <c r="Z40" s="79" t="str">
        <f t="shared" si="159"/>
        <v>5: 200㎡以上</v>
      </c>
      <c r="AA40" s="69"/>
      <c r="AB40" s="69" t="str">
        <f t="shared" si="160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161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si="162"/>
        <v>25</v>
      </c>
      <c r="AZ40" s="68"/>
      <c r="BA40" s="68">
        <f t="shared" si="163"/>
        <v>25</v>
      </c>
      <c r="BB40" s="69" t="e">
        <f t="shared" si="164"/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si="165"/>
        <v/>
      </c>
      <c r="BK40" s="441" t="s">
        <v>410</v>
      </c>
      <c r="BL40" s="441">
        <v>1</v>
      </c>
      <c r="BM40" s="441" t="s">
        <v>0</v>
      </c>
      <c r="BN40" s="442" t="s">
        <v>414</v>
      </c>
      <c r="BO40" s="440" t="s">
        <v>0</v>
      </c>
      <c r="BP40" s="446" t="s">
        <v>1</v>
      </c>
      <c r="BQ40" s="441" t="s">
        <v>0</v>
      </c>
      <c r="BR40" s="446" t="s">
        <v>1</v>
      </c>
      <c r="BS40" s="444" t="s">
        <v>2</v>
      </c>
      <c r="BT40" s="444" t="s">
        <v>2</v>
      </c>
      <c r="BU40" s="446" t="s">
        <v>1</v>
      </c>
      <c r="BV40" s="442" t="s">
        <v>42</v>
      </c>
      <c r="BW40" s="191" t="s">
        <v>0</v>
      </c>
      <c r="BX40" s="190"/>
      <c r="BY40" s="190"/>
      <c r="BZ40" s="499">
        <v>7288500</v>
      </c>
      <c r="CA40" s="192">
        <v>1</v>
      </c>
      <c r="CB40" s="177">
        <v>1</v>
      </c>
      <c r="CC40" s="178" t="str">
        <f t="shared" si="119"/>
        <v/>
      </c>
      <c r="CD40" s="176" t="str">
        <f t="shared" si="10"/>
        <v/>
      </c>
      <c r="CE40" s="179"/>
      <c r="CF40" s="106" t="str">
        <f t="shared" si="11"/>
        <v/>
      </c>
      <c r="CG40" s="75" t="s">
        <v>387</v>
      </c>
      <c r="CH40" s="180" t="str">
        <f t="shared" si="12"/>
        <v/>
      </c>
      <c r="CI40" s="75">
        <v>1</v>
      </c>
      <c r="CJ40" s="181" t="str">
        <f t="shared" si="166"/>
        <v/>
      </c>
      <c r="CK40" s="107" t="e">
        <v>#N/A</v>
      </c>
      <c r="CL40" s="75" t="e">
        <v>#N/A</v>
      </c>
      <c r="CM40" s="180" t="e">
        <f t="shared" si="167"/>
        <v>#N/A</v>
      </c>
      <c r="CN40" s="75">
        <v>1</v>
      </c>
      <c r="CO40" s="181" t="e">
        <f t="shared" si="168"/>
        <v>#N/A</v>
      </c>
      <c r="CP40" s="107" t="e">
        <v>#N/A</v>
      </c>
      <c r="CQ40" s="75" t="e">
        <v>#N/A</v>
      </c>
      <c r="CR40" s="180" t="e">
        <f t="shared" si="15"/>
        <v>#N/A</v>
      </c>
      <c r="CS40" s="75">
        <v>1</v>
      </c>
      <c r="CT40" s="181" t="e">
        <f t="shared" si="169"/>
        <v>#N/A</v>
      </c>
      <c r="CU40" s="107" t="e">
        <v>#N/A</v>
      </c>
      <c r="CV40" s="75" t="e">
        <v>#N/A</v>
      </c>
      <c r="CW40" s="180" t="e">
        <f t="shared" si="170"/>
        <v>#N/A</v>
      </c>
      <c r="CX40" s="75">
        <v>1</v>
      </c>
      <c r="CY40" s="182" t="e">
        <f t="shared" si="171"/>
        <v>#N/A</v>
      </c>
      <c r="CZ40" s="109" t="str">
        <f t="shared" si="16"/>
        <v/>
      </c>
      <c r="DA40" s="76" t="str">
        <f t="shared" si="34"/>
        <v/>
      </c>
      <c r="DB40" s="82">
        <v>1</v>
      </c>
      <c r="DC40" s="183" t="str">
        <f t="shared" si="17"/>
        <v/>
      </c>
      <c r="DD40" s="85" t="s">
        <v>387</v>
      </c>
      <c r="DE40" s="184" t="str">
        <f t="shared" si="172"/>
        <v/>
      </c>
      <c r="DF40" s="77">
        <v>3</v>
      </c>
      <c r="DG40" s="185" t="str">
        <f t="shared" si="173"/>
        <v/>
      </c>
      <c r="DH40" s="78" t="str">
        <f t="shared" si="174"/>
        <v/>
      </c>
      <c r="DI40" s="75" t="s">
        <v>387</v>
      </c>
      <c r="DJ40" s="180" t="str">
        <f t="shared" si="175"/>
        <v/>
      </c>
      <c r="DK40" s="75">
        <v>1</v>
      </c>
      <c r="DL40" s="181" t="str">
        <f t="shared" si="176"/>
        <v/>
      </c>
      <c r="DM40" s="78" t="str">
        <f t="shared" si="177"/>
        <v/>
      </c>
      <c r="DN40" s="75" t="s">
        <v>387</v>
      </c>
      <c r="DO40" s="180" t="str">
        <f t="shared" si="178"/>
        <v/>
      </c>
      <c r="DP40" s="75">
        <v>1</v>
      </c>
      <c r="DQ40" s="181" t="str">
        <f t="shared" si="179"/>
        <v/>
      </c>
      <c r="DR40" s="78" t="str">
        <f t="shared" si="180"/>
        <v/>
      </c>
      <c r="DS40" s="75" t="s">
        <v>387</v>
      </c>
      <c r="DT40" s="180" t="str">
        <f t="shared" si="181"/>
        <v/>
      </c>
      <c r="DU40" s="75">
        <v>1</v>
      </c>
      <c r="DV40" s="154" t="str">
        <f t="shared" si="182"/>
        <v/>
      </c>
      <c r="DW40" s="506"/>
      <c r="DX40" s="342"/>
      <c r="DY40" s="343"/>
      <c r="DZ40" s="366"/>
      <c r="EA40" s="350" t="s">
        <v>433</v>
      </c>
      <c r="EB40" s="352"/>
      <c r="EC40" s="389"/>
      <c r="ED40" s="351"/>
      <c r="EE40" s="351"/>
      <c r="EF40" s="351"/>
      <c r="EG40" s="352"/>
      <c r="EH40" s="389"/>
      <c r="EI40" s="351"/>
      <c r="EJ40" s="351"/>
      <c r="EK40" s="351"/>
      <c r="EL40" s="352"/>
      <c r="EM40" s="389"/>
      <c r="EN40" s="351"/>
      <c r="EO40" s="351"/>
      <c r="EP40" s="351"/>
      <c r="EQ40" s="352"/>
      <c r="ER40" s="389"/>
      <c r="ES40" s="351"/>
      <c r="ET40" s="351"/>
      <c r="EU40" s="351"/>
      <c r="EV40" s="352"/>
      <c r="EW40" s="389"/>
      <c r="EX40" s="351"/>
      <c r="EY40" s="351"/>
      <c r="EZ40" s="351"/>
      <c r="FA40" s="352"/>
      <c r="FB40" s="389"/>
      <c r="FC40" s="351"/>
      <c r="FD40" s="351"/>
      <c r="FE40" s="351"/>
      <c r="FF40" s="352"/>
      <c r="FG40" s="542"/>
      <c r="FH40" s="351"/>
      <c r="FI40" s="351"/>
      <c r="FJ40" s="351"/>
      <c r="FK40" s="526"/>
      <c r="FL40" s="210"/>
      <c r="FM40" s="43"/>
      <c r="FN40" s="43"/>
      <c r="FO40" s="55" t="str">
        <f t="shared" si="24"/>
        <v/>
      </c>
      <c r="FP40" s="43"/>
      <c r="FQ40" s="56" t="str">
        <f>IF(AO40="","",INDEX($FW$2:$GA$2,2,MATCH(AO40,#REF!,0)))</f>
        <v/>
      </c>
      <c r="FR40" s="57" t="str">
        <f>IF(AP40="","",INDEX($FW$2:$GA$2,2,MATCH(AP40,#REF!,0)))</f>
        <v/>
      </c>
      <c r="FS40" s="57" t="str">
        <f>IF(AQ40="","",INDEX($FW$2:$GA$2,2,MATCH(AQ40,#REF!,0)))</f>
        <v/>
      </c>
      <c r="FT40" s="57" t="str">
        <f>IF(AR40="","",INDEX($FW$2:$GA$2,2,MATCH(AR40,#REF!,0)))</f>
        <v/>
      </c>
      <c r="FU40" s="57" t="str">
        <f>IF(AS40="","",INDEX($FW$2:$GA$2,2,MATCH(AS40,#REF!,0)))</f>
        <v/>
      </c>
      <c r="FV40" s="57" t="str">
        <f>IF(AT40="","",INDEX($FW$2:$GA$2,2,MATCH(AT40,#REF!,0)))</f>
        <v/>
      </c>
      <c r="FW40" s="57" t="str">
        <f>IF(AU40="","",INDEX($FW$2:$GA$2,2,MATCH(AU40,#REF!,0)))</f>
        <v/>
      </c>
      <c r="FX40" s="57" t="str">
        <f>IF(AV40="","",INDEX($FW$2:$GA$2,2,MATCH(AV40,#REF!,0)))</f>
        <v/>
      </c>
      <c r="FY40" s="57" t="str">
        <f>IF(AW40="","",INDEX($FW$2:$GA$2,2,MATCH(AW40,#REF!,0)))</f>
        <v/>
      </c>
      <c r="FZ40" s="58" t="str">
        <f>IF(AX40="","",INDEX($FW$2:$GA$2,2,MATCH(AX40,#REF!,0)))</f>
        <v/>
      </c>
      <c r="GA40" s="59" t="e">
        <f>SUMPRODUCT(FQ40:FZ40,#REF!)</f>
        <v>#REF!</v>
      </c>
      <c r="GB40" s="43"/>
      <c r="GC40" s="88" t="str">
        <f t="shared" si="25"/>
        <v/>
      </c>
      <c r="GD40" s="88" t="e">
        <f t="shared" si="26"/>
        <v>#N/A</v>
      </c>
      <c r="GE40" s="88" t="e">
        <f t="shared" si="27"/>
        <v>#N/A</v>
      </c>
      <c r="GF40" s="87" t="e">
        <f t="shared" si="28"/>
        <v>#N/A</v>
      </c>
      <c r="GG40" s="87" t="str">
        <f t="shared" si="29"/>
        <v/>
      </c>
      <c r="GH40" s="87" t="str">
        <f t="shared" si="30"/>
        <v/>
      </c>
      <c r="GI40" s="87" t="str">
        <f t="shared" si="31"/>
        <v/>
      </c>
      <c r="GJ40" s="87" t="str">
        <f t="shared" si="32"/>
        <v/>
      </c>
    </row>
    <row r="41" spans="1:192" s="13" customFormat="1" ht="22.5" customHeight="1" outlineLevel="2">
      <c r="A41" s="608"/>
      <c r="B41" s="166"/>
      <c r="C41" s="494"/>
      <c r="D41" s="615" t="s">
        <v>473</v>
      </c>
      <c r="E41" s="195" t="s">
        <v>163</v>
      </c>
      <c r="F41" s="198" t="s">
        <v>349</v>
      </c>
      <c r="G41" s="167"/>
      <c r="H41" s="165"/>
      <c r="I41" s="167">
        <v>1991</v>
      </c>
      <c r="J41" s="167" t="str">
        <f t="shared" si="155"/>
        <v>平3</v>
      </c>
      <c r="K41" s="167"/>
      <c r="L41" s="621">
        <v>199</v>
      </c>
      <c r="M41" s="68"/>
      <c r="N41" s="68"/>
      <c r="O41" s="168"/>
      <c r="P41" s="168"/>
      <c r="Q41" s="169"/>
      <c r="R41" s="461" t="e">
        <f t="shared" si="156"/>
        <v>#DIV/0!</v>
      </c>
      <c r="S41" s="461" t="e">
        <f t="shared" si="157"/>
        <v>#DIV/0!</v>
      </c>
      <c r="T41" s="462" t="e">
        <f t="shared" si="158"/>
        <v>#DIV/0!</v>
      </c>
      <c r="U41" s="68"/>
      <c r="V41" s="68"/>
      <c r="W41" s="68"/>
      <c r="X41" s="68"/>
      <c r="Y41" s="68"/>
      <c r="Z41" s="79" t="str">
        <f t="shared" si="159"/>
        <v>6: 100㎡以上</v>
      </c>
      <c r="AA41" s="69"/>
      <c r="AB41" s="69" t="str">
        <f t="shared" si="160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161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162"/>
        <v>24</v>
      </c>
      <c r="AZ41" s="68"/>
      <c r="BA41" s="68">
        <f t="shared" si="163"/>
        <v>24</v>
      </c>
      <c r="BB41" s="69" t="e">
        <f t="shared" si="164"/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165"/>
        <v/>
      </c>
      <c r="BK41" s="441" t="s">
        <v>409</v>
      </c>
      <c r="BL41" s="441">
        <v>2</v>
      </c>
      <c r="BM41" s="441" t="s">
        <v>0</v>
      </c>
      <c r="BN41" s="442" t="s">
        <v>414</v>
      </c>
      <c r="BO41" s="440" t="s">
        <v>0</v>
      </c>
      <c r="BP41" s="441" t="s">
        <v>0</v>
      </c>
      <c r="BQ41" s="446" t="s">
        <v>1</v>
      </c>
      <c r="BR41" s="445" t="s">
        <v>3</v>
      </c>
      <c r="BS41" s="441" t="s">
        <v>0</v>
      </c>
      <c r="BT41" s="441" t="s">
        <v>0</v>
      </c>
      <c r="BU41" s="446" t="s">
        <v>1</v>
      </c>
      <c r="BV41" s="442" t="s">
        <v>42</v>
      </c>
      <c r="BW41" s="191" t="s">
        <v>0</v>
      </c>
      <c r="BX41" s="190"/>
      <c r="BY41" s="190"/>
      <c r="BZ41" s="500">
        <v>5868400</v>
      </c>
      <c r="CA41" s="192">
        <v>1</v>
      </c>
      <c r="CB41" s="177">
        <v>1</v>
      </c>
      <c r="CC41" s="178" t="str">
        <f t="shared" si="119"/>
        <v/>
      </c>
      <c r="CD41" s="176" t="str">
        <f t="shared" si="10"/>
        <v/>
      </c>
      <c r="CE41" s="179"/>
      <c r="CF41" s="106" t="str">
        <f t="shared" si="11"/>
        <v/>
      </c>
      <c r="CG41" s="75" t="s">
        <v>387</v>
      </c>
      <c r="CH41" s="180" t="str">
        <f t="shared" si="12"/>
        <v/>
      </c>
      <c r="CI41" s="75">
        <v>1</v>
      </c>
      <c r="CJ41" s="181" t="str">
        <f t="shared" si="166"/>
        <v/>
      </c>
      <c r="CK41" s="107" t="e">
        <v>#N/A</v>
      </c>
      <c r="CL41" s="75" t="e">
        <v>#N/A</v>
      </c>
      <c r="CM41" s="180" t="e">
        <f t="shared" si="167"/>
        <v>#N/A</v>
      </c>
      <c r="CN41" s="75">
        <v>1</v>
      </c>
      <c r="CO41" s="181" t="e">
        <f t="shared" si="168"/>
        <v>#N/A</v>
      </c>
      <c r="CP41" s="107" t="e">
        <v>#N/A</v>
      </c>
      <c r="CQ41" s="75" t="e">
        <v>#N/A</v>
      </c>
      <c r="CR41" s="180" t="e">
        <f t="shared" si="15"/>
        <v>#N/A</v>
      </c>
      <c r="CS41" s="75">
        <v>1</v>
      </c>
      <c r="CT41" s="181" t="e">
        <f t="shared" si="169"/>
        <v>#N/A</v>
      </c>
      <c r="CU41" s="107" t="e">
        <v>#N/A</v>
      </c>
      <c r="CV41" s="75" t="e">
        <v>#N/A</v>
      </c>
      <c r="CW41" s="180" t="e">
        <f t="shared" si="170"/>
        <v>#N/A</v>
      </c>
      <c r="CX41" s="75">
        <v>1</v>
      </c>
      <c r="CY41" s="182" t="e">
        <f t="shared" si="171"/>
        <v>#N/A</v>
      </c>
      <c r="CZ41" s="109" t="str">
        <f t="shared" si="16"/>
        <v/>
      </c>
      <c r="DA41" s="76" t="str">
        <f t="shared" si="34"/>
        <v/>
      </c>
      <c r="DB41" s="82">
        <v>1</v>
      </c>
      <c r="DC41" s="183" t="str">
        <f t="shared" si="17"/>
        <v/>
      </c>
      <c r="DD41" s="85" t="s">
        <v>387</v>
      </c>
      <c r="DE41" s="184" t="str">
        <f t="shared" si="172"/>
        <v/>
      </c>
      <c r="DF41" s="77">
        <v>3</v>
      </c>
      <c r="DG41" s="185" t="str">
        <f t="shared" si="173"/>
        <v/>
      </c>
      <c r="DH41" s="78" t="str">
        <f t="shared" si="174"/>
        <v/>
      </c>
      <c r="DI41" s="75" t="s">
        <v>387</v>
      </c>
      <c r="DJ41" s="180" t="str">
        <f t="shared" si="175"/>
        <v/>
      </c>
      <c r="DK41" s="75">
        <v>1</v>
      </c>
      <c r="DL41" s="181" t="str">
        <f t="shared" si="176"/>
        <v/>
      </c>
      <c r="DM41" s="78" t="str">
        <f t="shared" si="177"/>
        <v/>
      </c>
      <c r="DN41" s="75" t="s">
        <v>387</v>
      </c>
      <c r="DO41" s="180" t="str">
        <f t="shared" si="178"/>
        <v/>
      </c>
      <c r="DP41" s="75">
        <v>1</v>
      </c>
      <c r="DQ41" s="181" t="str">
        <f t="shared" si="179"/>
        <v/>
      </c>
      <c r="DR41" s="78" t="str">
        <f t="shared" si="180"/>
        <v/>
      </c>
      <c r="DS41" s="75" t="s">
        <v>387</v>
      </c>
      <c r="DT41" s="180" t="str">
        <f t="shared" si="181"/>
        <v/>
      </c>
      <c r="DU41" s="75">
        <v>1</v>
      </c>
      <c r="DV41" s="154" t="str">
        <f t="shared" si="182"/>
        <v/>
      </c>
      <c r="DW41" s="506"/>
      <c r="DX41" s="342"/>
      <c r="DY41" s="343"/>
      <c r="DZ41" s="366"/>
      <c r="EA41" s="350" t="s">
        <v>433</v>
      </c>
      <c r="EB41" s="352"/>
      <c r="EC41" s="389"/>
      <c r="ED41" s="351"/>
      <c r="EE41" s="351"/>
      <c r="EF41" s="351"/>
      <c r="EG41" s="352"/>
      <c r="EH41" s="389"/>
      <c r="EI41" s="351"/>
      <c r="EJ41" s="351"/>
      <c r="EK41" s="351"/>
      <c r="EL41" s="352"/>
      <c r="EM41" s="389"/>
      <c r="EN41" s="351"/>
      <c r="EO41" s="351"/>
      <c r="EP41" s="351"/>
      <c r="EQ41" s="352"/>
      <c r="ER41" s="389"/>
      <c r="ES41" s="351"/>
      <c r="ET41" s="351"/>
      <c r="EU41" s="351"/>
      <c r="EV41" s="352"/>
      <c r="EW41" s="389"/>
      <c r="EX41" s="351"/>
      <c r="EY41" s="351"/>
      <c r="EZ41" s="351"/>
      <c r="FA41" s="352"/>
      <c r="FB41" s="389"/>
      <c r="FC41" s="351"/>
      <c r="FD41" s="351"/>
      <c r="FE41" s="351"/>
      <c r="FF41" s="352"/>
      <c r="FG41" s="542"/>
      <c r="FH41" s="351"/>
      <c r="FI41" s="351"/>
      <c r="FJ41" s="351"/>
      <c r="FK41" s="526"/>
      <c r="FL41" s="210"/>
      <c r="FM41" s="43"/>
      <c r="FN41" s="43"/>
      <c r="FO41" s="55" t="str">
        <f t="shared" si="24"/>
        <v/>
      </c>
      <c r="FP41" s="43"/>
      <c r="FQ41" s="56" t="str">
        <f>IF(AO41="","",INDEX($FW$2:$GA$2,2,MATCH(AO41,#REF!,0)))</f>
        <v/>
      </c>
      <c r="FR41" s="57" t="str">
        <f>IF(AP41="","",INDEX($FW$2:$GA$2,2,MATCH(AP41,#REF!,0)))</f>
        <v/>
      </c>
      <c r="FS41" s="57" t="str">
        <f>IF(AQ41="","",INDEX($FW$2:$GA$2,2,MATCH(AQ41,#REF!,0)))</f>
        <v/>
      </c>
      <c r="FT41" s="57" t="str">
        <f>IF(AR41="","",INDEX($FW$2:$GA$2,2,MATCH(AR41,#REF!,0)))</f>
        <v/>
      </c>
      <c r="FU41" s="57" t="str">
        <f>IF(AS41="","",INDEX($FW$2:$GA$2,2,MATCH(AS41,#REF!,0)))</f>
        <v/>
      </c>
      <c r="FV41" s="57" t="str">
        <f>IF(AT41="","",INDEX($FW$2:$GA$2,2,MATCH(AT41,#REF!,0)))</f>
        <v/>
      </c>
      <c r="FW41" s="57" t="str">
        <f>IF(AU41="","",INDEX($FW$2:$GA$2,2,MATCH(AU41,#REF!,0)))</f>
        <v/>
      </c>
      <c r="FX41" s="57" t="str">
        <f>IF(AV41="","",INDEX($FW$2:$GA$2,2,MATCH(AV41,#REF!,0)))</f>
        <v/>
      </c>
      <c r="FY41" s="57" t="str">
        <f>IF(AW41="","",INDEX($FW$2:$GA$2,2,MATCH(AW41,#REF!,0)))</f>
        <v/>
      </c>
      <c r="FZ41" s="58" t="str">
        <f>IF(AX41="","",INDEX($FW$2:$GA$2,2,MATCH(AX41,#REF!,0)))</f>
        <v/>
      </c>
      <c r="GA41" s="59" t="e">
        <f>SUMPRODUCT(FQ41:FZ41,#REF!)</f>
        <v>#REF!</v>
      </c>
      <c r="GB41" s="43"/>
      <c r="GC41" s="88" t="str">
        <f t="shared" si="25"/>
        <v/>
      </c>
      <c r="GD41" s="88" t="e">
        <f t="shared" si="26"/>
        <v>#N/A</v>
      </c>
      <c r="GE41" s="88" t="e">
        <f t="shared" si="27"/>
        <v>#N/A</v>
      </c>
      <c r="GF41" s="87" t="e">
        <f t="shared" si="28"/>
        <v>#N/A</v>
      </c>
      <c r="GG41" s="87" t="str">
        <f t="shared" si="29"/>
        <v/>
      </c>
      <c r="GH41" s="87" t="str">
        <f t="shared" si="30"/>
        <v/>
      </c>
      <c r="GI41" s="87" t="str">
        <f t="shared" si="31"/>
        <v/>
      </c>
      <c r="GJ41" s="87" t="str">
        <f t="shared" si="32"/>
        <v/>
      </c>
    </row>
    <row r="42" spans="1:192" s="13" customFormat="1" ht="22.5" customHeight="1" outlineLevel="2">
      <c r="A42" s="608"/>
      <c r="B42" s="166"/>
      <c r="C42" s="494"/>
      <c r="D42" s="615" t="s">
        <v>473</v>
      </c>
      <c r="E42" s="195" t="s">
        <v>164</v>
      </c>
      <c r="F42" s="198" t="s">
        <v>349</v>
      </c>
      <c r="G42" s="167"/>
      <c r="H42" s="165"/>
      <c r="I42" s="167">
        <v>1992</v>
      </c>
      <c r="J42" s="167" t="str">
        <f t="shared" si="155"/>
        <v>平4</v>
      </c>
      <c r="K42" s="167"/>
      <c r="L42" s="621">
        <v>120</v>
      </c>
      <c r="M42" s="68"/>
      <c r="N42" s="68"/>
      <c r="O42" s="168"/>
      <c r="P42" s="168"/>
      <c r="Q42" s="169"/>
      <c r="R42" s="461" t="e">
        <f t="shared" si="156"/>
        <v>#DIV/0!</v>
      </c>
      <c r="S42" s="461" t="e">
        <f t="shared" si="157"/>
        <v>#DIV/0!</v>
      </c>
      <c r="T42" s="462" t="e">
        <f t="shared" si="158"/>
        <v>#DIV/0!</v>
      </c>
      <c r="U42" s="68"/>
      <c r="V42" s="68"/>
      <c r="W42" s="68"/>
      <c r="X42" s="68"/>
      <c r="Y42" s="68"/>
      <c r="Z42" s="79" t="str">
        <f t="shared" si="159"/>
        <v>6: 100㎡以上</v>
      </c>
      <c r="AA42" s="69"/>
      <c r="AB42" s="69" t="str">
        <f t="shared" si="160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161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162"/>
        <v>23</v>
      </c>
      <c r="AZ42" s="68"/>
      <c r="BA42" s="68">
        <f t="shared" si="163"/>
        <v>23</v>
      </c>
      <c r="BB42" s="69" t="e">
        <f t="shared" si="164"/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165"/>
        <v/>
      </c>
      <c r="BK42" s="402"/>
      <c r="BL42" s="441"/>
      <c r="BM42" s="441"/>
      <c r="BN42" s="442"/>
      <c r="BO42" s="440"/>
      <c r="BP42" s="441"/>
      <c r="BQ42" s="441"/>
      <c r="BR42" s="441"/>
      <c r="BS42" s="441"/>
      <c r="BT42" s="441"/>
      <c r="BU42" s="441"/>
      <c r="BV42" s="442"/>
      <c r="BW42" s="191"/>
      <c r="BX42" s="190"/>
      <c r="BY42" s="190"/>
      <c r="BZ42" s="499"/>
      <c r="CA42" s="192">
        <v>1</v>
      </c>
      <c r="CB42" s="177">
        <v>1</v>
      </c>
      <c r="CC42" s="178" t="str">
        <f t="shared" si="119"/>
        <v/>
      </c>
      <c r="CD42" s="176" t="str">
        <f t="shared" si="10"/>
        <v/>
      </c>
      <c r="CE42" s="179"/>
      <c r="CF42" s="106" t="str">
        <f t="shared" si="11"/>
        <v/>
      </c>
      <c r="CG42" s="75" t="s">
        <v>387</v>
      </c>
      <c r="CH42" s="180" t="str">
        <f t="shared" si="12"/>
        <v/>
      </c>
      <c r="CI42" s="75">
        <v>1</v>
      </c>
      <c r="CJ42" s="181" t="str">
        <f t="shared" si="166"/>
        <v/>
      </c>
      <c r="CK42" s="107" t="e">
        <v>#N/A</v>
      </c>
      <c r="CL42" s="75" t="e">
        <v>#N/A</v>
      </c>
      <c r="CM42" s="180" t="e">
        <f t="shared" si="167"/>
        <v>#N/A</v>
      </c>
      <c r="CN42" s="75">
        <v>1</v>
      </c>
      <c r="CO42" s="181" t="e">
        <f t="shared" si="168"/>
        <v>#N/A</v>
      </c>
      <c r="CP42" s="107" t="e">
        <v>#N/A</v>
      </c>
      <c r="CQ42" s="75" t="e">
        <v>#N/A</v>
      </c>
      <c r="CR42" s="180" t="e">
        <f t="shared" si="15"/>
        <v>#N/A</v>
      </c>
      <c r="CS42" s="75">
        <v>1</v>
      </c>
      <c r="CT42" s="181" t="e">
        <f t="shared" si="169"/>
        <v>#N/A</v>
      </c>
      <c r="CU42" s="107" t="e">
        <v>#N/A</v>
      </c>
      <c r="CV42" s="75" t="e">
        <v>#N/A</v>
      </c>
      <c r="CW42" s="180" t="e">
        <f t="shared" si="170"/>
        <v>#N/A</v>
      </c>
      <c r="CX42" s="75">
        <v>1</v>
      </c>
      <c r="CY42" s="182" t="e">
        <f t="shared" si="171"/>
        <v>#N/A</v>
      </c>
      <c r="CZ42" s="109" t="str">
        <f t="shared" si="16"/>
        <v/>
      </c>
      <c r="DA42" s="76" t="str">
        <f t="shared" si="34"/>
        <v/>
      </c>
      <c r="DB42" s="82">
        <v>1</v>
      </c>
      <c r="DC42" s="183" t="str">
        <f t="shared" si="17"/>
        <v/>
      </c>
      <c r="DD42" s="85" t="s">
        <v>387</v>
      </c>
      <c r="DE42" s="184" t="str">
        <f t="shared" si="172"/>
        <v/>
      </c>
      <c r="DF42" s="77">
        <v>3</v>
      </c>
      <c r="DG42" s="185" t="str">
        <f t="shared" si="173"/>
        <v/>
      </c>
      <c r="DH42" s="78" t="str">
        <f t="shared" si="174"/>
        <v/>
      </c>
      <c r="DI42" s="75" t="s">
        <v>387</v>
      </c>
      <c r="DJ42" s="180" t="str">
        <f t="shared" si="175"/>
        <v/>
      </c>
      <c r="DK42" s="75">
        <v>1</v>
      </c>
      <c r="DL42" s="181" t="str">
        <f t="shared" si="176"/>
        <v/>
      </c>
      <c r="DM42" s="78" t="str">
        <f t="shared" si="177"/>
        <v/>
      </c>
      <c r="DN42" s="75" t="s">
        <v>387</v>
      </c>
      <c r="DO42" s="180" t="str">
        <f t="shared" si="178"/>
        <v/>
      </c>
      <c r="DP42" s="75">
        <v>1</v>
      </c>
      <c r="DQ42" s="181" t="str">
        <f t="shared" si="179"/>
        <v/>
      </c>
      <c r="DR42" s="78" t="str">
        <f t="shared" si="180"/>
        <v/>
      </c>
      <c r="DS42" s="75" t="s">
        <v>387</v>
      </c>
      <c r="DT42" s="180" t="str">
        <f t="shared" si="181"/>
        <v/>
      </c>
      <c r="DU42" s="75">
        <v>1</v>
      </c>
      <c r="DV42" s="154" t="str">
        <f t="shared" si="182"/>
        <v/>
      </c>
      <c r="DW42" s="506"/>
      <c r="DX42" s="342"/>
      <c r="DY42" s="343"/>
      <c r="DZ42" s="343"/>
      <c r="EA42" s="350" t="s">
        <v>433</v>
      </c>
      <c r="EB42" s="352"/>
      <c r="EC42" s="389"/>
      <c r="ED42" s="351"/>
      <c r="EE42" s="351"/>
      <c r="EF42" s="351"/>
      <c r="EG42" s="352"/>
      <c r="EH42" s="389"/>
      <c r="EI42" s="351"/>
      <c r="EJ42" s="351"/>
      <c r="EK42" s="351"/>
      <c r="EL42" s="352"/>
      <c r="EM42" s="389"/>
      <c r="EN42" s="351"/>
      <c r="EO42" s="351"/>
      <c r="EP42" s="351"/>
      <c r="EQ42" s="352"/>
      <c r="ER42" s="389"/>
      <c r="ES42" s="351"/>
      <c r="ET42" s="351"/>
      <c r="EU42" s="351"/>
      <c r="EV42" s="352"/>
      <c r="EW42" s="389"/>
      <c r="EX42" s="351"/>
      <c r="EY42" s="351"/>
      <c r="EZ42" s="351"/>
      <c r="FA42" s="352"/>
      <c r="FB42" s="389"/>
      <c r="FC42" s="351"/>
      <c r="FD42" s="351"/>
      <c r="FE42" s="351"/>
      <c r="FF42" s="352"/>
      <c r="FG42" s="542"/>
      <c r="FH42" s="351"/>
      <c r="FI42" s="351"/>
      <c r="FJ42" s="351"/>
      <c r="FK42" s="526"/>
      <c r="FL42" s="210"/>
      <c r="FM42" s="43"/>
      <c r="FN42" s="43"/>
      <c r="FO42" s="55" t="str">
        <f t="shared" si="24"/>
        <v/>
      </c>
      <c r="FP42" s="43"/>
      <c r="FQ42" s="56" t="str">
        <f>IF(AO42="","",INDEX($FW$2:$GA$2,2,MATCH(AO42,#REF!,0)))</f>
        <v/>
      </c>
      <c r="FR42" s="57" t="str">
        <f>IF(AP42="","",INDEX($FW$2:$GA$2,2,MATCH(AP42,#REF!,0)))</f>
        <v/>
      </c>
      <c r="FS42" s="57" t="str">
        <f>IF(AQ42="","",INDEX($FW$2:$GA$2,2,MATCH(AQ42,#REF!,0)))</f>
        <v/>
      </c>
      <c r="FT42" s="57" t="str">
        <f>IF(AR42="","",INDEX($FW$2:$GA$2,2,MATCH(AR42,#REF!,0)))</f>
        <v/>
      </c>
      <c r="FU42" s="57" t="str">
        <f>IF(AS42="","",INDEX($FW$2:$GA$2,2,MATCH(AS42,#REF!,0)))</f>
        <v/>
      </c>
      <c r="FV42" s="57" t="str">
        <f>IF(AT42="","",INDEX($FW$2:$GA$2,2,MATCH(AT42,#REF!,0)))</f>
        <v/>
      </c>
      <c r="FW42" s="57" t="str">
        <f>IF(AU42="","",INDEX($FW$2:$GA$2,2,MATCH(AU42,#REF!,0)))</f>
        <v/>
      </c>
      <c r="FX42" s="57" t="str">
        <f>IF(AV42="","",INDEX($FW$2:$GA$2,2,MATCH(AV42,#REF!,0)))</f>
        <v/>
      </c>
      <c r="FY42" s="57" t="str">
        <f>IF(AW42="","",INDEX($FW$2:$GA$2,2,MATCH(AW42,#REF!,0)))</f>
        <v/>
      </c>
      <c r="FZ42" s="58" t="str">
        <f>IF(AX42="","",INDEX($FW$2:$GA$2,2,MATCH(AX42,#REF!,0)))</f>
        <v/>
      </c>
      <c r="GA42" s="59" t="e">
        <f>SUMPRODUCT(FQ42:FZ42,#REF!)</f>
        <v>#REF!</v>
      </c>
      <c r="GB42" s="43"/>
      <c r="GC42" s="88" t="str">
        <f t="shared" si="25"/>
        <v/>
      </c>
      <c r="GD42" s="88" t="e">
        <f t="shared" si="26"/>
        <v>#N/A</v>
      </c>
      <c r="GE42" s="88" t="e">
        <f t="shared" si="27"/>
        <v>#N/A</v>
      </c>
      <c r="GF42" s="87" t="e">
        <f t="shared" si="28"/>
        <v>#N/A</v>
      </c>
      <c r="GG42" s="87" t="str">
        <f t="shared" si="29"/>
        <v/>
      </c>
      <c r="GH42" s="87" t="str">
        <f t="shared" si="30"/>
        <v/>
      </c>
      <c r="GI42" s="87" t="str">
        <f t="shared" si="31"/>
        <v/>
      </c>
      <c r="GJ42" s="87" t="str">
        <f t="shared" si="32"/>
        <v/>
      </c>
    </row>
    <row r="43" spans="1:192" s="13" customFormat="1" ht="22.5" customHeight="1" outlineLevel="2">
      <c r="A43" s="608"/>
      <c r="B43" s="166"/>
      <c r="C43" s="494"/>
      <c r="D43" s="615" t="s">
        <v>473</v>
      </c>
      <c r="E43" s="195" t="s">
        <v>165</v>
      </c>
      <c r="F43" s="198" t="s">
        <v>357</v>
      </c>
      <c r="G43" s="167"/>
      <c r="H43" s="165"/>
      <c r="I43" s="167">
        <v>1997</v>
      </c>
      <c r="J43" s="167" t="str">
        <f t="shared" si="155"/>
        <v>平9</v>
      </c>
      <c r="K43" s="167"/>
      <c r="L43" s="621">
        <v>2431</v>
      </c>
      <c r="M43" s="68"/>
      <c r="N43" s="68"/>
      <c r="O43" s="168"/>
      <c r="P43" s="168"/>
      <c r="Q43" s="169"/>
      <c r="R43" s="461" t="e">
        <f t="shared" si="156"/>
        <v>#DIV/0!</v>
      </c>
      <c r="S43" s="461" t="e">
        <f t="shared" si="157"/>
        <v>#DIV/0!</v>
      </c>
      <c r="T43" s="462" t="e">
        <f t="shared" si="158"/>
        <v>#DIV/0!</v>
      </c>
      <c r="U43" s="68"/>
      <c r="V43" s="68"/>
      <c r="W43" s="68"/>
      <c r="X43" s="68"/>
      <c r="Y43" s="68"/>
      <c r="Z43" s="79" t="str">
        <f t="shared" si="159"/>
        <v>3: 1,000㎡以上</v>
      </c>
      <c r="AA43" s="69"/>
      <c r="AB43" s="69" t="str">
        <f t="shared" si="160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161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162"/>
        <v>18</v>
      </c>
      <c r="AZ43" s="68"/>
      <c r="BA43" s="68">
        <f t="shared" si="163"/>
        <v>18</v>
      </c>
      <c r="BB43" s="69" t="e">
        <f t="shared" si="164"/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165"/>
        <v/>
      </c>
      <c r="BK43" s="441" t="s">
        <v>410</v>
      </c>
      <c r="BL43" s="441">
        <v>2</v>
      </c>
      <c r="BM43" s="441" t="s">
        <v>0</v>
      </c>
      <c r="BN43" s="442" t="s">
        <v>414</v>
      </c>
      <c r="BO43" s="440" t="s">
        <v>0</v>
      </c>
      <c r="BP43" s="441" t="s">
        <v>0</v>
      </c>
      <c r="BQ43" s="444" t="s">
        <v>2</v>
      </c>
      <c r="BR43" s="446" t="s">
        <v>1</v>
      </c>
      <c r="BS43" s="441" t="s">
        <v>0</v>
      </c>
      <c r="BT43" s="445" t="s">
        <v>3</v>
      </c>
      <c r="BU43" s="441" t="s">
        <v>0</v>
      </c>
      <c r="BV43" s="442" t="s">
        <v>42</v>
      </c>
      <c r="BW43" s="191" t="s">
        <v>0</v>
      </c>
      <c r="BX43" s="190"/>
      <c r="BY43" s="190"/>
      <c r="BZ43" s="499">
        <v>7650000</v>
      </c>
      <c r="CA43" s="192">
        <v>1</v>
      </c>
      <c r="CB43" s="177">
        <v>1</v>
      </c>
      <c r="CC43" s="178" t="str">
        <f t="shared" si="119"/>
        <v/>
      </c>
      <c r="CD43" s="176" t="str">
        <f t="shared" si="10"/>
        <v/>
      </c>
      <c r="CE43" s="179"/>
      <c r="CF43" s="106" t="str">
        <f t="shared" si="11"/>
        <v/>
      </c>
      <c r="CG43" s="75" t="s">
        <v>387</v>
      </c>
      <c r="CH43" s="180" t="str">
        <f t="shared" si="12"/>
        <v/>
      </c>
      <c r="CI43" s="75">
        <v>1</v>
      </c>
      <c r="CJ43" s="181" t="str">
        <f t="shared" si="166"/>
        <v/>
      </c>
      <c r="CK43" s="107" t="e">
        <v>#N/A</v>
      </c>
      <c r="CL43" s="75" t="e">
        <v>#N/A</v>
      </c>
      <c r="CM43" s="180" t="e">
        <f t="shared" si="167"/>
        <v>#N/A</v>
      </c>
      <c r="CN43" s="75">
        <v>1</v>
      </c>
      <c r="CO43" s="181" t="e">
        <f t="shared" si="168"/>
        <v>#N/A</v>
      </c>
      <c r="CP43" s="107" t="e">
        <v>#N/A</v>
      </c>
      <c r="CQ43" s="75" t="e">
        <v>#N/A</v>
      </c>
      <c r="CR43" s="180" t="e">
        <f t="shared" si="15"/>
        <v>#N/A</v>
      </c>
      <c r="CS43" s="75">
        <v>1</v>
      </c>
      <c r="CT43" s="181" t="e">
        <f t="shared" si="169"/>
        <v>#N/A</v>
      </c>
      <c r="CU43" s="107" t="e">
        <v>#N/A</v>
      </c>
      <c r="CV43" s="75" t="e">
        <v>#N/A</v>
      </c>
      <c r="CW43" s="180" t="e">
        <f t="shared" si="170"/>
        <v>#N/A</v>
      </c>
      <c r="CX43" s="75">
        <v>1</v>
      </c>
      <c r="CY43" s="182" t="e">
        <f t="shared" si="171"/>
        <v>#N/A</v>
      </c>
      <c r="CZ43" s="109" t="str">
        <f t="shared" si="16"/>
        <v/>
      </c>
      <c r="DA43" s="76" t="str">
        <f t="shared" si="34"/>
        <v/>
      </c>
      <c r="DB43" s="82">
        <v>1</v>
      </c>
      <c r="DC43" s="183" t="str">
        <f t="shared" si="17"/>
        <v/>
      </c>
      <c r="DD43" s="85" t="s">
        <v>387</v>
      </c>
      <c r="DE43" s="184" t="str">
        <f t="shared" si="172"/>
        <v/>
      </c>
      <c r="DF43" s="77">
        <v>3</v>
      </c>
      <c r="DG43" s="185" t="str">
        <f t="shared" si="173"/>
        <v/>
      </c>
      <c r="DH43" s="78" t="str">
        <f t="shared" si="174"/>
        <v/>
      </c>
      <c r="DI43" s="75" t="s">
        <v>387</v>
      </c>
      <c r="DJ43" s="180" t="str">
        <f t="shared" si="175"/>
        <v/>
      </c>
      <c r="DK43" s="75">
        <v>1</v>
      </c>
      <c r="DL43" s="181" t="str">
        <f t="shared" si="176"/>
        <v/>
      </c>
      <c r="DM43" s="78" t="str">
        <f t="shared" si="177"/>
        <v/>
      </c>
      <c r="DN43" s="75" t="s">
        <v>387</v>
      </c>
      <c r="DO43" s="180" t="str">
        <f t="shared" si="178"/>
        <v/>
      </c>
      <c r="DP43" s="75">
        <v>1</v>
      </c>
      <c r="DQ43" s="181" t="str">
        <f t="shared" si="179"/>
        <v/>
      </c>
      <c r="DR43" s="78" t="str">
        <f t="shared" si="180"/>
        <v/>
      </c>
      <c r="DS43" s="75" t="s">
        <v>387</v>
      </c>
      <c r="DT43" s="180" t="str">
        <f t="shared" si="181"/>
        <v/>
      </c>
      <c r="DU43" s="75">
        <v>1</v>
      </c>
      <c r="DV43" s="154" t="str">
        <f t="shared" si="182"/>
        <v/>
      </c>
      <c r="DW43" s="506"/>
      <c r="DX43" s="342"/>
      <c r="DY43" s="343" t="s">
        <v>394</v>
      </c>
      <c r="DZ43" s="343"/>
      <c r="EA43" s="366"/>
      <c r="EB43" s="353" t="s">
        <v>433</v>
      </c>
      <c r="EC43" s="389"/>
      <c r="ED43" s="351"/>
      <c r="EE43" s="351"/>
      <c r="EF43" s="351"/>
      <c r="EG43" s="352"/>
      <c r="EH43" s="389"/>
      <c r="EI43" s="351"/>
      <c r="EJ43" s="351"/>
      <c r="EK43" s="351"/>
      <c r="EL43" s="352"/>
      <c r="EM43" s="389"/>
      <c r="EN43" s="351"/>
      <c r="EO43" s="351"/>
      <c r="EP43" s="351"/>
      <c r="EQ43" s="352"/>
      <c r="ER43" s="389"/>
      <c r="ES43" s="351"/>
      <c r="ET43" s="351"/>
      <c r="EU43" s="351"/>
      <c r="EV43" s="352"/>
      <c r="EW43" s="389"/>
      <c r="EX43" s="351"/>
      <c r="EY43" s="351"/>
      <c r="EZ43" s="351"/>
      <c r="FA43" s="352"/>
      <c r="FB43" s="389"/>
      <c r="FC43" s="351"/>
      <c r="FD43" s="351"/>
      <c r="FE43" s="351"/>
      <c r="FF43" s="352"/>
      <c r="FG43" s="542"/>
      <c r="FH43" s="351"/>
      <c r="FI43" s="351"/>
      <c r="FJ43" s="351"/>
      <c r="FK43" s="526"/>
      <c r="FL43" s="210"/>
      <c r="FM43" s="43"/>
      <c r="FN43" s="43"/>
      <c r="FO43" s="55" t="str">
        <f t="shared" si="24"/>
        <v/>
      </c>
      <c r="FP43" s="43"/>
      <c r="FQ43" s="56" t="str">
        <f>IF(AO43="","",INDEX($FW$2:$GA$2,2,MATCH(AO43,#REF!,0)))</f>
        <v/>
      </c>
      <c r="FR43" s="57" t="str">
        <f>IF(AP43="","",INDEX($FW$2:$GA$2,2,MATCH(AP43,#REF!,0)))</f>
        <v/>
      </c>
      <c r="FS43" s="57" t="str">
        <f>IF(AQ43="","",INDEX($FW$2:$GA$2,2,MATCH(AQ43,#REF!,0)))</f>
        <v/>
      </c>
      <c r="FT43" s="57" t="str">
        <f>IF(AR43="","",INDEX($FW$2:$GA$2,2,MATCH(AR43,#REF!,0)))</f>
        <v/>
      </c>
      <c r="FU43" s="57" t="str">
        <f>IF(AS43="","",INDEX($FW$2:$GA$2,2,MATCH(AS43,#REF!,0)))</f>
        <v/>
      </c>
      <c r="FV43" s="57" t="str">
        <f>IF(AT43="","",INDEX($FW$2:$GA$2,2,MATCH(AT43,#REF!,0)))</f>
        <v/>
      </c>
      <c r="FW43" s="57" t="str">
        <f>IF(AU43="","",INDEX($FW$2:$GA$2,2,MATCH(AU43,#REF!,0)))</f>
        <v/>
      </c>
      <c r="FX43" s="57" t="str">
        <f>IF(AV43="","",INDEX($FW$2:$GA$2,2,MATCH(AV43,#REF!,0)))</f>
        <v/>
      </c>
      <c r="FY43" s="57" t="str">
        <f>IF(AW43="","",INDEX($FW$2:$GA$2,2,MATCH(AW43,#REF!,0)))</f>
        <v/>
      </c>
      <c r="FZ43" s="58" t="str">
        <f>IF(AX43="","",INDEX($FW$2:$GA$2,2,MATCH(AX43,#REF!,0)))</f>
        <v/>
      </c>
      <c r="GA43" s="59" t="e">
        <f>SUMPRODUCT(FQ43:FZ43,#REF!)</f>
        <v>#REF!</v>
      </c>
      <c r="GB43" s="43"/>
      <c r="GC43" s="88" t="str">
        <f t="shared" si="25"/>
        <v/>
      </c>
      <c r="GD43" s="88" t="e">
        <f t="shared" si="26"/>
        <v>#N/A</v>
      </c>
      <c r="GE43" s="88" t="e">
        <f t="shared" si="27"/>
        <v>#N/A</v>
      </c>
      <c r="GF43" s="87" t="e">
        <f t="shared" si="28"/>
        <v>#N/A</v>
      </c>
      <c r="GG43" s="87" t="str">
        <f t="shared" si="29"/>
        <v/>
      </c>
      <c r="GH43" s="87" t="str">
        <f t="shared" si="30"/>
        <v/>
      </c>
      <c r="GI43" s="87" t="str">
        <f t="shared" si="31"/>
        <v/>
      </c>
      <c r="GJ43" s="87" t="str">
        <f t="shared" si="32"/>
        <v/>
      </c>
    </row>
    <row r="44" spans="1:192" s="13" customFormat="1" ht="22.5" customHeight="1" outlineLevel="2">
      <c r="A44" s="608"/>
      <c r="B44" s="166"/>
      <c r="C44" s="494"/>
      <c r="D44" s="615" t="s">
        <v>473</v>
      </c>
      <c r="E44" s="195" t="s">
        <v>166</v>
      </c>
      <c r="F44" s="198" t="s">
        <v>357</v>
      </c>
      <c r="G44" s="167"/>
      <c r="H44" s="165"/>
      <c r="I44" s="167">
        <v>2003</v>
      </c>
      <c r="J44" s="167" t="str">
        <f t="shared" si="155"/>
        <v>平15</v>
      </c>
      <c r="K44" s="167"/>
      <c r="L44" s="621">
        <v>468</v>
      </c>
      <c r="M44" s="68"/>
      <c r="N44" s="68"/>
      <c r="O44" s="168"/>
      <c r="P44" s="168"/>
      <c r="Q44" s="169"/>
      <c r="R44" s="461" t="e">
        <f t="shared" si="156"/>
        <v>#DIV/0!</v>
      </c>
      <c r="S44" s="461" t="e">
        <f t="shared" si="157"/>
        <v>#DIV/0!</v>
      </c>
      <c r="T44" s="462" t="e">
        <f t="shared" si="158"/>
        <v>#DIV/0!</v>
      </c>
      <c r="U44" s="68"/>
      <c r="V44" s="68"/>
      <c r="W44" s="68"/>
      <c r="X44" s="68"/>
      <c r="Y44" s="68"/>
      <c r="Z44" s="79" t="str">
        <f t="shared" si="159"/>
        <v>5: 200㎡以上</v>
      </c>
      <c r="AA44" s="69"/>
      <c r="AB44" s="69" t="str">
        <f t="shared" si="160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161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162"/>
        <v>12</v>
      </c>
      <c r="AZ44" s="68"/>
      <c r="BA44" s="68">
        <f t="shared" si="163"/>
        <v>12</v>
      </c>
      <c r="BB44" s="69" t="e">
        <f t="shared" si="164"/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165"/>
        <v/>
      </c>
      <c r="BK44" s="441" t="s">
        <v>91</v>
      </c>
      <c r="BL44" s="441">
        <v>2</v>
      </c>
      <c r="BM44" s="441"/>
      <c r="BN44" s="442"/>
      <c r="BO44" s="449" t="s">
        <v>2</v>
      </c>
      <c r="BP44" s="445" t="s">
        <v>3</v>
      </c>
      <c r="BQ44" s="445" t="s">
        <v>3</v>
      </c>
      <c r="BR44" s="441" t="s">
        <v>452</v>
      </c>
      <c r="BS44" s="441" t="s">
        <v>452</v>
      </c>
      <c r="BT44" s="441" t="s">
        <v>452</v>
      </c>
      <c r="BU44" s="444" t="s">
        <v>2</v>
      </c>
      <c r="BV44" s="442" t="s">
        <v>452</v>
      </c>
      <c r="BW44" s="191"/>
      <c r="BX44" s="190"/>
      <c r="BY44" s="190"/>
      <c r="BZ44" s="500">
        <v>5019500</v>
      </c>
      <c r="CA44" s="192">
        <v>1</v>
      </c>
      <c r="CB44" s="177">
        <v>1</v>
      </c>
      <c r="CC44" s="178" t="str">
        <f t="shared" si="119"/>
        <v/>
      </c>
      <c r="CD44" s="176" t="str">
        <f t="shared" si="10"/>
        <v/>
      </c>
      <c r="CE44" s="179"/>
      <c r="CF44" s="106" t="str">
        <f t="shared" si="11"/>
        <v/>
      </c>
      <c r="CG44" s="75" t="s">
        <v>387</v>
      </c>
      <c r="CH44" s="180" t="str">
        <f t="shared" si="12"/>
        <v/>
      </c>
      <c r="CI44" s="75">
        <v>1</v>
      </c>
      <c r="CJ44" s="181" t="str">
        <f t="shared" si="166"/>
        <v/>
      </c>
      <c r="CK44" s="107" t="e">
        <v>#N/A</v>
      </c>
      <c r="CL44" s="75" t="e">
        <v>#N/A</v>
      </c>
      <c r="CM44" s="180" t="e">
        <f t="shared" si="167"/>
        <v>#N/A</v>
      </c>
      <c r="CN44" s="75">
        <v>1</v>
      </c>
      <c r="CO44" s="181" t="e">
        <f t="shared" si="168"/>
        <v>#N/A</v>
      </c>
      <c r="CP44" s="107" t="e">
        <v>#N/A</v>
      </c>
      <c r="CQ44" s="75" t="e">
        <v>#N/A</v>
      </c>
      <c r="CR44" s="180" t="e">
        <f t="shared" si="15"/>
        <v>#N/A</v>
      </c>
      <c r="CS44" s="75">
        <v>1</v>
      </c>
      <c r="CT44" s="181" t="e">
        <f t="shared" si="169"/>
        <v>#N/A</v>
      </c>
      <c r="CU44" s="107" t="e">
        <v>#N/A</v>
      </c>
      <c r="CV44" s="75" t="e">
        <v>#N/A</v>
      </c>
      <c r="CW44" s="180" t="e">
        <f t="shared" si="170"/>
        <v>#N/A</v>
      </c>
      <c r="CX44" s="75">
        <v>1</v>
      </c>
      <c r="CY44" s="182" t="e">
        <f t="shared" si="171"/>
        <v>#N/A</v>
      </c>
      <c r="CZ44" s="109" t="str">
        <f t="shared" si="16"/>
        <v/>
      </c>
      <c r="DA44" s="76" t="str">
        <f t="shared" si="34"/>
        <v/>
      </c>
      <c r="DB44" s="82">
        <v>1</v>
      </c>
      <c r="DC44" s="183" t="str">
        <f t="shared" si="17"/>
        <v/>
      </c>
      <c r="DD44" s="85" t="s">
        <v>387</v>
      </c>
      <c r="DE44" s="184" t="str">
        <f t="shared" si="172"/>
        <v/>
      </c>
      <c r="DF44" s="77">
        <v>3</v>
      </c>
      <c r="DG44" s="185" t="str">
        <f t="shared" si="173"/>
        <v/>
      </c>
      <c r="DH44" s="78" t="str">
        <f t="shared" si="174"/>
        <v/>
      </c>
      <c r="DI44" s="75" t="s">
        <v>387</v>
      </c>
      <c r="DJ44" s="180" t="str">
        <f t="shared" si="175"/>
        <v/>
      </c>
      <c r="DK44" s="75">
        <v>1</v>
      </c>
      <c r="DL44" s="181" t="str">
        <f t="shared" si="176"/>
        <v/>
      </c>
      <c r="DM44" s="78" t="str">
        <f t="shared" si="177"/>
        <v/>
      </c>
      <c r="DN44" s="75" t="s">
        <v>387</v>
      </c>
      <c r="DO44" s="180" t="str">
        <f t="shared" si="178"/>
        <v/>
      </c>
      <c r="DP44" s="75">
        <v>1</v>
      </c>
      <c r="DQ44" s="181" t="str">
        <f t="shared" si="179"/>
        <v/>
      </c>
      <c r="DR44" s="78" t="str">
        <f t="shared" si="180"/>
        <v/>
      </c>
      <c r="DS44" s="75" t="s">
        <v>387</v>
      </c>
      <c r="DT44" s="180" t="str">
        <f t="shared" si="181"/>
        <v/>
      </c>
      <c r="DU44" s="75">
        <v>1</v>
      </c>
      <c r="DV44" s="154" t="str">
        <f t="shared" si="182"/>
        <v/>
      </c>
      <c r="DW44" s="506"/>
      <c r="DX44" s="342"/>
      <c r="DY44" s="343"/>
      <c r="DZ44" s="343"/>
      <c r="EA44" s="366"/>
      <c r="EB44" s="353" t="s">
        <v>433</v>
      </c>
      <c r="EC44" s="389"/>
      <c r="ED44" s="351"/>
      <c r="EE44" s="351"/>
      <c r="EF44" s="351"/>
      <c r="EG44" s="352"/>
      <c r="EH44" s="389"/>
      <c r="EI44" s="351"/>
      <c r="EJ44" s="351"/>
      <c r="EK44" s="351"/>
      <c r="EL44" s="352"/>
      <c r="EM44" s="389"/>
      <c r="EN44" s="351"/>
      <c r="EO44" s="351"/>
      <c r="EP44" s="351"/>
      <c r="EQ44" s="352"/>
      <c r="ER44" s="389"/>
      <c r="ES44" s="351"/>
      <c r="ET44" s="351"/>
      <c r="EU44" s="351"/>
      <c r="EV44" s="352"/>
      <c r="EW44" s="389"/>
      <c r="EX44" s="351"/>
      <c r="EY44" s="351"/>
      <c r="EZ44" s="351"/>
      <c r="FA44" s="352"/>
      <c r="FB44" s="389"/>
      <c r="FC44" s="351"/>
      <c r="FD44" s="351"/>
      <c r="FE44" s="351"/>
      <c r="FF44" s="352"/>
      <c r="FG44" s="542"/>
      <c r="FH44" s="351"/>
      <c r="FI44" s="351"/>
      <c r="FJ44" s="351"/>
      <c r="FK44" s="526"/>
      <c r="FL44" s="210"/>
      <c r="FM44" s="43"/>
      <c r="FN44" s="43"/>
      <c r="FO44" s="55" t="str">
        <f t="shared" si="24"/>
        <v/>
      </c>
      <c r="FP44" s="43"/>
      <c r="FQ44" s="56" t="str">
        <f>IF(AO44="","",INDEX($FW$2:$GA$2,2,MATCH(AO44,#REF!,0)))</f>
        <v/>
      </c>
      <c r="FR44" s="57" t="str">
        <f>IF(AP44="","",INDEX($FW$2:$GA$2,2,MATCH(AP44,#REF!,0)))</f>
        <v/>
      </c>
      <c r="FS44" s="57" t="str">
        <f>IF(AQ44="","",INDEX($FW$2:$GA$2,2,MATCH(AQ44,#REF!,0)))</f>
        <v/>
      </c>
      <c r="FT44" s="57" t="str">
        <f>IF(AR44="","",INDEX($FW$2:$GA$2,2,MATCH(AR44,#REF!,0)))</f>
        <v/>
      </c>
      <c r="FU44" s="57" t="str">
        <f>IF(AS44="","",INDEX($FW$2:$GA$2,2,MATCH(AS44,#REF!,0)))</f>
        <v/>
      </c>
      <c r="FV44" s="57" t="str">
        <f>IF(AT44="","",INDEX($FW$2:$GA$2,2,MATCH(AT44,#REF!,0)))</f>
        <v/>
      </c>
      <c r="FW44" s="57" t="str">
        <f>IF(AU44="","",INDEX($FW$2:$GA$2,2,MATCH(AU44,#REF!,0)))</f>
        <v/>
      </c>
      <c r="FX44" s="57" t="str">
        <f>IF(AV44="","",INDEX($FW$2:$GA$2,2,MATCH(AV44,#REF!,0)))</f>
        <v/>
      </c>
      <c r="FY44" s="57" t="str">
        <f>IF(AW44="","",INDEX($FW$2:$GA$2,2,MATCH(AW44,#REF!,0)))</f>
        <v/>
      </c>
      <c r="FZ44" s="58" t="str">
        <f>IF(AX44="","",INDEX($FW$2:$GA$2,2,MATCH(AX44,#REF!,0)))</f>
        <v/>
      </c>
      <c r="GA44" s="59" t="e">
        <f>SUMPRODUCT(FQ44:FZ44,#REF!)</f>
        <v>#REF!</v>
      </c>
      <c r="GB44" s="43"/>
      <c r="GC44" s="88" t="str">
        <f t="shared" si="25"/>
        <v/>
      </c>
      <c r="GD44" s="88" t="e">
        <f t="shared" si="26"/>
        <v>#N/A</v>
      </c>
      <c r="GE44" s="88" t="e">
        <f t="shared" si="27"/>
        <v>#N/A</v>
      </c>
      <c r="GF44" s="87" t="e">
        <f t="shared" si="28"/>
        <v>#N/A</v>
      </c>
      <c r="GG44" s="87" t="str">
        <f t="shared" si="29"/>
        <v/>
      </c>
      <c r="GH44" s="87" t="str">
        <f t="shared" si="30"/>
        <v/>
      </c>
      <c r="GI44" s="87" t="str">
        <f t="shared" si="31"/>
        <v/>
      </c>
      <c r="GJ44" s="87" t="str">
        <f t="shared" si="32"/>
        <v/>
      </c>
    </row>
    <row r="45" spans="1:192" s="13" customFormat="1" ht="22.5" customHeight="1" outlineLevel="2">
      <c r="A45" s="608"/>
      <c r="B45" s="166"/>
      <c r="C45" s="494"/>
      <c r="D45" s="615" t="s">
        <v>473</v>
      </c>
      <c r="E45" s="195" t="s">
        <v>167</v>
      </c>
      <c r="F45" s="198" t="s">
        <v>357</v>
      </c>
      <c r="G45" s="167"/>
      <c r="H45" s="165"/>
      <c r="I45" s="167">
        <v>2018</v>
      </c>
      <c r="J45" s="167" t="str">
        <f t="shared" si="155"/>
        <v>平30</v>
      </c>
      <c r="K45" s="167"/>
      <c r="L45" s="621">
        <v>705</v>
      </c>
      <c r="M45" s="68"/>
      <c r="N45" s="68"/>
      <c r="O45" s="168"/>
      <c r="P45" s="168"/>
      <c r="Q45" s="169"/>
      <c r="R45" s="461" t="e">
        <f t="shared" si="156"/>
        <v>#DIV/0!</v>
      </c>
      <c r="S45" s="461" t="e">
        <f t="shared" si="157"/>
        <v>#DIV/0!</v>
      </c>
      <c r="T45" s="462" t="e">
        <f t="shared" si="158"/>
        <v>#DIV/0!</v>
      </c>
      <c r="U45" s="68"/>
      <c r="V45" s="68"/>
      <c r="W45" s="68"/>
      <c r="X45" s="68"/>
      <c r="Y45" s="68"/>
      <c r="Z45" s="79" t="str">
        <f t="shared" si="159"/>
        <v>4: 500㎡以上</v>
      </c>
      <c r="AA45" s="69"/>
      <c r="AB45" s="69" t="str">
        <f t="shared" si="160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161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162"/>
        <v>-3</v>
      </c>
      <c r="AZ45" s="68"/>
      <c r="BA45" s="68">
        <f t="shared" si="163"/>
        <v>-3</v>
      </c>
      <c r="BB45" s="69" t="e">
        <f t="shared" si="164"/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165"/>
        <v/>
      </c>
      <c r="BK45" s="441" t="s">
        <v>411</v>
      </c>
      <c r="BL45" s="441">
        <v>1</v>
      </c>
      <c r="BM45" s="441"/>
      <c r="BN45" s="442"/>
      <c r="BO45" s="440" t="s">
        <v>452</v>
      </c>
      <c r="BP45" s="441" t="s">
        <v>452</v>
      </c>
      <c r="BQ45" s="441" t="s">
        <v>452</v>
      </c>
      <c r="BR45" s="441" t="s">
        <v>452</v>
      </c>
      <c r="BS45" s="441" t="s">
        <v>452</v>
      </c>
      <c r="BT45" s="444" t="s">
        <v>2</v>
      </c>
      <c r="BU45" s="441" t="s">
        <v>452</v>
      </c>
      <c r="BV45" s="442" t="s">
        <v>452</v>
      </c>
      <c r="BW45" s="191"/>
      <c r="BX45" s="190"/>
      <c r="BY45" s="190"/>
      <c r="BZ45" s="499"/>
      <c r="CA45" s="192">
        <v>1</v>
      </c>
      <c r="CB45" s="177">
        <v>1</v>
      </c>
      <c r="CC45" s="178" t="str">
        <f t="shared" si="119"/>
        <v/>
      </c>
      <c r="CD45" s="176" t="str">
        <f t="shared" si="10"/>
        <v/>
      </c>
      <c r="CE45" s="179"/>
      <c r="CF45" s="106" t="str">
        <f t="shared" si="11"/>
        <v/>
      </c>
      <c r="CG45" s="75" t="s">
        <v>387</v>
      </c>
      <c r="CH45" s="180" t="str">
        <f t="shared" si="12"/>
        <v/>
      </c>
      <c r="CI45" s="75">
        <v>1</v>
      </c>
      <c r="CJ45" s="181" t="str">
        <f t="shared" si="166"/>
        <v/>
      </c>
      <c r="CK45" s="107" t="e">
        <v>#N/A</v>
      </c>
      <c r="CL45" s="75" t="e">
        <v>#N/A</v>
      </c>
      <c r="CM45" s="180" t="e">
        <f t="shared" si="167"/>
        <v>#N/A</v>
      </c>
      <c r="CN45" s="75">
        <v>1</v>
      </c>
      <c r="CO45" s="181" t="e">
        <f t="shared" si="168"/>
        <v>#N/A</v>
      </c>
      <c r="CP45" s="107" t="e">
        <v>#N/A</v>
      </c>
      <c r="CQ45" s="75" t="e">
        <v>#N/A</v>
      </c>
      <c r="CR45" s="180" t="e">
        <f t="shared" si="15"/>
        <v>#N/A</v>
      </c>
      <c r="CS45" s="75">
        <v>1</v>
      </c>
      <c r="CT45" s="181" t="e">
        <f t="shared" si="169"/>
        <v>#N/A</v>
      </c>
      <c r="CU45" s="107" t="e">
        <v>#N/A</v>
      </c>
      <c r="CV45" s="75" t="e">
        <v>#N/A</v>
      </c>
      <c r="CW45" s="180" t="e">
        <f t="shared" si="170"/>
        <v>#N/A</v>
      </c>
      <c r="CX45" s="75">
        <v>1</v>
      </c>
      <c r="CY45" s="182" t="e">
        <f t="shared" si="171"/>
        <v>#N/A</v>
      </c>
      <c r="CZ45" s="109" t="str">
        <f t="shared" si="16"/>
        <v/>
      </c>
      <c r="DA45" s="76" t="str">
        <f t="shared" si="34"/>
        <v/>
      </c>
      <c r="DB45" s="82">
        <v>1</v>
      </c>
      <c r="DC45" s="183" t="str">
        <f t="shared" si="17"/>
        <v/>
      </c>
      <c r="DD45" s="85" t="s">
        <v>387</v>
      </c>
      <c r="DE45" s="184" t="str">
        <f t="shared" si="172"/>
        <v/>
      </c>
      <c r="DF45" s="77">
        <v>3</v>
      </c>
      <c r="DG45" s="185" t="str">
        <f t="shared" si="173"/>
        <v/>
      </c>
      <c r="DH45" s="78" t="str">
        <f t="shared" si="174"/>
        <v/>
      </c>
      <c r="DI45" s="75" t="s">
        <v>387</v>
      </c>
      <c r="DJ45" s="180" t="str">
        <f t="shared" si="175"/>
        <v/>
      </c>
      <c r="DK45" s="75">
        <v>1</v>
      </c>
      <c r="DL45" s="181" t="str">
        <f t="shared" si="176"/>
        <v/>
      </c>
      <c r="DM45" s="78" t="str">
        <f t="shared" si="177"/>
        <v/>
      </c>
      <c r="DN45" s="75" t="s">
        <v>387</v>
      </c>
      <c r="DO45" s="180" t="str">
        <f t="shared" si="178"/>
        <v/>
      </c>
      <c r="DP45" s="75">
        <v>1</v>
      </c>
      <c r="DQ45" s="181" t="str">
        <f t="shared" si="179"/>
        <v/>
      </c>
      <c r="DR45" s="78" t="str">
        <f t="shared" si="180"/>
        <v/>
      </c>
      <c r="DS45" s="75" t="s">
        <v>387</v>
      </c>
      <c r="DT45" s="180" t="str">
        <f t="shared" si="181"/>
        <v/>
      </c>
      <c r="DU45" s="75">
        <v>1</v>
      </c>
      <c r="DV45" s="154" t="str">
        <f t="shared" si="182"/>
        <v/>
      </c>
      <c r="DW45" s="506"/>
      <c r="DX45" s="342"/>
      <c r="DY45" s="343"/>
      <c r="DZ45" s="343"/>
      <c r="EA45" s="343"/>
      <c r="EB45" s="353" t="s">
        <v>433</v>
      </c>
      <c r="EC45" s="389"/>
      <c r="ED45" s="351"/>
      <c r="EE45" s="351"/>
      <c r="EF45" s="351"/>
      <c r="EG45" s="352"/>
      <c r="EH45" s="389"/>
      <c r="EI45" s="351"/>
      <c r="EJ45" s="351"/>
      <c r="EK45" s="351"/>
      <c r="EL45" s="352"/>
      <c r="EM45" s="389"/>
      <c r="EN45" s="351"/>
      <c r="EO45" s="351"/>
      <c r="EP45" s="351"/>
      <c r="EQ45" s="352"/>
      <c r="ER45" s="389"/>
      <c r="ES45" s="351"/>
      <c r="ET45" s="351"/>
      <c r="EU45" s="351"/>
      <c r="EV45" s="352"/>
      <c r="EW45" s="389"/>
      <c r="EX45" s="351"/>
      <c r="EY45" s="351"/>
      <c r="EZ45" s="351"/>
      <c r="FA45" s="352"/>
      <c r="FB45" s="389"/>
      <c r="FC45" s="351"/>
      <c r="FD45" s="351"/>
      <c r="FE45" s="351"/>
      <c r="FF45" s="352"/>
      <c r="FG45" s="542"/>
      <c r="FH45" s="351"/>
      <c r="FI45" s="351"/>
      <c r="FJ45" s="351"/>
      <c r="FK45" s="526"/>
      <c r="FL45" s="210"/>
      <c r="FM45" s="43"/>
      <c r="FN45" s="43"/>
      <c r="FO45" s="55" t="str">
        <f t="shared" si="24"/>
        <v/>
      </c>
      <c r="FP45" s="43"/>
      <c r="FQ45" s="56" t="str">
        <f>IF(AO45="","",INDEX($FW$2:$GA$2,2,MATCH(AO45,#REF!,0)))</f>
        <v/>
      </c>
      <c r="FR45" s="57" t="str">
        <f>IF(AP45="","",INDEX($FW$2:$GA$2,2,MATCH(AP45,#REF!,0)))</f>
        <v/>
      </c>
      <c r="FS45" s="57" t="str">
        <f>IF(AQ45="","",INDEX($FW$2:$GA$2,2,MATCH(AQ45,#REF!,0)))</f>
        <v/>
      </c>
      <c r="FT45" s="57" t="str">
        <f>IF(AR45="","",INDEX($FW$2:$GA$2,2,MATCH(AR45,#REF!,0)))</f>
        <v/>
      </c>
      <c r="FU45" s="57" t="str">
        <f>IF(AS45="","",INDEX($FW$2:$GA$2,2,MATCH(AS45,#REF!,0)))</f>
        <v/>
      </c>
      <c r="FV45" s="57" t="str">
        <f>IF(AT45="","",INDEX($FW$2:$GA$2,2,MATCH(AT45,#REF!,0)))</f>
        <v/>
      </c>
      <c r="FW45" s="57" t="str">
        <f>IF(AU45="","",INDEX($FW$2:$GA$2,2,MATCH(AU45,#REF!,0)))</f>
        <v/>
      </c>
      <c r="FX45" s="57" t="str">
        <f>IF(AV45="","",INDEX($FW$2:$GA$2,2,MATCH(AV45,#REF!,0)))</f>
        <v/>
      </c>
      <c r="FY45" s="57" t="str">
        <f>IF(AW45="","",INDEX($FW$2:$GA$2,2,MATCH(AW45,#REF!,0)))</f>
        <v/>
      </c>
      <c r="FZ45" s="58" t="str">
        <f>IF(AX45="","",INDEX($FW$2:$GA$2,2,MATCH(AX45,#REF!,0)))</f>
        <v/>
      </c>
      <c r="GA45" s="59" t="e">
        <f>SUMPRODUCT(FQ45:FZ45,#REF!)</f>
        <v>#REF!</v>
      </c>
      <c r="GB45" s="43"/>
      <c r="GC45" s="88" t="str">
        <f t="shared" si="25"/>
        <v/>
      </c>
      <c r="GD45" s="88" t="e">
        <f t="shared" si="26"/>
        <v>#N/A</v>
      </c>
      <c r="GE45" s="88" t="e">
        <f t="shared" si="27"/>
        <v>#N/A</v>
      </c>
      <c r="GF45" s="87" t="e">
        <f t="shared" si="28"/>
        <v>#N/A</v>
      </c>
      <c r="GG45" s="87" t="str">
        <f t="shared" si="29"/>
        <v/>
      </c>
      <c r="GH45" s="87" t="str">
        <f t="shared" si="30"/>
        <v/>
      </c>
      <c r="GI45" s="87" t="str">
        <f t="shared" si="31"/>
        <v/>
      </c>
      <c r="GJ45" s="87" t="str">
        <f t="shared" si="32"/>
        <v/>
      </c>
    </row>
    <row r="46" spans="1:192" s="13" customFormat="1" ht="22.5" customHeight="1" outlineLevel="2">
      <c r="A46" s="608"/>
      <c r="B46" s="166"/>
      <c r="C46" s="494"/>
      <c r="D46" s="615" t="s">
        <v>473</v>
      </c>
      <c r="E46" s="195" t="s">
        <v>169</v>
      </c>
      <c r="F46" s="198" t="s">
        <v>357</v>
      </c>
      <c r="G46" s="167"/>
      <c r="H46" s="165"/>
      <c r="I46" s="167">
        <v>2005</v>
      </c>
      <c r="J46" s="167" t="str">
        <f t="shared" si="91"/>
        <v>平17</v>
      </c>
      <c r="K46" s="167"/>
      <c r="L46" s="621">
        <v>343</v>
      </c>
      <c r="M46" s="68"/>
      <c r="N46" s="68"/>
      <c r="O46" s="168"/>
      <c r="P46" s="168"/>
      <c r="Q46" s="169"/>
      <c r="R46" s="461" t="e">
        <f t="shared" si="92"/>
        <v>#DIV/0!</v>
      </c>
      <c r="S46" s="461" t="e">
        <f t="shared" si="93"/>
        <v>#DIV/0!</v>
      </c>
      <c r="T46" s="462" t="e">
        <f t="shared" si="94"/>
        <v>#DIV/0!</v>
      </c>
      <c r="U46" s="68"/>
      <c r="V46" s="68"/>
      <c r="W46" s="68"/>
      <c r="X46" s="68"/>
      <c r="Y46" s="68"/>
      <c r="Z46" s="79" t="str">
        <f t="shared" si="95"/>
        <v>5: 200㎡以上</v>
      </c>
      <c r="AA46" s="69"/>
      <c r="AB46" s="69" t="str">
        <f t="shared" si="96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97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98"/>
        <v>10</v>
      </c>
      <c r="AZ46" s="68"/>
      <c r="BA46" s="68">
        <f t="shared" si="99"/>
        <v>10</v>
      </c>
      <c r="BB46" s="69" t="e">
        <f t="shared" si="100"/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101"/>
        <v/>
      </c>
      <c r="BK46" s="441" t="s">
        <v>416</v>
      </c>
      <c r="BL46" s="441">
        <v>2</v>
      </c>
      <c r="BM46" s="441"/>
      <c r="BN46" s="442"/>
      <c r="BO46" s="449" t="s">
        <v>2</v>
      </c>
      <c r="BP46" s="441" t="s">
        <v>454</v>
      </c>
      <c r="BQ46" s="441" t="s">
        <v>452</v>
      </c>
      <c r="BR46" s="441" t="s">
        <v>452</v>
      </c>
      <c r="BS46" s="444" t="s">
        <v>2</v>
      </c>
      <c r="BT46" s="441" t="s">
        <v>452</v>
      </c>
      <c r="BU46" s="444" t="s">
        <v>2</v>
      </c>
      <c r="BV46" s="442" t="s">
        <v>455</v>
      </c>
      <c r="BW46" s="191"/>
      <c r="BX46" s="190"/>
      <c r="BY46" s="190"/>
      <c r="BZ46" s="499"/>
      <c r="CA46" s="192">
        <v>1</v>
      </c>
      <c r="CB46" s="177">
        <v>1</v>
      </c>
      <c r="CC46" s="178" t="str">
        <f t="shared" si="119"/>
        <v/>
      </c>
      <c r="CD46" s="176" t="str">
        <f t="shared" si="10"/>
        <v/>
      </c>
      <c r="CE46" s="179"/>
      <c r="CF46" s="106" t="str">
        <f t="shared" si="11"/>
        <v/>
      </c>
      <c r="CG46" s="75" t="s">
        <v>387</v>
      </c>
      <c r="CH46" s="180" t="str">
        <f t="shared" si="12"/>
        <v/>
      </c>
      <c r="CI46" s="75">
        <v>2</v>
      </c>
      <c r="CJ46" s="181" t="str">
        <f t="shared" si="102"/>
        <v/>
      </c>
      <c r="CK46" s="107" t="e">
        <v>#N/A</v>
      </c>
      <c r="CL46" s="75" t="e">
        <v>#N/A</v>
      </c>
      <c r="CM46" s="180" t="e">
        <f t="shared" si="103"/>
        <v>#N/A</v>
      </c>
      <c r="CN46" s="75">
        <v>1</v>
      </c>
      <c r="CO46" s="181" t="e">
        <f t="shared" si="104"/>
        <v>#N/A</v>
      </c>
      <c r="CP46" s="107" t="e">
        <v>#N/A</v>
      </c>
      <c r="CQ46" s="75" t="e">
        <v>#N/A</v>
      </c>
      <c r="CR46" s="180" t="e">
        <f t="shared" si="15"/>
        <v>#N/A</v>
      </c>
      <c r="CS46" s="75">
        <v>1</v>
      </c>
      <c r="CT46" s="181" t="e">
        <f t="shared" si="154"/>
        <v>#N/A</v>
      </c>
      <c r="CU46" s="107" t="e">
        <v>#N/A</v>
      </c>
      <c r="CV46" s="75" t="e">
        <v>#N/A</v>
      </c>
      <c r="CW46" s="180" t="e">
        <f t="shared" si="106"/>
        <v>#N/A</v>
      </c>
      <c r="CX46" s="75">
        <v>1</v>
      </c>
      <c r="CY46" s="182" t="e">
        <f t="shared" si="107"/>
        <v>#N/A</v>
      </c>
      <c r="CZ46" s="109" t="str">
        <f t="shared" si="16"/>
        <v/>
      </c>
      <c r="DA46" s="76" t="str">
        <f t="shared" si="34"/>
        <v/>
      </c>
      <c r="DB46" s="82">
        <v>1</v>
      </c>
      <c r="DC46" s="183" t="str">
        <f t="shared" si="17"/>
        <v/>
      </c>
      <c r="DD46" s="85" t="s">
        <v>387</v>
      </c>
      <c r="DE46" s="184" t="str">
        <f t="shared" si="108"/>
        <v/>
      </c>
      <c r="DF46" s="77">
        <v>3</v>
      </c>
      <c r="DG46" s="185" t="str">
        <f t="shared" si="109"/>
        <v/>
      </c>
      <c r="DH46" s="78" t="str">
        <f t="shared" si="110"/>
        <v/>
      </c>
      <c r="DI46" s="75" t="s">
        <v>387</v>
      </c>
      <c r="DJ46" s="180" t="str">
        <f t="shared" si="111"/>
        <v/>
      </c>
      <c r="DK46" s="75">
        <v>1</v>
      </c>
      <c r="DL46" s="181" t="str">
        <f t="shared" si="112"/>
        <v/>
      </c>
      <c r="DM46" s="78" t="str">
        <f t="shared" si="113"/>
        <v/>
      </c>
      <c r="DN46" s="75" t="s">
        <v>387</v>
      </c>
      <c r="DO46" s="180" t="str">
        <f t="shared" si="114"/>
        <v/>
      </c>
      <c r="DP46" s="75">
        <v>1</v>
      </c>
      <c r="DQ46" s="181" t="str">
        <f t="shared" si="115"/>
        <v/>
      </c>
      <c r="DR46" s="78" t="str">
        <f t="shared" si="116"/>
        <v/>
      </c>
      <c r="DS46" s="75" t="s">
        <v>387</v>
      </c>
      <c r="DT46" s="180" t="str">
        <f t="shared" si="117"/>
        <v/>
      </c>
      <c r="DU46" s="75">
        <v>1</v>
      </c>
      <c r="DV46" s="154" t="str">
        <f t="shared" si="118"/>
        <v/>
      </c>
      <c r="DW46" s="506"/>
      <c r="DX46" s="342"/>
      <c r="DY46" s="343"/>
      <c r="DZ46" s="343"/>
      <c r="EA46" s="343"/>
      <c r="EB46" s="344"/>
      <c r="EC46" s="386"/>
      <c r="ED46" s="343"/>
      <c r="EE46" s="350" t="s">
        <v>433</v>
      </c>
      <c r="EF46" s="351"/>
      <c r="EG46" s="352"/>
      <c r="EH46" s="389"/>
      <c r="EI46" s="351"/>
      <c r="EJ46" s="351"/>
      <c r="EK46" s="351"/>
      <c r="EL46" s="352"/>
      <c r="EM46" s="389"/>
      <c r="EN46" s="351"/>
      <c r="EO46" s="351"/>
      <c r="EP46" s="351"/>
      <c r="EQ46" s="352"/>
      <c r="ER46" s="389"/>
      <c r="ES46" s="351"/>
      <c r="ET46" s="351"/>
      <c r="EU46" s="351"/>
      <c r="EV46" s="352"/>
      <c r="EW46" s="389"/>
      <c r="EX46" s="351"/>
      <c r="EY46" s="351"/>
      <c r="EZ46" s="351"/>
      <c r="FA46" s="352"/>
      <c r="FB46" s="389"/>
      <c r="FC46" s="351"/>
      <c r="FD46" s="351"/>
      <c r="FE46" s="351"/>
      <c r="FF46" s="352"/>
      <c r="FG46" s="542"/>
      <c r="FH46" s="351"/>
      <c r="FI46" s="351"/>
      <c r="FJ46" s="351"/>
      <c r="FK46" s="526"/>
      <c r="FL46" s="210"/>
      <c r="FM46" s="43"/>
      <c r="FN46" s="43"/>
      <c r="FO46" s="55" t="str">
        <f t="shared" si="24"/>
        <v/>
      </c>
      <c r="FP46" s="43"/>
      <c r="FQ46" s="56" t="str">
        <f>IF(AO46="","",INDEX($FW$2:$GA$2,2,MATCH(AO46,#REF!,0)))</f>
        <v/>
      </c>
      <c r="FR46" s="57" t="str">
        <f>IF(AP46="","",INDEX($FW$2:$GA$2,2,MATCH(AP46,#REF!,0)))</f>
        <v/>
      </c>
      <c r="FS46" s="57" t="str">
        <f>IF(AQ46="","",INDEX($FW$2:$GA$2,2,MATCH(AQ46,#REF!,0)))</f>
        <v/>
      </c>
      <c r="FT46" s="57" t="str">
        <f>IF(AR46="","",INDEX($FW$2:$GA$2,2,MATCH(AR46,#REF!,0)))</f>
        <v/>
      </c>
      <c r="FU46" s="57" t="str">
        <f>IF(AS46="","",INDEX($FW$2:$GA$2,2,MATCH(AS46,#REF!,0)))</f>
        <v/>
      </c>
      <c r="FV46" s="57" t="str">
        <f>IF(AT46="","",INDEX($FW$2:$GA$2,2,MATCH(AT46,#REF!,0)))</f>
        <v/>
      </c>
      <c r="FW46" s="57" t="str">
        <f>IF(AU46="","",INDEX($FW$2:$GA$2,2,MATCH(AU46,#REF!,0)))</f>
        <v/>
      </c>
      <c r="FX46" s="57" t="str">
        <f>IF(AV46="","",INDEX($FW$2:$GA$2,2,MATCH(AV46,#REF!,0)))</f>
        <v/>
      </c>
      <c r="FY46" s="57" t="str">
        <f>IF(AW46="","",INDEX($FW$2:$GA$2,2,MATCH(AW46,#REF!,0)))</f>
        <v/>
      </c>
      <c r="FZ46" s="58" t="str">
        <f>IF(AX46="","",INDEX($FW$2:$GA$2,2,MATCH(AX46,#REF!,0)))</f>
        <v/>
      </c>
      <c r="GA46" s="59" t="e">
        <f>SUMPRODUCT(FQ46:FZ46,#REF!)</f>
        <v>#REF!</v>
      </c>
      <c r="GB46" s="43"/>
      <c r="GC46" s="88" t="str">
        <f t="shared" si="25"/>
        <v/>
      </c>
      <c r="GD46" s="88" t="e">
        <f t="shared" si="26"/>
        <v>#N/A</v>
      </c>
      <c r="GE46" s="88" t="e">
        <f t="shared" si="27"/>
        <v>#N/A</v>
      </c>
      <c r="GF46" s="87" t="e">
        <f t="shared" si="28"/>
        <v>#N/A</v>
      </c>
      <c r="GG46" s="87" t="str">
        <f t="shared" si="29"/>
        <v/>
      </c>
      <c r="GH46" s="87" t="str">
        <f t="shared" si="30"/>
        <v/>
      </c>
      <c r="GI46" s="87" t="str">
        <f t="shared" si="31"/>
        <v/>
      </c>
      <c r="GJ46" s="87" t="str">
        <f t="shared" si="32"/>
        <v/>
      </c>
    </row>
    <row r="47" spans="1:192" s="13" customFormat="1" ht="22.5" customHeight="1" outlineLevel="2">
      <c r="A47" s="608"/>
      <c r="B47" s="166"/>
      <c r="C47" s="494"/>
      <c r="D47" s="615" t="s">
        <v>473</v>
      </c>
      <c r="E47" s="195" t="s">
        <v>168</v>
      </c>
      <c r="F47" s="198" t="s">
        <v>357</v>
      </c>
      <c r="G47" s="167"/>
      <c r="H47" s="165"/>
      <c r="I47" s="167"/>
      <c r="J47" s="167" t="str">
        <f t="shared" si="91"/>
        <v/>
      </c>
      <c r="K47" s="167"/>
      <c r="L47" s="621">
        <v>147</v>
      </c>
      <c r="M47" s="68"/>
      <c r="N47" s="68"/>
      <c r="O47" s="168"/>
      <c r="P47" s="168"/>
      <c r="Q47" s="169"/>
      <c r="R47" s="461" t="e">
        <f t="shared" si="92"/>
        <v>#DIV/0!</v>
      </c>
      <c r="S47" s="461" t="e">
        <f t="shared" si="93"/>
        <v>#DIV/0!</v>
      </c>
      <c r="T47" s="462" t="e">
        <f t="shared" si="94"/>
        <v>#DIV/0!</v>
      </c>
      <c r="U47" s="68"/>
      <c r="V47" s="68"/>
      <c r="W47" s="68"/>
      <c r="X47" s="68"/>
      <c r="Y47" s="68"/>
      <c r="Z47" s="79" t="str">
        <f t="shared" si="95"/>
        <v>6: 100㎡以上</v>
      </c>
      <c r="AA47" s="69"/>
      <c r="AB47" s="69" t="str">
        <f t="shared" si="96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97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 t="str">
        <f t="shared" si="98"/>
        <v/>
      </c>
      <c r="AZ47" s="68"/>
      <c r="BA47" s="68" t="str">
        <f t="shared" si="99"/>
        <v/>
      </c>
      <c r="BB47" s="69" t="e">
        <f t="shared" si="100"/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101"/>
        <v/>
      </c>
      <c r="BK47" s="441" t="s">
        <v>458</v>
      </c>
      <c r="BL47" s="441">
        <v>1</v>
      </c>
      <c r="BM47" s="441"/>
      <c r="BN47" s="442"/>
      <c r="BO47" s="440"/>
      <c r="BP47" s="441"/>
      <c r="BQ47" s="441"/>
      <c r="BR47" s="441"/>
      <c r="BS47" s="441"/>
      <c r="BT47" s="441"/>
      <c r="BU47" s="441"/>
      <c r="BV47" s="442"/>
      <c r="BW47" s="191"/>
      <c r="BX47" s="190"/>
      <c r="BY47" s="190"/>
      <c r="BZ47" s="499"/>
      <c r="CA47" s="192">
        <v>1</v>
      </c>
      <c r="CB47" s="177">
        <v>1</v>
      </c>
      <c r="CC47" s="178" t="str">
        <f t="shared" si="119"/>
        <v/>
      </c>
      <c r="CD47" s="176" t="str">
        <f t="shared" si="10"/>
        <v/>
      </c>
      <c r="CE47" s="179"/>
      <c r="CF47" s="106" t="str">
        <f t="shared" si="11"/>
        <v/>
      </c>
      <c r="CG47" s="75" t="s">
        <v>387</v>
      </c>
      <c r="CH47" s="180" t="str">
        <f t="shared" si="12"/>
        <v/>
      </c>
      <c r="CI47" s="75">
        <v>1</v>
      </c>
      <c r="CJ47" s="181" t="str">
        <f t="shared" si="102"/>
        <v/>
      </c>
      <c r="CK47" s="107" t="e">
        <v>#N/A</v>
      </c>
      <c r="CL47" s="75" t="e">
        <v>#N/A</v>
      </c>
      <c r="CM47" s="180" t="e">
        <f t="shared" si="103"/>
        <v>#N/A</v>
      </c>
      <c r="CN47" s="75">
        <v>1</v>
      </c>
      <c r="CO47" s="181" t="e">
        <f t="shared" si="104"/>
        <v>#N/A</v>
      </c>
      <c r="CP47" s="107" t="e">
        <v>#N/A</v>
      </c>
      <c r="CQ47" s="75" t="e">
        <v>#N/A</v>
      </c>
      <c r="CR47" s="180" t="e">
        <f t="shared" si="15"/>
        <v>#N/A</v>
      </c>
      <c r="CS47" s="75">
        <v>1</v>
      </c>
      <c r="CT47" s="181" t="e">
        <f t="shared" ref="CT47:CT72" si="183">IF(CP47="","",CR47/CS47)</f>
        <v>#N/A</v>
      </c>
      <c r="CU47" s="107" t="e">
        <v>#N/A</v>
      </c>
      <c r="CV47" s="75" t="e">
        <v>#N/A</v>
      </c>
      <c r="CW47" s="180" t="e">
        <f t="shared" si="106"/>
        <v>#N/A</v>
      </c>
      <c r="CX47" s="75">
        <v>1</v>
      </c>
      <c r="CY47" s="182" t="e">
        <f t="shared" si="107"/>
        <v>#N/A</v>
      </c>
      <c r="CZ47" s="109" t="str">
        <f t="shared" si="16"/>
        <v/>
      </c>
      <c r="DA47" s="76" t="str">
        <f t="shared" si="34"/>
        <v/>
      </c>
      <c r="DB47" s="82">
        <v>1</v>
      </c>
      <c r="DC47" s="183" t="str">
        <f t="shared" si="17"/>
        <v/>
      </c>
      <c r="DD47" s="85" t="s">
        <v>387</v>
      </c>
      <c r="DE47" s="184" t="str">
        <f t="shared" si="108"/>
        <v/>
      </c>
      <c r="DF47" s="77">
        <v>3</v>
      </c>
      <c r="DG47" s="185" t="str">
        <f t="shared" si="109"/>
        <v/>
      </c>
      <c r="DH47" s="78" t="str">
        <f t="shared" si="110"/>
        <v/>
      </c>
      <c r="DI47" s="75" t="s">
        <v>387</v>
      </c>
      <c r="DJ47" s="180" t="str">
        <f t="shared" si="111"/>
        <v/>
      </c>
      <c r="DK47" s="75">
        <v>1</v>
      </c>
      <c r="DL47" s="181" t="str">
        <f t="shared" si="112"/>
        <v/>
      </c>
      <c r="DM47" s="78" t="str">
        <f t="shared" si="113"/>
        <v/>
      </c>
      <c r="DN47" s="75" t="s">
        <v>387</v>
      </c>
      <c r="DO47" s="180" t="str">
        <f t="shared" si="114"/>
        <v/>
      </c>
      <c r="DP47" s="75">
        <v>1</v>
      </c>
      <c r="DQ47" s="181" t="str">
        <f t="shared" si="115"/>
        <v/>
      </c>
      <c r="DR47" s="78" t="str">
        <f t="shared" si="116"/>
        <v/>
      </c>
      <c r="DS47" s="75" t="s">
        <v>387</v>
      </c>
      <c r="DT47" s="180" t="str">
        <f t="shared" si="117"/>
        <v/>
      </c>
      <c r="DU47" s="75">
        <v>1</v>
      </c>
      <c r="DV47" s="154" t="str">
        <f t="shared" si="118"/>
        <v/>
      </c>
      <c r="DW47" s="506"/>
      <c r="DX47" s="342"/>
      <c r="DY47" s="343"/>
      <c r="DZ47" s="343"/>
      <c r="EA47" s="343"/>
      <c r="EB47" s="344"/>
      <c r="EC47" s="386"/>
      <c r="ED47" s="343"/>
      <c r="EE47" s="343"/>
      <c r="EF47" s="343"/>
      <c r="EG47" s="344"/>
      <c r="EH47" s="386"/>
      <c r="EI47" s="343"/>
      <c r="EJ47" s="343"/>
      <c r="EK47" s="343"/>
      <c r="EL47" s="344"/>
      <c r="EM47" s="386"/>
      <c r="EN47" s="343"/>
      <c r="EO47" s="343"/>
      <c r="EP47" s="343"/>
      <c r="EQ47" s="344"/>
      <c r="ER47" s="386"/>
      <c r="ES47" s="343"/>
      <c r="ET47" s="343"/>
      <c r="EU47" s="343"/>
      <c r="EV47" s="344"/>
      <c r="EW47" s="386"/>
      <c r="EX47" s="343"/>
      <c r="EY47" s="343"/>
      <c r="EZ47" s="343"/>
      <c r="FA47" s="344"/>
      <c r="FB47" s="386"/>
      <c r="FC47" s="343"/>
      <c r="FD47" s="343"/>
      <c r="FE47" s="343"/>
      <c r="FF47" s="344"/>
      <c r="FG47" s="540"/>
      <c r="FH47" s="343"/>
      <c r="FI47" s="343"/>
      <c r="FJ47" s="343"/>
      <c r="FK47" s="521"/>
      <c r="FL47" s="210"/>
      <c r="FM47" s="43"/>
      <c r="FN47" s="43"/>
      <c r="FO47" s="55" t="str">
        <f t="shared" si="24"/>
        <v/>
      </c>
      <c r="FP47" s="43"/>
      <c r="FQ47" s="56" t="str">
        <f>IF(AO47="","",INDEX($FW$2:$GA$2,2,MATCH(AO47,#REF!,0)))</f>
        <v/>
      </c>
      <c r="FR47" s="57" t="str">
        <f>IF(AP47="","",INDEX($FW$2:$GA$2,2,MATCH(AP47,#REF!,0)))</f>
        <v/>
      </c>
      <c r="FS47" s="57" t="str">
        <f>IF(AQ47="","",INDEX($FW$2:$GA$2,2,MATCH(AQ47,#REF!,0)))</f>
        <v/>
      </c>
      <c r="FT47" s="57" t="str">
        <f>IF(AR47="","",INDEX($FW$2:$GA$2,2,MATCH(AR47,#REF!,0)))</f>
        <v/>
      </c>
      <c r="FU47" s="57" t="str">
        <f>IF(AS47="","",INDEX($FW$2:$GA$2,2,MATCH(AS47,#REF!,0)))</f>
        <v/>
      </c>
      <c r="FV47" s="57" t="str">
        <f>IF(AT47="","",INDEX($FW$2:$GA$2,2,MATCH(AT47,#REF!,0)))</f>
        <v/>
      </c>
      <c r="FW47" s="57" t="str">
        <f>IF(AU47="","",INDEX($FW$2:$GA$2,2,MATCH(AU47,#REF!,0)))</f>
        <v/>
      </c>
      <c r="FX47" s="57" t="str">
        <f>IF(AV47="","",INDEX($FW$2:$GA$2,2,MATCH(AV47,#REF!,0)))</f>
        <v/>
      </c>
      <c r="FY47" s="57" t="str">
        <f>IF(AW47="","",INDEX($FW$2:$GA$2,2,MATCH(AW47,#REF!,0)))</f>
        <v/>
      </c>
      <c r="FZ47" s="58" t="str">
        <f>IF(AX47="","",INDEX($FW$2:$GA$2,2,MATCH(AX47,#REF!,0)))</f>
        <v/>
      </c>
      <c r="GA47" s="59" t="e">
        <f>SUMPRODUCT(FQ47:FZ47,#REF!)</f>
        <v>#REF!</v>
      </c>
      <c r="GB47" s="43"/>
      <c r="GC47" s="88" t="str">
        <f t="shared" si="25"/>
        <v/>
      </c>
      <c r="GD47" s="88" t="e">
        <f t="shared" si="26"/>
        <v>#N/A</v>
      </c>
      <c r="GE47" s="88" t="e">
        <f t="shared" si="27"/>
        <v>#N/A</v>
      </c>
      <c r="GF47" s="87" t="e">
        <f t="shared" si="28"/>
        <v>#N/A</v>
      </c>
      <c r="GG47" s="87" t="str">
        <f t="shared" si="29"/>
        <v/>
      </c>
      <c r="GH47" s="87" t="str">
        <f t="shared" si="30"/>
        <v/>
      </c>
      <c r="GI47" s="87" t="str">
        <f t="shared" si="31"/>
        <v/>
      </c>
      <c r="GJ47" s="87" t="str">
        <f t="shared" si="32"/>
        <v/>
      </c>
    </row>
    <row r="48" spans="1:192" s="13" customFormat="1" ht="22.5" customHeight="1" outlineLevel="2">
      <c r="A48" s="608"/>
      <c r="B48" s="166"/>
      <c r="C48" s="494"/>
      <c r="D48" s="498" t="s">
        <v>369</v>
      </c>
      <c r="E48" s="195" t="s">
        <v>147</v>
      </c>
      <c r="F48" s="198" t="s">
        <v>353</v>
      </c>
      <c r="G48" s="167"/>
      <c r="H48" s="165"/>
      <c r="I48" s="167">
        <v>1972</v>
      </c>
      <c r="J48" s="167" t="str">
        <f t="shared" si="91"/>
        <v>昭47</v>
      </c>
      <c r="K48" s="167"/>
      <c r="L48" s="621">
        <v>659</v>
      </c>
      <c r="M48" s="68"/>
      <c r="N48" s="68"/>
      <c r="O48" s="168"/>
      <c r="P48" s="168"/>
      <c r="Q48" s="169"/>
      <c r="R48" s="461" t="e">
        <f t="shared" si="92"/>
        <v>#DIV/0!</v>
      </c>
      <c r="S48" s="461" t="e">
        <f t="shared" si="93"/>
        <v>#DIV/0!</v>
      </c>
      <c r="T48" s="462" t="e">
        <f t="shared" si="94"/>
        <v>#DIV/0!</v>
      </c>
      <c r="U48" s="68"/>
      <c r="V48" s="68"/>
      <c r="W48" s="68"/>
      <c r="X48" s="68"/>
      <c r="Y48" s="68"/>
      <c r="Z48" s="79" t="str">
        <f t="shared" si="95"/>
        <v>4: 500㎡以上</v>
      </c>
      <c r="AA48" s="69"/>
      <c r="AB48" s="69" t="str">
        <f t="shared" si="96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97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98"/>
        <v>43</v>
      </c>
      <c r="AZ48" s="68"/>
      <c r="BA48" s="68">
        <f t="shared" si="99"/>
        <v>43</v>
      </c>
      <c r="BB48" s="69" t="e">
        <f t="shared" si="100"/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101"/>
        <v/>
      </c>
      <c r="BK48" s="441" t="s">
        <v>410</v>
      </c>
      <c r="BL48" s="441">
        <v>1</v>
      </c>
      <c r="BM48" s="441" t="s">
        <v>1</v>
      </c>
      <c r="BN48" s="442" t="s">
        <v>414</v>
      </c>
      <c r="BO48" s="449" t="s">
        <v>2</v>
      </c>
      <c r="BP48" s="446" t="s">
        <v>1</v>
      </c>
      <c r="BQ48" s="444" t="s">
        <v>2</v>
      </c>
      <c r="BR48" s="441" t="s">
        <v>42</v>
      </c>
      <c r="BS48" s="446" t="s">
        <v>1</v>
      </c>
      <c r="BT48" s="441" t="s">
        <v>0</v>
      </c>
      <c r="BU48" s="441" t="s">
        <v>0</v>
      </c>
      <c r="BV48" s="442" t="s">
        <v>42</v>
      </c>
      <c r="BW48" s="191" t="s">
        <v>1</v>
      </c>
      <c r="BX48" s="190"/>
      <c r="BY48" s="190"/>
      <c r="BZ48" s="499"/>
      <c r="CA48" s="192">
        <v>1</v>
      </c>
      <c r="CB48" s="177">
        <v>1</v>
      </c>
      <c r="CC48" s="178" t="str">
        <f t="shared" si="119"/>
        <v/>
      </c>
      <c r="CD48" s="176" t="str">
        <f t="shared" si="10"/>
        <v/>
      </c>
      <c r="CE48" s="179"/>
      <c r="CF48" s="106" t="str">
        <f t="shared" si="11"/>
        <v/>
      </c>
      <c r="CG48" s="75" t="s">
        <v>387</v>
      </c>
      <c r="CH48" s="180" t="str">
        <f t="shared" si="12"/>
        <v/>
      </c>
      <c r="CI48" s="75">
        <v>1</v>
      </c>
      <c r="CJ48" s="181" t="str">
        <f t="shared" si="102"/>
        <v/>
      </c>
      <c r="CK48" s="107" t="e">
        <v>#N/A</v>
      </c>
      <c r="CL48" s="75" t="e">
        <v>#N/A</v>
      </c>
      <c r="CM48" s="180" t="e">
        <f t="shared" si="103"/>
        <v>#N/A</v>
      </c>
      <c r="CN48" s="75">
        <v>1</v>
      </c>
      <c r="CO48" s="181" t="e">
        <f t="shared" si="104"/>
        <v>#N/A</v>
      </c>
      <c r="CP48" s="107" t="e">
        <v>#N/A</v>
      </c>
      <c r="CQ48" s="75" t="e">
        <v>#N/A</v>
      </c>
      <c r="CR48" s="180" t="e">
        <f t="shared" si="15"/>
        <v>#N/A</v>
      </c>
      <c r="CS48" s="75">
        <v>1</v>
      </c>
      <c r="CT48" s="181" t="e">
        <f t="shared" si="183"/>
        <v>#N/A</v>
      </c>
      <c r="CU48" s="107" t="e">
        <v>#N/A</v>
      </c>
      <c r="CV48" s="75" t="e">
        <v>#N/A</v>
      </c>
      <c r="CW48" s="180" t="e">
        <f t="shared" si="106"/>
        <v>#N/A</v>
      </c>
      <c r="CX48" s="75">
        <v>1</v>
      </c>
      <c r="CY48" s="182" t="e">
        <f t="shared" si="107"/>
        <v>#N/A</v>
      </c>
      <c r="CZ48" s="109" t="str">
        <f t="shared" si="16"/>
        <v/>
      </c>
      <c r="DA48" s="76" t="str">
        <f t="shared" si="34"/>
        <v/>
      </c>
      <c r="DB48" s="82">
        <v>1</v>
      </c>
      <c r="DC48" s="183" t="str">
        <f t="shared" si="17"/>
        <v/>
      </c>
      <c r="DD48" s="85" t="s">
        <v>387</v>
      </c>
      <c r="DE48" s="184" t="str">
        <f t="shared" si="108"/>
        <v/>
      </c>
      <c r="DF48" s="77">
        <v>3</v>
      </c>
      <c r="DG48" s="185" t="str">
        <f t="shared" si="109"/>
        <v/>
      </c>
      <c r="DH48" s="78" t="str">
        <f t="shared" si="110"/>
        <v/>
      </c>
      <c r="DI48" s="75" t="s">
        <v>387</v>
      </c>
      <c r="DJ48" s="180" t="str">
        <f t="shared" si="111"/>
        <v/>
      </c>
      <c r="DK48" s="75">
        <v>1</v>
      </c>
      <c r="DL48" s="181" t="str">
        <f t="shared" si="112"/>
        <v/>
      </c>
      <c r="DM48" s="78" t="str">
        <f t="shared" si="113"/>
        <v/>
      </c>
      <c r="DN48" s="75" t="s">
        <v>387</v>
      </c>
      <c r="DO48" s="180" t="str">
        <f t="shared" si="114"/>
        <v/>
      </c>
      <c r="DP48" s="75">
        <v>1</v>
      </c>
      <c r="DQ48" s="181" t="str">
        <f t="shared" si="115"/>
        <v/>
      </c>
      <c r="DR48" s="78" t="str">
        <f t="shared" si="116"/>
        <v/>
      </c>
      <c r="DS48" s="75" t="s">
        <v>387</v>
      </c>
      <c r="DT48" s="180" t="str">
        <f t="shared" si="117"/>
        <v/>
      </c>
      <c r="DU48" s="75">
        <v>1</v>
      </c>
      <c r="DV48" s="154" t="str">
        <f t="shared" si="118"/>
        <v/>
      </c>
      <c r="DW48" s="506"/>
      <c r="DX48" s="342"/>
      <c r="DY48" s="627" t="s">
        <v>460</v>
      </c>
      <c r="DZ48" s="629" t="s">
        <v>460</v>
      </c>
      <c r="EA48" s="395"/>
      <c r="EB48" s="355"/>
      <c r="EC48" s="392"/>
      <c r="ED48" s="343"/>
      <c r="EE48" s="343"/>
      <c r="EF48" s="343"/>
      <c r="EG48" s="344"/>
      <c r="EH48" s="386"/>
      <c r="EI48" s="343"/>
      <c r="EJ48" s="343"/>
      <c r="EK48" s="343"/>
      <c r="EL48" s="344"/>
      <c r="EM48" s="386"/>
      <c r="EN48" s="343"/>
      <c r="EO48" s="343"/>
      <c r="EP48" s="343"/>
      <c r="EQ48" s="344"/>
      <c r="ER48" s="386"/>
      <c r="ES48" s="357" t="s">
        <v>55</v>
      </c>
      <c r="ET48" s="357" t="s">
        <v>55</v>
      </c>
      <c r="EU48" s="395"/>
      <c r="EV48" s="355"/>
      <c r="EW48" s="386"/>
      <c r="EX48" s="343"/>
      <c r="EY48" s="343"/>
      <c r="EZ48" s="343"/>
      <c r="FA48" s="344"/>
      <c r="FB48" s="386"/>
      <c r="FC48" s="343"/>
      <c r="FD48" s="343"/>
      <c r="FE48" s="343"/>
      <c r="FF48" s="344"/>
      <c r="FG48" s="540"/>
      <c r="FH48" s="343"/>
      <c r="FI48" s="343"/>
      <c r="FJ48" s="343"/>
      <c r="FK48" s="521"/>
      <c r="FL48" s="210"/>
      <c r="FM48" s="43"/>
      <c r="FN48" s="43"/>
      <c r="FO48" s="55" t="str">
        <f t="shared" si="24"/>
        <v/>
      </c>
      <c r="FP48" s="43"/>
      <c r="FQ48" s="56" t="str">
        <f>IF(AO48="","",INDEX($FW$2:$GA$2,2,MATCH(AO48,#REF!,0)))</f>
        <v/>
      </c>
      <c r="FR48" s="57" t="str">
        <f>IF(AP48="","",INDEX($FW$2:$GA$2,2,MATCH(AP48,#REF!,0)))</f>
        <v/>
      </c>
      <c r="FS48" s="57" t="str">
        <f>IF(AQ48="","",INDEX($FW$2:$GA$2,2,MATCH(AQ48,#REF!,0)))</f>
        <v/>
      </c>
      <c r="FT48" s="57" t="str">
        <f>IF(AR48="","",INDEX($FW$2:$GA$2,2,MATCH(AR48,#REF!,0)))</f>
        <v/>
      </c>
      <c r="FU48" s="57" t="str">
        <f>IF(AS48="","",INDEX($FW$2:$GA$2,2,MATCH(AS48,#REF!,0)))</f>
        <v/>
      </c>
      <c r="FV48" s="57" t="str">
        <f>IF(AT48="","",INDEX($FW$2:$GA$2,2,MATCH(AT48,#REF!,0)))</f>
        <v/>
      </c>
      <c r="FW48" s="57" t="str">
        <f>IF(AU48="","",INDEX($FW$2:$GA$2,2,MATCH(AU48,#REF!,0)))</f>
        <v/>
      </c>
      <c r="FX48" s="57" t="str">
        <f>IF(AV48="","",INDEX($FW$2:$GA$2,2,MATCH(AV48,#REF!,0)))</f>
        <v/>
      </c>
      <c r="FY48" s="57" t="str">
        <f>IF(AW48="","",INDEX($FW$2:$GA$2,2,MATCH(AW48,#REF!,0)))</f>
        <v/>
      </c>
      <c r="FZ48" s="58" t="str">
        <f>IF(AX48="","",INDEX($FW$2:$GA$2,2,MATCH(AX48,#REF!,0)))</f>
        <v/>
      </c>
      <c r="GA48" s="59" t="e">
        <f>SUMPRODUCT(FQ48:FZ48,#REF!)</f>
        <v>#REF!</v>
      </c>
      <c r="GB48" s="43"/>
      <c r="GC48" s="88" t="str">
        <f t="shared" si="25"/>
        <v/>
      </c>
      <c r="GD48" s="88" t="e">
        <f t="shared" si="26"/>
        <v>#N/A</v>
      </c>
      <c r="GE48" s="88" t="e">
        <f t="shared" si="27"/>
        <v>#N/A</v>
      </c>
      <c r="GF48" s="87" t="e">
        <f t="shared" si="28"/>
        <v>#N/A</v>
      </c>
      <c r="GG48" s="87" t="str">
        <f t="shared" si="29"/>
        <v/>
      </c>
      <c r="GH48" s="87" t="str">
        <f t="shared" si="30"/>
        <v/>
      </c>
      <c r="GI48" s="87" t="str">
        <f t="shared" si="31"/>
        <v/>
      </c>
      <c r="GJ48" s="87" t="str">
        <f t="shared" si="32"/>
        <v/>
      </c>
    </row>
    <row r="49" spans="1:192" s="13" customFormat="1" ht="22.5" customHeight="1" outlineLevel="2">
      <c r="A49" s="608"/>
      <c r="B49" s="166"/>
      <c r="C49" s="494"/>
      <c r="D49" s="498" t="s">
        <v>369</v>
      </c>
      <c r="E49" s="195" t="s">
        <v>149</v>
      </c>
      <c r="F49" s="198" t="s">
        <v>353</v>
      </c>
      <c r="G49" s="167"/>
      <c r="H49" s="165"/>
      <c r="I49" s="167">
        <v>1986</v>
      </c>
      <c r="J49" s="167" t="str">
        <f t="shared" si="91"/>
        <v>昭61</v>
      </c>
      <c r="K49" s="167"/>
      <c r="L49" s="621">
        <v>585</v>
      </c>
      <c r="M49" s="68"/>
      <c r="N49" s="68"/>
      <c r="O49" s="168"/>
      <c r="P49" s="168"/>
      <c r="Q49" s="169"/>
      <c r="R49" s="461" t="e">
        <f t="shared" si="92"/>
        <v>#DIV/0!</v>
      </c>
      <c r="S49" s="461" t="e">
        <f t="shared" si="93"/>
        <v>#DIV/0!</v>
      </c>
      <c r="T49" s="462" t="e">
        <f t="shared" si="94"/>
        <v>#DIV/0!</v>
      </c>
      <c r="U49" s="68"/>
      <c r="V49" s="68"/>
      <c r="W49" s="68"/>
      <c r="X49" s="68"/>
      <c r="Y49" s="68"/>
      <c r="Z49" s="79" t="str">
        <f t="shared" si="95"/>
        <v>4: 500㎡以上</v>
      </c>
      <c r="AA49" s="69"/>
      <c r="AB49" s="69" t="str">
        <f t="shared" si="96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97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98"/>
        <v>29</v>
      </c>
      <c r="AZ49" s="68"/>
      <c r="BA49" s="68">
        <f t="shared" si="99"/>
        <v>29</v>
      </c>
      <c r="BB49" s="69" t="e">
        <f t="shared" si="100"/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101"/>
        <v/>
      </c>
      <c r="BK49" s="441" t="s">
        <v>453</v>
      </c>
      <c r="BL49" s="441">
        <v>1</v>
      </c>
      <c r="BM49" s="441" t="s">
        <v>1</v>
      </c>
      <c r="BN49" s="442" t="s">
        <v>414</v>
      </c>
      <c r="BO49" s="440" t="s">
        <v>0</v>
      </c>
      <c r="BP49" s="441" t="s">
        <v>0</v>
      </c>
      <c r="BQ49" s="446" t="s">
        <v>1</v>
      </c>
      <c r="BR49" s="446" t="s">
        <v>1</v>
      </c>
      <c r="BS49" s="441" t="s">
        <v>0</v>
      </c>
      <c r="BT49" s="446" t="s">
        <v>1</v>
      </c>
      <c r="BU49" s="441" t="s">
        <v>0</v>
      </c>
      <c r="BV49" s="442" t="s">
        <v>42</v>
      </c>
      <c r="BW49" s="191" t="s">
        <v>3</v>
      </c>
      <c r="BX49" s="190"/>
      <c r="BY49" s="190"/>
      <c r="BZ49" s="499"/>
      <c r="CA49" s="192">
        <v>1</v>
      </c>
      <c r="CB49" s="177">
        <v>1</v>
      </c>
      <c r="CC49" s="178" t="str">
        <f t="shared" si="119"/>
        <v/>
      </c>
      <c r="CD49" s="176" t="str">
        <f t="shared" si="10"/>
        <v/>
      </c>
      <c r="CE49" s="179"/>
      <c r="CF49" s="106" t="str">
        <f t="shared" si="11"/>
        <v/>
      </c>
      <c r="CG49" s="75" t="s">
        <v>387</v>
      </c>
      <c r="CH49" s="180" t="str">
        <f t="shared" si="12"/>
        <v/>
      </c>
      <c r="CI49" s="75">
        <v>1</v>
      </c>
      <c r="CJ49" s="181" t="str">
        <f t="shared" si="102"/>
        <v/>
      </c>
      <c r="CK49" s="107" t="e">
        <v>#N/A</v>
      </c>
      <c r="CL49" s="75" t="e">
        <v>#N/A</v>
      </c>
      <c r="CM49" s="180" t="e">
        <f t="shared" si="103"/>
        <v>#N/A</v>
      </c>
      <c r="CN49" s="75">
        <v>1</v>
      </c>
      <c r="CO49" s="181" t="e">
        <f t="shared" si="104"/>
        <v>#N/A</v>
      </c>
      <c r="CP49" s="107" t="e">
        <v>#N/A</v>
      </c>
      <c r="CQ49" s="75" t="e">
        <v>#N/A</v>
      </c>
      <c r="CR49" s="180" t="e">
        <f t="shared" si="15"/>
        <v>#N/A</v>
      </c>
      <c r="CS49" s="75">
        <v>1</v>
      </c>
      <c r="CT49" s="181" t="e">
        <f t="shared" si="183"/>
        <v>#N/A</v>
      </c>
      <c r="CU49" s="107" t="e">
        <v>#N/A</v>
      </c>
      <c r="CV49" s="75" t="e">
        <v>#N/A</v>
      </c>
      <c r="CW49" s="180" t="e">
        <f t="shared" si="106"/>
        <v>#N/A</v>
      </c>
      <c r="CX49" s="75">
        <v>1</v>
      </c>
      <c r="CY49" s="182" t="e">
        <f t="shared" si="107"/>
        <v>#N/A</v>
      </c>
      <c r="CZ49" s="109" t="str">
        <f t="shared" si="16"/>
        <v/>
      </c>
      <c r="DA49" s="76" t="str">
        <f t="shared" si="34"/>
        <v/>
      </c>
      <c r="DB49" s="82">
        <v>1</v>
      </c>
      <c r="DC49" s="183" t="str">
        <f t="shared" si="17"/>
        <v/>
      </c>
      <c r="DD49" s="85" t="s">
        <v>387</v>
      </c>
      <c r="DE49" s="184" t="str">
        <f t="shared" si="108"/>
        <v/>
      </c>
      <c r="DF49" s="77">
        <v>3</v>
      </c>
      <c r="DG49" s="185" t="str">
        <f t="shared" si="109"/>
        <v/>
      </c>
      <c r="DH49" s="78" t="str">
        <f t="shared" si="110"/>
        <v/>
      </c>
      <c r="DI49" s="75" t="s">
        <v>387</v>
      </c>
      <c r="DJ49" s="180" t="str">
        <f t="shared" si="111"/>
        <v/>
      </c>
      <c r="DK49" s="75">
        <v>1</v>
      </c>
      <c r="DL49" s="181" t="str">
        <f t="shared" si="112"/>
        <v/>
      </c>
      <c r="DM49" s="78" t="str">
        <f t="shared" si="113"/>
        <v/>
      </c>
      <c r="DN49" s="75" t="s">
        <v>387</v>
      </c>
      <c r="DO49" s="180" t="str">
        <f t="shared" si="114"/>
        <v/>
      </c>
      <c r="DP49" s="75">
        <v>1</v>
      </c>
      <c r="DQ49" s="181" t="str">
        <f t="shared" si="115"/>
        <v/>
      </c>
      <c r="DR49" s="78" t="str">
        <f t="shared" si="116"/>
        <v/>
      </c>
      <c r="DS49" s="75" t="s">
        <v>387</v>
      </c>
      <c r="DT49" s="180" t="str">
        <f t="shared" si="117"/>
        <v/>
      </c>
      <c r="DU49" s="75">
        <v>1</v>
      </c>
      <c r="DV49" s="154" t="str">
        <f t="shared" si="118"/>
        <v/>
      </c>
      <c r="DW49" s="506"/>
      <c r="DX49" s="342"/>
      <c r="DY49" s="343"/>
      <c r="DZ49" s="343"/>
      <c r="EA49" s="350" t="s">
        <v>433</v>
      </c>
      <c r="EB49" s="352"/>
      <c r="EC49" s="389"/>
      <c r="ED49" s="351"/>
      <c r="EE49" s="351"/>
      <c r="EF49" s="351"/>
      <c r="EG49" s="352"/>
      <c r="EH49" s="399"/>
      <c r="EI49" s="398"/>
      <c r="EJ49" s="351"/>
      <c r="EK49" s="351"/>
      <c r="EL49" s="352"/>
      <c r="EM49" s="389"/>
      <c r="EN49" s="351"/>
      <c r="EO49" s="351"/>
      <c r="EP49" s="351"/>
      <c r="EQ49" s="352"/>
      <c r="ER49" s="389"/>
      <c r="ES49" s="351"/>
      <c r="ET49" s="351"/>
      <c r="EU49" s="351"/>
      <c r="EV49" s="352"/>
      <c r="EW49" s="389"/>
      <c r="EX49" s="351"/>
      <c r="EY49" s="351"/>
      <c r="EZ49" s="351"/>
      <c r="FA49" s="352"/>
      <c r="FB49" s="389"/>
      <c r="FC49" s="351"/>
      <c r="FD49" s="351"/>
      <c r="FE49" s="351"/>
      <c r="FF49" s="352"/>
      <c r="FG49" s="542"/>
      <c r="FH49" s="351"/>
      <c r="FI49" s="351"/>
      <c r="FJ49" s="351"/>
      <c r="FK49" s="526"/>
      <c r="FL49" s="210"/>
      <c r="FM49" s="43"/>
      <c r="FN49" s="43"/>
      <c r="FO49" s="55" t="str">
        <f t="shared" si="24"/>
        <v/>
      </c>
      <c r="FP49" s="43"/>
      <c r="FQ49" s="56" t="str">
        <f>IF(AO49="","",INDEX($FW$2:$GA$2,2,MATCH(AO49,#REF!,0)))</f>
        <v/>
      </c>
      <c r="FR49" s="57" t="str">
        <f>IF(AP49="","",INDEX($FW$2:$GA$2,2,MATCH(AP49,#REF!,0)))</f>
        <v/>
      </c>
      <c r="FS49" s="57" t="str">
        <f>IF(AQ49="","",INDEX($FW$2:$GA$2,2,MATCH(AQ49,#REF!,0)))</f>
        <v/>
      </c>
      <c r="FT49" s="57" t="str">
        <f>IF(AR49="","",INDEX($FW$2:$GA$2,2,MATCH(AR49,#REF!,0)))</f>
        <v/>
      </c>
      <c r="FU49" s="57" t="str">
        <f>IF(AS49="","",INDEX($FW$2:$GA$2,2,MATCH(AS49,#REF!,0)))</f>
        <v/>
      </c>
      <c r="FV49" s="57" t="str">
        <f>IF(AT49="","",INDEX($FW$2:$GA$2,2,MATCH(AT49,#REF!,0)))</f>
        <v/>
      </c>
      <c r="FW49" s="57" t="str">
        <f>IF(AU49="","",INDEX($FW$2:$GA$2,2,MATCH(AU49,#REF!,0)))</f>
        <v/>
      </c>
      <c r="FX49" s="57" t="str">
        <f>IF(AV49="","",INDEX($FW$2:$GA$2,2,MATCH(AV49,#REF!,0)))</f>
        <v/>
      </c>
      <c r="FY49" s="57" t="str">
        <f>IF(AW49="","",INDEX($FW$2:$GA$2,2,MATCH(AW49,#REF!,0)))</f>
        <v/>
      </c>
      <c r="FZ49" s="58" t="str">
        <f>IF(AX49="","",INDEX($FW$2:$GA$2,2,MATCH(AX49,#REF!,0)))</f>
        <v/>
      </c>
      <c r="GA49" s="59" t="e">
        <f>SUMPRODUCT(FQ49:FZ49,#REF!)</f>
        <v>#REF!</v>
      </c>
      <c r="GB49" s="43"/>
      <c r="GC49" s="88" t="str">
        <f t="shared" si="25"/>
        <v/>
      </c>
      <c r="GD49" s="88" t="e">
        <f t="shared" si="26"/>
        <v>#N/A</v>
      </c>
      <c r="GE49" s="88" t="e">
        <f t="shared" si="27"/>
        <v>#N/A</v>
      </c>
      <c r="GF49" s="87" t="e">
        <f t="shared" si="28"/>
        <v>#N/A</v>
      </c>
      <c r="GG49" s="87" t="str">
        <f t="shared" si="29"/>
        <v/>
      </c>
      <c r="GH49" s="87" t="str">
        <f t="shared" si="30"/>
        <v/>
      </c>
      <c r="GI49" s="87" t="str">
        <f t="shared" si="31"/>
        <v/>
      </c>
      <c r="GJ49" s="87" t="str">
        <f t="shared" si="32"/>
        <v/>
      </c>
    </row>
    <row r="50" spans="1:192" s="13" customFormat="1" ht="22.5" customHeight="1" outlineLevel="2">
      <c r="A50" s="608"/>
      <c r="B50" s="166"/>
      <c r="C50" s="494"/>
      <c r="D50" s="498" t="s">
        <v>369</v>
      </c>
      <c r="E50" s="195" t="s">
        <v>148</v>
      </c>
      <c r="F50" s="198" t="s">
        <v>353</v>
      </c>
      <c r="G50" s="167"/>
      <c r="H50" s="165"/>
      <c r="I50" s="167">
        <v>1999</v>
      </c>
      <c r="J50" s="167" t="str">
        <f t="shared" si="91"/>
        <v>平11</v>
      </c>
      <c r="K50" s="167"/>
      <c r="L50" s="621">
        <v>494</v>
      </c>
      <c r="M50" s="68"/>
      <c r="N50" s="68"/>
      <c r="O50" s="168"/>
      <c r="P50" s="168"/>
      <c r="Q50" s="169"/>
      <c r="R50" s="461" t="e">
        <f t="shared" si="92"/>
        <v>#DIV/0!</v>
      </c>
      <c r="S50" s="461" t="e">
        <f t="shared" si="93"/>
        <v>#DIV/0!</v>
      </c>
      <c r="T50" s="462" t="e">
        <f t="shared" si="94"/>
        <v>#DIV/0!</v>
      </c>
      <c r="U50" s="68"/>
      <c r="V50" s="68"/>
      <c r="W50" s="68"/>
      <c r="X50" s="68"/>
      <c r="Y50" s="68"/>
      <c r="Z50" s="79" t="str">
        <f t="shared" si="95"/>
        <v>5: 200㎡以上</v>
      </c>
      <c r="AA50" s="69"/>
      <c r="AB50" s="69" t="str">
        <f t="shared" si="96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97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98"/>
        <v>16</v>
      </c>
      <c r="AZ50" s="68"/>
      <c r="BA50" s="68">
        <f t="shared" si="99"/>
        <v>16</v>
      </c>
      <c r="BB50" s="69" t="e">
        <f t="shared" si="100"/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101"/>
        <v/>
      </c>
      <c r="BK50" s="441" t="s">
        <v>411</v>
      </c>
      <c r="BL50" s="441">
        <v>1</v>
      </c>
      <c r="BM50" s="441"/>
      <c r="BN50" s="442"/>
      <c r="BO50" s="440" t="s">
        <v>454</v>
      </c>
      <c r="BP50" s="441" t="s">
        <v>454</v>
      </c>
      <c r="BQ50" s="441" t="s">
        <v>454</v>
      </c>
      <c r="BR50" s="441" t="s">
        <v>454</v>
      </c>
      <c r="BS50" s="441" t="s">
        <v>454</v>
      </c>
      <c r="BT50" s="444" t="s">
        <v>2</v>
      </c>
      <c r="BU50" s="441" t="s">
        <v>454</v>
      </c>
      <c r="BV50" s="442" t="s">
        <v>455</v>
      </c>
      <c r="BW50" s="191"/>
      <c r="BX50" s="190"/>
      <c r="BY50" s="190"/>
      <c r="BZ50" s="499"/>
      <c r="CA50" s="192">
        <v>1</v>
      </c>
      <c r="CB50" s="177">
        <v>1</v>
      </c>
      <c r="CC50" s="178" t="str">
        <f t="shared" si="119"/>
        <v/>
      </c>
      <c r="CD50" s="176" t="str">
        <f t="shared" si="10"/>
        <v/>
      </c>
      <c r="CE50" s="179"/>
      <c r="CF50" s="106" t="str">
        <f t="shared" si="11"/>
        <v/>
      </c>
      <c r="CG50" s="75" t="s">
        <v>387</v>
      </c>
      <c r="CH50" s="180" t="str">
        <f t="shared" si="12"/>
        <v/>
      </c>
      <c r="CI50" s="75">
        <v>1</v>
      </c>
      <c r="CJ50" s="181" t="str">
        <f t="shared" si="102"/>
        <v/>
      </c>
      <c r="CK50" s="107" t="e">
        <v>#N/A</v>
      </c>
      <c r="CL50" s="75" t="e">
        <v>#N/A</v>
      </c>
      <c r="CM50" s="180" t="e">
        <f t="shared" si="103"/>
        <v>#N/A</v>
      </c>
      <c r="CN50" s="75">
        <v>1</v>
      </c>
      <c r="CO50" s="181" t="e">
        <f t="shared" si="104"/>
        <v>#N/A</v>
      </c>
      <c r="CP50" s="107" t="e">
        <v>#N/A</v>
      </c>
      <c r="CQ50" s="75" t="e">
        <v>#N/A</v>
      </c>
      <c r="CR50" s="180" t="e">
        <f t="shared" si="15"/>
        <v>#N/A</v>
      </c>
      <c r="CS50" s="75">
        <v>1</v>
      </c>
      <c r="CT50" s="181" t="e">
        <f t="shared" si="183"/>
        <v>#N/A</v>
      </c>
      <c r="CU50" s="107" t="e">
        <v>#N/A</v>
      </c>
      <c r="CV50" s="75" t="e">
        <v>#N/A</v>
      </c>
      <c r="CW50" s="180" t="e">
        <f t="shared" si="106"/>
        <v>#N/A</v>
      </c>
      <c r="CX50" s="75">
        <v>1</v>
      </c>
      <c r="CY50" s="182" t="e">
        <f t="shared" si="107"/>
        <v>#N/A</v>
      </c>
      <c r="CZ50" s="109" t="str">
        <f t="shared" si="16"/>
        <v/>
      </c>
      <c r="DA50" s="76" t="str">
        <f t="shared" si="34"/>
        <v/>
      </c>
      <c r="DB50" s="82">
        <v>1</v>
      </c>
      <c r="DC50" s="183" t="str">
        <f t="shared" si="17"/>
        <v/>
      </c>
      <c r="DD50" s="85" t="s">
        <v>387</v>
      </c>
      <c r="DE50" s="184" t="str">
        <f t="shared" si="108"/>
        <v/>
      </c>
      <c r="DF50" s="77">
        <v>3</v>
      </c>
      <c r="DG50" s="185" t="str">
        <f t="shared" si="109"/>
        <v/>
      </c>
      <c r="DH50" s="78" t="str">
        <f t="shared" si="110"/>
        <v/>
      </c>
      <c r="DI50" s="75" t="s">
        <v>387</v>
      </c>
      <c r="DJ50" s="180" t="str">
        <f t="shared" si="111"/>
        <v/>
      </c>
      <c r="DK50" s="75">
        <v>1</v>
      </c>
      <c r="DL50" s="181" t="str">
        <f t="shared" si="112"/>
        <v/>
      </c>
      <c r="DM50" s="78" t="str">
        <f t="shared" si="113"/>
        <v/>
      </c>
      <c r="DN50" s="75" t="s">
        <v>387</v>
      </c>
      <c r="DO50" s="180" t="str">
        <f t="shared" si="114"/>
        <v/>
      </c>
      <c r="DP50" s="75">
        <v>1</v>
      </c>
      <c r="DQ50" s="181" t="str">
        <f t="shared" si="115"/>
        <v/>
      </c>
      <c r="DR50" s="78" t="str">
        <f t="shared" si="116"/>
        <v/>
      </c>
      <c r="DS50" s="75" t="s">
        <v>387</v>
      </c>
      <c r="DT50" s="180" t="str">
        <f t="shared" si="117"/>
        <v/>
      </c>
      <c r="DU50" s="75">
        <v>1</v>
      </c>
      <c r="DV50" s="154" t="str">
        <f t="shared" si="118"/>
        <v/>
      </c>
      <c r="DW50" s="506"/>
      <c r="DX50" s="342"/>
      <c r="DY50" s="350" t="s">
        <v>433</v>
      </c>
      <c r="DZ50" s="351"/>
      <c r="EA50" s="351"/>
      <c r="EB50" s="352"/>
      <c r="EC50" s="389"/>
      <c r="ED50" s="351"/>
      <c r="EE50" s="351"/>
      <c r="EF50" s="351"/>
      <c r="EG50" s="352"/>
      <c r="EH50" s="389"/>
      <c r="EI50" s="351"/>
      <c r="EJ50" s="351"/>
      <c r="EK50" s="351"/>
      <c r="EL50" s="352"/>
      <c r="EM50" s="389"/>
      <c r="EN50" s="351"/>
      <c r="EO50" s="351"/>
      <c r="EP50" s="351"/>
      <c r="EQ50" s="352"/>
      <c r="ER50" s="389"/>
      <c r="ES50" s="351"/>
      <c r="ET50" s="351"/>
      <c r="EU50" s="351"/>
      <c r="EV50" s="352"/>
      <c r="EW50" s="389"/>
      <c r="EX50" s="351"/>
      <c r="EY50" s="351"/>
      <c r="EZ50" s="351"/>
      <c r="FA50" s="352"/>
      <c r="FB50" s="389"/>
      <c r="FC50" s="351"/>
      <c r="FD50" s="351"/>
      <c r="FE50" s="351"/>
      <c r="FF50" s="352"/>
      <c r="FG50" s="542"/>
      <c r="FH50" s="351"/>
      <c r="FI50" s="351"/>
      <c r="FJ50" s="351"/>
      <c r="FK50" s="526"/>
      <c r="FL50" s="210"/>
      <c r="FM50" s="43"/>
      <c r="FN50" s="43"/>
      <c r="FO50" s="55" t="str">
        <f t="shared" si="24"/>
        <v/>
      </c>
      <c r="FP50" s="43"/>
      <c r="FQ50" s="56" t="str">
        <f>IF(AO50="","",INDEX($FW$2:$GA$2,2,MATCH(AO50,#REF!,0)))</f>
        <v/>
      </c>
      <c r="FR50" s="57" t="str">
        <f>IF(AP50="","",INDEX($FW$2:$GA$2,2,MATCH(AP50,#REF!,0)))</f>
        <v/>
      </c>
      <c r="FS50" s="57" t="str">
        <f>IF(AQ50="","",INDEX($FW$2:$GA$2,2,MATCH(AQ50,#REF!,0)))</f>
        <v/>
      </c>
      <c r="FT50" s="57" t="str">
        <f>IF(AR50="","",INDEX($FW$2:$GA$2,2,MATCH(AR50,#REF!,0)))</f>
        <v/>
      </c>
      <c r="FU50" s="57" t="str">
        <f>IF(AS50="","",INDEX($FW$2:$GA$2,2,MATCH(AS50,#REF!,0)))</f>
        <v/>
      </c>
      <c r="FV50" s="57" t="str">
        <f>IF(AT50="","",INDEX($FW$2:$GA$2,2,MATCH(AT50,#REF!,0)))</f>
        <v/>
      </c>
      <c r="FW50" s="57" t="str">
        <f>IF(AU50="","",INDEX($FW$2:$GA$2,2,MATCH(AU50,#REF!,0)))</f>
        <v/>
      </c>
      <c r="FX50" s="57" t="str">
        <f>IF(AV50="","",INDEX($FW$2:$GA$2,2,MATCH(AV50,#REF!,0)))</f>
        <v/>
      </c>
      <c r="FY50" s="57" t="str">
        <f>IF(AW50="","",INDEX($FW$2:$GA$2,2,MATCH(AW50,#REF!,0)))</f>
        <v/>
      </c>
      <c r="FZ50" s="58" t="str">
        <f>IF(AX50="","",INDEX($FW$2:$GA$2,2,MATCH(AX50,#REF!,0)))</f>
        <v/>
      </c>
      <c r="GA50" s="59" t="e">
        <f>SUMPRODUCT(FQ50:FZ50,#REF!)</f>
        <v>#REF!</v>
      </c>
      <c r="GB50" s="43"/>
      <c r="GC50" s="88" t="str">
        <f t="shared" si="25"/>
        <v/>
      </c>
      <c r="GD50" s="88" t="e">
        <f t="shared" si="26"/>
        <v>#N/A</v>
      </c>
      <c r="GE50" s="88" t="e">
        <f t="shared" si="27"/>
        <v>#N/A</v>
      </c>
      <c r="GF50" s="87" t="e">
        <f t="shared" si="28"/>
        <v>#N/A</v>
      </c>
      <c r="GG50" s="87" t="str">
        <f t="shared" si="29"/>
        <v/>
      </c>
      <c r="GH50" s="87" t="str">
        <f t="shared" si="30"/>
        <v/>
      </c>
      <c r="GI50" s="87" t="str">
        <f t="shared" si="31"/>
        <v/>
      </c>
      <c r="GJ50" s="87" t="str">
        <f t="shared" si="32"/>
        <v/>
      </c>
    </row>
    <row r="51" spans="1:192" s="13" customFormat="1" ht="22.5" customHeight="1" outlineLevel="2">
      <c r="A51" s="608"/>
      <c r="B51" s="166"/>
      <c r="C51" s="494"/>
      <c r="D51" s="498" t="s">
        <v>369</v>
      </c>
      <c r="E51" s="195" t="s">
        <v>150</v>
      </c>
      <c r="F51" s="198" t="s">
        <v>353</v>
      </c>
      <c r="G51" s="167"/>
      <c r="H51" s="165"/>
      <c r="I51" s="167">
        <v>1995</v>
      </c>
      <c r="J51" s="167" t="str">
        <f t="shared" si="91"/>
        <v>平7</v>
      </c>
      <c r="K51" s="167"/>
      <c r="L51" s="621">
        <v>281</v>
      </c>
      <c r="M51" s="68"/>
      <c r="N51" s="68"/>
      <c r="O51" s="168"/>
      <c r="P51" s="168"/>
      <c r="Q51" s="169"/>
      <c r="R51" s="461" t="e">
        <f t="shared" si="92"/>
        <v>#DIV/0!</v>
      </c>
      <c r="S51" s="461" t="e">
        <f t="shared" si="93"/>
        <v>#DIV/0!</v>
      </c>
      <c r="T51" s="462" t="e">
        <f t="shared" si="94"/>
        <v>#DIV/0!</v>
      </c>
      <c r="U51" s="68"/>
      <c r="V51" s="68"/>
      <c r="W51" s="68"/>
      <c r="X51" s="68"/>
      <c r="Y51" s="68"/>
      <c r="Z51" s="79" t="str">
        <f t="shared" si="95"/>
        <v>5: 200㎡以上</v>
      </c>
      <c r="AA51" s="69"/>
      <c r="AB51" s="69" t="str">
        <f t="shared" si="96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97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98"/>
        <v>20</v>
      </c>
      <c r="AZ51" s="68"/>
      <c r="BA51" s="68">
        <f t="shared" si="99"/>
        <v>20</v>
      </c>
      <c r="BB51" s="69" t="e">
        <f t="shared" si="100"/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101"/>
        <v/>
      </c>
      <c r="BK51" s="441" t="s">
        <v>409</v>
      </c>
      <c r="BL51" s="441">
        <v>1</v>
      </c>
      <c r="BM51" s="441"/>
      <c r="BN51" s="442"/>
      <c r="BO51" s="440" t="s">
        <v>454</v>
      </c>
      <c r="BP51" s="441" t="s">
        <v>454</v>
      </c>
      <c r="BQ51" s="441" t="s">
        <v>454</v>
      </c>
      <c r="BR51" s="441" t="s">
        <v>454</v>
      </c>
      <c r="BS51" s="441" t="s">
        <v>454</v>
      </c>
      <c r="BT51" s="441" t="s">
        <v>452</v>
      </c>
      <c r="BU51" s="441" t="s">
        <v>454</v>
      </c>
      <c r="BV51" s="442" t="s">
        <v>455</v>
      </c>
      <c r="BW51" s="191"/>
      <c r="BX51" s="190"/>
      <c r="BY51" s="190"/>
      <c r="BZ51" s="499"/>
      <c r="CA51" s="192">
        <v>1</v>
      </c>
      <c r="CB51" s="177">
        <v>1</v>
      </c>
      <c r="CC51" s="178" t="str">
        <f t="shared" si="119"/>
        <v/>
      </c>
      <c r="CD51" s="176" t="str">
        <f t="shared" si="10"/>
        <v/>
      </c>
      <c r="CE51" s="179"/>
      <c r="CF51" s="106" t="str">
        <f t="shared" si="11"/>
        <v/>
      </c>
      <c r="CG51" s="75" t="s">
        <v>387</v>
      </c>
      <c r="CH51" s="180" t="str">
        <f t="shared" si="12"/>
        <v/>
      </c>
      <c r="CI51" s="75">
        <v>1</v>
      </c>
      <c r="CJ51" s="181" t="str">
        <f t="shared" si="102"/>
        <v/>
      </c>
      <c r="CK51" s="107" t="e">
        <v>#N/A</v>
      </c>
      <c r="CL51" s="75" t="e">
        <v>#N/A</v>
      </c>
      <c r="CM51" s="180" t="e">
        <f t="shared" si="103"/>
        <v>#N/A</v>
      </c>
      <c r="CN51" s="75">
        <v>1</v>
      </c>
      <c r="CO51" s="181" t="e">
        <f t="shared" si="104"/>
        <v>#N/A</v>
      </c>
      <c r="CP51" s="107" t="e">
        <v>#N/A</v>
      </c>
      <c r="CQ51" s="75" t="e">
        <v>#N/A</v>
      </c>
      <c r="CR51" s="180" t="e">
        <f t="shared" si="15"/>
        <v>#N/A</v>
      </c>
      <c r="CS51" s="75">
        <v>1</v>
      </c>
      <c r="CT51" s="181" t="e">
        <f t="shared" si="183"/>
        <v>#N/A</v>
      </c>
      <c r="CU51" s="107" t="e">
        <v>#N/A</v>
      </c>
      <c r="CV51" s="75" t="e">
        <v>#N/A</v>
      </c>
      <c r="CW51" s="180" t="e">
        <f t="shared" si="106"/>
        <v>#N/A</v>
      </c>
      <c r="CX51" s="75">
        <v>1</v>
      </c>
      <c r="CY51" s="182" t="e">
        <f t="shared" si="107"/>
        <v>#N/A</v>
      </c>
      <c r="CZ51" s="109" t="str">
        <f t="shared" si="16"/>
        <v/>
      </c>
      <c r="DA51" s="76" t="str">
        <f t="shared" si="34"/>
        <v/>
      </c>
      <c r="DB51" s="82">
        <v>1</v>
      </c>
      <c r="DC51" s="183" t="str">
        <f t="shared" si="17"/>
        <v/>
      </c>
      <c r="DD51" s="85" t="s">
        <v>387</v>
      </c>
      <c r="DE51" s="184" t="str">
        <f t="shared" si="108"/>
        <v/>
      </c>
      <c r="DF51" s="77">
        <v>3</v>
      </c>
      <c r="DG51" s="185" t="str">
        <f t="shared" si="109"/>
        <v/>
      </c>
      <c r="DH51" s="78" t="str">
        <f t="shared" si="110"/>
        <v/>
      </c>
      <c r="DI51" s="75" t="s">
        <v>387</v>
      </c>
      <c r="DJ51" s="180" t="str">
        <f t="shared" si="111"/>
        <v/>
      </c>
      <c r="DK51" s="75">
        <v>1</v>
      </c>
      <c r="DL51" s="181" t="str">
        <f t="shared" si="112"/>
        <v/>
      </c>
      <c r="DM51" s="78" t="str">
        <f t="shared" si="113"/>
        <v/>
      </c>
      <c r="DN51" s="75" t="s">
        <v>387</v>
      </c>
      <c r="DO51" s="180" t="str">
        <f t="shared" si="114"/>
        <v/>
      </c>
      <c r="DP51" s="75">
        <v>1</v>
      </c>
      <c r="DQ51" s="181" t="str">
        <f t="shared" si="115"/>
        <v/>
      </c>
      <c r="DR51" s="78" t="str">
        <f t="shared" si="116"/>
        <v/>
      </c>
      <c r="DS51" s="75" t="s">
        <v>387</v>
      </c>
      <c r="DT51" s="180" t="str">
        <f t="shared" si="117"/>
        <v/>
      </c>
      <c r="DU51" s="75">
        <v>1</v>
      </c>
      <c r="DV51" s="154" t="str">
        <f t="shared" si="118"/>
        <v/>
      </c>
      <c r="DW51" s="506"/>
      <c r="DX51" s="342"/>
      <c r="DY51" s="343"/>
      <c r="DZ51" s="350" t="s">
        <v>433</v>
      </c>
      <c r="EA51" s="363" t="s">
        <v>434</v>
      </c>
      <c r="EB51" s="355"/>
      <c r="EC51" s="389"/>
      <c r="ED51" s="351"/>
      <c r="EE51" s="351"/>
      <c r="EF51" s="351"/>
      <c r="EG51" s="352"/>
      <c r="EH51" s="389"/>
      <c r="EI51" s="351"/>
      <c r="EJ51" s="351"/>
      <c r="EK51" s="351"/>
      <c r="EL51" s="352"/>
      <c r="EM51" s="389"/>
      <c r="EN51" s="351"/>
      <c r="EO51" s="351"/>
      <c r="EP51" s="351"/>
      <c r="EQ51" s="352"/>
      <c r="ER51" s="389"/>
      <c r="ES51" s="351"/>
      <c r="ET51" s="351"/>
      <c r="EU51" s="351"/>
      <c r="EV51" s="352"/>
      <c r="EW51" s="389"/>
      <c r="EX51" s="351"/>
      <c r="EY51" s="351"/>
      <c r="EZ51" s="351"/>
      <c r="FA51" s="352"/>
      <c r="FB51" s="389"/>
      <c r="FC51" s="351"/>
      <c r="FD51" s="351"/>
      <c r="FE51" s="351"/>
      <c r="FF51" s="352"/>
      <c r="FG51" s="542"/>
      <c r="FH51" s="351"/>
      <c r="FI51" s="351"/>
      <c r="FJ51" s="351"/>
      <c r="FK51" s="526"/>
      <c r="FL51" s="210"/>
      <c r="FM51" s="43"/>
      <c r="FN51" s="43"/>
      <c r="FO51" s="55" t="str">
        <f t="shared" si="24"/>
        <v/>
      </c>
      <c r="FP51" s="43"/>
      <c r="FQ51" s="56" t="str">
        <f>IF(AO51="","",INDEX($FW$2:$GA$2,2,MATCH(AO51,#REF!,0)))</f>
        <v/>
      </c>
      <c r="FR51" s="57" t="str">
        <f>IF(AP51="","",INDEX($FW$2:$GA$2,2,MATCH(AP51,#REF!,0)))</f>
        <v/>
      </c>
      <c r="FS51" s="57" t="str">
        <f>IF(AQ51="","",INDEX($FW$2:$GA$2,2,MATCH(AQ51,#REF!,0)))</f>
        <v/>
      </c>
      <c r="FT51" s="57" t="str">
        <f>IF(AR51="","",INDEX($FW$2:$GA$2,2,MATCH(AR51,#REF!,0)))</f>
        <v/>
      </c>
      <c r="FU51" s="57" t="str">
        <f>IF(AS51="","",INDEX($FW$2:$GA$2,2,MATCH(AS51,#REF!,0)))</f>
        <v/>
      </c>
      <c r="FV51" s="57" t="str">
        <f>IF(AT51="","",INDEX($FW$2:$GA$2,2,MATCH(AT51,#REF!,0)))</f>
        <v/>
      </c>
      <c r="FW51" s="57" t="str">
        <f>IF(AU51="","",INDEX($FW$2:$GA$2,2,MATCH(AU51,#REF!,0)))</f>
        <v/>
      </c>
      <c r="FX51" s="57" t="str">
        <f>IF(AV51="","",INDEX($FW$2:$GA$2,2,MATCH(AV51,#REF!,0)))</f>
        <v/>
      </c>
      <c r="FY51" s="57" t="str">
        <f>IF(AW51="","",INDEX($FW$2:$GA$2,2,MATCH(AW51,#REF!,0)))</f>
        <v/>
      </c>
      <c r="FZ51" s="58" t="str">
        <f>IF(AX51="","",INDEX($FW$2:$GA$2,2,MATCH(AX51,#REF!,0)))</f>
        <v/>
      </c>
      <c r="GA51" s="59" t="e">
        <f>SUMPRODUCT(FQ51:FZ51,#REF!)</f>
        <v>#REF!</v>
      </c>
      <c r="GB51" s="43"/>
      <c r="GC51" s="88" t="str">
        <f t="shared" si="25"/>
        <v/>
      </c>
      <c r="GD51" s="88" t="e">
        <f t="shared" si="26"/>
        <v>#N/A</v>
      </c>
      <c r="GE51" s="88" t="e">
        <f t="shared" si="27"/>
        <v>#N/A</v>
      </c>
      <c r="GF51" s="87" t="e">
        <f t="shared" si="28"/>
        <v>#N/A</v>
      </c>
      <c r="GG51" s="87" t="str">
        <f t="shared" si="29"/>
        <v/>
      </c>
      <c r="GH51" s="87" t="str">
        <f t="shared" si="30"/>
        <v/>
      </c>
      <c r="GI51" s="87" t="str">
        <f t="shared" si="31"/>
        <v/>
      </c>
      <c r="GJ51" s="87" t="str">
        <f t="shared" si="32"/>
        <v/>
      </c>
    </row>
    <row r="52" spans="1:192" s="13" customFormat="1" ht="22.5" customHeight="1" outlineLevel="2">
      <c r="A52" s="608"/>
      <c r="B52" s="166"/>
      <c r="C52" s="494"/>
      <c r="D52" s="498" t="s">
        <v>369</v>
      </c>
      <c r="E52" s="195" t="s">
        <v>151</v>
      </c>
      <c r="F52" s="198" t="s">
        <v>353</v>
      </c>
      <c r="G52" s="167"/>
      <c r="H52" s="165"/>
      <c r="I52" s="167">
        <v>1984</v>
      </c>
      <c r="J52" s="167" t="str">
        <f t="shared" si="91"/>
        <v>昭59</v>
      </c>
      <c r="K52" s="167"/>
      <c r="L52" s="621">
        <v>597</v>
      </c>
      <c r="M52" s="68"/>
      <c r="N52" s="68"/>
      <c r="O52" s="168"/>
      <c r="P52" s="168"/>
      <c r="Q52" s="169"/>
      <c r="R52" s="461" t="e">
        <f t="shared" si="92"/>
        <v>#DIV/0!</v>
      </c>
      <c r="S52" s="461" t="e">
        <f t="shared" si="93"/>
        <v>#DIV/0!</v>
      </c>
      <c r="T52" s="462" t="e">
        <f t="shared" si="94"/>
        <v>#DIV/0!</v>
      </c>
      <c r="U52" s="68"/>
      <c r="V52" s="68"/>
      <c r="W52" s="68"/>
      <c r="X52" s="68"/>
      <c r="Y52" s="68"/>
      <c r="Z52" s="79" t="str">
        <f t="shared" si="95"/>
        <v>4: 500㎡以上</v>
      </c>
      <c r="AA52" s="69"/>
      <c r="AB52" s="69" t="str">
        <f t="shared" si="96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97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98"/>
        <v>31</v>
      </c>
      <c r="AZ52" s="68"/>
      <c r="BA52" s="68">
        <f t="shared" si="99"/>
        <v>31</v>
      </c>
      <c r="BB52" s="69" t="e">
        <f t="shared" si="100"/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101"/>
        <v/>
      </c>
      <c r="BK52" s="441" t="s">
        <v>411</v>
      </c>
      <c r="BL52" s="441">
        <v>1</v>
      </c>
      <c r="BM52" s="441"/>
      <c r="BN52" s="442"/>
      <c r="BO52" s="443" t="s">
        <v>3</v>
      </c>
      <c r="BP52" s="441" t="s">
        <v>452</v>
      </c>
      <c r="BQ52" s="441" t="s">
        <v>452</v>
      </c>
      <c r="BR52" s="441"/>
      <c r="BS52" s="444" t="s">
        <v>2</v>
      </c>
      <c r="BT52" s="441" t="s">
        <v>452</v>
      </c>
      <c r="BU52" s="441" t="s">
        <v>454</v>
      </c>
      <c r="BV52" s="442" t="s">
        <v>455</v>
      </c>
      <c r="BW52" s="191"/>
      <c r="BX52" s="190"/>
      <c r="BY52" s="190"/>
      <c r="BZ52" s="500">
        <v>3936000</v>
      </c>
      <c r="CA52" s="192">
        <v>1</v>
      </c>
      <c r="CB52" s="177">
        <v>1</v>
      </c>
      <c r="CC52" s="178" t="str">
        <f t="shared" si="119"/>
        <v/>
      </c>
      <c r="CD52" s="176" t="str">
        <f t="shared" si="10"/>
        <v/>
      </c>
      <c r="CE52" s="179"/>
      <c r="CF52" s="106" t="str">
        <f t="shared" si="11"/>
        <v/>
      </c>
      <c r="CG52" s="75" t="s">
        <v>387</v>
      </c>
      <c r="CH52" s="180" t="str">
        <f t="shared" si="12"/>
        <v/>
      </c>
      <c r="CI52" s="75">
        <v>1</v>
      </c>
      <c r="CJ52" s="181" t="str">
        <f t="shared" si="102"/>
        <v/>
      </c>
      <c r="CK52" s="107" t="e">
        <v>#N/A</v>
      </c>
      <c r="CL52" s="75" t="e">
        <v>#N/A</v>
      </c>
      <c r="CM52" s="180" t="e">
        <f t="shared" si="103"/>
        <v>#N/A</v>
      </c>
      <c r="CN52" s="75">
        <v>1</v>
      </c>
      <c r="CO52" s="181" t="e">
        <f t="shared" si="104"/>
        <v>#N/A</v>
      </c>
      <c r="CP52" s="107" t="e">
        <v>#N/A</v>
      </c>
      <c r="CQ52" s="75" t="e">
        <v>#N/A</v>
      </c>
      <c r="CR52" s="180" t="e">
        <f t="shared" si="15"/>
        <v>#N/A</v>
      </c>
      <c r="CS52" s="75">
        <v>1</v>
      </c>
      <c r="CT52" s="181" t="e">
        <f t="shared" si="183"/>
        <v>#N/A</v>
      </c>
      <c r="CU52" s="107" t="e">
        <v>#N/A</v>
      </c>
      <c r="CV52" s="75" t="e">
        <v>#N/A</v>
      </c>
      <c r="CW52" s="180" t="e">
        <f t="shared" si="106"/>
        <v>#N/A</v>
      </c>
      <c r="CX52" s="75">
        <v>1</v>
      </c>
      <c r="CY52" s="182" t="e">
        <f t="shared" si="107"/>
        <v>#N/A</v>
      </c>
      <c r="CZ52" s="109" t="str">
        <f t="shared" si="16"/>
        <v/>
      </c>
      <c r="DA52" s="76" t="str">
        <f t="shared" si="34"/>
        <v/>
      </c>
      <c r="DB52" s="82">
        <v>1</v>
      </c>
      <c r="DC52" s="183" t="str">
        <f t="shared" si="17"/>
        <v/>
      </c>
      <c r="DD52" s="85" t="s">
        <v>387</v>
      </c>
      <c r="DE52" s="184" t="str">
        <f t="shared" si="108"/>
        <v/>
      </c>
      <c r="DF52" s="77">
        <v>3</v>
      </c>
      <c r="DG52" s="185" t="str">
        <f t="shared" si="109"/>
        <v/>
      </c>
      <c r="DH52" s="78" t="str">
        <f t="shared" si="110"/>
        <v/>
      </c>
      <c r="DI52" s="75" t="s">
        <v>387</v>
      </c>
      <c r="DJ52" s="180" t="str">
        <f t="shared" si="111"/>
        <v/>
      </c>
      <c r="DK52" s="75">
        <v>1</v>
      </c>
      <c r="DL52" s="181" t="str">
        <f t="shared" si="112"/>
        <v/>
      </c>
      <c r="DM52" s="78" t="str">
        <f t="shared" si="113"/>
        <v/>
      </c>
      <c r="DN52" s="75" t="s">
        <v>387</v>
      </c>
      <c r="DO52" s="180" t="str">
        <f t="shared" si="114"/>
        <v/>
      </c>
      <c r="DP52" s="75">
        <v>1</v>
      </c>
      <c r="DQ52" s="181" t="str">
        <f t="shared" si="115"/>
        <v/>
      </c>
      <c r="DR52" s="78" t="str">
        <f t="shared" si="116"/>
        <v/>
      </c>
      <c r="DS52" s="75" t="s">
        <v>387</v>
      </c>
      <c r="DT52" s="180" t="str">
        <f t="shared" si="117"/>
        <v/>
      </c>
      <c r="DU52" s="75">
        <v>1</v>
      </c>
      <c r="DV52" s="154" t="str">
        <f t="shared" si="118"/>
        <v/>
      </c>
      <c r="DW52" s="506"/>
      <c r="DX52" s="342"/>
      <c r="DY52" s="343"/>
      <c r="DZ52" s="350" t="s">
        <v>433</v>
      </c>
      <c r="EA52" s="363" t="s">
        <v>434</v>
      </c>
      <c r="EB52" s="344"/>
      <c r="EC52" s="389"/>
      <c r="ED52" s="351"/>
      <c r="EE52" s="351"/>
      <c r="EF52" s="351"/>
      <c r="EG52" s="352"/>
      <c r="EH52" s="389"/>
      <c r="EI52" s="351"/>
      <c r="EJ52" s="351"/>
      <c r="EK52" s="351"/>
      <c r="EL52" s="352"/>
      <c r="EM52" s="389"/>
      <c r="EN52" s="351"/>
      <c r="EO52" s="351"/>
      <c r="EP52" s="351"/>
      <c r="EQ52" s="352"/>
      <c r="ER52" s="389"/>
      <c r="ES52" s="351"/>
      <c r="ET52" s="351"/>
      <c r="EU52" s="351"/>
      <c r="EV52" s="352"/>
      <c r="EW52" s="389"/>
      <c r="EX52" s="351"/>
      <c r="EY52" s="351"/>
      <c r="EZ52" s="351"/>
      <c r="FA52" s="352"/>
      <c r="FB52" s="389"/>
      <c r="FC52" s="351"/>
      <c r="FD52" s="351"/>
      <c r="FE52" s="351"/>
      <c r="FF52" s="352"/>
      <c r="FG52" s="542"/>
      <c r="FH52" s="351"/>
      <c r="FI52" s="351"/>
      <c r="FJ52" s="351"/>
      <c r="FK52" s="526"/>
      <c r="FL52" s="210"/>
      <c r="FM52" s="43"/>
      <c r="FN52" s="43"/>
      <c r="FO52" s="55" t="str">
        <f t="shared" si="24"/>
        <v/>
      </c>
      <c r="FP52" s="43"/>
      <c r="FQ52" s="56" t="str">
        <f>IF(AO52="","",INDEX($FW$2:$GA$2,2,MATCH(AO52,#REF!,0)))</f>
        <v/>
      </c>
      <c r="FR52" s="57" t="str">
        <f>IF(AP52="","",INDEX($FW$2:$GA$2,2,MATCH(AP52,#REF!,0)))</f>
        <v/>
      </c>
      <c r="FS52" s="57" t="str">
        <f>IF(AQ52="","",INDEX($FW$2:$GA$2,2,MATCH(AQ52,#REF!,0)))</f>
        <v/>
      </c>
      <c r="FT52" s="57" t="str">
        <f>IF(AR52="","",INDEX($FW$2:$GA$2,2,MATCH(AR52,#REF!,0)))</f>
        <v/>
      </c>
      <c r="FU52" s="57" t="str">
        <f>IF(AS52="","",INDEX($FW$2:$GA$2,2,MATCH(AS52,#REF!,0)))</f>
        <v/>
      </c>
      <c r="FV52" s="57" t="str">
        <f>IF(AT52="","",INDEX($FW$2:$GA$2,2,MATCH(AT52,#REF!,0)))</f>
        <v/>
      </c>
      <c r="FW52" s="57" t="str">
        <f>IF(AU52="","",INDEX($FW$2:$GA$2,2,MATCH(AU52,#REF!,0)))</f>
        <v/>
      </c>
      <c r="FX52" s="57" t="str">
        <f>IF(AV52="","",INDEX($FW$2:$GA$2,2,MATCH(AV52,#REF!,0)))</f>
        <v/>
      </c>
      <c r="FY52" s="57" t="str">
        <f>IF(AW52="","",INDEX($FW$2:$GA$2,2,MATCH(AW52,#REF!,0)))</f>
        <v/>
      </c>
      <c r="FZ52" s="58" t="str">
        <f>IF(AX52="","",INDEX($FW$2:$GA$2,2,MATCH(AX52,#REF!,0)))</f>
        <v/>
      </c>
      <c r="GA52" s="59" t="e">
        <f>SUMPRODUCT(FQ52:FZ52,#REF!)</f>
        <v>#REF!</v>
      </c>
      <c r="GB52" s="43"/>
      <c r="GC52" s="88" t="str">
        <f t="shared" si="25"/>
        <v/>
      </c>
      <c r="GD52" s="88" t="e">
        <f t="shared" si="26"/>
        <v>#N/A</v>
      </c>
      <c r="GE52" s="88" t="e">
        <f t="shared" si="27"/>
        <v>#N/A</v>
      </c>
      <c r="GF52" s="87" t="e">
        <f t="shared" si="28"/>
        <v>#N/A</v>
      </c>
      <c r="GG52" s="87" t="str">
        <f t="shared" si="29"/>
        <v/>
      </c>
      <c r="GH52" s="87" t="str">
        <f t="shared" si="30"/>
        <v/>
      </c>
      <c r="GI52" s="87" t="str">
        <f t="shared" si="31"/>
        <v/>
      </c>
      <c r="GJ52" s="87" t="str">
        <f t="shared" si="32"/>
        <v/>
      </c>
    </row>
    <row r="53" spans="1:192" s="13" customFormat="1" ht="22.5" customHeight="1" outlineLevel="2">
      <c r="A53" s="608"/>
      <c r="B53" s="166"/>
      <c r="C53" s="494"/>
      <c r="D53" s="498" t="s">
        <v>369</v>
      </c>
      <c r="E53" s="195" t="s">
        <v>152</v>
      </c>
      <c r="F53" s="198" t="s">
        <v>353</v>
      </c>
      <c r="G53" s="167"/>
      <c r="H53" s="165"/>
      <c r="I53" s="167">
        <v>1986</v>
      </c>
      <c r="J53" s="167" t="str">
        <f t="shared" si="91"/>
        <v>昭61</v>
      </c>
      <c r="K53" s="167"/>
      <c r="L53" s="621">
        <v>572</v>
      </c>
      <c r="M53" s="68"/>
      <c r="N53" s="68"/>
      <c r="O53" s="168"/>
      <c r="P53" s="168"/>
      <c r="Q53" s="169"/>
      <c r="R53" s="461" t="e">
        <f t="shared" si="92"/>
        <v>#DIV/0!</v>
      </c>
      <c r="S53" s="461" t="e">
        <f t="shared" si="93"/>
        <v>#DIV/0!</v>
      </c>
      <c r="T53" s="462" t="e">
        <f t="shared" si="94"/>
        <v>#DIV/0!</v>
      </c>
      <c r="U53" s="68"/>
      <c r="V53" s="68"/>
      <c r="W53" s="68"/>
      <c r="X53" s="68"/>
      <c r="Y53" s="68"/>
      <c r="Z53" s="79" t="str">
        <f t="shared" si="95"/>
        <v>4: 500㎡以上</v>
      </c>
      <c r="AA53" s="69"/>
      <c r="AB53" s="69" t="str">
        <f t="shared" si="96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97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98"/>
        <v>29</v>
      </c>
      <c r="AZ53" s="68"/>
      <c r="BA53" s="68">
        <f t="shared" si="99"/>
        <v>29</v>
      </c>
      <c r="BB53" s="69" t="e">
        <f t="shared" si="100"/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101"/>
        <v/>
      </c>
      <c r="BK53" s="441" t="s">
        <v>411</v>
      </c>
      <c r="BL53" s="441">
        <v>1</v>
      </c>
      <c r="BM53" s="441" t="s">
        <v>0</v>
      </c>
      <c r="BN53" s="442" t="s">
        <v>414</v>
      </c>
      <c r="BO53" s="450" t="s">
        <v>1</v>
      </c>
      <c r="BP53" s="446" t="s">
        <v>1</v>
      </c>
      <c r="BQ53" s="446" t="s">
        <v>1</v>
      </c>
      <c r="BR53" s="446" t="s">
        <v>1</v>
      </c>
      <c r="BS53" s="446" t="s">
        <v>1</v>
      </c>
      <c r="BT53" s="441" t="s">
        <v>0</v>
      </c>
      <c r="BU53" s="441" t="s">
        <v>0</v>
      </c>
      <c r="BV53" s="442" t="s">
        <v>42</v>
      </c>
      <c r="BW53" s="191" t="s">
        <v>0</v>
      </c>
      <c r="BX53" s="190"/>
      <c r="BY53" s="190"/>
      <c r="BZ53" s="499"/>
      <c r="CA53" s="192">
        <v>1</v>
      </c>
      <c r="CB53" s="177">
        <v>1</v>
      </c>
      <c r="CC53" s="178" t="str">
        <f t="shared" si="119"/>
        <v/>
      </c>
      <c r="CD53" s="176" t="str">
        <f t="shared" si="10"/>
        <v/>
      </c>
      <c r="CE53" s="179"/>
      <c r="CF53" s="106" t="str">
        <f t="shared" si="11"/>
        <v/>
      </c>
      <c r="CG53" s="75" t="s">
        <v>387</v>
      </c>
      <c r="CH53" s="180" t="str">
        <f t="shared" si="12"/>
        <v/>
      </c>
      <c r="CI53" s="75">
        <v>1</v>
      </c>
      <c r="CJ53" s="181" t="str">
        <f t="shared" si="102"/>
        <v/>
      </c>
      <c r="CK53" s="107" t="e">
        <v>#N/A</v>
      </c>
      <c r="CL53" s="75" t="e">
        <v>#N/A</v>
      </c>
      <c r="CM53" s="180" t="e">
        <f t="shared" si="103"/>
        <v>#N/A</v>
      </c>
      <c r="CN53" s="75">
        <v>1</v>
      </c>
      <c r="CO53" s="181" t="e">
        <f t="shared" si="104"/>
        <v>#N/A</v>
      </c>
      <c r="CP53" s="107" t="e">
        <v>#N/A</v>
      </c>
      <c r="CQ53" s="75" t="e">
        <v>#N/A</v>
      </c>
      <c r="CR53" s="180" t="e">
        <f t="shared" si="15"/>
        <v>#N/A</v>
      </c>
      <c r="CS53" s="75">
        <v>1</v>
      </c>
      <c r="CT53" s="181" t="e">
        <f t="shared" si="183"/>
        <v>#N/A</v>
      </c>
      <c r="CU53" s="107" t="e">
        <v>#N/A</v>
      </c>
      <c r="CV53" s="75" t="e">
        <v>#N/A</v>
      </c>
      <c r="CW53" s="180" t="e">
        <f t="shared" si="106"/>
        <v>#N/A</v>
      </c>
      <c r="CX53" s="75">
        <v>1</v>
      </c>
      <c r="CY53" s="182" t="e">
        <f t="shared" si="107"/>
        <v>#N/A</v>
      </c>
      <c r="CZ53" s="109" t="str">
        <f t="shared" si="16"/>
        <v/>
      </c>
      <c r="DA53" s="76" t="str">
        <f t="shared" si="34"/>
        <v/>
      </c>
      <c r="DB53" s="82">
        <v>1</v>
      </c>
      <c r="DC53" s="183" t="str">
        <f t="shared" si="17"/>
        <v/>
      </c>
      <c r="DD53" s="85" t="s">
        <v>387</v>
      </c>
      <c r="DE53" s="184" t="str">
        <f t="shared" si="108"/>
        <v/>
      </c>
      <c r="DF53" s="77">
        <v>3</v>
      </c>
      <c r="DG53" s="185" t="str">
        <f t="shared" si="109"/>
        <v/>
      </c>
      <c r="DH53" s="78" t="str">
        <f t="shared" si="110"/>
        <v/>
      </c>
      <c r="DI53" s="75" t="s">
        <v>387</v>
      </c>
      <c r="DJ53" s="180" t="str">
        <f t="shared" si="111"/>
        <v/>
      </c>
      <c r="DK53" s="75">
        <v>1</v>
      </c>
      <c r="DL53" s="181" t="str">
        <f t="shared" si="112"/>
        <v/>
      </c>
      <c r="DM53" s="78" t="str">
        <f t="shared" si="113"/>
        <v/>
      </c>
      <c r="DN53" s="75" t="s">
        <v>387</v>
      </c>
      <c r="DO53" s="180" t="str">
        <f t="shared" si="114"/>
        <v/>
      </c>
      <c r="DP53" s="75">
        <v>1</v>
      </c>
      <c r="DQ53" s="181" t="str">
        <f t="shared" si="115"/>
        <v/>
      </c>
      <c r="DR53" s="78" t="str">
        <f t="shared" si="116"/>
        <v/>
      </c>
      <c r="DS53" s="75" t="s">
        <v>387</v>
      </c>
      <c r="DT53" s="180" t="str">
        <f t="shared" si="117"/>
        <v/>
      </c>
      <c r="DU53" s="75">
        <v>1</v>
      </c>
      <c r="DV53" s="154" t="str">
        <f t="shared" si="118"/>
        <v/>
      </c>
      <c r="DW53" s="506"/>
      <c r="DX53" s="342"/>
      <c r="DY53" s="343"/>
      <c r="DZ53" s="350" t="s">
        <v>433</v>
      </c>
      <c r="EA53" s="363" t="s">
        <v>434</v>
      </c>
      <c r="EB53" s="344"/>
      <c r="EC53" s="386"/>
      <c r="ED53" s="343"/>
      <c r="EE53" s="343"/>
      <c r="EF53" s="343"/>
      <c r="EG53" s="344"/>
      <c r="EH53" s="392"/>
      <c r="EI53" s="360"/>
      <c r="EJ53" s="360"/>
      <c r="EK53" s="360"/>
      <c r="EL53" s="356"/>
      <c r="EM53" s="390"/>
      <c r="EN53" s="343"/>
      <c r="EO53" s="343"/>
      <c r="EP53" s="343"/>
      <c r="EQ53" s="344"/>
      <c r="ER53" s="386"/>
      <c r="ES53" s="343"/>
      <c r="ET53" s="343"/>
      <c r="EU53" s="343"/>
      <c r="EV53" s="344"/>
      <c r="EW53" s="386"/>
      <c r="EX53" s="343"/>
      <c r="EY53" s="343"/>
      <c r="EZ53" s="343"/>
      <c r="FA53" s="344"/>
      <c r="FB53" s="386"/>
      <c r="FC53" s="343"/>
      <c r="FD53" s="343"/>
      <c r="FE53" s="343"/>
      <c r="FF53" s="344"/>
      <c r="FG53" s="540"/>
      <c r="FH53" s="343"/>
      <c r="FI53" s="343"/>
      <c r="FJ53" s="343"/>
      <c r="FK53" s="521"/>
      <c r="FL53" s="210"/>
      <c r="FM53" s="43"/>
      <c r="FN53" s="43"/>
      <c r="FO53" s="55" t="str">
        <f t="shared" si="24"/>
        <v/>
      </c>
      <c r="FP53" s="43"/>
      <c r="FQ53" s="56" t="str">
        <f>IF(AO53="","",INDEX($FW$2:$GA$2,2,MATCH(AO53,#REF!,0)))</f>
        <v/>
      </c>
      <c r="FR53" s="57" t="str">
        <f>IF(AP53="","",INDEX($FW$2:$GA$2,2,MATCH(AP53,#REF!,0)))</f>
        <v/>
      </c>
      <c r="FS53" s="57" t="str">
        <f>IF(AQ53="","",INDEX($FW$2:$GA$2,2,MATCH(AQ53,#REF!,0)))</f>
        <v/>
      </c>
      <c r="FT53" s="57" t="str">
        <f>IF(AR53="","",INDEX($FW$2:$GA$2,2,MATCH(AR53,#REF!,0)))</f>
        <v/>
      </c>
      <c r="FU53" s="57" t="str">
        <f>IF(AS53="","",INDEX($FW$2:$GA$2,2,MATCH(AS53,#REF!,0)))</f>
        <v/>
      </c>
      <c r="FV53" s="57" t="str">
        <f>IF(AT53="","",INDEX($FW$2:$GA$2,2,MATCH(AT53,#REF!,0)))</f>
        <v/>
      </c>
      <c r="FW53" s="57" t="str">
        <f>IF(AU53="","",INDEX($FW$2:$GA$2,2,MATCH(AU53,#REF!,0)))</f>
        <v/>
      </c>
      <c r="FX53" s="57" t="str">
        <f>IF(AV53="","",INDEX($FW$2:$GA$2,2,MATCH(AV53,#REF!,0)))</f>
        <v/>
      </c>
      <c r="FY53" s="57" t="str">
        <f>IF(AW53="","",INDEX($FW$2:$GA$2,2,MATCH(AW53,#REF!,0)))</f>
        <v/>
      </c>
      <c r="FZ53" s="58" t="str">
        <f>IF(AX53="","",INDEX($FW$2:$GA$2,2,MATCH(AX53,#REF!,0)))</f>
        <v/>
      </c>
      <c r="GA53" s="59" t="e">
        <f>SUMPRODUCT(FQ53:FZ53,#REF!)</f>
        <v>#REF!</v>
      </c>
      <c r="GB53" s="43"/>
      <c r="GC53" s="88" t="str">
        <f t="shared" si="25"/>
        <v/>
      </c>
      <c r="GD53" s="88" t="e">
        <f t="shared" si="26"/>
        <v>#N/A</v>
      </c>
      <c r="GE53" s="88" t="e">
        <f t="shared" si="27"/>
        <v>#N/A</v>
      </c>
      <c r="GF53" s="87" t="e">
        <f t="shared" si="28"/>
        <v>#N/A</v>
      </c>
      <c r="GG53" s="87" t="str">
        <f t="shared" si="29"/>
        <v/>
      </c>
      <c r="GH53" s="87" t="str">
        <f t="shared" si="30"/>
        <v/>
      </c>
      <c r="GI53" s="87" t="str">
        <f t="shared" si="31"/>
        <v/>
      </c>
      <c r="GJ53" s="87" t="str">
        <f t="shared" si="32"/>
        <v/>
      </c>
    </row>
    <row r="54" spans="1:192" s="13" customFormat="1" ht="22.5" customHeight="1" outlineLevel="2">
      <c r="A54" s="608"/>
      <c r="B54" s="166"/>
      <c r="C54" s="494"/>
      <c r="D54" s="498" t="s">
        <v>369</v>
      </c>
      <c r="E54" s="195" t="s">
        <v>153</v>
      </c>
      <c r="F54" s="198" t="s">
        <v>353</v>
      </c>
      <c r="G54" s="167"/>
      <c r="H54" s="165"/>
      <c r="I54" s="167">
        <v>1990</v>
      </c>
      <c r="J54" s="167" t="str">
        <f t="shared" si="91"/>
        <v>平2</v>
      </c>
      <c r="K54" s="167"/>
      <c r="L54" s="621">
        <v>507</v>
      </c>
      <c r="M54" s="68"/>
      <c r="N54" s="68"/>
      <c r="O54" s="168"/>
      <c r="P54" s="168"/>
      <c r="Q54" s="169"/>
      <c r="R54" s="461" t="e">
        <f t="shared" si="92"/>
        <v>#DIV/0!</v>
      </c>
      <c r="S54" s="461" t="e">
        <f t="shared" si="93"/>
        <v>#DIV/0!</v>
      </c>
      <c r="T54" s="462" t="e">
        <f t="shared" si="94"/>
        <v>#DIV/0!</v>
      </c>
      <c r="U54" s="68"/>
      <c r="V54" s="68"/>
      <c r="W54" s="68"/>
      <c r="X54" s="68"/>
      <c r="Y54" s="68"/>
      <c r="Z54" s="79" t="str">
        <f t="shared" si="95"/>
        <v>4: 500㎡以上</v>
      </c>
      <c r="AA54" s="69"/>
      <c r="AB54" s="69" t="str">
        <f t="shared" si="96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97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98"/>
        <v>25</v>
      </c>
      <c r="AZ54" s="68"/>
      <c r="BA54" s="68">
        <f t="shared" si="99"/>
        <v>25</v>
      </c>
      <c r="BB54" s="69" t="e">
        <f t="shared" si="100"/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101"/>
        <v/>
      </c>
      <c r="BK54" s="441" t="s">
        <v>411</v>
      </c>
      <c r="BL54" s="441">
        <v>1</v>
      </c>
      <c r="BM54" s="441"/>
      <c r="BN54" s="442"/>
      <c r="BO54" s="449" t="s">
        <v>2</v>
      </c>
      <c r="BP54" s="441" t="s">
        <v>454</v>
      </c>
      <c r="BQ54" s="441" t="s">
        <v>454</v>
      </c>
      <c r="BR54" s="441" t="s">
        <v>454</v>
      </c>
      <c r="BS54" s="441" t="s">
        <v>454</v>
      </c>
      <c r="BT54" s="441" t="s">
        <v>454</v>
      </c>
      <c r="BU54" s="441" t="s">
        <v>454</v>
      </c>
      <c r="BV54" s="442"/>
      <c r="BW54" s="191"/>
      <c r="BX54" s="190"/>
      <c r="BY54" s="190"/>
      <c r="BZ54" s="499"/>
      <c r="CA54" s="192">
        <v>1</v>
      </c>
      <c r="CB54" s="177">
        <v>1</v>
      </c>
      <c r="CC54" s="178" t="str">
        <f t="shared" si="119"/>
        <v/>
      </c>
      <c r="CD54" s="176" t="str">
        <f t="shared" si="10"/>
        <v/>
      </c>
      <c r="CE54" s="179"/>
      <c r="CF54" s="106" t="str">
        <f t="shared" si="11"/>
        <v/>
      </c>
      <c r="CG54" s="75" t="s">
        <v>387</v>
      </c>
      <c r="CH54" s="180" t="str">
        <f t="shared" si="12"/>
        <v/>
      </c>
      <c r="CI54" s="75">
        <v>1</v>
      </c>
      <c r="CJ54" s="181" t="str">
        <f t="shared" si="102"/>
        <v/>
      </c>
      <c r="CK54" s="107" t="e">
        <v>#N/A</v>
      </c>
      <c r="CL54" s="75" t="e">
        <v>#N/A</v>
      </c>
      <c r="CM54" s="180" t="e">
        <f t="shared" si="103"/>
        <v>#N/A</v>
      </c>
      <c r="CN54" s="75">
        <v>1</v>
      </c>
      <c r="CO54" s="181" t="e">
        <f t="shared" si="104"/>
        <v>#N/A</v>
      </c>
      <c r="CP54" s="107" t="e">
        <v>#N/A</v>
      </c>
      <c r="CQ54" s="75" t="e">
        <v>#N/A</v>
      </c>
      <c r="CR54" s="180" t="e">
        <f t="shared" si="15"/>
        <v>#N/A</v>
      </c>
      <c r="CS54" s="75">
        <v>1</v>
      </c>
      <c r="CT54" s="181" t="e">
        <f t="shared" si="183"/>
        <v>#N/A</v>
      </c>
      <c r="CU54" s="107" t="e">
        <v>#N/A</v>
      </c>
      <c r="CV54" s="75" t="e">
        <v>#N/A</v>
      </c>
      <c r="CW54" s="180" t="e">
        <f t="shared" si="106"/>
        <v>#N/A</v>
      </c>
      <c r="CX54" s="75">
        <v>1</v>
      </c>
      <c r="CY54" s="182" t="e">
        <f t="shared" si="107"/>
        <v>#N/A</v>
      </c>
      <c r="CZ54" s="109" t="str">
        <f t="shared" si="16"/>
        <v/>
      </c>
      <c r="DA54" s="76" t="str">
        <f t="shared" si="34"/>
        <v/>
      </c>
      <c r="DB54" s="82">
        <v>1</v>
      </c>
      <c r="DC54" s="183" t="str">
        <f t="shared" si="17"/>
        <v/>
      </c>
      <c r="DD54" s="85" t="s">
        <v>387</v>
      </c>
      <c r="DE54" s="184" t="str">
        <f t="shared" si="108"/>
        <v/>
      </c>
      <c r="DF54" s="77">
        <v>3</v>
      </c>
      <c r="DG54" s="185" t="str">
        <f t="shared" si="109"/>
        <v/>
      </c>
      <c r="DH54" s="78" t="str">
        <f t="shared" si="110"/>
        <v/>
      </c>
      <c r="DI54" s="75" t="s">
        <v>387</v>
      </c>
      <c r="DJ54" s="180" t="str">
        <f t="shared" si="111"/>
        <v/>
      </c>
      <c r="DK54" s="75">
        <v>1</v>
      </c>
      <c r="DL54" s="181" t="str">
        <f t="shared" si="112"/>
        <v/>
      </c>
      <c r="DM54" s="78" t="str">
        <f t="shared" si="113"/>
        <v/>
      </c>
      <c r="DN54" s="75" t="s">
        <v>387</v>
      </c>
      <c r="DO54" s="180" t="str">
        <f t="shared" si="114"/>
        <v/>
      </c>
      <c r="DP54" s="75">
        <v>1</v>
      </c>
      <c r="DQ54" s="181" t="str">
        <f t="shared" si="115"/>
        <v/>
      </c>
      <c r="DR54" s="78" t="str">
        <f t="shared" si="116"/>
        <v/>
      </c>
      <c r="DS54" s="75" t="s">
        <v>387</v>
      </c>
      <c r="DT54" s="180" t="str">
        <f t="shared" si="117"/>
        <v/>
      </c>
      <c r="DU54" s="75">
        <v>1</v>
      </c>
      <c r="DV54" s="154" t="str">
        <f t="shared" si="118"/>
        <v/>
      </c>
      <c r="DW54" s="506"/>
      <c r="DX54" s="342"/>
      <c r="DY54" s="350" t="s">
        <v>433</v>
      </c>
      <c r="DZ54" s="351"/>
      <c r="EA54" s="351"/>
      <c r="EB54" s="352"/>
      <c r="EC54" s="389"/>
      <c r="ED54" s="351"/>
      <c r="EE54" s="351"/>
      <c r="EF54" s="351"/>
      <c r="EG54" s="352"/>
      <c r="EH54" s="389"/>
      <c r="EI54" s="351"/>
      <c r="EJ54" s="351"/>
      <c r="EK54" s="351"/>
      <c r="EL54" s="352"/>
      <c r="EM54" s="389"/>
      <c r="EN54" s="351"/>
      <c r="EO54" s="351"/>
      <c r="EP54" s="351"/>
      <c r="EQ54" s="352"/>
      <c r="ER54" s="389"/>
      <c r="ES54" s="351"/>
      <c r="ET54" s="351"/>
      <c r="EU54" s="351"/>
      <c r="EV54" s="352"/>
      <c r="EW54" s="389"/>
      <c r="EX54" s="351"/>
      <c r="EY54" s="351"/>
      <c r="EZ54" s="351"/>
      <c r="FA54" s="352"/>
      <c r="FB54" s="389"/>
      <c r="FC54" s="351"/>
      <c r="FD54" s="351"/>
      <c r="FE54" s="351"/>
      <c r="FF54" s="352"/>
      <c r="FG54" s="542"/>
      <c r="FH54" s="351"/>
      <c r="FI54" s="351"/>
      <c r="FJ54" s="351"/>
      <c r="FK54" s="526"/>
      <c r="FL54" s="210"/>
      <c r="FM54" s="43"/>
      <c r="FN54" s="43"/>
      <c r="FO54" s="55" t="str">
        <f t="shared" si="24"/>
        <v/>
      </c>
      <c r="FP54" s="43"/>
      <c r="FQ54" s="56" t="str">
        <f>IF(AO54="","",INDEX($FW$2:$GA$2,2,MATCH(AO54,#REF!,0)))</f>
        <v/>
      </c>
      <c r="FR54" s="57" t="str">
        <f>IF(AP54="","",INDEX($FW$2:$GA$2,2,MATCH(AP54,#REF!,0)))</f>
        <v/>
      </c>
      <c r="FS54" s="57" t="str">
        <f>IF(AQ54="","",INDEX($FW$2:$GA$2,2,MATCH(AQ54,#REF!,0)))</f>
        <v/>
      </c>
      <c r="FT54" s="57" t="str">
        <f>IF(AR54="","",INDEX($FW$2:$GA$2,2,MATCH(AR54,#REF!,0)))</f>
        <v/>
      </c>
      <c r="FU54" s="57" t="str">
        <f>IF(AS54="","",INDEX($FW$2:$GA$2,2,MATCH(AS54,#REF!,0)))</f>
        <v/>
      </c>
      <c r="FV54" s="57" t="str">
        <f>IF(AT54="","",INDEX($FW$2:$GA$2,2,MATCH(AT54,#REF!,0)))</f>
        <v/>
      </c>
      <c r="FW54" s="57" t="str">
        <f>IF(AU54="","",INDEX($FW$2:$GA$2,2,MATCH(AU54,#REF!,0)))</f>
        <v/>
      </c>
      <c r="FX54" s="57" t="str">
        <f>IF(AV54="","",INDEX($FW$2:$GA$2,2,MATCH(AV54,#REF!,0)))</f>
        <v/>
      </c>
      <c r="FY54" s="57" t="str">
        <f>IF(AW54="","",INDEX($FW$2:$GA$2,2,MATCH(AW54,#REF!,0)))</f>
        <v/>
      </c>
      <c r="FZ54" s="58" t="str">
        <f>IF(AX54="","",INDEX($FW$2:$GA$2,2,MATCH(AX54,#REF!,0)))</f>
        <v/>
      </c>
      <c r="GA54" s="59" t="e">
        <f>SUMPRODUCT(FQ54:FZ54,#REF!)</f>
        <v>#REF!</v>
      </c>
      <c r="GB54" s="43"/>
      <c r="GC54" s="88" t="str">
        <f t="shared" si="25"/>
        <v/>
      </c>
      <c r="GD54" s="88" t="e">
        <f t="shared" si="26"/>
        <v>#N/A</v>
      </c>
      <c r="GE54" s="88" t="e">
        <f t="shared" si="27"/>
        <v>#N/A</v>
      </c>
      <c r="GF54" s="87" t="e">
        <f t="shared" si="28"/>
        <v>#N/A</v>
      </c>
      <c r="GG54" s="87" t="str">
        <f t="shared" si="29"/>
        <v/>
      </c>
      <c r="GH54" s="87" t="str">
        <f t="shared" si="30"/>
        <v/>
      </c>
      <c r="GI54" s="87" t="str">
        <f t="shared" si="31"/>
        <v/>
      </c>
      <c r="GJ54" s="87" t="str">
        <f t="shared" si="32"/>
        <v/>
      </c>
    </row>
    <row r="55" spans="1:192" s="13" customFormat="1" ht="22.5" customHeight="1" outlineLevel="2">
      <c r="A55" s="608"/>
      <c r="B55" s="166"/>
      <c r="C55" s="494"/>
      <c r="D55" s="498" t="s">
        <v>386</v>
      </c>
      <c r="E55" s="195" t="s">
        <v>154</v>
      </c>
      <c r="F55" s="198" t="s">
        <v>353</v>
      </c>
      <c r="G55" s="167"/>
      <c r="H55" s="165"/>
      <c r="I55" s="167">
        <v>2002</v>
      </c>
      <c r="J55" s="167" t="str">
        <f t="shared" si="91"/>
        <v>平14</v>
      </c>
      <c r="K55" s="167"/>
      <c r="L55" s="621">
        <v>802</v>
      </c>
      <c r="M55" s="68"/>
      <c r="N55" s="68"/>
      <c r="O55" s="168"/>
      <c r="P55" s="168"/>
      <c r="Q55" s="169"/>
      <c r="R55" s="461" t="e">
        <f t="shared" si="92"/>
        <v>#DIV/0!</v>
      </c>
      <c r="S55" s="461" t="e">
        <f t="shared" si="93"/>
        <v>#DIV/0!</v>
      </c>
      <c r="T55" s="462" t="e">
        <f t="shared" si="94"/>
        <v>#DIV/0!</v>
      </c>
      <c r="U55" s="68"/>
      <c r="V55" s="68"/>
      <c r="W55" s="68"/>
      <c r="X55" s="68"/>
      <c r="Y55" s="68"/>
      <c r="Z55" s="79" t="str">
        <f t="shared" si="95"/>
        <v>4: 500㎡以上</v>
      </c>
      <c r="AA55" s="69"/>
      <c r="AB55" s="69" t="str">
        <f t="shared" si="96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97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98"/>
        <v>13</v>
      </c>
      <c r="AZ55" s="68"/>
      <c r="BA55" s="68">
        <f t="shared" si="99"/>
        <v>13</v>
      </c>
      <c r="BB55" s="69" t="e">
        <f t="shared" si="100"/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101"/>
        <v/>
      </c>
      <c r="BK55" s="441" t="s">
        <v>411</v>
      </c>
      <c r="BL55" s="441">
        <v>1</v>
      </c>
      <c r="BM55" s="441"/>
      <c r="BN55" s="442" t="s">
        <v>414</v>
      </c>
      <c r="BO55" s="450" t="s">
        <v>1</v>
      </c>
      <c r="BP55" s="446" t="s">
        <v>1</v>
      </c>
      <c r="BQ55" s="446" t="s">
        <v>1</v>
      </c>
      <c r="BR55" s="446" t="s">
        <v>1</v>
      </c>
      <c r="BS55" s="446" t="s">
        <v>1</v>
      </c>
      <c r="BT55" s="441" t="s">
        <v>0</v>
      </c>
      <c r="BU55" s="441" t="s">
        <v>0</v>
      </c>
      <c r="BV55" s="442" t="s">
        <v>42</v>
      </c>
      <c r="BW55" s="191"/>
      <c r="BX55" s="190"/>
      <c r="BY55" s="190"/>
      <c r="BZ55" s="499"/>
      <c r="CA55" s="192">
        <v>1</v>
      </c>
      <c r="CB55" s="177">
        <v>1</v>
      </c>
      <c r="CC55" s="178" t="str">
        <f t="shared" si="119"/>
        <v/>
      </c>
      <c r="CD55" s="176" t="str">
        <f t="shared" si="10"/>
        <v/>
      </c>
      <c r="CE55" s="179"/>
      <c r="CF55" s="106" t="str">
        <f t="shared" si="11"/>
        <v/>
      </c>
      <c r="CG55" s="75" t="s">
        <v>387</v>
      </c>
      <c r="CH55" s="180" t="str">
        <f t="shared" si="12"/>
        <v/>
      </c>
      <c r="CI55" s="75">
        <v>1</v>
      </c>
      <c r="CJ55" s="181" t="str">
        <f t="shared" si="102"/>
        <v/>
      </c>
      <c r="CK55" s="107" t="e">
        <v>#N/A</v>
      </c>
      <c r="CL55" s="75" t="e">
        <v>#N/A</v>
      </c>
      <c r="CM55" s="180" t="e">
        <f t="shared" si="103"/>
        <v>#N/A</v>
      </c>
      <c r="CN55" s="75">
        <v>1</v>
      </c>
      <c r="CO55" s="181" t="e">
        <f t="shared" si="104"/>
        <v>#N/A</v>
      </c>
      <c r="CP55" s="107" t="e">
        <v>#N/A</v>
      </c>
      <c r="CQ55" s="75" t="e">
        <v>#N/A</v>
      </c>
      <c r="CR55" s="180" t="e">
        <f t="shared" si="15"/>
        <v>#N/A</v>
      </c>
      <c r="CS55" s="75">
        <v>1</v>
      </c>
      <c r="CT55" s="181" t="e">
        <f t="shared" si="183"/>
        <v>#N/A</v>
      </c>
      <c r="CU55" s="107" t="e">
        <v>#N/A</v>
      </c>
      <c r="CV55" s="75" t="e">
        <v>#N/A</v>
      </c>
      <c r="CW55" s="180" t="e">
        <f t="shared" si="106"/>
        <v>#N/A</v>
      </c>
      <c r="CX55" s="75">
        <v>1</v>
      </c>
      <c r="CY55" s="182" t="e">
        <f t="shared" si="107"/>
        <v>#N/A</v>
      </c>
      <c r="CZ55" s="109" t="str">
        <f t="shared" si="16"/>
        <v/>
      </c>
      <c r="DA55" s="76" t="str">
        <f t="shared" si="34"/>
        <v/>
      </c>
      <c r="DB55" s="82">
        <v>1</v>
      </c>
      <c r="DC55" s="183" t="str">
        <f t="shared" si="17"/>
        <v/>
      </c>
      <c r="DD55" s="85" t="s">
        <v>387</v>
      </c>
      <c r="DE55" s="184" t="str">
        <f t="shared" si="108"/>
        <v/>
      </c>
      <c r="DF55" s="77">
        <v>3</v>
      </c>
      <c r="DG55" s="185" t="str">
        <f t="shared" si="109"/>
        <v/>
      </c>
      <c r="DH55" s="78" t="str">
        <f t="shared" si="110"/>
        <v/>
      </c>
      <c r="DI55" s="75" t="s">
        <v>387</v>
      </c>
      <c r="DJ55" s="180" t="str">
        <f t="shared" si="111"/>
        <v/>
      </c>
      <c r="DK55" s="75">
        <v>1</v>
      </c>
      <c r="DL55" s="181" t="str">
        <f t="shared" si="112"/>
        <v/>
      </c>
      <c r="DM55" s="78" t="str">
        <f t="shared" si="113"/>
        <v/>
      </c>
      <c r="DN55" s="75" t="s">
        <v>387</v>
      </c>
      <c r="DO55" s="180" t="str">
        <f t="shared" si="114"/>
        <v/>
      </c>
      <c r="DP55" s="75">
        <v>1</v>
      </c>
      <c r="DQ55" s="181" t="str">
        <f t="shared" si="115"/>
        <v/>
      </c>
      <c r="DR55" s="78" t="str">
        <f t="shared" si="116"/>
        <v/>
      </c>
      <c r="DS55" s="75" t="s">
        <v>387</v>
      </c>
      <c r="DT55" s="180" t="str">
        <f t="shared" si="117"/>
        <v/>
      </c>
      <c r="DU55" s="75">
        <v>1</v>
      </c>
      <c r="DV55" s="154" t="str">
        <f t="shared" si="118"/>
        <v/>
      </c>
      <c r="DW55" s="506"/>
      <c r="DX55" s="342"/>
      <c r="DY55" s="343"/>
      <c r="DZ55" s="350" t="s">
        <v>433</v>
      </c>
      <c r="EA55" s="350" t="s">
        <v>434</v>
      </c>
      <c r="EB55" s="352"/>
      <c r="EC55" s="389"/>
      <c r="ED55" s="351"/>
      <c r="EE55" s="351"/>
      <c r="EF55" s="351"/>
      <c r="EG55" s="352"/>
      <c r="EH55" s="399"/>
      <c r="EI55" s="398"/>
      <c r="EJ55" s="398"/>
      <c r="EK55" s="398"/>
      <c r="EL55" s="367"/>
      <c r="EM55" s="389"/>
      <c r="EN55" s="351"/>
      <c r="EO55" s="351"/>
      <c r="EP55" s="351"/>
      <c r="EQ55" s="352"/>
      <c r="ER55" s="389"/>
      <c r="ES55" s="351"/>
      <c r="ET55" s="351"/>
      <c r="EU55" s="351"/>
      <c r="EV55" s="352"/>
      <c r="EW55" s="389"/>
      <c r="EX55" s="351"/>
      <c r="EY55" s="351"/>
      <c r="EZ55" s="351"/>
      <c r="FA55" s="352"/>
      <c r="FB55" s="389"/>
      <c r="FC55" s="351"/>
      <c r="FD55" s="351"/>
      <c r="FE55" s="351"/>
      <c r="FF55" s="352"/>
      <c r="FG55" s="542"/>
      <c r="FH55" s="351"/>
      <c r="FI55" s="351"/>
      <c r="FJ55" s="351"/>
      <c r="FK55" s="526"/>
      <c r="FL55" s="210"/>
      <c r="FM55" s="43"/>
      <c r="FN55" s="43"/>
      <c r="FO55" s="55" t="str">
        <f t="shared" si="24"/>
        <v/>
      </c>
      <c r="FP55" s="43"/>
      <c r="FQ55" s="56" t="str">
        <f>IF(AO55="","",INDEX($FW$2:$GA$2,2,MATCH(AO55,#REF!,0)))</f>
        <v/>
      </c>
      <c r="FR55" s="57" t="str">
        <f>IF(AP55="","",INDEX($FW$2:$GA$2,2,MATCH(AP55,#REF!,0)))</f>
        <v/>
      </c>
      <c r="FS55" s="57" t="str">
        <f>IF(AQ55="","",INDEX($FW$2:$GA$2,2,MATCH(AQ55,#REF!,0)))</f>
        <v/>
      </c>
      <c r="FT55" s="57" t="str">
        <f>IF(AR55="","",INDEX($FW$2:$GA$2,2,MATCH(AR55,#REF!,0)))</f>
        <v/>
      </c>
      <c r="FU55" s="57" t="str">
        <f>IF(AS55="","",INDEX($FW$2:$GA$2,2,MATCH(AS55,#REF!,0)))</f>
        <v/>
      </c>
      <c r="FV55" s="57" t="str">
        <f>IF(AT55="","",INDEX($FW$2:$GA$2,2,MATCH(AT55,#REF!,0)))</f>
        <v/>
      </c>
      <c r="FW55" s="57" t="str">
        <f>IF(AU55="","",INDEX($FW$2:$GA$2,2,MATCH(AU55,#REF!,0)))</f>
        <v/>
      </c>
      <c r="FX55" s="57" t="str">
        <f>IF(AV55="","",INDEX($FW$2:$GA$2,2,MATCH(AV55,#REF!,0)))</f>
        <v/>
      </c>
      <c r="FY55" s="57" t="str">
        <f>IF(AW55="","",INDEX($FW$2:$GA$2,2,MATCH(AW55,#REF!,0)))</f>
        <v/>
      </c>
      <c r="FZ55" s="58" t="str">
        <f>IF(AX55="","",INDEX($FW$2:$GA$2,2,MATCH(AX55,#REF!,0)))</f>
        <v/>
      </c>
      <c r="GA55" s="59" t="e">
        <f>SUMPRODUCT(FQ55:FZ55,#REF!)</f>
        <v>#REF!</v>
      </c>
      <c r="GB55" s="43"/>
      <c r="GC55" s="88" t="str">
        <f t="shared" si="25"/>
        <v/>
      </c>
      <c r="GD55" s="88" t="e">
        <f t="shared" si="26"/>
        <v>#N/A</v>
      </c>
      <c r="GE55" s="88" t="e">
        <f t="shared" si="27"/>
        <v>#N/A</v>
      </c>
      <c r="GF55" s="87" t="e">
        <f t="shared" si="28"/>
        <v>#N/A</v>
      </c>
      <c r="GG55" s="87" t="str">
        <f t="shared" si="29"/>
        <v/>
      </c>
      <c r="GH55" s="87" t="str">
        <f t="shared" si="30"/>
        <v/>
      </c>
      <c r="GI55" s="87" t="str">
        <f t="shared" si="31"/>
        <v/>
      </c>
      <c r="GJ55" s="87" t="str">
        <f t="shared" si="32"/>
        <v/>
      </c>
    </row>
    <row r="56" spans="1:192" s="13" customFormat="1" ht="22.5" customHeight="1" outlineLevel="2">
      <c r="A56" s="608"/>
      <c r="B56" s="166"/>
      <c r="C56" s="494"/>
      <c r="D56" s="498" t="s">
        <v>369</v>
      </c>
      <c r="E56" s="195" t="s">
        <v>155</v>
      </c>
      <c r="F56" s="198" t="s">
        <v>353</v>
      </c>
      <c r="G56" s="167"/>
      <c r="H56" s="165"/>
      <c r="I56" s="167">
        <v>1984</v>
      </c>
      <c r="J56" s="167" t="str">
        <f>IF(OR(I56="",TYPE(I56)&lt;&gt;1),"",TEXT(DATEVALUE(I56&amp;"/1/1"),"gge"))</f>
        <v>昭59</v>
      </c>
      <c r="K56" s="167"/>
      <c r="L56" s="621">
        <v>297</v>
      </c>
      <c r="M56" s="68"/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5: 200㎡以上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>IF(AND(TYPE(B$4)=1,B$4&lt;&gt;"",TYPE(I56)=1,I56&lt;&gt;""),B$4-I56,"")</f>
        <v>31</v>
      </c>
      <c r="AZ56" s="68"/>
      <c r="BA56" s="68">
        <f>IF(AY56="","",AY56+AZ56)</f>
        <v>31</v>
      </c>
      <c r="BB56" s="69" t="e">
        <f>GA56/10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>IF(OR(B$4="",AN56=""),"",AN56+B$4)</f>
        <v/>
      </c>
      <c r="BK56" s="441" t="s">
        <v>409</v>
      </c>
      <c r="BL56" s="441">
        <v>1</v>
      </c>
      <c r="BM56" s="441"/>
      <c r="BN56" s="442"/>
      <c r="BO56" s="440" t="s">
        <v>454</v>
      </c>
      <c r="BP56" s="441" t="s">
        <v>454</v>
      </c>
      <c r="BQ56" s="441" t="s">
        <v>454</v>
      </c>
      <c r="BR56" s="441" t="s">
        <v>454</v>
      </c>
      <c r="BS56" s="441" t="s">
        <v>454</v>
      </c>
      <c r="BT56" s="441" t="s">
        <v>454</v>
      </c>
      <c r="BU56" s="441" t="s">
        <v>454</v>
      </c>
      <c r="BV56" s="442" t="s">
        <v>452</v>
      </c>
      <c r="BW56" s="191"/>
      <c r="BX56" s="190"/>
      <c r="BY56" s="190"/>
      <c r="BZ56" s="499"/>
      <c r="CA56" s="192">
        <v>1</v>
      </c>
      <c r="CB56" s="177">
        <v>1</v>
      </c>
      <c r="CC56" s="178" t="str">
        <f t="shared" si="119"/>
        <v/>
      </c>
      <c r="CD56" s="176" t="str">
        <f t="shared" si="10"/>
        <v/>
      </c>
      <c r="CE56" s="179"/>
      <c r="CF56" s="106" t="str">
        <f t="shared" si="11"/>
        <v/>
      </c>
      <c r="CG56" s="75" t="s">
        <v>387</v>
      </c>
      <c r="CH56" s="180" t="str">
        <f t="shared" si="12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5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6"/>
        <v/>
      </c>
      <c r="DA56" s="76" t="str">
        <f t="shared" si="34"/>
        <v/>
      </c>
      <c r="DB56" s="82">
        <v>1</v>
      </c>
      <c r="DC56" s="183" t="str">
        <f t="shared" si="17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342"/>
      <c r="DY56" s="343"/>
      <c r="DZ56" s="343"/>
      <c r="EA56" s="395"/>
      <c r="EB56" s="354" t="s">
        <v>434</v>
      </c>
      <c r="EC56" s="389"/>
      <c r="ED56" s="351"/>
      <c r="EE56" s="351"/>
      <c r="EF56" s="351"/>
      <c r="EG56" s="352"/>
      <c r="EH56" s="389"/>
      <c r="EI56" s="351"/>
      <c r="EJ56" s="351"/>
      <c r="EK56" s="351"/>
      <c r="EL56" s="352"/>
      <c r="EM56" s="389"/>
      <c r="EN56" s="351"/>
      <c r="EO56" s="351"/>
      <c r="EP56" s="351"/>
      <c r="EQ56" s="352"/>
      <c r="ER56" s="389"/>
      <c r="ES56" s="351"/>
      <c r="ET56" s="351"/>
      <c r="EU56" s="351"/>
      <c r="EV56" s="352"/>
      <c r="EW56" s="389"/>
      <c r="EX56" s="351"/>
      <c r="EY56" s="351"/>
      <c r="EZ56" s="351"/>
      <c r="FA56" s="352"/>
      <c r="FB56" s="389"/>
      <c r="FC56" s="351"/>
      <c r="FD56" s="351"/>
      <c r="FE56" s="351"/>
      <c r="FF56" s="352"/>
      <c r="FG56" s="542"/>
      <c r="FH56" s="351"/>
      <c r="FI56" s="351"/>
      <c r="FJ56" s="351"/>
      <c r="FK56" s="526"/>
      <c r="FL56" s="210"/>
      <c r="FM56" s="43"/>
      <c r="FN56" s="43"/>
      <c r="FO56" s="55" t="str">
        <f t="shared" si="24"/>
        <v/>
      </c>
      <c r="FP56" s="43"/>
      <c r="FQ56" s="56" t="str">
        <f>IF(AO56="","",INDEX($FW$2:$GA$2,2,MATCH(AO56,#REF!,0)))</f>
        <v/>
      </c>
      <c r="FR56" s="57" t="str">
        <f>IF(AP56="","",INDEX($FW$2:$GA$2,2,MATCH(AP56,#REF!,0)))</f>
        <v/>
      </c>
      <c r="FS56" s="57" t="str">
        <f>IF(AQ56="","",INDEX($FW$2:$GA$2,2,MATCH(AQ56,#REF!,0)))</f>
        <v/>
      </c>
      <c r="FT56" s="57" t="str">
        <f>IF(AR56="","",INDEX($FW$2:$GA$2,2,MATCH(AR56,#REF!,0)))</f>
        <v/>
      </c>
      <c r="FU56" s="57" t="str">
        <f>IF(AS56="","",INDEX($FW$2:$GA$2,2,MATCH(AS56,#REF!,0)))</f>
        <v/>
      </c>
      <c r="FV56" s="57" t="str">
        <f>IF(AT56="","",INDEX($FW$2:$GA$2,2,MATCH(AT56,#REF!,0)))</f>
        <v/>
      </c>
      <c r="FW56" s="57" t="str">
        <f>IF(AU56="","",INDEX($FW$2:$GA$2,2,MATCH(AU56,#REF!,0)))</f>
        <v/>
      </c>
      <c r="FX56" s="57" t="str">
        <f>IF(AV56="","",INDEX($FW$2:$GA$2,2,MATCH(AV56,#REF!,0)))</f>
        <v/>
      </c>
      <c r="FY56" s="57" t="str">
        <f>IF(AW56="","",INDEX($FW$2:$GA$2,2,MATCH(AW56,#REF!,0)))</f>
        <v/>
      </c>
      <c r="FZ56" s="58" t="str">
        <f>IF(AX56="","",INDEX($FW$2:$GA$2,2,MATCH(AX56,#REF!,0)))</f>
        <v/>
      </c>
      <c r="GA56" s="59" t="e">
        <f>SUMPRODUCT(FQ56:FZ56,#REF!)</f>
        <v>#REF!</v>
      </c>
      <c r="GB56" s="43"/>
      <c r="GC56" s="88" t="str">
        <f t="shared" si="25"/>
        <v/>
      </c>
      <c r="GD56" s="88" t="e">
        <f t="shared" si="26"/>
        <v>#N/A</v>
      </c>
      <c r="GE56" s="88" t="e">
        <f t="shared" si="27"/>
        <v>#N/A</v>
      </c>
      <c r="GF56" s="87" t="e">
        <f t="shared" si="28"/>
        <v>#N/A</v>
      </c>
      <c r="GG56" s="87" t="str">
        <f t="shared" si="29"/>
        <v/>
      </c>
      <c r="GH56" s="87" t="str">
        <f t="shared" si="30"/>
        <v/>
      </c>
      <c r="GI56" s="87" t="str">
        <f t="shared" si="31"/>
        <v/>
      </c>
      <c r="GJ56" s="87" t="str">
        <f t="shared" si="32"/>
        <v/>
      </c>
    </row>
    <row r="57" spans="1:192" s="147" customFormat="1" ht="22.5" customHeight="1" outlineLevel="2" collapsed="1">
      <c r="A57" s="608"/>
      <c r="B57" s="166"/>
      <c r="C57" s="494"/>
      <c r="D57" s="498" t="s">
        <v>378</v>
      </c>
      <c r="E57" s="195" t="s">
        <v>364</v>
      </c>
      <c r="F57" s="198"/>
      <c r="G57" s="167"/>
      <c r="H57" s="165"/>
      <c r="I57" s="167"/>
      <c r="J57" s="167" t="str">
        <f t="shared" si="91"/>
        <v/>
      </c>
      <c r="K57" s="167"/>
      <c r="L57" s="621"/>
      <c r="M57" s="68"/>
      <c r="N57" s="68"/>
      <c r="O57" s="168"/>
      <c r="P57" s="168"/>
      <c r="Q57" s="169"/>
      <c r="R57" s="461" t="str">
        <f t="shared" si="92"/>
        <v/>
      </c>
      <c r="S57" s="461" t="str">
        <f t="shared" si="93"/>
        <v/>
      </c>
      <c r="T57" s="462" t="str">
        <f t="shared" si="94"/>
        <v/>
      </c>
      <c r="U57" s="68"/>
      <c r="V57" s="68"/>
      <c r="W57" s="68"/>
      <c r="X57" s="68"/>
      <c r="Y57" s="68"/>
      <c r="Z57" s="79" t="str">
        <f t="shared" si="95"/>
        <v/>
      </c>
      <c r="AA57" s="69"/>
      <c r="AB57" s="69" t="str">
        <f t="shared" si="96"/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si="97"/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 t="str">
        <f t="shared" si="98"/>
        <v/>
      </c>
      <c r="AZ57" s="68"/>
      <c r="BA57" s="68" t="str">
        <f t="shared" si="99"/>
        <v/>
      </c>
      <c r="BB57" s="69" t="e">
        <f t="shared" si="100"/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101"/>
        <v/>
      </c>
      <c r="BK57" s="447"/>
      <c r="BL57" s="447"/>
      <c r="BM57" s="447"/>
      <c r="BN57" s="448"/>
      <c r="BO57" s="452"/>
      <c r="BP57" s="447"/>
      <c r="BQ57" s="447"/>
      <c r="BR57" s="447"/>
      <c r="BS57" s="447"/>
      <c r="BT57" s="447"/>
      <c r="BU57" s="447"/>
      <c r="BV57" s="448"/>
      <c r="BW57" s="193"/>
      <c r="BX57" s="190"/>
      <c r="BY57" s="190"/>
      <c r="BZ57" s="501"/>
      <c r="CA57" s="260">
        <v>1</v>
      </c>
      <c r="CB57" s="261" t="str">
        <f>IF($F57="","",IFERROR(INDEX(#REF!,MATCH('一覧（改訂前の当初）'!$F57,#REF!,0),MATCH($CA$4,#REF!,0)),""))</f>
        <v/>
      </c>
      <c r="CC57" s="262" t="str">
        <f t="shared" si="119"/>
        <v/>
      </c>
      <c r="CD57" s="186" t="str">
        <f t="shared" si="10"/>
        <v/>
      </c>
      <c r="CE57" s="187"/>
      <c r="CF57" s="263" t="str">
        <f t="shared" si="11"/>
        <v/>
      </c>
      <c r="CG57" s="74" t="str">
        <f>IF(OR($CF57="",$F57=""),"",INDEX(#REF!,MATCH($F57,#REF!,0),MATCH(CF$4,#REF!,0)))</f>
        <v/>
      </c>
      <c r="CH57" s="188" t="str">
        <f t="shared" si="12"/>
        <v/>
      </c>
      <c r="CI57" s="74">
        <v>1</v>
      </c>
      <c r="CJ57" s="189" t="str">
        <f t="shared" si="102"/>
        <v/>
      </c>
      <c r="CK57" s="108" t="str">
        <f>IF(OR(L57="",TYPE(L57)&lt;&gt;1),"",IF(OR(BJ57="",INDEX(#REF!,MATCH('一覧（改訂前の当初）'!$N57,#REF!,0),MATCH('一覧（改訂前の当初）'!CK$4,#REF!,0))="",INDEX(#REF!,MATCH('一覧（改訂前の当初）'!$N57,#REF!,0),MATCH('一覧（改訂前の当初）'!CK$4,#REF!,0))+$I57&gt;=BJ57),"",IF(OR(BI57="事後保全対応で更新",BI57="事後保全のみ更新せず"),"",INDEX(#REF!,MATCH('一覧（改訂前の当初）'!$N57,#REF!,0),MATCH('一覧（改訂前の当初）'!CK$4,#REF!,0))+$I57)))</f>
        <v/>
      </c>
      <c r="CL57" s="74" t="str">
        <f>IF(OR(CK57="",$F57=""),"",IF(AND(CK57&lt;&gt;"",$CF57=CK57),INDEX(#REF!,MATCH($F57,#REF!,0),MATCH(CK$4,#REF!,0))+35,INDEX(#REF!,MATCH($F57,#REF!,0),MATCH(CK$4,#REF!,0))))</f>
        <v/>
      </c>
      <c r="CM57" s="188" t="str">
        <f t="shared" si="103"/>
        <v/>
      </c>
      <c r="CN57" s="74">
        <v>1</v>
      </c>
      <c r="CO57" s="189" t="str">
        <f t="shared" si="104"/>
        <v/>
      </c>
      <c r="CP57" s="108" t="str">
        <f>IF(OR(L57="",TYPE(L57)&lt;&gt;1),"",IF(OR(BJ57="",INDEX(#REF!,MATCH('一覧（改訂前の当初）'!N57,#REF!,0),MATCH(CP$4,#REF!,0))="",INDEX(#REF!,MATCH('一覧（改訂前の当初）'!N57,#REF!,0),MATCH(CP$4,#REF!,0))+$I57&gt;=BJ57),"",IF(OR(BI57="事後保全対応で更新",BI57="事後保全のみ更新せず"),"",INDEX(#REF!,MATCH('一覧（改訂前の当初）'!$N57,#REF!,0),MATCH('一覧（改訂前の当初）'!CP$4,#REF!,0))+$I57)))</f>
        <v/>
      </c>
      <c r="CQ57" s="74" t="str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/>
      </c>
      <c r="CR57" s="188" t="str">
        <f t="shared" si="15"/>
        <v/>
      </c>
      <c r="CS57" s="74">
        <v>1</v>
      </c>
      <c r="CT57" s="189" t="str">
        <f t="shared" si="183"/>
        <v/>
      </c>
      <c r="CU57" s="108" t="str">
        <f>IF(OR(L57="",TYPE(L57)&lt;&gt;1),"",IF(OR(BJ57="",,INDEX(#REF!,MATCH('一覧（改訂前の当初）'!$N57,#REF!,0),MATCH('一覧（改訂前の当初）'!CU$4,#REF!,0))="",INDEX(#REF!,MATCH('一覧（改訂前の当初）'!$N57,#REF!,0),MATCH('一覧（改訂前の当初）'!CU$4,#REF!,0))+I57&gt;=BJ57),"",IF(OR(BI57="事後保全対応で更新",BI57="事後保全のみ更新せず"),"",INDEX(#REF!,MATCH('一覧（改訂前の当初）'!$N57,#REF!,0),MATCH('一覧（改訂前の当初）'!CU$4,#REF!,0))+I57)))</f>
        <v/>
      </c>
      <c r="CV57" s="74" t="str">
        <f>IF(OR(CU57="",$F57=""),"",IF(AND(CU57&lt;&gt;"",$CF57=CU57),INDEX(#REF!,MATCH($F57,#REF!,0),MATCH(CF$4,#REF!,0))+35,INDEX(#REF!,MATCH($F57,#REF!,0),MATCH(CU$4,#REF!,0))))</f>
        <v/>
      </c>
      <c r="CW57" s="188" t="str">
        <f t="shared" si="106"/>
        <v/>
      </c>
      <c r="CX57" s="74">
        <v>1</v>
      </c>
      <c r="CY57" s="264" t="str">
        <f t="shared" si="107"/>
        <v/>
      </c>
      <c r="CZ57" s="265" t="str">
        <f t="shared" si="16"/>
        <v/>
      </c>
      <c r="DA57" s="266" t="str">
        <f t="shared" si="34"/>
        <v/>
      </c>
      <c r="DB57" s="267">
        <v>1</v>
      </c>
      <c r="DC57" s="268" t="str">
        <f t="shared" si="17"/>
        <v/>
      </c>
      <c r="DD57" s="83" t="str">
        <f>IF($CZ57="","",INDEX(#REF!,MATCH($F57,#REF!,0),MATCH(CZ$4,#REF!,0)))</f>
        <v/>
      </c>
      <c r="DE57" s="269" t="str">
        <f t="shared" si="108"/>
        <v/>
      </c>
      <c r="DF57" s="270">
        <v>3</v>
      </c>
      <c r="DG57" s="271" t="str">
        <f t="shared" si="109"/>
        <v/>
      </c>
      <c r="DH57" s="272" t="str">
        <f t="shared" si="110"/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si="111"/>
        <v/>
      </c>
      <c r="DK57" s="74">
        <v>1</v>
      </c>
      <c r="DL57" s="189" t="str">
        <f t="shared" si="112"/>
        <v/>
      </c>
      <c r="DM57" s="272" t="str">
        <f t="shared" si="113"/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si="114"/>
        <v/>
      </c>
      <c r="DP57" s="74">
        <v>1</v>
      </c>
      <c r="DQ57" s="189" t="str">
        <f t="shared" si="115"/>
        <v/>
      </c>
      <c r="DR57" s="272" t="str">
        <f t="shared" si="116"/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si="117"/>
        <v/>
      </c>
      <c r="DU57" s="74">
        <v>1</v>
      </c>
      <c r="DV57" s="273" t="str">
        <f t="shared" si="118"/>
        <v/>
      </c>
      <c r="DW57" s="517"/>
      <c r="DX57" s="652" t="s">
        <v>423</v>
      </c>
      <c r="DY57" s="653" t="s">
        <v>423</v>
      </c>
      <c r="DZ57" s="651"/>
      <c r="EA57" s="382"/>
      <c r="EB57" s="383"/>
      <c r="EC57" s="413"/>
      <c r="ED57" s="382"/>
      <c r="EE57" s="382"/>
      <c r="EF57" s="382"/>
      <c r="EG57" s="383"/>
      <c r="EH57" s="413"/>
      <c r="EI57" s="382"/>
      <c r="EJ57" s="382"/>
      <c r="EK57" s="382"/>
      <c r="EL57" s="383"/>
      <c r="EM57" s="413"/>
      <c r="EN57" s="382"/>
      <c r="EO57" s="382"/>
      <c r="EP57" s="382"/>
      <c r="EQ57" s="383"/>
      <c r="ER57" s="413"/>
      <c r="ES57" s="650" t="s">
        <v>55</v>
      </c>
      <c r="ET57" s="651"/>
      <c r="EU57" s="382"/>
      <c r="EV57" s="383"/>
      <c r="EW57" s="413"/>
      <c r="EX57" s="382"/>
      <c r="EY57" s="382"/>
      <c r="EZ57" s="382"/>
      <c r="FA57" s="383"/>
      <c r="FB57" s="413"/>
      <c r="FC57" s="382"/>
      <c r="FD57" s="382"/>
      <c r="FE57" s="382"/>
      <c r="FF57" s="383"/>
      <c r="FG57" s="546"/>
      <c r="FH57" s="382"/>
      <c r="FI57" s="382"/>
      <c r="FJ57" s="382"/>
      <c r="FK57" s="537"/>
      <c r="FL57" s="29"/>
      <c r="FO57" s="148" t="str">
        <f t="shared" si="24"/>
        <v/>
      </c>
      <c r="FQ57" s="149" t="str">
        <f>IF(AO57="","",INDEX($FW$2:$GA$2,2,MATCH(AO57,#REF!,0)))</f>
        <v/>
      </c>
      <c r="FR57" s="150" t="str">
        <f>IF(AP57="","",INDEX($FW$2:$GA$2,2,MATCH(AP57,#REF!,0)))</f>
        <v/>
      </c>
      <c r="FS57" s="150" t="str">
        <f>IF(AQ57="","",INDEX($FW$2:$GA$2,2,MATCH(AQ57,#REF!,0)))</f>
        <v/>
      </c>
      <c r="FT57" s="150" t="str">
        <f>IF(AR57="","",INDEX($FW$2:$GA$2,2,MATCH(AR57,#REF!,0)))</f>
        <v/>
      </c>
      <c r="FU57" s="150" t="str">
        <f>IF(AS57="","",INDEX($FW$2:$GA$2,2,MATCH(AS57,#REF!,0)))</f>
        <v/>
      </c>
      <c r="FV57" s="150" t="str">
        <f>IF(AT57="","",INDEX($FW$2:$GA$2,2,MATCH(AT57,#REF!,0)))</f>
        <v/>
      </c>
      <c r="FW57" s="150" t="str">
        <f>IF(AU57="","",INDEX($FW$2:$GA$2,2,MATCH(AU57,#REF!,0)))</f>
        <v/>
      </c>
      <c r="FX57" s="150" t="str">
        <f>IF(AV57="","",INDEX($FW$2:$GA$2,2,MATCH(AV57,#REF!,0)))</f>
        <v/>
      </c>
      <c r="FY57" s="150" t="str">
        <f>IF(AW57="","",INDEX($FW$2:$GA$2,2,MATCH(AW57,#REF!,0)))</f>
        <v/>
      </c>
      <c r="FZ57" s="151" t="str">
        <f>IF(AX57="","",INDEX($FW$2:$GA$2,2,MATCH(AX57,#REF!,0)))</f>
        <v/>
      </c>
      <c r="GA57" s="152" t="e">
        <f>SUMPRODUCT(FQ57:FZ57,#REF!)</f>
        <v>#REF!</v>
      </c>
      <c r="GC57" s="153" t="str">
        <f t="shared" si="25"/>
        <v/>
      </c>
      <c r="GD57" s="153" t="str">
        <f t="shared" si="26"/>
        <v/>
      </c>
      <c r="GE57" s="153" t="str">
        <f t="shared" si="27"/>
        <v/>
      </c>
      <c r="GF57" s="153" t="str">
        <f t="shared" si="28"/>
        <v/>
      </c>
      <c r="GG57" s="153" t="str">
        <f t="shared" si="29"/>
        <v/>
      </c>
      <c r="GH57" s="153" t="str">
        <f t="shared" si="30"/>
        <v/>
      </c>
      <c r="GI57" s="153" t="str">
        <f t="shared" si="31"/>
        <v/>
      </c>
      <c r="GJ57" s="153" t="str">
        <f t="shared" si="32"/>
        <v/>
      </c>
    </row>
    <row r="58" spans="1:192" s="147" customFormat="1" ht="22.5" customHeight="1" outlineLevel="2">
      <c r="A58" s="608"/>
      <c r="B58" s="166"/>
      <c r="C58" s="494"/>
      <c r="D58" s="498" t="s">
        <v>378</v>
      </c>
      <c r="E58" s="195" t="s">
        <v>365</v>
      </c>
      <c r="F58" s="198"/>
      <c r="G58" s="167"/>
      <c r="H58" s="165"/>
      <c r="I58" s="167"/>
      <c r="J58" s="167" t="str">
        <f t="shared" si="91"/>
        <v/>
      </c>
      <c r="K58" s="167"/>
      <c r="L58" s="621"/>
      <c r="M58" s="68"/>
      <c r="N58" s="68"/>
      <c r="O58" s="168"/>
      <c r="P58" s="168"/>
      <c r="Q58" s="169"/>
      <c r="R58" s="461" t="str">
        <f t="shared" si="92"/>
        <v/>
      </c>
      <c r="S58" s="461" t="str">
        <f t="shared" si="93"/>
        <v/>
      </c>
      <c r="T58" s="462" t="str">
        <f t="shared" si="94"/>
        <v/>
      </c>
      <c r="U58" s="68"/>
      <c r="V58" s="68"/>
      <c r="W58" s="70"/>
      <c r="X58" s="70"/>
      <c r="Y58" s="70"/>
      <c r="Z58" s="471" t="str">
        <f t="shared" si="95"/>
        <v/>
      </c>
      <c r="AA58" s="71"/>
      <c r="AB58" s="71">
        <f>AA58-I58</f>
        <v>0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97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 t="str">
        <f t="shared" si="98"/>
        <v/>
      </c>
      <c r="AZ58" s="70"/>
      <c r="BA58" s="68" t="str">
        <f t="shared" si="99"/>
        <v/>
      </c>
      <c r="BB58" s="71" t="e">
        <f t="shared" si="100"/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101"/>
        <v/>
      </c>
      <c r="BK58" s="447"/>
      <c r="BL58" s="447"/>
      <c r="BM58" s="447"/>
      <c r="BN58" s="448"/>
      <c r="BO58" s="452"/>
      <c r="BP58" s="447"/>
      <c r="BQ58" s="447"/>
      <c r="BR58" s="447"/>
      <c r="BS58" s="447"/>
      <c r="BT58" s="447"/>
      <c r="BU58" s="447"/>
      <c r="BV58" s="448"/>
      <c r="BW58" s="193"/>
      <c r="BX58" s="190"/>
      <c r="BY58" s="190"/>
      <c r="BZ58" s="501"/>
      <c r="CA58" s="260">
        <v>1</v>
      </c>
      <c r="CB58" s="261" t="str">
        <f>IF($F58="","",IFERROR(INDEX(#REF!,MATCH('一覧（改訂前の当初）'!$F58,#REF!,0),MATCH($CA$4,#REF!,0)),""))</f>
        <v/>
      </c>
      <c r="CC58" s="262" t="str">
        <f t="shared" si="119"/>
        <v/>
      </c>
      <c r="CD58" s="186" t="str">
        <f t="shared" si="10"/>
        <v/>
      </c>
      <c r="CE58" s="187"/>
      <c r="CF58" s="263" t="str">
        <f t="shared" si="11"/>
        <v/>
      </c>
      <c r="CG58" s="74" t="str">
        <f>IF(OR($CF58="",$F58=""),"",INDEX(#REF!,MATCH($F58,#REF!,0),MATCH(CF$4,#REF!,0)))</f>
        <v/>
      </c>
      <c r="CH58" s="188" t="str">
        <f t="shared" si="12"/>
        <v/>
      </c>
      <c r="CI58" s="74">
        <v>1</v>
      </c>
      <c r="CJ58" s="189" t="str">
        <f t="shared" si="102"/>
        <v/>
      </c>
      <c r="CK58" s="108" t="str">
        <f>IF(OR(L58="",TYPE(L58)&lt;&gt;1),"",IF(OR(BJ58="",INDEX(#REF!,MATCH('一覧（改訂前の当初）'!$N58,#REF!,0),MATCH('一覧（改訂前の当初）'!CK$4,#REF!,0))="",INDEX(#REF!,MATCH('一覧（改訂前の当初）'!$N58,#REF!,0),MATCH('一覧（改訂前の当初）'!CK$4,#REF!,0))+$I58&gt;=BJ58),"",IF(OR(BI58="事後保全対応で更新",BI58="事後保全のみ更新せず"),"",INDEX(#REF!,MATCH('一覧（改訂前の当初）'!$N58,#REF!,0),MATCH('一覧（改訂前の当初）'!CK$4,#REF!,0))+$I58)))</f>
        <v/>
      </c>
      <c r="CL58" s="74" t="str">
        <f>IF(OR(CK58="",$F58=""),"",IF(AND(CK58&lt;&gt;"",$CF58=CK58),INDEX(#REF!,MATCH($F58,#REF!,0),MATCH(CK$4,#REF!,0))+35,INDEX(#REF!,MATCH($F58,#REF!,0),MATCH(CK$4,#REF!,0))))</f>
        <v/>
      </c>
      <c r="CM58" s="188" t="str">
        <f t="shared" si="103"/>
        <v/>
      </c>
      <c r="CN58" s="74">
        <v>1</v>
      </c>
      <c r="CO58" s="189" t="str">
        <f t="shared" si="104"/>
        <v/>
      </c>
      <c r="CP58" s="108" t="str">
        <f>IF(OR(L58="",TYPE(L58)&lt;&gt;1),"",IF(OR(BJ58="",INDEX(#REF!,MATCH('一覧（改訂前の当初）'!N58,#REF!,0),MATCH(CP$4,#REF!,0))="",INDEX(#REF!,MATCH('一覧（改訂前の当初）'!N58,#REF!,0),MATCH(CP$4,#REF!,0))+$I58&gt;=BJ58),"",IF(OR(BI58="事後保全対応で更新",BI58="事後保全のみ更新せず"),"",INDEX(#REF!,MATCH('一覧（改訂前の当初）'!$N58,#REF!,0),MATCH('一覧（改訂前の当初）'!CP$4,#REF!,0))+$I58)))</f>
        <v/>
      </c>
      <c r="CQ58" s="74" t="str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/>
      </c>
      <c r="CR58" s="188" t="str">
        <f t="shared" si="15"/>
        <v/>
      </c>
      <c r="CS58" s="74">
        <v>1</v>
      </c>
      <c r="CT58" s="189" t="str">
        <f t="shared" si="183"/>
        <v/>
      </c>
      <c r="CU58" s="108" t="str">
        <f>IF(OR(L58="",TYPE(L58)&lt;&gt;1),"",IF(OR(BJ58="",,INDEX(#REF!,MATCH('一覧（改訂前の当初）'!$N58,#REF!,0),MATCH('一覧（改訂前の当初）'!CU$4,#REF!,0))="",INDEX(#REF!,MATCH('一覧（改訂前の当初）'!$N58,#REF!,0),MATCH('一覧（改訂前の当初）'!CU$4,#REF!,0))+I58&gt;=BJ58),"",IF(OR(BI58="事後保全対応で更新",BI58="事後保全のみ更新せず"),"",INDEX(#REF!,MATCH('一覧（改訂前の当初）'!$N58,#REF!,0),MATCH('一覧（改訂前の当初）'!CU$4,#REF!,0))+I58)))</f>
        <v/>
      </c>
      <c r="CV58" s="74" t="str">
        <f>IF(OR(CU58="",$F58=""),"",IF(AND(CU58&lt;&gt;"",$CF58=CU58),INDEX(#REF!,MATCH($F58,#REF!,0),MATCH(CF$4,#REF!,0))+35,INDEX(#REF!,MATCH($F58,#REF!,0),MATCH(CU$4,#REF!,0))))</f>
        <v/>
      </c>
      <c r="CW58" s="188" t="str">
        <f t="shared" si="106"/>
        <v/>
      </c>
      <c r="CX58" s="74">
        <v>1</v>
      </c>
      <c r="CY58" s="264" t="str">
        <f t="shared" si="107"/>
        <v/>
      </c>
      <c r="CZ58" s="265" t="str">
        <f t="shared" si="16"/>
        <v/>
      </c>
      <c r="DA58" s="266" t="str">
        <f t="shared" si="34"/>
        <v/>
      </c>
      <c r="DB58" s="267">
        <v>1</v>
      </c>
      <c r="DC58" s="268" t="str">
        <f t="shared" si="17"/>
        <v/>
      </c>
      <c r="DD58" s="83" t="str">
        <f>IF($CZ58="","",INDEX(#REF!,MATCH($F58,#REF!,0),MATCH(CZ$4,#REF!,0)))</f>
        <v/>
      </c>
      <c r="DE58" s="269" t="str">
        <f t="shared" si="108"/>
        <v/>
      </c>
      <c r="DF58" s="270">
        <v>3</v>
      </c>
      <c r="DG58" s="271" t="str">
        <f t="shared" si="109"/>
        <v/>
      </c>
      <c r="DH58" s="272" t="str">
        <f t="shared" si="110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111"/>
        <v/>
      </c>
      <c r="DK58" s="74">
        <v>1</v>
      </c>
      <c r="DL58" s="189" t="str">
        <f t="shared" si="112"/>
        <v/>
      </c>
      <c r="DM58" s="272" t="str">
        <f t="shared" si="113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114"/>
        <v/>
      </c>
      <c r="DP58" s="74">
        <v>1</v>
      </c>
      <c r="DQ58" s="189" t="str">
        <f t="shared" si="115"/>
        <v/>
      </c>
      <c r="DR58" s="272" t="str">
        <f t="shared" si="116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117"/>
        <v/>
      </c>
      <c r="DU58" s="74">
        <v>1</v>
      </c>
      <c r="DV58" s="273" t="str">
        <f t="shared" si="118"/>
        <v/>
      </c>
      <c r="DW58" s="517"/>
      <c r="DX58" s="654"/>
      <c r="DY58" s="651"/>
      <c r="DZ58" s="653" t="s">
        <v>423</v>
      </c>
      <c r="EA58" s="382"/>
      <c r="EB58" s="383"/>
      <c r="EC58" s="413"/>
      <c r="ED58" s="382"/>
      <c r="EE58" s="382"/>
      <c r="EF58" s="382"/>
      <c r="EG58" s="383"/>
      <c r="EH58" s="413"/>
      <c r="EI58" s="382"/>
      <c r="EJ58" s="382"/>
      <c r="EK58" s="382"/>
      <c r="EL58" s="383"/>
      <c r="EM58" s="413"/>
      <c r="EN58" s="382"/>
      <c r="EO58" s="382"/>
      <c r="EP58" s="382"/>
      <c r="EQ58" s="383"/>
      <c r="ER58" s="413"/>
      <c r="ES58" s="651"/>
      <c r="ET58" s="650" t="s">
        <v>55</v>
      </c>
      <c r="EU58" s="382"/>
      <c r="EV58" s="383"/>
      <c r="EW58" s="413"/>
      <c r="EX58" s="382"/>
      <c r="EY58" s="382"/>
      <c r="EZ58" s="382"/>
      <c r="FA58" s="383"/>
      <c r="FB58" s="413"/>
      <c r="FC58" s="382"/>
      <c r="FD58" s="382"/>
      <c r="FE58" s="382"/>
      <c r="FF58" s="383"/>
      <c r="FG58" s="546"/>
      <c r="FH58" s="382"/>
      <c r="FI58" s="382"/>
      <c r="FJ58" s="382"/>
      <c r="FK58" s="537"/>
      <c r="FL58" s="29"/>
      <c r="FO58" s="148" t="str">
        <f t="shared" si="24"/>
        <v/>
      </c>
      <c r="FQ58" s="149" t="str">
        <f>IF(AO58="","",INDEX($FW$2:$GA$2,2,MATCH(AO58,#REF!,0)))</f>
        <v/>
      </c>
      <c r="FR58" s="150" t="str">
        <f>IF(AP58="","",INDEX($FW$2:$GA$2,2,MATCH(AP58,#REF!,0)))</f>
        <v/>
      </c>
      <c r="FS58" s="150" t="str">
        <f>IF(AQ58="","",INDEX($FW$2:$GA$2,2,MATCH(AQ58,#REF!,0)))</f>
        <v/>
      </c>
      <c r="FT58" s="150" t="str">
        <f>IF(AR58="","",INDEX($FW$2:$GA$2,2,MATCH(AR58,#REF!,0)))</f>
        <v/>
      </c>
      <c r="FU58" s="150" t="str">
        <f>IF(AS58="","",INDEX($FW$2:$GA$2,2,MATCH(AS58,#REF!,0)))</f>
        <v/>
      </c>
      <c r="FV58" s="150" t="str">
        <f>IF(AT58="","",INDEX($FW$2:$GA$2,2,MATCH(AT58,#REF!,0)))</f>
        <v/>
      </c>
      <c r="FW58" s="150" t="str">
        <f>IF(AU58="","",INDEX($FW$2:$GA$2,2,MATCH(AU58,#REF!,0)))</f>
        <v/>
      </c>
      <c r="FX58" s="150" t="str">
        <f>IF(AV58="","",INDEX($FW$2:$GA$2,2,MATCH(AV58,#REF!,0)))</f>
        <v/>
      </c>
      <c r="FY58" s="150" t="str">
        <f>IF(AW58="","",INDEX($FW$2:$GA$2,2,MATCH(AW58,#REF!,0)))</f>
        <v/>
      </c>
      <c r="FZ58" s="151" t="str">
        <f>IF(AX58="","",INDEX($FW$2:$GA$2,2,MATCH(AX58,#REF!,0)))</f>
        <v/>
      </c>
      <c r="GA58" s="152" t="e">
        <f>SUMPRODUCT(FQ58:FZ58,#REF!)</f>
        <v>#REF!</v>
      </c>
      <c r="GC58" s="153" t="str">
        <f t="shared" si="25"/>
        <v/>
      </c>
      <c r="GD58" s="153" t="str">
        <f t="shared" si="26"/>
        <v/>
      </c>
      <c r="GE58" s="153" t="str">
        <f t="shared" si="27"/>
        <v/>
      </c>
      <c r="GF58" s="153" t="str">
        <f t="shared" si="28"/>
        <v/>
      </c>
      <c r="GG58" s="153" t="str">
        <f t="shared" si="29"/>
        <v/>
      </c>
      <c r="GH58" s="153" t="str">
        <f t="shared" si="30"/>
        <v/>
      </c>
      <c r="GI58" s="153" t="str">
        <f t="shared" si="31"/>
        <v/>
      </c>
      <c r="GJ58" s="153" t="str">
        <f t="shared" si="32"/>
        <v/>
      </c>
    </row>
    <row r="59" spans="1:192" s="147" customFormat="1" ht="22.5" customHeight="1" outlineLevel="2">
      <c r="A59" s="608"/>
      <c r="B59" s="166"/>
      <c r="C59" s="494"/>
      <c r="D59" s="498" t="s">
        <v>378</v>
      </c>
      <c r="E59" s="195" t="s">
        <v>366</v>
      </c>
      <c r="F59" s="198"/>
      <c r="G59" s="167"/>
      <c r="H59" s="279"/>
      <c r="I59" s="167"/>
      <c r="J59" s="167" t="str">
        <f t="shared" si="91"/>
        <v/>
      </c>
      <c r="K59" s="167"/>
      <c r="L59" s="621"/>
      <c r="M59" s="68"/>
      <c r="N59" s="68"/>
      <c r="O59" s="169"/>
      <c r="P59" s="169"/>
      <c r="Q59" s="169"/>
      <c r="R59" s="461" t="str">
        <f t="shared" si="92"/>
        <v/>
      </c>
      <c r="S59" s="461" t="str">
        <f t="shared" si="93"/>
        <v/>
      </c>
      <c r="T59" s="462" t="str">
        <f t="shared" si="94"/>
        <v/>
      </c>
      <c r="U59" s="68"/>
      <c r="V59" s="68"/>
      <c r="W59" s="68"/>
      <c r="X59" s="68"/>
      <c r="Y59" s="68"/>
      <c r="Z59" s="79" t="str">
        <f t="shared" si="95"/>
        <v/>
      </c>
      <c r="AA59" s="69"/>
      <c r="AB59" s="69">
        <f>AA59-I59</f>
        <v>0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97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 t="str">
        <f t="shared" si="98"/>
        <v/>
      </c>
      <c r="AZ59" s="68"/>
      <c r="BA59" s="68" t="str">
        <f t="shared" si="99"/>
        <v/>
      </c>
      <c r="BB59" s="69" t="e">
        <f t="shared" si="100"/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101"/>
        <v/>
      </c>
      <c r="BK59" s="447"/>
      <c r="BL59" s="447"/>
      <c r="BM59" s="447"/>
      <c r="BN59" s="448"/>
      <c r="BO59" s="452"/>
      <c r="BP59" s="447"/>
      <c r="BQ59" s="447"/>
      <c r="BR59" s="447"/>
      <c r="BS59" s="447"/>
      <c r="BT59" s="447"/>
      <c r="BU59" s="447"/>
      <c r="BV59" s="448"/>
      <c r="BW59" s="193"/>
      <c r="BX59" s="190"/>
      <c r="BY59" s="190"/>
      <c r="BZ59" s="501"/>
      <c r="CA59" s="260">
        <v>1</v>
      </c>
      <c r="CB59" s="261" t="str">
        <f>IF($F59="","",IFERROR(INDEX(#REF!,MATCH('一覧（改訂前の当初）'!$F59,#REF!,0),MATCH($CA$4,#REF!,0)),""))</f>
        <v/>
      </c>
      <c r="CC59" s="262" t="str">
        <f t="shared" si="119"/>
        <v/>
      </c>
      <c r="CD59" s="186" t="str">
        <f t="shared" si="10"/>
        <v/>
      </c>
      <c r="CE59" s="187"/>
      <c r="CF59" s="263" t="str">
        <f t="shared" si="11"/>
        <v/>
      </c>
      <c r="CG59" s="74" t="str">
        <f>IF(OR($CF59="",$F59=""),"",INDEX(#REF!,MATCH($F59,#REF!,0),MATCH(CF$4,#REF!,0)))</f>
        <v/>
      </c>
      <c r="CH59" s="188" t="str">
        <f t="shared" si="12"/>
        <v/>
      </c>
      <c r="CI59" s="74">
        <v>1</v>
      </c>
      <c r="CJ59" s="189" t="str">
        <f t="shared" si="102"/>
        <v/>
      </c>
      <c r="CK59" s="108" t="str">
        <f>IF(OR(L59="",TYPE(L59)&lt;&gt;1),"",IF(OR(BJ59="",INDEX(#REF!,MATCH('一覧（改訂前の当初）'!$N59,#REF!,0),MATCH('一覧（改訂前の当初）'!CK$4,#REF!,0))="",INDEX(#REF!,MATCH('一覧（改訂前の当初）'!$N59,#REF!,0),MATCH('一覧（改訂前の当初）'!CK$4,#REF!,0))+$I59&gt;=BJ59),"",IF(OR(BI59="事後保全対応で更新",BI59="事後保全のみ更新せず"),"",INDEX(#REF!,MATCH('一覧（改訂前の当初）'!$N59,#REF!,0),MATCH('一覧（改訂前の当初）'!CK$4,#REF!,0))+$I59)))</f>
        <v/>
      </c>
      <c r="CL59" s="74" t="str">
        <f>IF(OR(CK59="",$F59=""),"",IF(AND(CK59&lt;&gt;"",$CF59=CK59),INDEX(#REF!,MATCH($F59,#REF!,0),MATCH(CK$4,#REF!,0))+35,INDEX(#REF!,MATCH($F59,#REF!,0),MATCH(CK$4,#REF!,0))))</f>
        <v/>
      </c>
      <c r="CM59" s="188" t="str">
        <f t="shared" si="103"/>
        <v/>
      </c>
      <c r="CN59" s="74">
        <v>1</v>
      </c>
      <c r="CO59" s="189" t="str">
        <f t="shared" si="104"/>
        <v/>
      </c>
      <c r="CP59" s="108" t="str">
        <f>IF(OR(L59="",TYPE(L59)&lt;&gt;1),"",IF(OR(BJ59="",INDEX(#REF!,MATCH('一覧（改訂前の当初）'!N59,#REF!,0),MATCH(CP$4,#REF!,0))="",INDEX(#REF!,MATCH('一覧（改訂前の当初）'!N59,#REF!,0),MATCH(CP$4,#REF!,0))+$I59&gt;=BJ59),"",IF(OR(BI59="事後保全対応で更新",BI59="事後保全のみ更新せず"),"",INDEX(#REF!,MATCH('一覧（改訂前の当初）'!$N59,#REF!,0),MATCH('一覧（改訂前の当初）'!CP$4,#REF!,0))+$I59)))</f>
        <v/>
      </c>
      <c r="CQ59" s="74" t="str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/>
      </c>
      <c r="CR59" s="188" t="str">
        <f t="shared" si="15"/>
        <v/>
      </c>
      <c r="CS59" s="74">
        <v>1</v>
      </c>
      <c r="CT59" s="189" t="str">
        <f t="shared" si="183"/>
        <v/>
      </c>
      <c r="CU59" s="108" t="str">
        <f>IF(OR(L59="",TYPE(L59)&lt;&gt;1),"",IF(OR(BJ59="",,INDEX(#REF!,MATCH('一覧（改訂前の当初）'!$N59,#REF!,0),MATCH('一覧（改訂前の当初）'!CU$4,#REF!,0))="",INDEX(#REF!,MATCH('一覧（改訂前の当初）'!$N59,#REF!,0),MATCH('一覧（改訂前の当初）'!CU$4,#REF!,0))+I59&gt;=BJ59),"",IF(OR(BI59="事後保全対応で更新",BI59="事後保全のみ更新せず"),"",INDEX(#REF!,MATCH('一覧（改訂前の当初）'!$N59,#REF!,0),MATCH('一覧（改訂前の当初）'!CU$4,#REF!,0))+I59)))</f>
        <v/>
      </c>
      <c r="CV59" s="74" t="str">
        <f>IF(OR(CU59="",$F59=""),"",IF(AND(CU59&lt;&gt;"",$CF59=CU59),INDEX(#REF!,MATCH($F59,#REF!,0),MATCH(CF$4,#REF!,0))+35,INDEX(#REF!,MATCH($F59,#REF!,0),MATCH(CU$4,#REF!,0))))</f>
        <v/>
      </c>
      <c r="CW59" s="188" t="str">
        <f t="shared" si="106"/>
        <v/>
      </c>
      <c r="CX59" s="74">
        <v>1</v>
      </c>
      <c r="CY59" s="264" t="str">
        <f t="shared" si="107"/>
        <v/>
      </c>
      <c r="CZ59" s="265" t="str">
        <f t="shared" si="16"/>
        <v/>
      </c>
      <c r="DA59" s="266" t="str">
        <f t="shared" si="34"/>
        <v/>
      </c>
      <c r="DB59" s="267">
        <v>1</v>
      </c>
      <c r="DC59" s="268" t="str">
        <f t="shared" si="17"/>
        <v/>
      </c>
      <c r="DD59" s="83" t="str">
        <f>IF($CZ59="","",INDEX(#REF!,MATCH($F59,#REF!,0),MATCH(CZ$4,#REF!,0)))</f>
        <v/>
      </c>
      <c r="DE59" s="269" t="str">
        <f t="shared" si="108"/>
        <v/>
      </c>
      <c r="DF59" s="270">
        <v>3</v>
      </c>
      <c r="DG59" s="271" t="str">
        <f t="shared" si="109"/>
        <v/>
      </c>
      <c r="DH59" s="272" t="str">
        <f t="shared" si="110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111"/>
        <v/>
      </c>
      <c r="DK59" s="74">
        <v>1</v>
      </c>
      <c r="DL59" s="189" t="str">
        <f t="shared" si="112"/>
        <v/>
      </c>
      <c r="DM59" s="272" t="str">
        <f t="shared" si="113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114"/>
        <v/>
      </c>
      <c r="DP59" s="74">
        <v>1</v>
      </c>
      <c r="DQ59" s="189" t="str">
        <f t="shared" si="115"/>
        <v/>
      </c>
      <c r="DR59" s="272" t="str">
        <f t="shared" si="116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117"/>
        <v/>
      </c>
      <c r="DU59" s="74">
        <v>1</v>
      </c>
      <c r="DV59" s="273" t="str">
        <f t="shared" si="118"/>
        <v/>
      </c>
      <c r="DW59" s="517"/>
      <c r="DX59" s="654"/>
      <c r="DY59" s="651"/>
      <c r="DZ59" s="653" t="s">
        <v>423</v>
      </c>
      <c r="EA59" s="382"/>
      <c r="EB59" s="383"/>
      <c r="EC59" s="413"/>
      <c r="ED59" s="382"/>
      <c r="EE59" s="382"/>
      <c r="EF59" s="382"/>
      <c r="EG59" s="383"/>
      <c r="EH59" s="413"/>
      <c r="EI59" s="382"/>
      <c r="EJ59" s="382"/>
      <c r="EK59" s="382"/>
      <c r="EL59" s="383"/>
      <c r="EM59" s="413"/>
      <c r="EN59" s="382"/>
      <c r="EO59" s="382"/>
      <c r="EP59" s="382"/>
      <c r="EQ59" s="383"/>
      <c r="ER59" s="413"/>
      <c r="ES59" s="651"/>
      <c r="ET59" s="650" t="s">
        <v>55</v>
      </c>
      <c r="EU59" s="382"/>
      <c r="EV59" s="383"/>
      <c r="EW59" s="413"/>
      <c r="EX59" s="382"/>
      <c r="EY59" s="382"/>
      <c r="EZ59" s="382"/>
      <c r="FA59" s="383"/>
      <c r="FB59" s="413"/>
      <c r="FC59" s="382"/>
      <c r="FD59" s="382"/>
      <c r="FE59" s="382"/>
      <c r="FF59" s="383"/>
      <c r="FG59" s="546"/>
      <c r="FH59" s="382"/>
      <c r="FI59" s="382"/>
      <c r="FJ59" s="382"/>
      <c r="FK59" s="537"/>
      <c r="FL59" s="29"/>
      <c r="FO59" s="148" t="str">
        <f t="shared" si="24"/>
        <v/>
      </c>
      <c r="FQ59" s="149" t="str">
        <f>IF(AO59="","",INDEX($FW$2:$GA$2,2,MATCH(AO59,#REF!,0)))</f>
        <v/>
      </c>
      <c r="FR59" s="150" t="str">
        <f>IF(AP59="","",INDEX($FW$2:$GA$2,2,MATCH(AP59,#REF!,0)))</f>
        <v/>
      </c>
      <c r="FS59" s="150" t="str">
        <f>IF(AQ59="","",INDEX($FW$2:$GA$2,2,MATCH(AQ59,#REF!,0)))</f>
        <v/>
      </c>
      <c r="FT59" s="150" t="str">
        <f>IF(AR59="","",INDEX($FW$2:$GA$2,2,MATCH(AR59,#REF!,0)))</f>
        <v/>
      </c>
      <c r="FU59" s="150" t="str">
        <f>IF(AS59="","",INDEX($FW$2:$GA$2,2,MATCH(AS59,#REF!,0)))</f>
        <v/>
      </c>
      <c r="FV59" s="150" t="str">
        <f>IF(AT59="","",INDEX($FW$2:$GA$2,2,MATCH(AT59,#REF!,0)))</f>
        <v/>
      </c>
      <c r="FW59" s="150" t="str">
        <f>IF(AU59="","",INDEX($FW$2:$GA$2,2,MATCH(AU59,#REF!,0)))</f>
        <v/>
      </c>
      <c r="FX59" s="150" t="str">
        <f>IF(AV59="","",INDEX($FW$2:$GA$2,2,MATCH(AV59,#REF!,0)))</f>
        <v/>
      </c>
      <c r="FY59" s="150" t="str">
        <f>IF(AW59="","",INDEX($FW$2:$GA$2,2,MATCH(AW59,#REF!,0)))</f>
        <v/>
      </c>
      <c r="FZ59" s="151" t="str">
        <f>IF(AX59="","",INDEX($FW$2:$GA$2,2,MATCH(AX59,#REF!,0)))</f>
        <v/>
      </c>
      <c r="GA59" s="152" t="e">
        <f>SUMPRODUCT(FQ59:FZ59,#REF!)</f>
        <v>#REF!</v>
      </c>
      <c r="GC59" s="153" t="str">
        <f t="shared" si="25"/>
        <v/>
      </c>
      <c r="GD59" s="153" t="str">
        <f t="shared" si="26"/>
        <v/>
      </c>
      <c r="GE59" s="153" t="str">
        <f t="shared" si="27"/>
        <v/>
      </c>
      <c r="GF59" s="153" t="str">
        <f t="shared" si="28"/>
        <v/>
      </c>
      <c r="GG59" s="153" t="str">
        <f t="shared" si="29"/>
        <v/>
      </c>
      <c r="GH59" s="153" t="str">
        <f t="shared" si="30"/>
        <v/>
      </c>
      <c r="GI59" s="153" t="str">
        <f t="shared" si="31"/>
        <v/>
      </c>
      <c r="GJ59" s="153" t="str">
        <f t="shared" si="32"/>
        <v/>
      </c>
    </row>
    <row r="60" spans="1:192" s="13" customFormat="1" ht="22.5" customHeight="1" outlineLevel="2">
      <c r="A60" s="608"/>
      <c r="B60" s="166"/>
      <c r="C60" s="494"/>
      <c r="D60" s="613" t="s">
        <v>470</v>
      </c>
      <c r="E60" s="195" t="s">
        <v>296</v>
      </c>
      <c r="F60" s="198" t="s">
        <v>359</v>
      </c>
      <c r="G60" s="167"/>
      <c r="H60" s="165"/>
      <c r="I60" s="167">
        <v>1997</v>
      </c>
      <c r="J60" s="167" t="str">
        <f>IF(OR(I60="",TYPE(I60)&lt;&gt;1),"",TEXT(DATEVALUE(I60&amp;"/1/1"),"gge"))</f>
        <v>平9</v>
      </c>
      <c r="K60" s="167"/>
      <c r="L60" s="621">
        <v>7973.69</v>
      </c>
      <c r="M60" s="68"/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1: 5,000㎡以上</v>
      </c>
      <c r="AA60" s="69"/>
      <c r="AB60" s="69" t="str">
        <f t="shared" ref="AB60:AB67" si="184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ref="AY60:AY67" si="185">IF(AND(TYPE(B$4)=1,B$4&lt;&gt;"",TYPE(I60)=1,I60&lt;&gt;""),B$4-I60,"")</f>
        <v>18</v>
      </c>
      <c r="AZ60" s="68"/>
      <c r="BA60" s="68">
        <f>IF(AY60="","",AY60+AZ60)</f>
        <v>18</v>
      </c>
      <c r="BB60" s="69" t="e">
        <f>GA60/10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ref="BJ60:BJ67" si="186">IF(OR(B$4="",AN60=""),"",AN60+B$4)</f>
        <v/>
      </c>
      <c r="BK60" s="441" t="s">
        <v>409</v>
      </c>
      <c r="BL60" s="441">
        <v>1</v>
      </c>
      <c r="BM60" s="441" t="s">
        <v>0</v>
      </c>
      <c r="BN60" s="442" t="s">
        <v>414</v>
      </c>
      <c r="BO60" s="449" t="s">
        <v>2</v>
      </c>
      <c r="BP60" s="446" t="s">
        <v>1</v>
      </c>
      <c r="BQ60" s="445" t="s">
        <v>3</v>
      </c>
      <c r="BR60" s="446" t="s">
        <v>1</v>
      </c>
      <c r="BS60" s="441" t="s">
        <v>0</v>
      </c>
      <c r="BT60" s="441" t="s">
        <v>0</v>
      </c>
      <c r="BU60" s="441" t="s">
        <v>0</v>
      </c>
      <c r="BV60" s="442" t="s">
        <v>0</v>
      </c>
      <c r="BW60" s="191" t="s">
        <v>0</v>
      </c>
      <c r="BX60" s="190"/>
      <c r="BY60" s="190"/>
      <c r="BZ60" s="499">
        <v>103140000</v>
      </c>
      <c r="CA60" s="192">
        <v>1</v>
      </c>
      <c r="CB60" s="177" t="s">
        <v>387</v>
      </c>
      <c r="CC60" s="178" t="str">
        <f t="shared" si="119"/>
        <v/>
      </c>
      <c r="CD60" s="176" t="str">
        <f t="shared" si="10"/>
        <v/>
      </c>
      <c r="CE60" s="179"/>
      <c r="CF60" s="106" t="str">
        <f t="shared" si="11"/>
        <v/>
      </c>
      <c r="CG60" s="75" t="s">
        <v>387</v>
      </c>
      <c r="CH60" s="180" t="str">
        <f t="shared" si="12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ref="CM60:CM67" si="187">IF(OR(CK60="",$L60="",TYPE($L60)&lt;&gt;1),"",ROUND($L60*CL60,0))</f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5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ref="CW60:CW67" si="188">IF(OR(CU60="",$L60="",TYPE($L60)&lt;&gt;1),"",ROUND($L60*CV60,0))</f>
        <v>#N/A</v>
      </c>
      <c r="CX60" s="75">
        <v>1</v>
      </c>
      <c r="CY60" s="182" t="e">
        <f t="shared" ref="CY60:CY67" si="189">IF($CU60="","",$CW60/$CX60)</f>
        <v>#N/A</v>
      </c>
      <c r="CZ60" s="109" t="str">
        <f t="shared" si="16"/>
        <v/>
      </c>
      <c r="DA60" s="76" t="str">
        <f t="shared" si="34"/>
        <v/>
      </c>
      <c r="DB60" s="82">
        <v>1</v>
      </c>
      <c r="DC60" s="183" t="str">
        <f t="shared" si="17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ref="DJ60:DJ67" si="190">IF(OR(DH60="",$DC60="",TYPE($DC60)&lt;&gt;1),"",ROUND($DC60*DI60,0))</f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ref="DO60:DO67" si="191">IF(OR(DM60="",$DC60="",TYPE($DC60)&lt;&gt;1),"",ROUND($DC60*DN60,0))</f>
        <v/>
      </c>
      <c r="DP60" s="75">
        <v>1</v>
      </c>
      <c r="DQ60" s="181" t="str">
        <f t="shared" ref="DQ60:DQ67" si="192">IF($DM60="","",$DO60/$DP60)</f>
        <v/>
      </c>
      <c r="DR60" s="78" t="str">
        <f>IF(CZ60="","",IF(OR(DA60="RC",DA60="SRC"),CZ60+60,""))</f>
        <v/>
      </c>
      <c r="DS60" s="75" t="s">
        <v>387</v>
      </c>
      <c r="DT60" s="180" t="str">
        <f t="shared" ref="DT60:DT67" si="193">IF(OR(DR60="",$DC60="",TYPE($DC60)&lt;&gt;1),"",ROUND($DC60*DS60,0))</f>
        <v/>
      </c>
      <c r="DU60" s="75">
        <v>1</v>
      </c>
      <c r="DV60" s="154" t="str">
        <f t="shared" ref="DV60:DV67" si="194">IF($DR60="","",$DT60/$DU60)</f>
        <v/>
      </c>
      <c r="DW60" s="506"/>
      <c r="DX60" s="342"/>
      <c r="DY60" s="360"/>
      <c r="DZ60" s="360"/>
      <c r="EA60" s="360"/>
      <c r="EB60" s="356"/>
      <c r="EC60" s="553" t="s">
        <v>55</v>
      </c>
      <c r="ED60" s="357" t="s">
        <v>55</v>
      </c>
      <c r="EE60" s="360"/>
      <c r="EF60" s="395"/>
      <c r="EG60" s="344"/>
      <c r="EH60" s="386"/>
      <c r="EI60" s="343"/>
      <c r="EJ60" s="343"/>
      <c r="EK60" s="343"/>
      <c r="EL60" s="344"/>
      <c r="EM60" s="386"/>
      <c r="EN60" s="343"/>
      <c r="EO60" s="343"/>
      <c r="EP60" s="343"/>
      <c r="EQ60" s="344"/>
      <c r="ER60" s="386"/>
      <c r="ES60" s="394"/>
      <c r="ET60" s="360"/>
      <c r="EU60" s="343"/>
      <c r="EV60" s="410"/>
      <c r="EW60" s="422"/>
      <c r="EX60" s="402"/>
      <c r="EY60" s="431"/>
      <c r="EZ60" s="431"/>
      <c r="FA60" s="344"/>
      <c r="FB60" s="423" t="s">
        <v>430</v>
      </c>
      <c r="FC60" s="366" t="s">
        <v>430</v>
      </c>
      <c r="FD60" s="366" t="s">
        <v>430</v>
      </c>
      <c r="FE60" s="366" t="s">
        <v>430</v>
      </c>
      <c r="FF60" s="344"/>
      <c r="FG60" s="540"/>
      <c r="FH60" s="343"/>
      <c r="FI60" s="343"/>
      <c r="FJ60" s="343"/>
      <c r="FK60" s="521"/>
      <c r="FL60" s="210"/>
      <c r="FM60" s="43"/>
      <c r="FN60" s="43"/>
      <c r="FO60" s="55" t="str">
        <f t="shared" si="24"/>
        <v/>
      </c>
      <c r="FP60" s="43"/>
      <c r="FQ60" s="56" t="str">
        <f>IF(AO60="","",INDEX($FW$2:$GA$2,2,MATCH(AO60,#REF!,0)))</f>
        <v/>
      </c>
      <c r="FR60" s="57" t="str">
        <f>IF(AP60="","",INDEX($FW$2:$GA$2,2,MATCH(AP60,#REF!,0)))</f>
        <v/>
      </c>
      <c r="FS60" s="57" t="str">
        <f>IF(AQ60="","",INDEX($FW$2:$GA$2,2,MATCH(AQ60,#REF!,0)))</f>
        <v/>
      </c>
      <c r="FT60" s="57" t="str">
        <f>IF(AR60="","",INDEX($FW$2:$GA$2,2,MATCH(AR60,#REF!,0)))</f>
        <v/>
      </c>
      <c r="FU60" s="57" t="str">
        <f>IF(AS60="","",INDEX($FW$2:$GA$2,2,MATCH(AS60,#REF!,0)))</f>
        <v/>
      </c>
      <c r="FV60" s="57" t="str">
        <f>IF(AT60="","",INDEX($FW$2:$GA$2,2,MATCH(AT60,#REF!,0)))</f>
        <v/>
      </c>
      <c r="FW60" s="57" t="str">
        <f>IF(AU60="","",INDEX($FW$2:$GA$2,2,MATCH(AU60,#REF!,0)))</f>
        <v/>
      </c>
      <c r="FX60" s="57" t="str">
        <f>IF(AV60="","",INDEX($FW$2:$GA$2,2,MATCH(AV60,#REF!,0)))</f>
        <v/>
      </c>
      <c r="FY60" s="57" t="str">
        <f>IF(AW60="","",INDEX($FW$2:$GA$2,2,MATCH(AW60,#REF!,0)))</f>
        <v/>
      </c>
      <c r="FZ60" s="58" t="str">
        <f>IF(AX60="","",INDEX($FW$2:$GA$2,2,MATCH(AX60,#REF!,0)))</f>
        <v/>
      </c>
      <c r="GA60" s="59" t="e">
        <f>SUMPRODUCT(FQ60:FZ60,#REF!)</f>
        <v>#REF!</v>
      </c>
      <c r="GB60" s="43"/>
      <c r="GC60" s="88" t="str">
        <f t="shared" si="25"/>
        <v/>
      </c>
      <c r="GD60" s="88" t="e">
        <f t="shared" si="26"/>
        <v>#N/A</v>
      </c>
      <c r="GE60" s="88" t="e">
        <f t="shared" si="27"/>
        <v>#N/A</v>
      </c>
      <c r="GF60" s="87" t="e">
        <f t="shared" si="28"/>
        <v>#N/A</v>
      </c>
      <c r="GG60" s="87" t="str">
        <f t="shared" si="29"/>
        <v/>
      </c>
      <c r="GH60" s="87" t="str">
        <f t="shared" si="30"/>
        <v/>
      </c>
      <c r="GI60" s="87" t="str">
        <f t="shared" si="31"/>
        <v/>
      </c>
      <c r="GJ60" s="87" t="str">
        <f t="shared" si="32"/>
        <v/>
      </c>
    </row>
    <row r="61" spans="1:192" s="13" customFormat="1" ht="22.5" customHeight="1" outlineLevel="2">
      <c r="A61" s="608"/>
      <c r="B61" s="166"/>
      <c r="C61" s="494"/>
      <c r="D61" s="613" t="s">
        <v>470</v>
      </c>
      <c r="E61" s="195" t="s">
        <v>299</v>
      </c>
      <c r="F61" s="198" t="s">
        <v>359</v>
      </c>
      <c r="G61" s="167"/>
      <c r="H61" s="165"/>
      <c r="I61" s="167">
        <v>1995</v>
      </c>
      <c r="J61" s="167" t="str">
        <f>IF(OR(I61="",TYPE(I61)&lt;&gt;1),"",TEXT(DATEVALUE(I61&amp;"/1/1"),"gge"))</f>
        <v>平7</v>
      </c>
      <c r="K61" s="167"/>
      <c r="L61" s="621">
        <v>1019</v>
      </c>
      <c r="M61" s="68"/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3: 1,000㎡以上</v>
      </c>
      <c r="AA61" s="69"/>
      <c r="AB61" s="69" t="str">
        <f t="shared" si="184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185"/>
        <v>20</v>
      </c>
      <c r="AZ61" s="68"/>
      <c r="BA61" s="68">
        <f>IF(AY61="","",AY61+AZ61)</f>
        <v>20</v>
      </c>
      <c r="BB61" s="69" t="e">
        <f>GA61/10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186"/>
        <v/>
      </c>
      <c r="BK61" s="441" t="s">
        <v>409</v>
      </c>
      <c r="BL61" s="441">
        <v>2</v>
      </c>
      <c r="BM61" s="441"/>
      <c r="BN61" s="442"/>
      <c r="BO61" s="440" t="s">
        <v>454</v>
      </c>
      <c r="BP61" s="441" t="s">
        <v>454</v>
      </c>
      <c r="BQ61" s="441" t="s">
        <v>454</v>
      </c>
      <c r="BR61" s="441" t="s">
        <v>454</v>
      </c>
      <c r="BS61" s="444" t="s">
        <v>2</v>
      </c>
      <c r="BT61" s="444" t="s">
        <v>2</v>
      </c>
      <c r="BU61" s="441" t="s">
        <v>0</v>
      </c>
      <c r="BV61" s="442" t="s">
        <v>455</v>
      </c>
      <c r="BW61" s="191"/>
      <c r="BX61" s="190"/>
      <c r="BY61" s="190"/>
      <c r="BZ61" s="499"/>
      <c r="CA61" s="192">
        <v>1</v>
      </c>
      <c r="CB61" s="177" t="s">
        <v>387</v>
      </c>
      <c r="CC61" s="178" t="str">
        <f t="shared" si="119"/>
        <v/>
      </c>
      <c r="CD61" s="176" t="str">
        <f t="shared" si="10"/>
        <v/>
      </c>
      <c r="CE61" s="179"/>
      <c r="CF61" s="106" t="str">
        <f t="shared" si="11"/>
        <v/>
      </c>
      <c r="CG61" s="75" t="s">
        <v>387</v>
      </c>
      <c r="CH61" s="180" t="str">
        <f t="shared" si="12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187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5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188"/>
        <v>#N/A</v>
      </c>
      <c r="CX61" s="75">
        <v>1</v>
      </c>
      <c r="CY61" s="182" t="e">
        <f t="shared" si="189"/>
        <v>#N/A</v>
      </c>
      <c r="CZ61" s="109" t="str">
        <f t="shared" si="16"/>
        <v/>
      </c>
      <c r="DA61" s="76" t="str">
        <f t="shared" si="34"/>
        <v/>
      </c>
      <c r="DB61" s="82">
        <v>1</v>
      </c>
      <c r="DC61" s="183" t="str">
        <f t="shared" si="17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190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191"/>
        <v/>
      </c>
      <c r="DP61" s="75">
        <v>1</v>
      </c>
      <c r="DQ61" s="181" t="str">
        <f t="shared" si="192"/>
        <v/>
      </c>
      <c r="DR61" s="78" t="str">
        <f>IF(CZ61="","",IF(OR(DA61="RC",DA61="SRC"),CZ61+60,""))</f>
        <v/>
      </c>
      <c r="DS61" s="75" t="s">
        <v>387</v>
      </c>
      <c r="DT61" s="180" t="str">
        <f t="shared" si="193"/>
        <v/>
      </c>
      <c r="DU61" s="75">
        <v>1</v>
      </c>
      <c r="DV61" s="154" t="str">
        <f t="shared" si="194"/>
        <v/>
      </c>
      <c r="DW61" s="506"/>
      <c r="DX61" s="342"/>
      <c r="DY61" s="343"/>
      <c r="DZ61" s="343"/>
      <c r="EA61" s="343"/>
      <c r="EB61" s="344"/>
      <c r="EC61" s="386"/>
      <c r="ED61" s="343"/>
      <c r="EE61" s="343"/>
      <c r="EF61" s="343"/>
      <c r="EG61" s="344"/>
      <c r="EH61" s="386"/>
      <c r="EI61" s="343"/>
      <c r="EJ61" s="366" t="s">
        <v>430</v>
      </c>
      <c r="EK61" s="366" t="s">
        <v>430</v>
      </c>
      <c r="EL61" s="410"/>
      <c r="EM61" s="422"/>
      <c r="EN61" s="395"/>
      <c r="EO61" s="343"/>
      <c r="EP61" s="343"/>
      <c r="EQ61" s="356"/>
      <c r="ER61" s="386"/>
      <c r="ES61" s="343"/>
      <c r="ET61" s="343"/>
      <c r="EU61" s="343"/>
      <c r="EV61" s="344"/>
      <c r="EW61" s="386"/>
      <c r="EX61" s="343"/>
      <c r="EY61" s="343"/>
      <c r="EZ61" s="343"/>
      <c r="FA61" s="344"/>
      <c r="FB61" s="386"/>
      <c r="FC61" s="343"/>
      <c r="FD61" s="343"/>
      <c r="FE61" s="343"/>
      <c r="FF61" s="427" t="s">
        <v>440</v>
      </c>
      <c r="FG61" s="559" t="s">
        <v>440</v>
      </c>
      <c r="FH61" s="426" t="s">
        <v>440</v>
      </c>
      <c r="FI61" s="343"/>
      <c r="FJ61" s="343"/>
      <c r="FK61" s="521"/>
      <c r="FL61" s="210"/>
      <c r="FM61" s="43"/>
      <c r="FN61" s="43"/>
      <c r="FO61" s="55" t="str">
        <f t="shared" si="24"/>
        <v/>
      </c>
      <c r="FP61" s="43"/>
      <c r="FQ61" s="56" t="str">
        <f>IF(AO61="","",INDEX($FW$2:$GA$2,2,MATCH(AO61,#REF!,0)))</f>
        <v/>
      </c>
      <c r="FR61" s="57" t="str">
        <f>IF(AP61="","",INDEX($FW$2:$GA$2,2,MATCH(AP61,#REF!,0)))</f>
        <v/>
      </c>
      <c r="FS61" s="57" t="str">
        <f>IF(AQ61="","",INDEX($FW$2:$GA$2,2,MATCH(AQ61,#REF!,0)))</f>
        <v/>
      </c>
      <c r="FT61" s="57" t="str">
        <f>IF(AR61="","",INDEX($FW$2:$GA$2,2,MATCH(AR61,#REF!,0)))</f>
        <v/>
      </c>
      <c r="FU61" s="57" t="str">
        <f>IF(AS61="","",INDEX($FW$2:$GA$2,2,MATCH(AS61,#REF!,0)))</f>
        <v/>
      </c>
      <c r="FV61" s="57" t="str">
        <f>IF(AT61="","",INDEX($FW$2:$GA$2,2,MATCH(AT61,#REF!,0)))</f>
        <v/>
      </c>
      <c r="FW61" s="57" t="str">
        <f>IF(AU61="","",INDEX($FW$2:$GA$2,2,MATCH(AU61,#REF!,0)))</f>
        <v/>
      </c>
      <c r="FX61" s="57" t="str">
        <f>IF(AV61="","",INDEX($FW$2:$GA$2,2,MATCH(AV61,#REF!,0)))</f>
        <v/>
      </c>
      <c r="FY61" s="57" t="str">
        <f>IF(AW61="","",INDEX($FW$2:$GA$2,2,MATCH(AW61,#REF!,0)))</f>
        <v/>
      </c>
      <c r="FZ61" s="58" t="str">
        <f>IF(AX61="","",INDEX($FW$2:$GA$2,2,MATCH(AX61,#REF!,0)))</f>
        <v/>
      </c>
      <c r="GA61" s="59" t="e">
        <f>SUMPRODUCT(FQ61:FZ61,#REF!)</f>
        <v>#REF!</v>
      </c>
      <c r="GB61" s="43"/>
      <c r="GC61" s="88" t="str">
        <f t="shared" si="25"/>
        <v/>
      </c>
      <c r="GD61" s="88" t="e">
        <f t="shared" si="26"/>
        <v>#N/A</v>
      </c>
      <c r="GE61" s="88" t="e">
        <f t="shared" si="27"/>
        <v>#N/A</v>
      </c>
      <c r="GF61" s="87" t="e">
        <f t="shared" si="28"/>
        <v>#N/A</v>
      </c>
      <c r="GG61" s="87" t="str">
        <f t="shared" si="29"/>
        <v/>
      </c>
      <c r="GH61" s="87" t="str">
        <f t="shared" si="30"/>
        <v/>
      </c>
      <c r="GI61" s="87" t="str">
        <f t="shared" si="31"/>
        <v/>
      </c>
      <c r="GJ61" s="87" t="str">
        <f t="shared" si="32"/>
        <v/>
      </c>
    </row>
    <row r="62" spans="1:192" s="13" customFormat="1" ht="22.5" customHeight="1" outlineLevel="2">
      <c r="A62" s="608"/>
      <c r="B62" s="166"/>
      <c r="C62" s="494"/>
      <c r="D62" s="613" t="s">
        <v>470</v>
      </c>
      <c r="E62" s="195" t="s">
        <v>297</v>
      </c>
      <c r="F62" s="198" t="s">
        <v>359</v>
      </c>
      <c r="G62" s="167"/>
      <c r="H62" s="165"/>
      <c r="I62" s="167">
        <v>1991</v>
      </c>
      <c r="J62" s="167" t="str">
        <f>IF(OR(I62="",TYPE(I62)&lt;&gt;1),"",TEXT(DATEVALUE(I62&amp;"/1/1"),"gge"))</f>
        <v>平3</v>
      </c>
      <c r="K62" s="167"/>
      <c r="L62" s="621">
        <v>1200</v>
      </c>
      <c r="M62" s="68"/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3: 1,000㎡以上</v>
      </c>
      <c r="AA62" s="69"/>
      <c r="AB62" s="69" t="str">
        <f t="shared" si="184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185"/>
        <v>24</v>
      </c>
      <c r="AZ62" s="68"/>
      <c r="BA62" s="68">
        <f>IF(AY62="","",AY62+AZ62)</f>
        <v>24</v>
      </c>
      <c r="BB62" s="69" t="e">
        <f>GA62/10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186"/>
        <v/>
      </c>
      <c r="BK62" s="447" t="s">
        <v>409</v>
      </c>
      <c r="BL62" s="447">
        <v>1</v>
      </c>
      <c r="BM62" s="447"/>
      <c r="BN62" s="448"/>
      <c r="BO62" s="440" t="s">
        <v>454</v>
      </c>
      <c r="BP62" s="441" t="s">
        <v>454</v>
      </c>
      <c r="BQ62" s="441" t="s">
        <v>454</v>
      </c>
      <c r="BR62" s="441" t="s">
        <v>454</v>
      </c>
      <c r="BS62" s="444" t="s">
        <v>2</v>
      </c>
      <c r="BT62" s="444" t="s">
        <v>2</v>
      </c>
      <c r="BU62" s="441" t="s">
        <v>0</v>
      </c>
      <c r="BV62" s="442" t="s">
        <v>455</v>
      </c>
      <c r="BW62" s="193"/>
      <c r="BX62" s="190"/>
      <c r="BY62" s="190"/>
      <c r="BZ62" s="501"/>
      <c r="CA62" s="192">
        <v>1</v>
      </c>
      <c r="CB62" s="177" t="s">
        <v>387</v>
      </c>
      <c r="CC62" s="178" t="str">
        <f t="shared" si="119"/>
        <v/>
      </c>
      <c r="CD62" s="186" t="str">
        <f t="shared" si="10"/>
        <v/>
      </c>
      <c r="CE62" s="187"/>
      <c r="CF62" s="106" t="str">
        <f t="shared" si="11"/>
        <v/>
      </c>
      <c r="CG62" s="75" t="s">
        <v>387</v>
      </c>
      <c r="CH62" s="180" t="str">
        <f t="shared" si="12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187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5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188"/>
        <v>#N/A</v>
      </c>
      <c r="CX62" s="75">
        <v>1</v>
      </c>
      <c r="CY62" s="182" t="e">
        <f t="shared" si="189"/>
        <v>#N/A</v>
      </c>
      <c r="CZ62" s="109" t="str">
        <f t="shared" si="16"/>
        <v/>
      </c>
      <c r="DA62" s="76" t="str">
        <f t="shared" si="34"/>
        <v/>
      </c>
      <c r="DB62" s="82">
        <v>2</v>
      </c>
      <c r="DC62" s="183" t="str">
        <f t="shared" si="17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190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191"/>
        <v/>
      </c>
      <c r="DP62" s="75">
        <v>1</v>
      </c>
      <c r="DQ62" s="181" t="str">
        <f t="shared" si="192"/>
        <v/>
      </c>
      <c r="DR62" s="78" t="str">
        <f>IF(CZ62="","",IF(OR(DA62="RC",DA62="SRC"),CZ62+60,""))</f>
        <v/>
      </c>
      <c r="DS62" s="75" t="s">
        <v>387</v>
      </c>
      <c r="DT62" s="180" t="str">
        <f t="shared" si="193"/>
        <v/>
      </c>
      <c r="DU62" s="75">
        <v>1</v>
      </c>
      <c r="DV62" s="154" t="str">
        <f t="shared" si="194"/>
        <v/>
      </c>
      <c r="DW62" s="506"/>
      <c r="DX62" s="342"/>
      <c r="DY62" s="343"/>
      <c r="DZ62" s="343"/>
      <c r="EA62" s="343"/>
      <c r="EB62" s="344"/>
      <c r="EC62" s="386"/>
      <c r="ED62" s="343"/>
      <c r="EE62" s="343"/>
      <c r="EF62" s="343"/>
      <c r="EG62" s="344"/>
      <c r="EH62" s="386"/>
      <c r="EI62" s="343"/>
      <c r="EJ62" s="366" t="s">
        <v>430</v>
      </c>
      <c r="EK62" s="366" t="s">
        <v>430</v>
      </c>
      <c r="EL62" s="410"/>
      <c r="EM62" s="422"/>
      <c r="EN62" s="395"/>
      <c r="EO62" s="343"/>
      <c r="EP62" s="343"/>
      <c r="EQ62" s="344"/>
      <c r="ER62" s="386"/>
      <c r="ES62" s="343"/>
      <c r="ET62" s="343"/>
      <c r="EU62" s="343"/>
      <c r="EV62" s="344"/>
      <c r="EW62" s="386"/>
      <c r="EX62" s="343"/>
      <c r="EY62" s="343"/>
      <c r="EZ62" s="343"/>
      <c r="FA62" s="344"/>
      <c r="FB62" s="386"/>
      <c r="FC62" s="343"/>
      <c r="FD62" s="343"/>
      <c r="FE62" s="343"/>
      <c r="FF62" s="427" t="s">
        <v>440</v>
      </c>
      <c r="FG62" s="559" t="s">
        <v>440</v>
      </c>
      <c r="FH62" s="426" t="s">
        <v>440</v>
      </c>
      <c r="FI62" s="343"/>
      <c r="FJ62" s="343"/>
      <c r="FK62" s="521"/>
      <c r="FL62" s="210"/>
      <c r="FM62" s="43"/>
      <c r="FN62" s="43"/>
      <c r="FO62" s="55" t="str">
        <f t="shared" si="24"/>
        <v/>
      </c>
      <c r="FP62" s="43"/>
      <c r="FQ62" s="56" t="str">
        <f>IF(AO62="","",INDEX($FW$2:$GA$2,2,MATCH(AO62,#REF!,0)))</f>
        <v/>
      </c>
      <c r="FR62" s="57" t="str">
        <f>IF(AP62="","",INDEX($FW$2:$GA$2,2,MATCH(AP62,#REF!,0)))</f>
        <v/>
      </c>
      <c r="FS62" s="57" t="str">
        <f>IF(AQ62="","",INDEX($FW$2:$GA$2,2,MATCH(AQ62,#REF!,0)))</f>
        <v/>
      </c>
      <c r="FT62" s="57" t="str">
        <f>IF(AR62="","",INDEX($FW$2:$GA$2,2,MATCH(AR62,#REF!,0)))</f>
        <v/>
      </c>
      <c r="FU62" s="57" t="str">
        <f>IF(AS62="","",INDEX($FW$2:$GA$2,2,MATCH(AS62,#REF!,0)))</f>
        <v/>
      </c>
      <c r="FV62" s="57" t="str">
        <f>IF(AT62="","",INDEX($FW$2:$GA$2,2,MATCH(AT62,#REF!,0)))</f>
        <v/>
      </c>
      <c r="FW62" s="57" t="str">
        <f>IF(AU62="","",INDEX($FW$2:$GA$2,2,MATCH(AU62,#REF!,0)))</f>
        <v/>
      </c>
      <c r="FX62" s="57" t="str">
        <f>IF(AV62="","",INDEX($FW$2:$GA$2,2,MATCH(AV62,#REF!,0)))</f>
        <v/>
      </c>
      <c r="FY62" s="57" t="str">
        <f>IF(AW62="","",INDEX($FW$2:$GA$2,2,MATCH(AW62,#REF!,0)))</f>
        <v/>
      </c>
      <c r="FZ62" s="58" t="str">
        <f>IF(AX62="","",INDEX($FW$2:$GA$2,2,MATCH(AX62,#REF!,0)))</f>
        <v/>
      </c>
      <c r="GA62" s="59" t="e">
        <f>SUMPRODUCT(FQ62:FZ62,#REF!)</f>
        <v>#REF!</v>
      </c>
      <c r="GB62" s="43"/>
      <c r="GC62" s="88" t="str">
        <f t="shared" si="25"/>
        <v/>
      </c>
      <c r="GD62" s="88" t="e">
        <f t="shared" si="26"/>
        <v>#N/A</v>
      </c>
      <c r="GE62" s="88" t="e">
        <f t="shared" si="27"/>
        <v>#N/A</v>
      </c>
      <c r="GF62" s="87" t="e">
        <f t="shared" si="28"/>
        <v>#N/A</v>
      </c>
      <c r="GG62" s="87" t="str">
        <f t="shared" si="29"/>
        <v/>
      </c>
      <c r="GH62" s="87" t="str">
        <f t="shared" si="30"/>
        <v/>
      </c>
      <c r="GI62" s="87" t="str">
        <f t="shared" si="31"/>
        <v/>
      </c>
      <c r="GJ62" s="87" t="str">
        <f t="shared" si="32"/>
        <v/>
      </c>
    </row>
    <row r="63" spans="1:192" s="13" customFormat="1" ht="22.5" customHeight="1" outlineLevel="1">
      <c r="A63" s="608"/>
      <c r="B63" s="166"/>
      <c r="C63" s="494"/>
      <c r="D63" s="613" t="s">
        <v>470</v>
      </c>
      <c r="E63" s="195" t="s">
        <v>298</v>
      </c>
      <c r="F63" s="198" t="s">
        <v>359</v>
      </c>
      <c r="G63" s="167"/>
      <c r="H63" s="165"/>
      <c r="I63" s="167">
        <v>1990</v>
      </c>
      <c r="J63" s="167" t="str">
        <f t="shared" ref="J63" si="195">IF(OR(I63="",TYPE(I63)&lt;&gt;1),"",TEXT(DATEVALUE(I63&amp;"/1/1"),"gge"))</f>
        <v>平2</v>
      </c>
      <c r="K63" s="167"/>
      <c r="L63" s="621">
        <v>966</v>
      </c>
      <c r="M63" s="68"/>
      <c r="N63" s="68"/>
      <c r="O63" s="168"/>
      <c r="P63" s="168"/>
      <c r="Q63" s="169"/>
      <c r="R63" s="461" t="e">
        <f t="shared" ref="R63" si="196">IF(OR(TYPE(L63)&lt;&gt;1,L63=""),"",IF(L63=0,0,ROUND(L63/(O63+P63)*1.1,0)))</f>
        <v>#DIV/0!</v>
      </c>
      <c r="S63" s="461" t="e">
        <f t="shared" ref="S63" si="197">IF(OR(TYPE(L63)&lt;&gt;1,L63=""),"",IF(L63=0,0,ROUND((L63/(O63+P63))^0.5*1.1*4*(4*O63+1)*0.7,0)))</f>
        <v>#DIV/0!</v>
      </c>
      <c r="T63" s="462" t="e">
        <f t="shared" ref="T63" si="198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199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4: 500㎡以上</v>
      </c>
      <c r="AA63" s="69"/>
      <c r="AB63" s="69" t="str">
        <f t="shared" si="184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200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185"/>
        <v>25</v>
      </c>
      <c r="AZ63" s="68"/>
      <c r="BA63" s="68">
        <f t="shared" ref="BA63" si="201">IF(AY63="","",AY63+AZ63)</f>
        <v>25</v>
      </c>
      <c r="BB63" s="69" t="e">
        <f t="shared" ref="BB63" si="202">GA63/10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186"/>
        <v/>
      </c>
      <c r="BK63" s="441" t="s">
        <v>459</v>
      </c>
      <c r="BL63" s="441">
        <v>1</v>
      </c>
      <c r="BM63" s="441"/>
      <c r="BN63" s="442"/>
      <c r="BO63" s="443" t="s">
        <v>3</v>
      </c>
      <c r="BP63" s="444" t="s">
        <v>2</v>
      </c>
      <c r="BQ63" s="441" t="s">
        <v>452</v>
      </c>
      <c r="BR63" s="441" t="s">
        <v>452</v>
      </c>
      <c r="BS63" s="444" t="s">
        <v>2</v>
      </c>
      <c r="BT63" s="441" t="s">
        <v>0</v>
      </c>
      <c r="BU63" s="441" t="s">
        <v>0</v>
      </c>
      <c r="BV63" s="442" t="s">
        <v>0</v>
      </c>
      <c r="BW63" s="191"/>
      <c r="BX63" s="190"/>
      <c r="BY63" s="190"/>
      <c r="BZ63" s="499"/>
      <c r="CA63" s="192">
        <v>1</v>
      </c>
      <c r="CB63" s="177" t="s">
        <v>387</v>
      </c>
      <c r="CC63" s="178" t="str">
        <f t="shared" si="119"/>
        <v/>
      </c>
      <c r="CD63" s="176" t="str">
        <f t="shared" si="10"/>
        <v/>
      </c>
      <c r="CE63" s="179"/>
      <c r="CF63" s="106" t="str">
        <f t="shared" si="11"/>
        <v/>
      </c>
      <c r="CG63" s="75" t="s">
        <v>387</v>
      </c>
      <c r="CH63" s="180" t="str">
        <f t="shared" si="12"/>
        <v/>
      </c>
      <c r="CI63" s="75">
        <v>1</v>
      </c>
      <c r="CJ63" s="181" t="str">
        <f t="shared" ref="CJ63" si="203">IF(CF63="","",CH63/CI63)</f>
        <v/>
      </c>
      <c r="CK63" s="107" t="e">
        <v>#N/A</v>
      </c>
      <c r="CL63" s="75" t="e">
        <v>#N/A</v>
      </c>
      <c r="CM63" s="180" t="e">
        <f t="shared" si="187"/>
        <v>#N/A</v>
      </c>
      <c r="CN63" s="75">
        <v>1</v>
      </c>
      <c r="CO63" s="181" t="e">
        <f t="shared" ref="CO63" si="204">IF(CK63="","",CM63/CN63)</f>
        <v>#N/A</v>
      </c>
      <c r="CP63" s="107" t="e">
        <v>#N/A</v>
      </c>
      <c r="CQ63" s="75" t="e">
        <v>#N/A</v>
      </c>
      <c r="CR63" s="180" t="e">
        <f t="shared" si="15"/>
        <v>#N/A</v>
      </c>
      <c r="CS63" s="75">
        <v>1</v>
      </c>
      <c r="CT63" s="181" t="e">
        <f t="shared" ref="CT63" si="205">IF(CP63="","",CR63/CS63)</f>
        <v>#N/A</v>
      </c>
      <c r="CU63" s="107" t="e">
        <v>#N/A</v>
      </c>
      <c r="CV63" s="75" t="e">
        <v>#N/A</v>
      </c>
      <c r="CW63" s="180" t="e">
        <f t="shared" si="188"/>
        <v>#N/A</v>
      </c>
      <c r="CX63" s="75">
        <v>1</v>
      </c>
      <c r="CY63" s="182" t="e">
        <f t="shared" si="189"/>
        <v>#N/A</v>
      </c>
      <c r="CZ63" s="109" t="str">
        <f t="shared" si="16"/>
        <v/>
      </c>
      <c r="DA63" s="76" t="str">
        <f t="shared" si="34"/>
        <v/>
      </c>
      <c r="DB63" s="82">
        <v>1</v>
      </c>
      <c r="DC63" s="183" t="str">
        <f t="shared" si="17"/>
        <v/>
      </c>
      <c r="DD63" s="85" t="s">
        <v>387</v>
      </c>
      <c r="DE63" s="184" t="str">
        <f t="shared" ref="DE63" si="206">IF(OR(DC63="",TYPE(DC63)&lt;&gt;1),"",ROUND(DC63*DD63,0))</f>
        <v/>
      </c>
      <c r="DF63" s="77">
        <v>3</v>
      </c>
      <c r="DG63" s="185" t="str">
        <f t="shared" ref="DG63" si="207">IF(DE63="","",DE63/DF63)</f>
        <v/>
      </c>
      <c r="DH63" s="78" t="str">
        <f t="shared" ref="DH63" si="208">IF(CZ63="","",CZ63+20)</f>
        <v/>
      </c>
      <c r="DI63" s="75" t="s">
        <v>387</v>
      </c>
      <c r="DJ63" s="180" t="str">
        <f t="shared" si="190"/>
        <v/>
      </c>
      <c r="DK63" s="75">
        <v>1</v>
      </c>
      <c r="DL63" s="181" t="str">
        <f t="shared" ref="DL63" si="209">IF(DH63="","",DJ63/DK63)</f>
        <v/>
      </c>
      <c r="DM63" s="78" t="str">
        <f t="shared" ref="DM63" si="210">IF(CZ63="","",IF(OR(DA63="RC",DA63="SRC",DA63="S"),CZ63+40,""))</f>
        <v/>
      </c>
      <c r="DN63" s="75" t="s">
        <v>387</v>
      </c>
      <c r="DO63" s="180" t="str">
        <f t="shared" si="191"/>
        <v/>
      </c>
      <c r="DP63" s="75">
        <v>1</v>
      </c>
      <c r="DQ63" s="181" t="str">
        <f t="shared" si="192"/>
        <v/>
      </c>
      <c r="DR63" s="78" t="str">
        <f t="shared" ref="DR63" si="211">IF(CZ63="","",IF(OR(DA63="RC",DA63="SRC"),CZ63+60,""))</f>
        <v/>
      </c>
      <c r="DS63" s="75" t="s">
        <v>387</v>
      </c>
      <c r="DT63" s="180" t="str">
        <f t="shared" si="193"/>
        <v/>
      </c>
      <c r="DU63" s="75">
        <v>1</v>
      </c>
      <c r="DV63" s="154" t="str">
        <f t="shared" si="194"/>
        <v/>
      </c>
      <c r="DW63" s="506"/>
      <c r="DX63" s="342"/>
      <c r="DY63" s="343"/>
      <c r="DZ63" s="343"/>
      <c r="EA63" s="343"/>
      <c r="EB63" s="344"/>
      <c r="EC63" s="386"/>
      <c r="ED63" s="343"/>
      <c r="EE63" s="343"/>
      <c r="EF63" s="343"/>
      <c r="EG63" s="344"/>
      <c r="EH63" s="386"/>
      <c r="EI63" s="343"/>
      <c r="EJ63" s="343"/>
      <c r="EK63" s="343"/>
      <c r="EL63" s="353" t="s">
        <v>435</v>
      </c>
      <c r="EM63" s="389"/>
      <c r="EN63" s="351"/>
      <c r="EO63" s="351"/>
      <c r="EP63" s="351"/>
      <c r="EQ63" s="352"/>
      <c r="ER63" s="389"/>
      <c r="ES63" s="351"/>
      <c r="ET63" s="351"/>
      <c r="EU63" s="351"/>
      <c r="EV63" s="352"/>
      <c r="EW63" s="389"/>
      <c r="EX63" s="351"/>
      <c r="EY63" s="351"/>
      <c r="EZ63" s="351"/>
      <c r="FA63" s="352"/>
      <c r="FB63" s="389"/>
      <c r="FC63" s="351"/>
      <c r="FD63" s="351"/>
      <c r="FE63" s="351"/>
      <c r="FF63" s="352"/>
      <c r="FG63" s="542"/>
      <c r="FH63" s="351"/>
      <c r="FI63" s="351"/>
      <c r="FJ63" s="351"/>
      <c r="FK63" s="526"/>
      <c r="FL63" s="210"/>
      <c r="FM63" s="43"/>
      <c r="FN63" s="43"/>
      <c r="FO63" s="55" t="str">
        <f t="shared" si="24"/>
        <v/>
      </c>
      <c r="FP63" s="43"/>
      <c r="FQ63" s="56" t="str">
        <f>IF(AO63="","",INDEX($FW$2:$GA$2,2,MATCH(AO63,#REF!,0)))</f>
        <v/>
      </c>
      <c r="FR63" s="57" t="str">
        <f>IF(AP63="","",INDEX($FW$2:$GA$2,2,MATCH(AP63,#REF!,0)))</f>
        <v/>
      </c>
      <c r="FS63" s="57" t="str">
        <f>IF(AQ63="","",INDEX($FW$2:$GA$2,2,MATCH(AQ63,#REF!,0)))</f>
        <v/>
      </c>
      <c r="FT63" s="57" t="str">
        <f>IF(AR63="","",INDEX($FW$2:$GA$2,2,MATCH(AR63,#REF!,0)))</f>
        <v/>
      </c>
      <c r="FU63" s="57" t="str">
        <f>IF(AS63="","",INDEX($FW$2:$GA$2,2,MATCH(AS63,#REF!,0)))</f>
        <v/>
      </c>
      <c r="FV63" s="57" t="str">
        <f>IF(AT63="","",INDEX($FW$2:$GA$2,2,MATCH(AT63,#REF!,0)))</f>
        <v/>
      </c>
      <c r="FW63" s="57" t="str">
        <f>IF(AU63="","",INDEX($FW$2:$GA$2,2,MATCH(AU63,#REF!,0)))</f>
        <v/>
      </c>
      <c r="FX63" s="57" t="str">
        <f>IF(AV63="","",INDEX($FW$2:$GA$2,2,MATCH(AV63,#REF!,0)))</f>
        <v/>
      </c>
      <c r="FY63" s="57" t="str">
        <f>IF(AW63="","",INDEX($FW$2:$GA$2,2,MATCH(AW63,#REF!,0)))</f>
        <v/>
      </c>
      <c r="FZ63" s="58" t="str">
        <f>IF(AX63="","",INDEX($FW$2:$GA$2,2,MATCH(AX63,#REF!,0)))</f>
        <v/>
      </c>
      <c r="GA63" s="59" t="e">
        <f>SUMPRODUCT(FQ63:FZ63,#REF!)</f>
        <v>#REF!</v>
      </c>
      <c r="GB63" s="43"/>
      <c r="GC63" s="88" t="str">
        <f t="shared" si="25"/>
        <v/>
      </c>
      <c r="GD63" s="88" t="e">
        <f t="shared" si="26"/>
        <v>#N/A</v>
      </c>
      <c r="GE63" s="88" t="e">
        <f t="shared" si="27"/>
        <v>#N/A</v>
      </c>
      <c r="GF63" s="87" t="e">
        <f t="shared" si="28"/>
        <v>#N/A</v>
      </c>
      <c r="GG63" s="87" t="str">
        <f t="shared" si="29"/>
        <v/>
      </c>
      <c r="GH63" s="87" t="str">
        <f t="shared" si="30"/>
        <v/>
      </c>
      <c r="GI63" s="87" t="str">
        <f t="shared" si="31"/>
        <v/>
      </c>
      <c r="GJ63" s="87" t="str">
        <f t="shared" si="32"/>
        <v/>
      </c>
    </row>
    <row r="64" spans="1:192" s="13" customFormat="1" ht="22.5" customHeight="1" outlineLevel="1">
      <c r="A64" s="608"/>
      <c r="B64" s="166"/>
      <c r="C64" s="494"/>
      <c r="D64" s="613" t="s">
        <v>470</v>
      </c>
      <c r="E64" s="195" t="s">
        <v>295</v>
      </c>
      <c r="F64" s="198" t="s">
        <v>359</v>
      </c>
      <c r="G64" s="167"/>
      <c r="H64" s="165"/>
      <c r="I64" s="167">
        <v>1991</v>
      </c>
      <c r="J64" s="167" t="str">
        <f>IF(OR(I64="",TYPE(I64)&lt;&gt;1),"",TEXT(DATEVALUE(I64&amp;"/1/1"),"gge"))</f>
        <v>平3</v>
      </c>
      <c r="K64" s="167"/>
      <c r="L64" s="621">
        <v>326.83</v>
      </c>
      <c r="M64" s="68"/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5: 200㎡以上</v>
      </c>
      <c r="AA64" s="69"/>
      <c r="AB64" s="69" t="str">
        <f t="shared" si="184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185"/>
        <v>24</v>
      </c>
      <c r="AZ64" s="68"/>
      <c r="BA64" s="68">
        <f>IF(AY64="","",AY64+AZ64)</f>
        <v>24</v>
      </c>
      <c r="BB64" s="69" t="e">
        <f>GA64/10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186"/>
        <v/>
      </c>
      <c r="BK64" s="441" t="s">
        <v>68</v>
      </c>
      <c r="BL64" s="441">
        <v>1</v>
      </c>
      <c r="BM64" s="441"/>
      <c r="BN64" s="442"/>
      <c r="BO64" s="440"/>
      <c r="BP64" s="441"/>
      <c r="BQ64" s="441"/>
      <c r="BR64" s="441"/>
      <c r="BS64" s="441"/>
      <c r="BT64" s="441"/>
      <c r="BU64" s="441"/>
      <c r="BV64" s="442"/>
      <c r="BW64" s="191"/>
      <c r="BX64" s="190"/>
      <c r="BY64" s="190"/>
      <c r="BZ64" s="499"/>
      <c r="CA64" s="192">
        <v>1</v>
      </c>
      <c r="CB64" s="177" t="str">
        <f>IF($F64="","",IFERROR(INDEX(#REF!,MATCH('一覧（改訂前の当初）'!$F185,#REF!,0),MATCH($CA$4,#REF!,0)),""))</f>
        <v/>
      </c>
      <c r="CC64" s="178" t="str">
        <f t="shared" si="119"/>
        <v/>
      </c>
      <c r="CD64" s="176" t="str">
        <f t="shared" si="10"/>
        <v/>
      </c>
      <c r="CE64" s="179"/>
      <c r="CF64" s="106" t="str">
        <f t="shared" si="11"/>
        <v/>
      </c>
      <c r="CG64" s="75" t="str">
        <f>IF(OR($CF64="",$F64=""),"",INDEX(#REF!,MATCH($F64,#REF!,0),MATCH(CF$4,#REF!,0)))</f>
        <v/>
      </c>
      <c r="CH64" s="180" t="str">
        <f t="shared" si="12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前の当初）'!$N185,#REF!,0),MATCH('一覧（改訂前の当初）'!CK$4,#REF!,0))="",INDEX(#REF!,MATCH('一覧（改訂前の当初）'!$N185,#REF!,0),MATCH('一覧（改訂前の当初）'!CK$4,#REF!,0))+$I64&gt;=BJ64),"",IF(OR(BI64="事後保全対応で更新",BI64="事後保全のみ更新せず"),"",INDEX(#REF!,MATCH('一覧（改訂前の当初）'!$N185,#REF!,0),MATCH('一覧（改訂前の当初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187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前の当初）'!N185,#REF!,0),MATCH(CP$4,#REF!,0))="",INDEX(#REF!,MATCH('一覧（改訂前の当初）'!N185,#REF!,0),MATCH(CP$4,#REF!,0))+$I64&gt;=BJ64),"",IF(OR(BI64="事後保全対応で更新",BI64="事後保全のみ更新せず"),"",INDEX(#REF!,MATCH('一覧（改訂前の当初）'!$N185,#REF!,0),MATCH('一覧（改訂前の当初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5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前の当初）'!$N185,#REF!,0),MATCH('一覧（改訂前の当初）'!CU$4,#REF!,0))="",INDEX(#REF!,MATCH('一覧（改訂前の当初）'!$N185,#REF!,0),MATCH('一覧（改訂前の当初）'!CU$4,#REF!,0))+I64&gt;=BJ64),"",IF(OR(BI64="事後保全対応で更新",BI64="事後保全のみ更新せず"),"",INDEX(#REF!,MATCH('一覧（改訂前の当初）'!$N185,#REF!,0),MATCH('一覧（改訂前の当初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188"/>
        <v>#REF!</v>
      </c>
      <c r="CX64" s="75">
        <v>1</v>
      </c>
      <c r="CY64" s="182" t="e">
        <f t="shared" si="189"/>
        <v>#REF!</v>
      </c>
      <c r="CZ64" s="109" t="str">
        <f t="shared" si="16"/>
        <v/>
      </c>
      <c r="DA64" s="76" t="str">
        <f t="shared" si="34"/>
        <v/>
      </c>
      <c r="DB64" s="82">
        <v>1</v>
      </c>
      <c r="DC64" s="183" t="str">
        <f t="shared" si="17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190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191"/>
        <v/>
      </c>
      <c r="DP64" s="75">
        <v>1</v>
      </c>
      <c r="DQ64" s="181" t="str">
        <f t="shared" si="192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193"/>
        <v/>
      </c>
      <c r="DU64" s="75">
        <v>1</v>
      </c>
      <c r="DV64" s="154" t="str">
        <f t="shared" si="194"/>
        <v/>
      </c>
      <c r="DW64" s="515"/>
      <c r="DX64" s="379"/>
      <c r="DY64" s="380"/>
      <c r="DZ64" s="380"/>
      <c r="EA64" s="535"/>
      <c r="EB64" s="381"/>
      <c r="EC64" s="392" t="s">
        <v>395</v>
      </c>
      <c r="ED64" s="380"/>
      <c r="EE64" s="380"/>
      <c r="EF64" s="380"/>
      <c r="EG64" s="412"/>
      <c r="EH64" s="556"/>
      <c r="EI64" s="418"/>
      <c r="EJ64" s="419"/>
      <c r="EK64" s="419"/>
      <c r="EL64" s="420"/>
      <c r="EM64" s="425"/>
      <c r="EN64" s="419"/>
      <c r="EO64" s="419"/>
      <c r="EP64" s="419"/>
      <c r="EQ64" s="420"/>
      <c r="ER64" s="425"/>
      <c r="ES64" s="419"/>
      <c r="ET64" s="419"/>
      <c r="EU64" s="419"/>
      <c r="EV64" s="420"/>
      <c r="EW64" s="425"/>
      <c r="EX64" s="419"/>
      <c r="EY64" s="419"/>
      <c r="EZ64" s="419"/>
      <c r="FA64" s="420"/>
      <c r="FB64" s="425"/>
      <c r="FC64" s="419"/>
      <c r="FD64" s="419"/>
      <c r="FE64" s="419"/>
      <c r="FF64" s="420"/>
      <c r="FG64" s="555"/>
      <c r="FH64" s="419"/>
      <c r="FI64" s="419"/>
      <c r="FJ64" s="419"/>
      <c r="FK64" s="536"/>
      <c r="FL64" s="210"/>
      <c r="FM64" s="43"/>
      <c r="FN64" s="43"/>
      <c r="FO64" s="55" t="str">
        <f t="shared" si="24"/>
        <v/>
      </c>
      <c r="FP64" s="43"/>
      <c r="FQ64" s="56" t="str">
        <f>IF(AO64="","",INDEX($FW$2:$GA$2,2,MATCH(AO64,#REF!,0)))</f>
        <v/>
      </c>
      <c r="FR64" s="57" t="str">
        <f>IF(AP64="","",INDEX($FW$2:$GA$2,2,MATCH(AP64,#REF!,0)))</f>
        <v/>
      </c>
      <c r="FS64" s="57" t="str">
        <f>IF(AQ64="","",INDEX($FW$2:$GA$2,2,MATCH(AQ64,#REF!,0)))</f>
        <v/>
      </c>
      <c r="FT64" s="57" t="str">
        <f>IF(AR64="","",INDEX($FW$2:$GA$2,2,MATCH(AR64,#REF!,0)))</f>
        <v/>
      </c>
      <c r="FU64" s="57" t="str">
        <f>IF(AS64="","",INDEX($FW$2:$GA$2,2,MATCH(AS64,#REF!,0)))</f>
        <v/>
      </c>
      <c r="FV64" s="57" t="str">
        <f>IF(AT64="","",INDEX($FW$2:$GA$2,2,MATCH(AT64,#REF!,0)))</f>
        <v/>
      </c>
      <c r="FW64" s="57" t="str">
        <f>IF(AU64="","",INDEX($FW$2:$GA$2,2,MATCH(AU64,#REF!,0)))</f>
        <v/>
      </c>
      <c r="FX64" s="57" t="str">
        <f>IF(AV64="","",INDEX($FW$2:$GA$2,2,MATCH(AV64,#REF!,0)))</f>
        <v/>
      </c>
      <c r="FY64" s="57" t="str">
        <f>IF(AW64="","",INDEX($FW$2:$GA$2,2,MATCH(AW64,#REF!,0)))</f>
        <v/>
      </c>
      <c r="FZ64" s="58" t="str">
        <f>IF(AX64="","",INDEX($FW$2:$GA$2,2,MATCH(AX64,#REF!,0)))</f>
        <v/>
      </c>
      <c r="GA64" s="59" t="e">
        <f>SUMPRODUCT(FQ64:FZ64,#REF!)</f>
        <v>#REF!</v>
      </c>
      <c r="GB64" s="43"/>
      <c r="GC64" s="88" t="str">
        <f t="shared" si="25"/>
        <v/>
      </c>
      <c r="GD64" s="88" t="e">
        <f t="shared" si="26"/>
        <v>#REF!</v>
      </c>
      <c r="GE64" s="88" t="e">
        <f t="shared" si="27"/>
        <v>#REF!</v>
      </c>
      <c r="GF64" s="87" t="e">
        <f t="shared" si="28"/>
        <v>#REF!</v>
      </c>
      <c r="GG64" s="87" t="str">
        <f t="shared" si="29"/>
        <v/>
      </c>
      <c r="GH64" s="87" t="str">
        <f t="shared" si="30"/>
        <v/>
      </c>
      <c r="GI64" s="87" t="str">
        <f t="shared" si="31"/>
        <v/>
      </c>
      <c r="GJ64" s="87" t="str">
        <f t="shared" si="32"/>
        <v/>
      </c>
    </row>
    <row r="65" spans="1:192" s="13" customFormat="1" ht="22.5" customHeight="1" outlineLevel="1">
      <c r="A65" s="608"/>
      <c r="B65" s="166"/>
      <c r="C65" s="494"/>
      <c r="D65" s="613" t="s">
        <v>470</v>
      </c>
      <c r="E65" s="195" t="s">
        <v>300</v>
      </c>
      <c r="F65" s="198" t="s">
        <v>359</v>
      </c>
      <c r="G65" s="167"/>
      <c r="H65" s="165"/>
      <c r="I65" s="167">
        <v>1991</v>
      </c>
      <c r="J65" s="167" t="str">
        <f>IF(OR(I65="",TYPE(I65)&lt;&gt;1),"",TEXT(DATEVALUE(I65&amp;"/1/1"),"gge"))</f>
        <v>平3</v>
      </c>
      <c r="K65" s="167"/>
      <c r="L65" s="621">
        <v>1505.72</v>
      </c>
      <c r="M65" s="68"/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3: 1,000㎡以上</v>
      </c>
      <c r="AA65" s="69"/>
      <c r="AB65" s="69" t="str">
        <f t="shared" si="184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185"/>
        <v>24</v>
      </c>
      <c r="AZ65" s="68"/>
      <c r="BA65" s="68">
        <f>IF(AY65="","",AY65+AZ65)</f>
        <v>24</v>
      </c>
      <c r="BB65" s="69" t="e">
        <f>GA65/10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186"/>
        <v/>
      </c>
      <c r="BK65" s="441" t="s">
        <v>409</v>
      </c>
      <c r="BL65" s="441">
        <v>2</v>
      </c>
      <c r="BM65" s="441"/>
      <c r="BN65" s="442"/>
      <c r="BO65" s="440" t="s">
        <v>452</v>
      </c>
      <c r="BP65" s="441" t="s">
        <v>452</v>
      </c>
      <c r="BQ65" s="441" t="s">
        <v>452</v>
      </c>
      <c r="BR65" s="441" t="s">
        <v>452</v>
      </c>
      <c r="BS65" s="441" t="s">
        <v>452</v>
      </c>
      <c r="BT65" s="444" t="s">
        <v>2</v>
      </c>
      <c r="BU65" s="441" t="s">
        <v>452</v>
      </c>
      <c r="BV65" s="442" t="s">
        <v>452</v>
      </c>
      <c r="BW65" s="191"/>
      <c r="BX65" s="190"/>
      <c r="BY65" s="190"/>
      <c r="BZ65" s="499"/>
      <c r="CA65" s="192">
        <v>1</v>
      </c>
      <c r="CB65" s="177" t="s">
        <v>387</v>
      </c>
      <c r="CC65" s="178" t="str">
        <f t="shared" si="119"/>
        <v/>
      </c>
      <c r="CD65" s="176" t="str">
        <f t="shared" si="10"/>
        <v/>
      </c>
      <c r="CE65" s="179"/>
      <c r="CF65" s="106" t="str">
        <f t="shared" si="11"/>
        <v/>
      </c>
      <c r="CG65" s="75" t="s">
        <v>387</v>
      </c>
      <c r="CH65" s="180" t="str">
        <f t="shared" si="12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187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5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188"/>
        <v>#N/A</v>
      </c>
      <c r="CX65" s="75">
        <v>1</v>
      </c>
      <c r="CY65" s="182" t="e">
        <f t="shared" si="189"/>
        <v>#N/A</v>
      </c>
      <c r="CZ65" s="109" t="str">
        <f t="shared" si="16"/>
        <v/>
      </c>
      <c r="DA65" s="76" t="str">
        <f t="shared" si="34"/>
        <v/>
      </c>
      <c r="DB65" s="82">
        <v>1</v>
      </c>
      <c r="DC65" s="183" t="str">
        <f t="shared" si="17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190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191"/>
        <v/>
      </c>
      <c r="DP65" s="75">
        <v>1</v>
      </c>
      <c r="DQ65" s="181" t="str">
        <f t="shared" si="192"/>
        <v/>
      </c>
      <c r="DR65" s="78" t="str">
        <f>IF(CZ65="","",IF(OR(DA65="RC",DA65="SRC"),CZ65+60,""))</f>
        <v/>
      </c>
      <c r="DS65" s="75" t="s">
        <v>387</v>
      </c>
      <c r="DT65" s="180" t="str">
        <f t="shared" si="193"/>
        <v/>
      </c>
      <c r="DU65" s="75">
        <v>1</v>
      </c>
      <c r="DV65" s="154" t="str">
        <f t="shared" si="194"/>
        <v/>
      </c>
      <c r="DW65" s="506"/>
      <c r="DX65" s="342"/>
      <c r="DY65" s="343"/>
      <c r="DZ65" s="343"/>
      <c r="EA65" s="343"/>
      <c r="EB65" s="344"/>
      <c r="EC65" s="386"/>
      <c r="ED65" s="343"/>
      <c r="EE65" s="343"/>
      <c r="EF65" s="343"/>
      <c r="EG65" s="344"/>
      <c r="EH65" s="386"/>
      <c r="EI65" s="343"/>
      <c r="EJ65" s="366" t="s">
        <v>430</v>
      </c>
      <c r="EK65" s="366" t="s">
        <v>430</v>
      </c>
      <c r="EL65" s="355"/>
      <c r="EM65" s="390"/>
      <c r="EN65" s="343"/>
      <c r="EO65" s="343"/>
      <c r="EP65" s="343"/>
      <c r="EQ65" s="344"/>
      <c r="ER65" s="386"/>
      <c r="ES65" s="343"/>
      <c r="ET65" s="343"/>
      <c r="EU65" s="343"/>
      <c r="EV65" s="344"/>
      <c r="EW65" s="386"/>
      <c r="EX65" s="343"/>
      <c r="EY65" s="343"/>
      <c r="EZ65" s="343"/>
      <c r="FA65" s="344"/>
      <c r="FB65" s="386"/>
      <c r="FC65" s="343"/>
      <c r="FD65" s="343"/>
      <c r="FE65" s="395"/>
      <c r="FF65" s="427" t="s">
        <v>441</v>
      </c>
      <c r="FG65" s="559" t="s">
        <v>441</v>
      </c>
      <c r="FH65" s="426" t="s">
        <v>441</v>
      </c>
      <c r="FI65" s="343"/>
      <c r="FJ65" s="343"/>
      <c r="FK65" s="521"/>
      <c r="FL65" s="210"/>
      <c r="FM65" s="43"/>
      <c r="FN65" s="43"/>
      <c r="FO65" s="55" t="str">
        <f t="shared" si="24"/>
        <v/>
      </c>
      <c r="FP65" s="43"/>
      <c r="FQ65" s="56" t="str">
        <f>IF(AO65="","",INDEX($FW$2:$GA$2,2,MATCH(AO65,#REF!,0)))</f>
        <v/>
      </c>
      <c r="FR65" s="57" t="str">
        <f>IF(AP65="","",INDEX($FW$2:$GA$2,2,MATCH(AP65,#REF!,0)))</f>
        <v/>
      </c>
      <c r="FS65" s="57" t="str">
        <f>IF(AQ65="","",INDEX($FW$2:$GA$2,2,MATCH(AQ65,#REF!,0)))</f>
        <v/>
      </c>
      <c r="FT65" s="57" t="str">
        <f>IF(AR65="","",INDEX($FW$2:$GA$2,2,MATCH(AR65,#REF!,0)))</f>
        <v/>
      </c>
      <c r="FU65" s="57" t="str">
        <f>IF(AS65="","",INDEX($FW$2:$GA$2,2,MATCH(AS65,#REF!,0)))</f>
        <v/>
      </c>
      <c r="FV65" s="57" t="str">
        <f>IF(AT65="","",INDEX($FW$2:$GA$2,2,MATCH(AT65,#REF!,0)))</f>
        <v/>
      </c>
      <c r="FW65" s="57" t="str">
        <f>IF(AU65="","",INDEX($FW$2:$GA$2,2,MATCH(AU65,#REF!,0)))</f>
        <v/>
      </c>
      <c r="FX65" s="57" t="str">
        <f>IF(AV65="","",INDEX($FW$2:$GA$2,2,MATCH(AV65,#REF!,0)))</f>
        <v/>
      </c>
      <c r="FY65" s="57" t="str">
        <f>IF(AW65="","",INDEX($FW$2:$GA$2,2,MATCH(AW65,#REF!,0)))</f>
        <v/>
      </c>
      <c r="FZ65" s="58" t="str">
        <f>IF(AX65="","",INDEX($FW$2:$GA$2,2,MATCH(AX65,#REF!,0)))</f>
        <v/>
      </c>
      <c r="GA65" s="59" t="e">
        <f>SUMPRODUCT(FQ65:FZ65,#REF!)</f>
        <v>#REF!</v>
      </c>
      <c r="GB65" s="43"/>
      <c r="GC65" s="88" t="str">
        <f t="shared" si="25"/>
        <v/>
      </c>
      <c r="GD65" s="88" t="e">
        <f t="shared" si="26"/>
        <v>#N/A</v>
      </c>
      <c r="GE65" s="88" t="e">
        <f t="shared" si="27"/>
        <v>#N/A</v>
      </c>
      <c r="GF65" s="87" t="e">
        <f t="shared" si="28"/>
        <v>#N/A</v>
      </c>
      <c r="GG65" s="87" t="str">
        <f t="shared" si="29"/>
        <v/>
      </c>
      <c r="GH65" s="87" t="str">
        <f t="shared" si="30"/>
        <v/>
      </c>
      <c r="GI65" s="87" t="str">
        <f t="shared" si="31"/>
        <v/>
      </c>
      <c r="GJ65" s="87" t="str">
        <f t="shared" si="32"/>
        <v/>
      </c>
    </row>
    <row r="66" spans="1:192" s="13" customFormat="1" ht="22.5" customHeight="1" outlineLevel="1">
      <c r="A66" s="608"/>
      <c r="B66" s="166"/>
      <c r="C66" s="494"/>
      <c r="D66" s="613" t="s">
        <v>470</v>
      </c>
      <c r="E66" s="195" t="s">
        <v>293</v>
      </c>
      <c r="F66" s="198" t="s">
        <v>357</v>
      </c>
      <c r="G66" s="167"/>
      <c r="H66" s="165"/>
      <c r="I66" s="167">
        <v>1987</v>
      </c>
      <c r="J66" s="167" t="str">
        <f>IF(OR(I66="",TYPE(I66)&lt;&gt;1),"",TEXT(DATEVALUE(I66&amp;"/1/1"),"gge"))</f>
        <v>昭62</v>
      </c>
      <c r="K66" s="167"/>
      <c r="L66" s="621">
        <v>1270</v>
      </c>
      <c r="M66" s="68"/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3: 1,000㎡以上</v>
      </c>
      <c r="AA66" s="69"/>
      <c r="AB66" s="69" t="str">
        <f t="shared" si="184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185"/>
        <v>28</v>
      </c>
      <c r="AZ66" s="68"/>
      <c r="BA66" s="68">
        <f>IF(AY66="","",AY66+AZ66)</f>
        <v>28</v>
      </c>
      <c r="BB66" s="69" t="e">
        <f>GA66/10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186"/>
        <v/>
      </c>
      <c r="BK66" s="441" t="s">
        <v>409</v>
      </c>
      <c r="BL66" s="441">
        <v>1</v>
      </c>
      <c r="BM66" s="441" t="s">
        <v>0</v>
      </c>
      <c r="BN66" s="442" t="s">
        <v>414</v>
      </c>
      <c r="BO66" s="440" t="s">
        <v>0</v>
      </c>
      <c r="BP66" s="441" t="s">
        <v>0</v>
      </c>
      <c r="BQ66" s="446" t="s">
        <v>1</v>
      </c>
      <c r="BR66" s="446" t="s">
        <v>1</v>
      </c>
      <c r="BS66" s="446" t="s">
        <v>1</v>
      </c>
      <c r="BT66" s="441" t="s">
        <v>0</v>
      </c>
      <c r="BU66" s="441" t="s">
        <v>0</v>
      </c>
      <c r="BV66" s="442" t="s">
        <v>42</v>
      </c>
      <c r="BW66" s="191" t="s">
        <v>1</v>
      </c>
      <c r="BX66" s="190"/>
      <c r="BY66" s="190"/>
      <c r="BZ66" s="499">
        <v>8382000</v>
      </c>
      <c r="CA66" s="192">
        <v>1</v>
      </c>
      <c r="CB66" s="177" t="s">
        <v>387</v>
      </c>
      <c r="CC66" s="178" t="str">
        <f t="shared" si="119"/>
        <v/>
      </c>
      <c r="CD66" s="176" t="str">
        <f t="shared" si="10"/>
        <v/>
      </c>
      <c r="CE66" s="179"/>
      <c r="CF66" s="106" t="str">
        <f t="shared" si="11"/>
        <v/>
      </c>
      <c r="CG66" s="75" t="s">
        <v>387</v>
      </c>
      <c r="CH66" s="180" t="str">
        <f t="shared" si="12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187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5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188"/>
        <v>#N/A</v>
      </c>
      <c r="CX66" s="75">
        <v>1</v>
      </c>
      <c r="CY66" s="182" t="e">
        <f t="shared" si="189"/>
        <v>#N/A</v>
      </c>
      <c r="CZ66" s="109" t="str">
        <f t="shared" si="16"/>
        <v/>
      </c>
      <c r="DA66" s="76" t="str">
        <f t="shared" si="34"/>
        <v/>
      </c>
      <c r="DB66" s="82">
        <v>1</v>
      </c>
      <c r="DC66" s="183" t="str">
        <f t="shared" si="17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190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191"/>
        <v/>
      </c>
      <c r="DP66" s="75">
        <v>1</v>
      </c>
      <c r="DQ66" s="181" t="str">
        <f t="shared" si="192"/>
        <v/>
      </c>
      <c r="DR66" s="78" t="str">
        <f>IF(CZ66="","",IF(OR(DA66="RC",DA66="SRC"),CZ66+60,""))</f>
        <v/>
      </c>
      <c r="DS66" s="75" t="s">
        <v>387</v>
      </c>
      <c r="DT66" s="180" t="str">
        <f t="shared" si="193"/>
        <v/>
      </c>
      <c r="DU66" s="75">
        <v>1</v>
      </c>
      <c r="DV66" s="154" t="str">
        <f t="shared" si="194"/>
        <v/>
      </c>
      <c r="DW66" s="506"/>
      <c r="DX66" s="342"/>
      <c r="DY66" s="343"/>
      <c r="DZ66" s="343"/>
      <c r="EA66" s="343"/>
      <c r="EB66" s="344"/>
      <c r="EC66" s="386"/>
      <c r="ED66" s="343"/>
      <c r="EE66" s="343"/>
      <c r="EF66" s="360"/>
      <c r="EG66" s="356"/>
      <c r="EH66" s="392"/>
      <c r="EI66" s="366" t="s">
        <v>430</v>
      </c>
      <c r="EJ66" s="366" t="s">
        <v>430</v>
      </c>
      <c r="EK66" s="395"/>
      <c r="EL66" s="356"/>
      <c r="EM66" s="390"/>
      <c r="EN66" s="343"/>
      <c r="EO66" s="343"/>
      <c r="EP66" s="343"/>
      <c r="EQ66" s="344"/>
      <c r="ER66" s="386"/>
      <c r="ES66" s="343"/>
      <c r="ET66" s="343"/>
      <c r="EU66" s="343"/>
      <c r="EV66" s="344"/>
      <c r="EW66" s="386"/>
      <c r="EX66" s="343"/>
      <c r="EY66" s="343"/>
      <c r="EZ66" s="343"/>
      <c r="FA66" s="344"/>
      <c r="FB66" s="386"/>
      <c r="FC66" s="343"/>
      <c r="FD66" s="343"/>
      <c r="FE66" s="395"/>
      <c r="FF66" s="427" t="s">
        <v>440</v>
      </c>
      <c r="FG66" s="559" t="s">
        <v>440</v>
      </c>
      <c r="FH66" s="426" t="s">
        <v>440</v>
      </c>
      <c r="FI66" s="343"/>
      <c r="FJ66" s="360"/>
      <c r="FK66" s="530"/>
      <c r="FL66" s="210"/>
      <c r="FM66" s="43"/>
      <c r="FN66" s="43"/>
      <c r="FO66" s="55" t="str">
        <f t="shared" si="24"/>
        <v/>
      </c>
      <c r="FP66" s="43"/>
      <c r="FQ66" s="56" t="str">
        <f>IF(AO66="","",INDEX($FW$2:$GA$2,2,MATCH(AO66,#REF!,0)))</f>
        <v/>
      </c>
      <c r="FR66" s="57" t="str">
        <f>IF(AP66="","",INDEX($FW$2:$GA$2,2,MATCH(AP66,#REF!,0)))</f>
        <v/>
      </c>
      <c r="FS66" s="57" t="str">
        <f>IF(AQ66="","",INDEX($FW$2:$GA$2,2,MATCH(AQ66,#REF!,0)))</f>
        <v/>
      </c>
      <c r="FT66" s="57" t="str">
        <f>IF(AR66="","",INDEX($FW$2:$GA$2,2,MATCH(AR66,#REF!,0)))</f>
        <v/>
      </c>
      <c r="FU66" s="57" t="str">
        <f>IF(AS66="","",INDEX($FW$2:$GA$2,2,MATCH(AS66,#REF!,0)))</f>
        <v/>
      </c>
      <c r="FV66" s="57" t="str">
        <f>IF(AT66="","",INDEX($FW$2:$GA$2,2,MATCH(AT66,#REF!,0)))</f>
        <v/>
      </c>
      <c r="FW66" s="57" t="str">
        <f>IF(AU66="","",INDEX($FW$2:$GA$2,2,MATCH(AU66,#REF!,0)))</f>
        <v/>
      </c>
      <c r="FX66" s="57" t="str">
        <f>IF(AV66="","",INDEX($FW$2:$GA$2,2,MATCH(AV66,#REF!,0)))</f>
        <v/>
      </c>
      <c r="FY66" s="57" t="str">
        <f>IF(AW66="","",INDEX($FW$2:$GA$2,2,MATCH(AW66,#REF!,0)))</f>
        <v/>
      </c>
      <c r="FZ66" s="58" t="str">
        <f>IF(AX66="","",INDEX($FW$2:$GA$2,2,MATCH(AX66,#REF!,0)))</f>
        <v/>
      </c>
      <c r="GA66" s="59" t="e">
        <f>SUMPRODUCT(FQ66:FZ66,#REF!)</f>
        <v>#REF!</v>
      </c>
      <c r="GB66" s="43"/>
      <c r="GC66" s="88" t="str">
        <f t="shared" si="25"/>
        <v/>
      </c>
      <c r="GD66" s="88" t="e">
        <f t="shared" si="26"/>
        <v>#N/A</v>
      </c>
      <c r="GE66" s="88" t="e">
        <f t="shared" si="27"/>
        <v>#N/A</v>
      </c>
      <c r="GF66" s="87" t="e">
        <f t="shared" si="28"/>
        <v>#N/A</v>
      </c>
      <c r="GG66" s="87" t="str">
        <f t="shared" si="29"/>
        <v/>
      </c>
      <c r="GH66" s="87" t="str">
        <f t="shared" si="30"/>
        <v/>
      </c>
      <c r="GI66" s="87" t="str">
        <f t="shared" si="31"/>
        <v/>
      </c>
      <c r="GJ66" s="87" t="str">
        <f t="shared" si="32"/>
        <v/>
      </c>
    </row>
    <row r="67" spans="1:192" s="13" customFormat="1" ht="22.5" customHeight="1" outlineLevel="1">
      <c r="A67" s="608"/>
      <c r="B67" s="166"/>
      <c r="C67" s="494"/>
      <c r="D67" s="613" t="s">
        <v>470</v>
      </c>
      <c r="E67" s="195" t="s">
        <v>294</v>
      </c>
      <c r="F67" s="198" t="s">
        <v>359</v>
      </c>
      <c r="G67" s="167"/>
      <c r="H67" s="165"/>
      <c r="I67" s="167">
        <v>1987</v>
      </c>
      <c r="J67" s="167" t="str">
        <f>IF(OR(I67="",TYPE(I67)&lt;&gt;1),"",TEXT(DATEVALUE(I67&amp;"/1/1"),"gge"))</f>
        <v>昭62</v>
      </c>
      <c r="K67" s="167"/>
      <c r="L67" s="621">
        <v>241.88</v>
      </c>
      <c r="M67" s="68"/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5: 200㎡以上</v>
      </c>
      <c r="AA67" s="69"/>
      <c r="AB67" s="69" t="str">
        <f t="shared" si="184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185"/>
        <v>28</v>
      </c>
      <c r="AZ67" s="68"/>
      <c r="BA67" s="68">
        <f>IF(AY67="","",AY67+AZ67)</f>
        <v>28</v>
      </c>
      <c r="BB67" s="69" t="e">
        <f>GA67/10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186"/>
        <v/>
      </c>
      <c r="BK67" s="441" t="s">
        <v>411</v>
      </c>
      <c r="BL67" s="441">
        <v>1</v>
      </c>
      <c r="BM67" s="441"/>
      <c r="BN67" s="442"/>
      <c r="BO67" s="449" t="s">
        <v>2</v>
      </c>
      <c r="BP67" s="441" t="s">
        <v>452</v>
      </c>
      <c r="BQ67" s="441" t="s">
        <v>452</v>
      </c>
      <c r="BR67" s="441" t="s">
        <v>452</v>
      </c>
      <c r="BS67" s="444" t="s">
        <v>2</v>
      </c>
      <c r="BT67" s="441" t="s">
        <v>452</v>
      </c>
      <c r="BU67" s="441" t="s">
        <v>0</v>
      </c>
      <c r="BV67" s="442" t="s">
        <v>455</v>
      </c>
      <c r="BW67" s="191"/>
      <c r="BX67" s="190"/>
      <c r="BY67" s="190"/>
      <c r="BZ67" s="499"/>
      <c r="CA67" s="192">
        <v>1</v>
      </c>
      <c r="CB67" s="177" t="s">
        <v>387</v>
      </c>
      <c r="CC67" s="178" t="str">
        <f t="shared" si="119"/>
        <v/>
      </c>
      <c r="CD67" s="176" t="str">
        <f t="shared" si="10"/>
        <v/>
      </c>
      <c r="CE67" s="179"/>
      <c r="CF67" s="106" t="str">
        <f t="shared" si="11"/>
        <v/>
      </c>
      <c r="CG67" s="75" t="s">
        <v>387</v>
      </c>
      <c r="CH67" s="180" t="str">
        <f t="shared" si="12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187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5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188"/>
        <v>#N/A</v>
      </c>
      <c r="CX67" s="75">
        <v>1</v>
      </c>
      <c r="CY67" s="182" t="e">
        <f t="shared" si="189"/>
        <v>#N/A</v>
      </c>
      <c r="CZ67" s="109" t="str">
        <f t="shared" si="16"/>
        <v/>
      </c>
      <c r="DA67" s="76" t="str">
        <f t="shared" si="34"/>
        <v/>
      </c>
      <c r="DB67" s="82">
        <v>1</v>
      </c>
      <c r="DC67" s="183" t="str">
        <f t="shared" si="17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190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191"/>
        <v/>
      </c>
      <c r="DP67" s="75">
        <v>1</v>
      </c>
      <c r="DQ67" s="181" t="str">
        <f t="shared" si="192"/>
        <v/>
      </c>
      <c r="DR67" s="78" t="str">
        <f>IF(CZ67="","",IF(OR(DA67="RC",DA67="SRC"),CZ67+60,""))</f>
        <v/>
      </c>
      <c r="DS67" s="75" t="s">
        <v>387</v>
      </c>
      <c r="DT67" s="180" t="str">
        <f t="shared" si="193"/>
        <v/>
      </c>
      <c r="DU67" s="75">
        <v>1</v>
      </c>
      <c r="DV67" s="154" t="str">
        <f t="shared" si="194"/>
        <v/>
      </c>
      <c r="DW67" s="506"/>
      <c r="DX67" s="342"/>
      <c r="DY67" s="343"/>
      <c r="DZ67" s="343"/>
      <c r="EA67" s="343"/>
      <c r="EB67" s="344"/>
      <c r="EC67" s="386"/>
      <c r="ED67" s="343"/>
      <c r="EE67" s="357" t="s">
        <v>55</v>
      </c>
      <c r="EF67" s="357" t="s">
        <v>55</v>
      </c>
      <c r="EG67" s="344"/>
      <c r="EH67" s="386"/>
      <c r="EI67" s="343"/>
      <c r="EJ67" s="343"/>
      <c r="EK67" s="343"/>
      <c r="EL67" s="344"/>
      <c r="EM67" s="386"/>
      <c r="EN67" s="343"/>
      <c r="EO67" s="343"/>
      <c r="EP67" s="343"/>
      <c r="EQ67" s="344"/>
      <c r="ER67" s="386"/>
      <c r="ES67" s="343"/>
      <c r="ET67" s="343"/>
      <c r="EU67" s="343"/>
      <c r="EV67" s="344"/>
      <c r="EW67" s="386"/>
      <c r="EX67" s="343"/>
      <c r="EY67" s="343"/>
      <c r="EZ67" s="366" t="s">
        <v>430</v>
      </c>
      <c r="FA67" s="364" t="s">
        <v>430</v>
      </c>
      <c r="FB67" s="386"/>
      <c r="FC67" s="343"/>
      <c r="FD67" s="343"/>
      <c r="FE67" s="343"/>
      <c r="FF67" s="344"/>
      <c r="FG67" s="540"/>
      <c r="FH67" s="343"/>
      <c r="FI67" s="343"/>
      <c r="FJ67" s="343"/>
      <c r="FK67" s="521"/>
      <c r="FL67" s="210"/>
      <c r="FM67" s="43"/>
      <c r="FN67" s="43"/>
      <c r="FO67" s="55" t="str">
        <f t="shared" si="24"/>
        <v/>
      </c>
      <c r="FP67" s="43"/>
      <c r="FQ67" s="56" t="str">
        <f>IF(AO67="","",INDEX($FW$2:$GA$2,2,MATCH(AO67,#REF!,0)))</f>
        <v/>
      </c>
      <c r="FR67" s="57" t="str">
        <f>IF(AP67="","",INDEX($FW$2:$GA$2,2,MATCH(AP67,#REF!,0)))</f>
        <v/>
      </c>
      <c r="FS67" s="57" t="str">
        <f>IF(AQ67="","",INDEX($FW$2:$GA$2,2,MATCH(AQ67,#REF!,0)))</f>
        <v/>
      </c>
      <c r="FT67" s="57" t="str">
        <f>IF(AR67="","",INDEX($FW$2:$GA$2,2,MATCH(AR67,#REF!,0)))</f>
        <v/>
      </c>
      <c r="FU67" s="57" t="str">
        <f>IF(AS67="","",INDEX($FW$2:$GA$2,2,MATCH(AS67,#REF!,0)))</f>
        <v/>
      </c>
      <c r="FV67" s="57" t="str">
        <f>IF(AT67="","",INDEX($FW$2:$GA$2,2,MATCH(AT67,#REF!,0)))</f>
        <v/>
      </c>
      <c r="FW67" s="57" t="str">
        <f>IF(AU67="","",INDEX($FW$2:$GA$2,2,MATCH(AU67,#REF!,0)))</f>
        <v/>
      </c>
      <c r="FX67" s="57" t="str">
        <f>IF(AV67="","",INDEX($FW$2:$GA$2,2,MATCH(AV67,#REF!,0)))</f>
        <v/>
      </c>
      <c r="FY67" s="57" t="str">
        <f>IF(AW67="","",INDEX($FW$2:$GA$2,2,MATCH(AW67,#REF!,0)))</f>
        <v/>
      </c>
      <c r="FZ67" s="58" t="str">
        <f>IF(AX67="","",INDEX($FW$2:$GA$2,2,MATCH(AX67,#REF!,0)))</f>
        <v/>
      </c>
      <c r="GA67" s="59" t="e">
        <f>SUMPRODUCT(FQ67:FZ67,#REF!)</f>
        <v>#REF!</v>
      </c>
      <c r="GB67" s="43"/>
      <c r="GC67" s="88" t="str">
        <f t="shared" si="25"/>
        <v/>
      </c>
      <c r="GD67" s="88" t="e">
        <f t="shared" si="26"/>
        <v>#N/A</v>
      </c>
      <c r="GE67" s="88" t="e">
        <f t="shared" si="27"/>
        <v>#N/A</v>
      </c>
      <c r="GF67" s="87" t="e">
        <f t="shared" si="28"/>
        <v>#N/A</v>
      </c>
      <c r="GG67" s="87" t="str">
        <f t="shared" si="29"/>
        <v/>
      </c>
      <c r="GH67" s="87" t="str">
        <f t="shared" si="30"/>
        <v/>
      </c>
      <c r="GI67" s="87" t="str">
        <f t="shared" si="31"/>
        <v/>
      </c>
      <c r="GJ67" s="87" t="str">
        <f t="shared" si="32"/>
        <v/>
      </c>
    </row>
    <row r="68" spans="1:192" s="13" customFormat="1" ht="22.5" customHeight="1" outlineLevel="1">
      <c r="A68" s="608"/>
      <c r="B68" s="166"/>
      <c r="C68" s="494"/>
      <c r="D68" s="613" t="s">
        <v>470</v>
      </c>
      <c r="E68" s="195" t="s">
        <v>302</v>
      </c>
      <c r="F68" s="198" t="s">
        <v>359</v>
      </c>
      <c r="G68" s="167"/>
      <c r="H68" s="165"/>
      <c r="I68" s="167">
        <v>1988</v>
      </c>
      <c r="J68" s="167" t="str">
        <f t="shared" si="91"/>
        <v>昭63</v>
      </c>
      <c r="K68" s="167"/>
      <c r="L68" s="621">
        <v>1851.75</v>
      </c>
      <c r="M68" s="68"/>
      <c r="N68" s="68"/>
      <c r="O68" s="168"/>
      <c r="P68" s="168"/>
      <c r="Q68" s="169"/>
      <c r="R68" s="461" t="e">
        <f t="shared" si="92"/>
        <v>#DIV/0!</v>
      </c>
      <c r="S68" s="461" t="e">
        <f t="shared" si="93"/>
        <v>#DIV/0!</v>
      </c>
      <c r="T68" s="462" t="e">
        <f t="shared" si="94"/>
        <v>#DIV/0!</v>
      </c>
      <c r="U68" s="68"/>
      <c r="V68" s="68"/>
      <c r="W68" s="68"/>
      <c r="X68" s="68"/>
      <c r="Y68" s="68"/>
      <c r="Z68" s="79" t="str">
        <f t="shared" si="95"/>
        <v>3: 1,000㎡以上</v>
      </c>
      <c r="AA68" s="69"/>
      <c r="AB68" s="69" t="str">
        <f t="shared" ref="AB68:AB72" si="212">IF(AA68="","",AA68-I68)</f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97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98"/>
        <v>27</v>
      </c>
      <c r="AZ68" s="68"/>
      <c r="BA68" s="68">
        <f t="shared" si="99"/>
        <v>27</v>
      </c>
      <c r="BB68" s="69" t="e">
        <f t="shared" si="100"/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101"/>
        <v/>
      </c>
      <c r="BK68" s="441" t="s">
        <v>409</v>
      </c>
      <c r="BL68" s="441">
        <v>2</v>
      </c>
      <c r="BM68" s="441"/>
      <c r="BN68" s="442"/>
      <c r="BO68" s="443" t="s">
        <v>3</v>
      </c>
      <c r="BP68" s="441" t="s">
        <v>454</v>
      </c>
      <c r="BQ68" s="441" t="s">
        <v>452</v>
      </c>
      <c r="BR68" s="441" t="s">
        <v>452</v>
      </c>
      <c r="BS68" s="444" t="s">
        <v>2</v>
      </c>
      <c r="BT68" s="441" t="s">
        <v>452</v>
      </c>
      <c r="BU68" s="441" t="s">
        <v>454</v>
      </c>
      <c r="BV68" s="442" t="s">
        <v>0</v>
      </c>
      <c r="BW68" s="191"/>
      <c r="BX68" s="190"/>
      <c r="BY68" s="190"/>
      <c r="BZ68" s="500">
        <v>5508000</v>
      </c>
      <c r="CA68" s="192">
        <v>1</v>
      </c>
      <c r="CB68" s="177" t="s">
        <v>387</v>
      </c>
      <c r="CC68" s="178" t="str">
        <f t="shared" si="119"/>
        <v/>
      </c>
      <c r="CD68" s="176" t="str">
        <f t="shared" si="10"/>
        <v/>
      </c>
      <c r="CE68" s="179"/>
      <c r="CF68" s="106" t="str">
        <f t="shared" si="11"/>
        <v/>
      </c>
      <c r="CG68" s="75" t="s">
        <v>387</v>
      </c>
      <c r="CH68" s="180" t="str">
        <f t="shared" si="12"/>
        <v/>
      </c>
      <c r="CI68" s="75">
        <v>1</v>
      </c>
      <c r="CJ68" s="181" t="str">
        <f t="shared" si="102"/>
        <v/>
      </c>
      <c r="CK68" s="107" t="e">
        <v>#N/A</v>
      </c>
      <c r="CL68" s="75" t="e">
        <v>#N/A</v>
      </c>
      <c r="CM68" s="180" t="e">
        <f t="shared" si="103"/>
        <v>#N/A</v>
      </c>
      <c r="CN68" s="75">
        <v>1</v>
      </c>
      <c r="CO68" s="181" t="e">
        <f t="shared" si="104"/>
        <v>#N/A</v>
      </c>
      <c r="CP68" s="107" t="e">
        <v>#N/A</v>
      </c>
      <c r="CQ68" s="75" t="e">
        <v>#N/A</v>
      </c>
      <c r="CR68" s="180" t="e">
        <f t="shared" si="15"/>
        <v>#N/A</v>
      </c>
      <c r="CS68" s="75">
        <v>1</v>
      </c>
      <c r="CT68" s="181" t="e">
        <f t="shared" si="183"/>
        <v>#N/A</v>
      </c>
      <c r="CU68" s="107" t="e">
        <v>#N/A</v>
      </c>
      <c r="CV68" s="75" t="e">
        <v>#N/A</v>
      </c>
      <c r="CW68" s="180" t="e">
        <f t="shared" si="106"/>
        <v>#N/A</v>
      </c>
      <c r="CX68" s="75">
        <v>1</v>
      </c>
      <c r="CY68" s="182" t="e">
        <f t="shared" si="107"/>
        <v>#N/A</v>
      </c>
      <c r="CZ68" s="109" t="str">
        <f t="shared" si="16"/>
        <v/>
      </c>
      <c r="DA68" s="76" t="str">
        <f t="shared" si="34"/>
        <v/>
      </c>
      <c r="DB68" s="82">
        <v>1</v>
      </c>
      <c r="DC68" s="183" t="str">
        <f t="shared" si="17"/>
        <v/>
      </c>
      <c r="DD68" s="85" t="s">
        <v>387</v>
      </c>
      <c r="DE68" s="184" t="str">
        <f t="shared" si="108"/>
        <v/>
      </c>
      <c r="DF68" s="77">
        <v>3</v>
      </c>
      <c r="DG68" s="185" t="str">
        <f t="shared" si="109"/>
        <v/>
      </c>
      <c r="DH68" s="78" t="str">
        <f t="shared" si="110"/>
        <v/>
      </c>
      <c r="DI68" s="75" t="s">
        <v>387</v>
      </c>
      <c r="DJ68" s="180" t="str">
        <f t="shared" si="111"/>
        <v/>
      </c>
      <c r="DK68" s="75">
        <v>1</v>
      </c>
      <c r="DL68" s="181" t="str">
        <f t="shared" si="112"/>
        <v/>
      </c>
      <c r="DM68" s="78" t="str">
        <f t="shared" si="113"/>
        <v/>
      </c>
      <c r="DN68" s="75" t="s">
        <v>387</v>
      </c>
      <c r="DO68" s="180" t="str">
        <f t="shared" si="114"/>
        <v/>
      </c>
      <c r="DP68" s="75">
        <v>1</v>
      </c>
      <c r="DQ68" s="181" t="str">
        <f t="shared" si="115"/>
        <v/>
      </c>
      <c r="DR68" s="78" t="str">
        <f t="shared" si="116"/>
        <v/>
      </c>
      <c r="DS68" s="75" t="s">
        <v>387</v>
      </c>
      <c r="DT68" s="180" t="str">
        <f t="shared" si="117"/>
        <v/>
      </c>
      <c r="DU68" s="75">
        <v>1</v>
      </c>
      <c r="DV68" s="154" t="str">
        <f t="shared" si="118"/>
        <v/>
      </c>
      <c r="DW68" s="506"/>
      <c r="DX68" s="531" t="s">
        <v>55</v>
      </c>
      <c r="DY68" s="357" t="s">
        <v>55</v>
      </c>
      <c r="DZ68" s="360"/>
      <c r="EA68" s="394"/>
      <c r="EB68" s="356"/>
      <c r="EC68" s="386"/>
      <c r="ED68" s="343"/>
      <c r="EE68" s="343"/>
      <c r="EF68" s="343"/>
      <c r="EG68" s="344"/>
      <c r="EH68" s="386"/>
      <c r="EI68" s="343"/>
      <c r="EJ68" s="343"/>
      <c r="EK68" s="343"/>
      <c r="EL68" s="344"/>
      <c r="EM68" s="390"/>
      <c r="EN68" s="395"/>
      <c r="EO68" s="394"/>
      <c r="EP68" s="394"/>
      <c r="EQ68" s="433"/>
      <c r="ER68" s="392"/>
      <c r="ES68" s="343"/>
      <c r="ET68" s="343"/>
      <c r="EU68" s="343"/>
      <c r="EV68" s="344"/>
      <c r="EW68" s="386"/>
      <c r="EX68" s="402"/>
      <c r="EY68" s="402"/>
      <c r="EZ68" s="343"/>
      <c r="FA68" s="364" t="s">
        <v>430</v>
      </c>
      <c r="FB68" s="423" t="s">
        <v>430</v>
      </c>
      <c r="FC68" s="343"/>
      <c r="FD68" s="343"/>
      <c r="FE68" s="343"/>
      <c r="FF68" s="344"/>
      <c r="FG68" s="540"/>
      <c r="FH68" s="343"/>
      <c r="FI68" s="343"/>
      <c r="FJ68" s="343"/>
      <c r="FK68" s="521"/>
      <c r="FL68" s="210"/>
      <c r="FM68" s="43"/>
      <c r="FN68" s="43"/>
      <c r="FO68" s="55" t="str">
        <f t="shared" si="24"/>
        <v/>
      </c>
      <c r="FP68" s="43"/>
      <c r="FQ68" s="56" t="str">
        <f>IF(AO68="","",INDEX($FW$2:$GA$2,2,MATCH(AO68,#REF!,0)))</f>
        <v/>
      </c>
      <c r="FR68" s="57" t="str">
        <f>IF(AP68="","",INDEX($FW$2:$GA$2,2,MATCH(AP68,#REF!,0)))</f>
        <v/>
      </c>
      <c r="FS68" s="57" t="str">
        <f>IF(AQ68="","",INDEX($FW$2:$GA$2,2,MATCH(AQ68,#REF!,0)))</f>
        <v/>
      </c>
      <c r="FT68" s="57" t="str">
        <f>IF(AR68="","",INDEX($FW$2:$GA$2,2,MATCH(AR68,#REF!,0)))</f>
        <v/>
      </c>
      <c r="FU68" s="57" t="str">
        <f>IF(AS68="","",INDEX($FW$2:$GA$2,2,MATCH(AS68,#REF!,0)))</f>
        <v/>
      </c>
      <c r="FV68" s="57" t="str">
        <f>IF(AT68="","",INDEX($FW$2:$GA$2,2,MATCH(AT68,#REF!,0)))</f>
        <v/>
      </c>
      <c r="FW68" s="57" t="str">
        <f>IF(AU68="","",INDEX($FW$2:$GA$2,2,MATCH(AU68,#REF!,0)))</f>
        <v/>
      </c>
      <c r="FX68" s="57" t="str">
        <f>IF(AV68="","",INDEX($FW$2:$GA$2,2,MATCH(AV68,#REF!,0)))</f>
        <v/>
      </c>
      <c r="FY68" s="57" t="str">
        <f>IF(AW68="","",INDEX($FW$2:$GA$2,2,MATCH(AW68,#REF!,0)))</f>
        <v/>
      </c>
      <c r="FZ68" s="58" t="str">
        <f>IF(AX68="","",INDEX($FW$2:$GA$2,2,MATCH(AX68,#REF!,0)))</f>
        <v/>
      </c>
      <c r="GA68" s="59" t="e">
        <f>SUMPRODUCT(FQ68:FZ68,#REF!)</f>
        <v>#REF!</v>
      </c>
      <c r="GB68" s="43"/>
      <c r="GC68" s="88" t="str">
        <f t="shared" si="25"/>
        <v/>
      </c>
      <c r="GD68" s="88" t="e">
        <f t="shared" si="26"/>
        <v>#N/A</v>
      </c>
      <c r="GE68" s="88" t="e">
        <f t="shared" si="27"/>
        <v>#N/A</v>
      </c>
      <c r="GF68" s="87" t="e">
        <f t="shared" si="28"/>
        <v>#N/A</v>
      </c>
      <c r="GG68" s="87" t="str">
        <f t="shared" si="29"/>
        <v/>
      </c>
      <c r="GH68" s="87" t="str">
        <f t="shared" si="30"/>
        <v/>
      </c>
      <c r="GI68" s="87" t="str">
        <f t="shared" si="31"/>
        <v/>
      </c>
      <c r="GJ68" s="87" t="str">
        <f t="shared" si="32"/>
        <v/>
      </c>
    </row>
    <row r="69" spans="1:192" s="13" customFormat="1" ht="22.5" customHeight="1" outlineLevel="1">
      <c r="A69" s="608"/>
      <c r="B69" s="166"/>
      <c r="C69" s="494"/>
      <c r="D69" s="613" t="s">
        <v>470</v>
      </c>
      <c r="E69" s="195" t="s">
        <v>303</v>
      </c>
      <c r="F69" s="198" t="s">
        <v>359</v>
      </c>
      <c r="G69" s="167"/>
      <c r="H69" s="165"/>
      <c r="I69" s="167">
        <v>1988</v>
      </c>
      <c r="J69" s="167" t="str">
        <f t="shared" si="91"/>
        <v>昭63</v>
      </c>
      <c r="K69" s="167"/>
      <c r="L69" s="621">
        <v>875</v>
      </c>
      <c r="M69" s="68"/>
      <c r="N69" s="68"/>
      <c r="O69" s="168"/>
      <c r="P69" s="168"/>
      <c r="Q69" s="169"/>
      <c r="R69" s="461" t="e">
        <f t="shared" si="92"/>
        <v>#DIV/0!</v>
      </c>
      <c r="S69" s="461" t="e">
        <f t="shared" si="93"/>
        <v>#DIV/0!</v>
      </c>
      <c r="T69" s="462" t="e">
        <f t="shared" si="94"/>
        <v>#DIV/0!</v>
      </c>
      <c r="U69" s="68"/>
      <c r="V69" s="68"/>
      <c r="W69" s="68"/>
      <c r="X69" s="68"/>
      <c r="Y69" s="68"/>
      <c r="Z69" s="79" t="str">
        <f t="shared" si="95"/>
        <v>4: 500㎡以上</v>
      </c>
      <c r="AA69" s="69"/>
      <c r="AB69" s="69" t="str">
        <f t="shared" si="212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97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98"/>
        <v>27</v>
      </c>
      <c r="AZ69" s="68"/>
      <c r="BA69" s="68">
        <f t="shared" si="99"/>
        <v>27</v>
      </c>
      <c r="BB69" s="69" t="e">
        <f t="shared" si="100"/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101"/>
        <v/>
      </c>
      <c r="BK69" s="441"/>
      <c r="BL69" s="441"/>
      <c r="BM69" s="441"/>
      <c r="BN69" s="442"/>
      <c r="BO69" s="440"/>
      <c r="BP69" s="441"/>
      <c r="BQ69" s="441"/>
      <c r="BR69" s="441"/>
      <c r="BS69" s="441"/>
      <c r="BT69" s="441"/>
      <c r="BU69" s="441"/>
      <c r="BV69" s="442"/>
      <c r="BW69" s="191"/>
      <c r="BX69" s="190"/>
      <c r="BY69" s="190"/>
      <c r="BZ69" s="499"/>
      <c r="CA69" s="192">
        <v>1</v>
      </c>
      <c r="CB69" s="177" t="s">
        <v>387</v>
      </c>
      <c r="CC69" s="178" t="str">
        <f t="shared" si="119"/>
        <v/>
      </c>
      <c r="CD69" s="176" t="str">
        <f t="shared" si="10"/>
        <v/>
      </c>
      <c r="CE69" s="179"/>
      <c r="CF69" s="106" t="str">
        <f t="shared" si="11"/>
        <v/>
      </c>
      <c r="CG69" s="75" t="s">
        <v>387</v>
      </c>
      <c r="CH69" s="180" t="str">
        <f t="shared" si="12"/>
        <v/>
      </c>
      <c r="CI69" s="75">
        <v>1</v>
      </c>
      <c r="CJ69" s="181" t="str">
        <f t="shared" si="102"/>
        <v/>
      </c>
      <c r="CK69" s="107" t="s">
        <v>387</v>
      </c>
      <c r="CL69" s="75" t="s">
        <v>387</v>
      </c>
      <c r="CM69" s="180" t="str">
        <f t="shared" si="103"/>
        <v/>
      </c>
      <c r="CN69" s="75">
        <v>1</v>
      </c>
      <c r="CO69" s="181" t="str">
        <f t="shared" si="104"/>
        <v/>
      </c>
      <c r="CP69" s="107" t="s">
        <v>387</v>
      </c>
      <c r="CQ69" s="75" t="s">
        <v>387</v>
      </c>
      <c r="CR69" s="180" t="str">
        <f t="shared" si="15"/>
        <v/>
      </c>
      <c r="CS69" s="75">
        <v>1</v>
      </c>
      <c r="CT69" s="181" t="str">
        <f t="shared" si="183"/>
        <v/>
      </c>
      <c r="CU69" s="107" t="s">
        <v>387</v>
      </c>
      <c r="CV69" s="75" t="s">
        <v>387</v>
      </c>
      <c r="CW69" s="180" t="str">
        <f t="shared" si="106"/>
        <v/>
      </c>
      <c r="CX69" s="75">
        <v>1</v>
      </c>
      <c r="CY69" s="182" t="str">
        <f t="shared" si="107"/>
        <v/>
      </c>
      <c r="CZ69" s="109" t="str">
        <f t="shared" si="16"/>
        <v/>
      </c>
      <c r="DA69" s="76" t="str">
        <f t="shared" si="34"/>
        <v/>
      </c>
      <c r="DB69" s="82">
        <v>1</v>
      </c>
      <c r="DC69" s="183" t="str">
        <f t="shared" si="17"/>
        <v/>
      </c>
      <c r="DD69" s="85" t="s">
        <v>387</v>
      </c>
      <c r="DE69" s="184" t="str">
        <f t="shared" si="108"/>
        <v/>
      </c>
      <c r="DF69" s="77">
        <v>3</v>
      </c>
      <c r="DG69" s="185" t="str">
        <f t="shared" si="109"/>
        <v/>
      </c>
      <c r="DH69" s="78" t="str">
        <f t="shared" si="110"/>
        <v/>
      </c>
      <c r="DI69" s="75" t="s">
        <v>387</v>
      </c>
      <c r="DJ69" s="180" t="str">
        <f t="shared" si="111"/>
        <v/>
      </c>
      <c r="DK69" s="75">
        <v>1</v>
      </c>
      <c r="DL69" s="181" t="str">
        <f t="shared" si="112"/>
        <v/>
      </c>
      <c r="DM69" s="78" t="str">
        <f t="shared" si="113"/>
        <v/>
      </c>
      <c r="DN69" s="75" t="s">
        <v>387</v>
      </c>
      <c r="DO69" s="180" t="str">
        <f t="shared" si="114"/>
        <v/>
      </c>
      <c r="DP69" s="75">
        <v>1</v>
      </c>
      <c r="DQ69" s="181" t="str">
        <f t="shared" si="115"/>
        <v/>
      </c>
      <c r="DR69" s="78" t="str">
        <f t="shared" si="116"/>
        <v/>
      </c>
      <c r="DS69" s="75" t="s">
        <v>387</v>
      </c>
      <c r="DT69" s="180" t="str">
        <f t="shared" si="117"/>
        <v/>
      </c>
      <c r="DU69" s="75">
        <v>1</v>
      </c>
      <c r="DV69" s="154" t="str">
        <f t="shared" si="118"/>
        <v/>
      </c>
      <c r="DW69" s="512"/>
      <c r="DX69" s="342"/>
      <c r="DY69" s="343"/>
      <c r="DZ69" s="343"/>
      <c r="EA69" s="343"/>
      <c r="EB69" s="344"/>
      <c r="EC69" s="386"/>
      <c r="ED69" s="343"/>
      <c r="EE69" s="343"/>
      <c r="EF69" s="343"/>
      <c r="EG69" s="344"/>
      <c r="EH69" s="386"/>
      <c r="EI69" s="343"/>
      <c r="EJ69" s="343"/>
      <c r="EK69" s="343"/>
      <c r="EL69" s="344"/>
      <c r="EM69" s="386"/>
      <c r="EN69" s="394"/>
      <c r="EO69" s="395"/>
      <c r="EP69" s="357" t="s">
        <v>55</v>
      </c>
      <c r="EQ69" s="361" t="s">
        <v>55</v>
      </c>
      <c r="ER69" s="386"/>
      <c r="ES69" s="343"/>
      <c r="ET69" s="343"/>
      <c r="EU69" s="343"/>
      <c r="EV69" s="344"/>
      <c r="EW69" s="386"/>
      <c r="EX69" s="343"/>
      <c r="EY69" s="343"/>
      <c r="EZ69" s="343"/>
      <c r="FA69" s="344"/>
      <c r="FB69" s="386"/>
      <c r="FC69" s="343"/>
      <c r="FD69" s="343"/>
      <c r="FE69" s="343"/>
      <c r="FF69" s="344"/>
      <c r="FG69" s="540"/>
      <c r="FH69" s="343"/>
      <c r="FI69" s="343"/>
      <c r="FJ69" s="343"/>
      <c r="FK69" s="521"/>
      <c r="FL69" s="210"/>
      <c r="FM69" s="43"/>
      <c r="FN69" s="43"/>
      <c r="FO69" s="55" t="str">
        <f t="shared" si="24"/>
        <v/>
      </c>
      <c r="FP69" s="43"/>
      <c r="FQ69" s="56" t="str">
        <f>IF(AO69="","",INDEX($FW$2:$GA$2,2,MATCH(AO69,#REF!,0)))</f>
        <v/>
      </c>
      <c r="FR69" s="57" t="str">
        <f>IF(AP69="","",INDEX($FW$2:$GA$2,2,MATCH(AP69,#REF!,0)))</f>
        <v/>
      </c>
      <c r="FS69" s="57" t="str">
        <f>IF(AQ69="","",INDEX($FW$2:$GA$2,2,MATCH(AQ69,#REF!,0)))</f>
        <v/>
      </c>
      <c r="FT69" s="57" t="str">
        <f>IF(AR69="","",INDEX($FW$2:$GA$2,2,MATCH(AR69,#REF!,0)))</f>
        <v/>
      </c>
      <c r="FU69" s="57" t="str">
        <f>IF(AS69="","",INDEX($FW$2:$GA$2,2,MATCH(AS69,#REF!,0)))</f>
        <v/>
      </c>
      <c r="FV69" s="57" t="str">
        <f>IF(AT69="","",INDEX($FW$2:$GA$2,2,MATCH(AT69,#REF!,0)))</f>
        <v/>
      </c>
      <c r="FW69" s="57" t="str">
        <f>IF(AU69="","",INDEX($FW$2:$GA$2,2,MATCH(AU69,#REF!,0)))</f>
        <v/>
      </c>
      <c r="FX69" s="57" t="str">
        <f>IF(AV69="","",INDEX($FW$2:$GA$2,2,MATCH(AV69,#REF!,0)))</f>
        <v/>
      </c>
      <c r="FY69" s="57" t="str">
        <f>IF(AW69="","",INDEX($FW$2:$GA$2,2,MATCH(AW69,#REF!,0)))</f>
        <v/>
      </c>
      <c r="FZ69" s="58" t="str">
        <f>IF(AX69="","",INDEX($FW$2:$GA$2,2,MATCH(AX69,#REF!,0)))</f>
        <v/>
      </c>
      <c r="GA69" s="59" t="e">
        <f>SUMPRODUCT(FQ69:FZ69,#REF!)</f>
        <v>#REF!</v>
      </c>
      <c r="GB69" s="43"/>
      <c r="GC69" s="88" t="str">
        <f t="shared" si="25"/>
        <v/>
      </c>
      <c r="GD69" s="88" t="str">
        <f t="shared" si="26"/>
        <v/>
      </c>
      <c r="GE69" s="88" t="str">
        <f t="shared" si="27"/>
        <v/>
      </c>
      <c r="GF69" s="87" t="str">
        <f t="shared" si="28"/>
        <v/>
      </c>
      <c r="GG69" s="87" t="str">
        <f t="shared" si="29"/>
        <v/>
      </c>
      <c r="GH69" s="87" t="str">
        <f t="shared" si="30"/>
        <v/>
      </c>
      <c r="GI69" s="87" t="str">
        <f t="shared" si="31"/>
        <v/>
      </c>
      <c r="GJ69" s="87" t="str">
        <f t="shared" si="32"/>
        <v/>
      </c>
    </row>
    <row r="70" spans="1:192" s="13" customFormat="1" ht="22.5" customHeight="1" outlineLevel="1">
      <c r="A70" s="608"/>
      <c r="B70" s="166"/>
      <c r="C70" s="494"/>
      <c r="D70" s="613" t="s">
        <v>470</v>
      </c>
      <c r="E70" s="195" t="s">
        <v>307</v>
      </c>
      <c r="F70" s="198" t="s">
        <v>359</v>
      </c>
      <c r="G70" s="167"/>
      <c r="H70" s="165"/>
      <c r="I70" s="167">
        <v>2016</v>
      </c>
      <c r="J70" s="167" t="str">
        <f>IF(OR(I70="",TYPE(I70)&lt;&gt;1),"",TEXT(DATEVALUE(I70&amp;"/1/1"),"gge"))</f>
        <v>平28</v>
      </c>
      <c r="K70" s="167"/>
      <c r="L70" s="621">
        <v>1417</v>
      </c>
      <c r="M70" s="68"/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3: 1,000㎡以上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>IF(AND(TYPE(B$4)=1,B$4&lt;&gt;"",TYPE(I70)=1,I70&lt;&gt;""),B$4-I70,"")</f>
        <v>-1</v>
      </c>
      <c r="AZ70" s="68"/>
      <c r="BA70" s="68">
        <f>IF(AY70="","",AY70+AZ70)</f>
        <v>-1</v>
      </c>
      <c r="BB70" s="69" t="e">
        <f>GA70/10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>IF(OR(B$4="",AN70=""),"",AN70+B$4)</f>
        <v/>
      </c>
      <c r="BK70" s="441" t="s">
        <v>411</v>
      </c>
      <c r="BL70" s="441">
        <v>1</v>
      </c>
      <c r="BM70" s="441"/>
      <c r="BN70" s="442"/>
      <c r="BO70" s="440"/>
      <c r="BP70" s="441"/>
      <c r="BQ70" s="441"/>
      <c r="BR70" s="441"/>
      <c r="BS70" s="441"/>
      <c r="BT70" s="441"/>
      <c r="BU70" s="441"/>
      <c r="BV70" s="442"/>
      <c r="BW70" s="191"/>
      <c r="BX70" s="190"/>
      <c r="BY70" s="190"/>
      <c r="BZ70" s="499"/>
      <c r="CA70" s="192">
        <v>1</v>
      </c>
      <c r="CB70" s="177" t="s">
        <v>387</v>
      </c>
      <c r="CC70" s="178" t="str">
        <f t="shared" si="119"/>
        <v/>
      </c>
      <c r="CD70" s="176" t="str">
        <f t="shared" si="10"/>
        <v/>
      </c>
      <c r="CE70" s="179"/>
      <c r="CF70" s="106" t="str">
        <f t="shared" si="11"/>
        <v/>
      </c>
      <c r="CG70" s="75" t="s">
        <v>387</v>
      </c>
      <c r="CH70" s="180" t="str">
        <f t="shared" si="12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5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6"/>
        <v/>
      </c>
      <c r="DA70" s="76" t="str">
        <f t="shared" si="34"/>
        <v/>
      </c>
      <c r="DB70" s="82">
        <v>1</v>
      </c>
      <c r="DC70" s="183" t="str">
        <f t="shared" si="17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342"/>
      <c r="DY70" s="343"/>
      <c r="DZ70" s="343"/>
      <c r="EA70" s="343"/>
      <c r="EB70" s="344"/>
      <c r="EC70" s="386"/>
      <c r="ED70" s="343"/>
      <c r="EE70" s="343"/>
      <c r="EF70" s="343"/>
      <c r="EG70" s="344"/>
      <c r="EH70" s="386"/>
      <c r="EI70" s="343"/>
      <c r="EJ70" s="343"/>
      <c r="EK70" s="343"/>
      <c r="EL70" s="344"/>
      <c r="EM70" s="386"/>
      <c r="EN70" s="394"/>
      <c r="EO70" s="395"/>
      <c r="EP70" s="357" t="s">
        <v>431</v>
      </c>
      <c r="EQ70" s="361" t="s">
        <v>55</v>
      </c>
      <c r="ER70" s="386"/>
      <c r="ES70" s="343"/>
      <c r="ET70" s="343"/>
      <c r="EU70" s="343"/>
      <c r="EV70" s="344"/>
      <c r="EW70" s="386"/>
      <c r="EX70" s="343"/>
      <c r="EY70" s="343"/>
      <c r="EZ70" s="343"/>
      <c r="FA70" s="344"/>
      <c r="FB70" s="386"/>
      <c r="FC70" s="343"/>
      <c r="FD70" s="343"/>
      <c r="FE70" s="343"/>
      <c r="FF70" s="344"/>
      <c r="FG70" s="540"/>
      <c r="FH70" s="343"/>
      <c r="FI70" s="343"/>
      <c r="FJ70" s="343"/>
      <c r="FK70" s="530"/>
      <c r="FL70" s="210"/>
      <c r="FM70" s="43"/>
      <c r="FN70" s="43"/>
      <c r="FO70" s="55" t="str">
        <f t="shared" si="24"/>
        <v/>
      </c>
      <c r="FP70" s="43"/>
      <c r="FQ70" s="56" t="str">
        <f>IF(AO70="","",INDEX($FW$2:$GA$2,2,MATCH(AO70,#REF!,0)))</f>
        <v/>
      </c>
      <c r="FR70" s="57" t="str">
        <f>IF(AP70="","",INDEX($FW$2:$GA$2,2,MATCH(AP70,#REF!,0)))</f>
        <v/>
      </c>
      <c r="FS70" s="57" t="str">
        <f>IF(AQ70="","",INDEX($FW$2:$GA$2,2,MATCH(AQ70,#REF!,0)))</f>
        <v/>
      </c>
      <c r="FT70" s="57" t="str">
        <f>IF(AR70="","",INDEX($FW$2:$GA$2,2,MATCH(AR70,#REF!,0)))</f>
        <v/>
      </c>
      <c r="FU70" s="57" t="str">
        <f>IF(AS70="","",INDEX($FW$2:$GA$2,2,MATCH(AS70,#REF!,0)))</f>
        <v/>
      </c>
      <c r="FV70" s="57" t="str">
        <f>IF(AT70="","",INDEX($FW$2:$GA$2,2,MATCH(AT70,#REF!,0)))</f>
        <v/>
      </c>
      <c r="FW70" s="57" t="str">
        <f>IF(AU70="","",INDEX($FW$2:$GA$2,2,MATCH(AU70,#REF!,0)))</f>
        <v/>
      </c>
      <c r="FX70" s="57" t="str">
        <f>IF(AV70="","",INDEX($FW$2:$GA$2,2,MATCH(AV70,#REF!,0)))</f>
        <v/>
      </c>
      <c r="FY70" s="57" t="str">
        <f>IF(AW70="","",INDEX($FW$2:$GA$2,2,MATCH(AW70,#REF!,0)))</f>
        <v/>
      </c>
      <c r="FZ70" s="58" t="str">
        <f>IF(AX70="","",INDEX($FW$2:$GA$2,2,MATCH(AX70,#REF!,0)))</f>
        <v/>
      </c>
      <c r="GA70" s="59" t="e">
        <f>SUMPRODUCT(FQ70:FZ70,#REF!)</f>
        <v>#REF!</v>
      </c>
      <c r="GB70" s="43"/>
      <c r="GC70" s="88" t="str">
        <f t="shared" si="25"/>
        <v/>
      </c>
      <c r="GD70" s="88" t="e">
        <f t="shared" si="26"/>
        <v>#N/A</v>
      </c>
      <c r="GE70" s="88" t="e">
        <f t="shared" si="27"/>
        <v>#N/A</v>
      </c>
      <c r="GF70" s="87" t="e">
        <f t="shared" si="28"/>
        <v>#N/A</v>
      </c>
      <c r="GG70" s="87" t="str">
        <f t="shared" si="29"/>
        <v/>
      </c>
      <c r="GH70" s="87" t="str">
        <f t="shared" si="30"/>
        <v/>
      </c>
      <c r="GI70" s="87" t="str">
        <f t="shared" si="31"/>
        <v/>
      </c>
      <c r="GJ70" s="87" t="str">
        <f t="shared" si="32"/>
        <v/>
      </c>
    </row>
    <row r="71" spans="1:192" s="13" customFormat="1" ht="22.5" customHeight="1" outlineLevel="1">
      <c r="A71" s="608"/>
      <c r="B71" s="166"/>
      <c r="C71" s="494"/>
      <c r="D71" s="613" t="s">
        <v>470</v>
      </c>
      <c r="E71" s="195" t="s">
        <v>306</v>
      </c>
      <c r="F71" s="198" t="s">
        <v>359</v>
      </c>
      <c r="G71" s="167"/>
      <c r="H71" s="165"/>
      <c r="I71" s="167">
        <v>1981</v>
      </c>
      <c r="J71" s="167" t="str">
        <f>IF(OR(I71="",TYPE(I71)&lt;&gt;1),"",TEXT(DATEVALUE(I71&amp;"/1/1"),"gge"))</f>
        <v>昭56</v>
      </c>
      <c r="K71" s="167"/>
      <c r="L71" s="621"/>
      <c r="M71" s="68"/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441"/>
      <c r="BL71" s="441"/>
      <c r="BM71" s="441"/>
      <c r="BN71" s="442"/>
      <c r="BO71" s="440"/>
      <c r="BP71" s="441"/>
      <c r="BQ71" s="441"/>
      <c r="BR71" s="441"/>
      <c r="BS71" s="441"/>
      <c r="BT71" s="441"/>
      <c r="BU71" s="441"/>
      <c r="BV71" s="442"/>
      <c r="BW71" s="191"/>
      <c r="BX71" s="190"/>
      <c r="BY71" s="190"/>
      <c r="BZ71" s="499"/>
      <c r="CA71" s="192">
        <v>1</v>
      </c>
      <c r="CB71" s="177" t="str">
        <f>IF($F71="","",IFERROR(INDEX(#REF!,MATCH('一覧（改訂前の当初）'!$F196,#REF!,0),MATCH($CA$4,#REF!,0)),""))</f>
        <v/>
      </c>
      <c r="CC71" s="178" t="str">
        <f t="shared" si="119"/>
        <v/>
      </c>
      <c r="CD71" s="176" t="str">
        <f t="shared" si="10"/>
        <v/>
      </c>
      <c r="CE71" s="179"/>
      <c r="CF71" s="106" t="str">
        <f t="shared" si="11"/>
        <v/>
      </c>
      <c r="CG71" s="75" t="str">
        <f>IF(OR($CF71="",$F71=""),"",INDEX(#REF!,MATCH($F71,#REF!,0),MATCH(CF$4,#REF!,0)))</f>
        <v/>
      </c>
      <c r="CH71" s="180" t="str">
        <f t="shared" si="12"/>
        <v/>
      </c>
      <c r="CI71" s="75">
        <v>1</v>
      </c>
      <c r="CJ71" s="181" t="str">
        <f>IF(CF71="","",CH71/CI71)</f>
        <v/>
      </c>
      <c r="CK71" s="107" t="str">
        <f>IF(OR(L71="",TYPE(L71)&lt;&gt;1),"",IF(OR(BJ71="",INDEX(#REF!,MATCH('一覧（改訂前の当初）'!$N196,#REF!,0),MATCH('一覧（改訂前の当初）'!CK$4,#REF!,0))="",INDEX(#REF!,MATCH('一覧（改訂前の当初）'!$N196,#REF!,0),MATCH('一覧（改訂前の当初）'!CK$4,#REF!,0))+$I71&gt;=BJ71),"",IF(OR(BI71="事後保全対応で更新",BI71="事後保全のみ更新せず"),"",INDEX(#REF!,MATCH('一覧（改訂前の当初）'!$N196,#REF!,0),MATCH('一覧（改訂前の当初）'!CK$4,#REF!,0))+$I71)))</f>
        <v/>
      </c>
      <c r="CL71" s="75" t="str">
        <f>IF(OR(CK71="",$F71=""),"",IF(AND(CK71&lt;&gt;"",$CF71=CK71),INDEX(#REF!,MATCH($F71,#REF!,0),MATCH(CK$4,#REF!,0))+35,INDEX(#REF!,MATCH($F71,#REF!,0),MATCH(CK$4,#REF!,0))))</f>
        <v/>
      </c>
      <c r="CM71" s="180" t="str">
        <f>IF(OR(CK71="",$L71="",TYPE($L71)&lt;&gt;1),"",ROUND($L71*CL71,0))</f>
        <v/>
      </c>
      <c r="CN71" s="75">
        <v>1</v>
      </c>
      <c r="CO71" s="181" t="str">
        <f>IF(CK71="","",CM71/CN71)</f>
        <v/>
      </c>
      <c r="CP71" s="107" t="str">
        <f>IF(OR(L71="",TYPE(L71)&lt;&gt;1),"",IF(OR(BJ71="",INDEX(#REF!,MATCH('一覧（改訂前の当初）'!N196,#REF!,0),MATCH(CP$4,#REF!,0))="",INDEX(#REF!,MATCH('一覧（改訂前の当初）'!N196,#REF!,0),MATCH(CP$4,#REF!,0))+$I71&gt;=BJ71),"",IF(OR(BI71="事後保全対応で更新",BI71="事後保全のみ更新せず"),"",INDEX(#REF!,MATCH('一覧（改訂前の当初）'!$N196,#REF!,0),MATCH('一覧（改訂前の当初）'!CP$4,#REF!,0))+$I71)))</f>
        <v/>
      </c>
      <c r="CQ71" s="75" t="str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/>
      </c>
      <c r="CR71" s="180" t="str">
        <f t="shared" si="15"/>
        <v/>
      </c>
      <c r="CS71" s="75">
        <v>1</v>
      </c>
      <c r="CT71" s="181" t="str">
        <f>IF(CP71="","",CR71/CS71)</f>
        <v/>
      </c>
      <c r="CU71" s="107" t="str">
        <f>IF(OR(L71="",TYPE(L71)&lt;&gt;1),"",IF(OR(BJ71="",,INDEX(#REF!,MATCH('一覧（改訂前の当初）'!$N196,#REF!,0),MATCH('一覧（改訂前の当初）'!CU$4,#REF!,0))="",INDEX(#REF!,MATCH('一覧（改訂前の当初）'!$N196,#REF!,0),MATCH('一覧（改訂前の当初）'!CU$4,#REF!,0))+I71&gt;=BJ71),"",IF(OR(BI71="事後保全対応で更新",BI71="事後保全のみ更新せず"),"",INDEX(#REF!,MATCH('一覧（改訂前の当初）'!$N196,#REF!,0),MATCH('一覧（改訂前の当初）'!CU$4,#REF!,0))+I71)))</f>
        <v/>
      </c>
      <c r="CV71" s="75" t="str">
        <f>IF(OR(CU71="",$F71=""),"",IF(AND(CU71&lt;&gt;"",$CF71=CU71),INDEX(#REF!,MATCH($F71,#REF!,0),MATCH(CF$4,#REF!,0))+35,INDEX(#REF!,MATCH($F71,#REF!,0),MATCH(CU$4,#REF!,0))))</f>
        <v/>
      </c>
      <c r="CW71" s="180" t="str">
        <f>IF(OR(CU71="",$L71="",TYPE($L71)&lt;&gt;1),"",ROUND($L71*CV71,0))</f>
        <v/>
      </c>
      <c r="CX71" s="75">
        <v>1</v>
      </c>
      <c r="CY71" s="182" t="str">
        <f>IF($CU71="","",$CW71/$CX71)</f>
        <v/>
      </c>
      <c r="CZ71" s="109" t="str">
        <f t="shared" si="16"/>
        <v/>
      </c>
      <c r="DA71" s="76" t="str">
        <f t="shared" si="34"/>
        <v/>
      </c>
      <c r="DB71" s="82">
        <v>1</v>
      </c>
      <c r="DC71" s="183" t="str">
        <f t="shared" si="17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342"/>
      <c r="DY71" s="343"/>
      <c r="DZ71" s="343"/>
      <c r="EA71" s="343"/>
      <c r="EB71" s="344"/>
      <c r="EC71" s="386"/>
      <c r="ED71" s="343"/>
      <c r="EE71" s="343"/>
      <c r="EF71" s="343"/>
      <c r="EG71" s="344"/>
      <c r="EH71" s="386"/>
      <c r="EI71" s="343"/>
      <c r="EJ71" s="343"/>
      <c r="EK71" s="343"/>
      <c r="EL71" s="344"/>
      <c r="EM71" s="386"/>
      <c r="EN71" s="343"/>
      <c r="EO71" s="343"/>
      <c r="EP71" s="343"/>
      <c r="EQ71" s="344"/>
      <c r="ER71" s="386"/>
      <c r="ES71" s="343"/>
      <c r="ET71" s="343"/>
      <c r="EU71" s="343"/>
      <c r="EV71" s="344"/>
      <c r="EW71" s="386"/>
      <c r="EX71" s="343"/>
      <c r="EY71" s="343"/>
      <c r="EZ71" s="343"/>
      <c r="FA71" s="344"/>
      <c r="FB71" s="386"/>
      <c r="FC71" s="343"/>
      <c r="FD71" s="343"/>
      <c r="FE71" s="343"/>
      <c r="FF71" s="344"/>
      <c r="FG71" s="540"/>
      <c r="FH71" s="343"/>
      <c r="FI71" s="343"/>
      <c r="FJ71" s="343"/>
      <c r="FK71" s="521"/>
      <c r="FL71" s="210"/>
      <c r="FM71" s="43"/>
      <c r="FN71" s="43"/>
      <c r="FO71" s="55" t="str">
        <f t="shared" si="24"/>
        <v/>
      </c>
      <c r="FP71" s="43"/>
      <c r="FQ71" s="56" t="str">
        <f>IF(AO71="","",INDEX($FW$2:$GA$2,2,MATCH(AO71,#REF!,0)))</f>
        <v/>
      </c>
      <c r="FR71" s="57" t="str">
        <f>IF(AP71="","",INDEX($FW$2:$GA$2,2,MATCH(AP71,#REF!,0)))</f>
        <v/>
      </c>
      <c r="FS71" s="57" t="str">
        <f>IF(AQ71="","",INDEX($FW$2:$GA$2,2,MATCH(AQ71,#REF!,0)))</f>
        <v/>
      </c>
      <c r="FT71" s="57" t="str">
        <f>IF(AR71="","",INDEX($FW$2:$GA$2,2,MATCH(AR71,#REF!,0)))</f>
        <v/>
      </c>
      <c r="FU71" s="57" t="str">
        <f>IF(AS71="","",INDEX($FW$2:$GA$2,2,MATCH(AS71,#REF!,0)))</f>
        <v/>
      </c>
      <c r="FV71" s="57" t="str">
        <f>IF(AT71="","",INDEX($FW$2:$GA$2,2,MATCH(AT71,#REF!,0)))</f>
        <v/>
      </c>
      <c r="FW71" s="57" t="str">
        <f>IF(AU71="","",INDEX($FW$2:$GA$2,2,MATCH(AU71,#REF!,0)))</f>
        <v/>
      </c>
      <c r="FX71" s="57" t="str">
        <f>IF(AV71="","",INDEX($FW$2:$GA$2,2,MATCH(AV71,#REF!,0)))</f>
        <v/>
      </c>
      <c r="FY71" s="57" t="str">
        <f>IF(AW71="","",INDEX($FW$2:$GA$2,2,MATCH(AW71,#REF!,0)))</f>
        <v/>
      </c>
      <c r="FZ71" s="58" t="str">
        <f>IF(AX71="","",INDEX($FW$2:$GA$2,2,MATCH(AX71,#REF!,0)))</f>
        <v/>
      </c>
      <c r="GA71" s="59" t="e">
        <f>SUMPRODUCT(FQ71:FZ71,#REF!)</f>
        <v>#REF!</v>
      </c>
      <c r="GB71" s="43"/>
      <c r="GC71" s="88" t="str">
        <f t="shared" si="25"/>
        <v/>
      </c>
      <c r="GD71" s="88" t="str">
        <f t="shared" si="26"/>
        <v/>
      </c>
      <c r="GE71" s="88" t="str">
        <f t="shared" si="27"/>
        <v/>
      </c>
      <c r="GF71" s="87" t="str">
        <f t="shared" si="28"/>
        <v/>
      </c>
      <c r="GG71" s="87" t="str">
        <f t="shared" si="29"/>
        <v/>
      </c>
      <c r="GH71" s="87" t="str">
        <f t="shared" si="30"/>
        <v/>
      </c>
      <c r="GI71" s="87" t="str">
        <f t="shared" si="31"/>
        <v/>
      </c>
      <c r="GJ71" s="87" t="str">
        <f t="shared" si="32"/>
        <v/>
      </c>
    </row>
    <row r="72" spans="1:192" s="13" customFormat="1" ht="22.5" customHeight="1" outlineLevel="1">
      <c r="A72" s="608"/>
      <c r="B72" s="166"/>
      <c r="C72" s="494"/>
      <c r="D72" s="613" t="s">
        <v>470</v>
      </c>
      <c r="E72" s="195" t="s">
        <v>313</v>
      </c>
      <c r="F72" s="198" t="s">
        <v>359</v>
      </c>
      <c r="G72" s="167"/>
      <c r="H72" s="165"/>
      <c r="I72" s="167">
        <v>1982</v>
      </c>
      <c r="J72" s="167" t="str">
        <f t="shared" si="91"/>
        <v>昭57</v>
      </c>
      <c r="K72" s="167"/>
      <c r="L72" s="621">
        <v>5831.9</v>
      </c>
      <c r="M72" s="68"/>
      <c r="N72" s="68"/>
      <c r="O72" s="168"/>
      <c r="P72" s="168"/>
      <c r="Q72" s="169"/>
      <c r="R72" s="461" t="e">
        <f t="shared" si="92"/>
        <v>#DIV/0!</v>
      </c>
      <c r="S72" s="461" t="e">
        <f t="shared" si="93"/>
        <v>#DIV/0!</v>
      </c>
      <c r="T72" s="462" t="e">
        <f t="shared" si="94"/>
        <v>#DIV/0!</v>
      </c>
      <c r="U72" s="68"/>
      <c r="V72" s="68"/>
      <c r="W72" s="68"/>
      <c r="X72" s="68"/>
      <c r="Y72" s="68"/>
      <c r="Z72" s="79" t="str">
        <f t="shared" si="95"/>
        <v>1: 5,000㎡以上</v>
      </c>
      <c r="AA72" s="69"/>
      <c r="AB72" s="69" t="str">
        <f t="shared" si="212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97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 t="shared" si="98"/>
        <v>33</v>
      </c>
      <c r="AZ72" s="68"/>
      <c r="BA72" s="68">
        <f t="shared" si="99"/>
        <v>33</v>
      </c>
      <c r="BB72" s="69" t="e">
        <f t="shared" si="100"/>
        <v>#REF!</v>
      </c>
      <c r="BC72" s="146"/>
      <c r="BD72" s="465"/>
      <c r="BE72" s="466"/>
      <c r="BF72" s="174"/>
      <c r="BG72" s="175"/>
      <c r="BH72" s="467"/>
      <c r="BI72" s="465"/>
      <c r="BJ72" s="441" t="str">
        <f t="shared" si="101"/>
        <v/>
      </c>
      <c r="BK72" s="441" t="s">
        <v>409</v>
      </c>
      <c r="BL72" s="441">
        <v>3</v>
      </c>
      <c r="BM72" s="441" t="s">
        <v>0</v>
      </c>
      <c r="BN72" s="442" t="s">
        <v>414</v>
      </c>
      <c r="BO72" s="440" t="s">
        <v>0</v>
      </c>
      <c r="BP72" s="441" t="s">
        <v>0</v>
      </c>
      <c r="BQ72" s="441" t="s">
        <v>0</v>
      </c>
      <c r="BR72" s="444" t="s">
        <v>2</v>
      </c>
      <c r="BS72" s="441" t="s">
        <v>0</v>
      </c>
      <c r="BT72" s="446" t="s">
        <v>1</v>
      </c>
      <c r="BU72" s="441" t="s">
        <v>0</v>
      </c>
      <c r="BV72" s="442" t="s">
        <v>42</v>
      </c>
      <c r="BW72" s="191" t="s">
        <v>2</v>
      </c>
      <c r="BX72" s="190"/>
      <c r="BY72" s="190"/>
      <c r="BZ72" s="499">
        <v>2790000</v>
      </c>
      <c r="CA72" s="192">
        <v>1</v>
      </c>
      <c r="CB72" s="177" t="s">
        <v>387</v>
      </c>
      <c r="CC72" s="178" t="str">
        <f t="shared" si="119"/>
        <v/>
      </c>
      <c r="CD72" s="176" t="str">
        <f t="shared" ref="CD72:CD135" si="213">IF(BI72="廃止等",BJ72,"")</f>
        <v/>
      </c>
      <c r="CE72" s="179"/>
      <c r="CF72" s="106" t="str">
        <f t="shared" ref="CF72:CF135" si="214">IF(BE72="","",IF(BE72="要躯体改修",$B$4,VALUE(LEFT(BE72,4))))</f>
        <v/>
      </c>
      <c r="CG72" s="75" t="s">
        <v>387</v>
      </c>
      <c r="CH72" s="180" t="str">
        <f t="shared" ref="CH72:CH135" si="215">IF(OR(L72="",TYPE(L72)&lt;&gt;1,$CF72=""),"",ROUND(L72*CG72,0))</f>
        <v/>
      </c>
      <c r="CI72" s="75">
        <v>1</v>
      </c>
      <c r="CJ72" s="181" t="str">
        <f t="shared" si="102"/>
        <v/>
      </c>
      <c r="CK72" s="107" t="e">
        <v>#N/A</v>
      </c>
      <c r="CL72" s="75" t="e">
        <v>#N/A</v>
      </c>
      <c r="CM72" s="180" t="e">
        <f t="shared" si="103"/>
        <v>#N/A</v>
      </c>
      <c r="CN72" s="75">
        <v>1</v>
      </c>
      <c r="CO72" s="181" t="e">
        <f t="shared" si="104"/>
        <v>#N/A</v>
      </c>
      <c r="CP72" s="107" t="e">
        <v>#N/A</v>
      </c>
      <c r="CQ72" s="75" t="e">
        <v>#N/A</v>
      </c>
      <c r="CR72" s="180" t="e">
        <f t="shared" ref="CR72:CR135" si="216">IF(OR(CP72="",L72="",TYPE(L72)&lt;&gt;1),"",ROUND(L72*CQ72,0))</f>
        <v>#N/A</v>
      </c>
      <c r="CS72" s="75">
        <v>1</v>
      </c>
      <c r="CT72" s="181" t="e">
        <f t="shared" si="183"/>
        <v>#N/A</v>
      </c>
      <c r="CU72" s="107" t="e">
        <v>#N/A</v>
      </c>
      <c r="CV72" s="75" t="e">
        <v>#N/A</v>
      </c>
      <c r="CW72" s="180" t="e">
        <f t="shared" si="106"/>
        <v>#N/A</v>
      </c>
      <c r="CX72" s="75">
        <v>1</v>
      </c>
      <c r="CY72" s="182" t="e">
        <f t="shared" si="107"/>
        <v>#N/A</v>
      </c>
      <c r="CZ72" s="109" t="str">
        <f t="shared" ref="CZ72:CZ135" si="217">IF(OR(BI72="更新",BI72="事後保全対応で更新"),IF(AND(BJ72&lt;&gt;"",TYPE(BJ72)=1),BJ72,""),"")</f>
        <v/>
      </c>
      <c r="DA72" s="76" t="str">
        <f t="shared" si="34"/>
        <v/>
      </c>
      <c r="DB72" s="82">
        <v>1</v>
      </c>
      <c r="DC72" s="183" t="str">
        <f t="shared" ref="DC72:DC135" si="218">IF(OR(CZ72="",$L72="",TYPE($L72)&lt;&gt;1),"",L72*DB72)</f>
        <v/>
      </c>
      <c r="DD72" s="85" t="s">
        <v>387</v>
      </c>
      <c r="DE72" s="184" t="str">
        <f t="shared" si="108"/>
        <v/>
      </c>
      <c r="DF72" s="77">
        <v>3</v>
      </c>
      <c r="DG72" s="185" t="str">
        <f t="shared" si="109"/>
        <v/>
      </c>
      <c r="DH72" s="78" t="str">
        <f t="shared" si="110"/>
        <v/>
      </c>
      <c r="DI72" s="75" t="s">
        <v>387</v>
      </c>
      <c r="DJ72" s="180" t="str">
        <f t="shared" si="111"/>
        <v/>
      </c>
      <c r="DK72" s="75">
        <v>1</v>
      </c>
      <c r="DL72" s="181" t="str">
        <f t="shared" si="112"/>
        <v/>
      </c>
      <c r="DM72" s="78" t="str">
        <f t="shared" si="113"/>
        <v/>
      </c>
      <c r="DN72" s="75" t="s">
        <v>387</v>
      </c>
      <c r="DO72" s="180" t="str">
        <f t="shared" si="114"/>
        <v/>
      </c>
      <c r="DP72" s="75">
        <v>1</v>
      </c>
      <c r="DQ72" s="181" t="str">
        <f t="shared" si="115"/>
        <v/>
      </c>
      <c r="DR72" s="78" t="str">
        <f t="shared" si="116"/>
        <v/>
      </c>
      <c r="DS72" s="75" t="s">
        <v>387</v>
      </c>
      <c r="DT72" s="180" t="str">
        <f t="shared" si="117"/>
        <v/>
      </c>
      <c r="DU72" s="75">
        <v>1</v>
      </c>
      <c r="DV72" s="154" t="str">
        <f t="shared" si="118"/>
        <v/>
      </c>
      <c r="DW72" s="506"/>
      <c r="DX72" s="342"/>
      <c r="DY72" s="343"/>
      <c r="DZ72" s="343"/>
      <c r="EA72" s="395"/>
      <c r="EB72" s="344"/>
      <c r="EC72" s="386"/>
      <c r="ED72" s="343"/>
      <c r="EE72" s="343"/>
      <c r="EF72" s="343"/>
      <c r="EG72" s="432"/>
      <c r="EH72" s="423" t="s">
        <v>430</v>
      </c>
      <c r="EI72" s="366" t="s">
        <v>430</v>
      </c>
      <c r="EJ72" s="366" t="s">
        <v>430</v>
      </c>
      <c r="EK72" s="343"/>
      <c r="EL72" s="344"/>
      <c r="EM72" s="386"/>
      <c r="EN72" s="343"/>
      <c r="EO72" s="343"/>
      <c r="EP72" s="343"/>
      <c r="EQ72" s="344"/>
      <c r="ER72" s="386"/>
      <c r="ES72" s="343"/>
      <c r="ET72" s="395"/>
      <c r="EU72" s="395"/>
      <c r="EV72" s="355"/>
      <c r="EW72" s="386"/>
      <c r="EX72" s="343"/>
      <c r="EY72" s="343"/>
      <c r="EZ72" s="343"/>
      <c r="FA72" s="344"/>
      <c r="FB72" s="386"/>
      <c r="FC72" s="343"/>
      <c r="FD72" s="343"/>
      <c r="FE72" s="343"/>
      <c r="FF72" s="344"/>
      <c r="FG72" s="540"/>
      <c r="FH72" s="343"/>
      <c r="FI72" s="343"/>
      <c r="FJ72" s="343"/>
      <c r="FK72" s="521"/>
      <c r="FL72" s="210"/>
      <c r="FM72" s="43"/>
      <c r="FN72" s="43"/>
      <c r="FO72" s="55" t="str">
        <f t="shared" ref="FO72:FO135" si="219">IF(SUM(DW72:FL72)=0,"",SUM(DW72:FL72)+CC72)</f>
        <v/>
      </c>
      <c r="FP72" s="43"/>
      <c r="FQ72" s="56" t="str">
        <f>IF(AO72="","",INDEX($FW$2:$GA$2,2,MATCH(AO72,#REF!,0)))</f>
        <v/>
      </c>
      <c r="FR72" s="57" t="str">
        <f>IF(AP72="","",INDEX($FW$2:$GA$2,2,MATCH(AP72,#REF!,0)))</f>
        <v/>
      </c>
      <c r="FS72" s="57" t="str">
        <f>IF(AQ72="","",INDEX($FW$2:$GA$2,2,MATCH(AQ72,#REF!,0)))</f>
        <v/>
      </c>
      <c r="FT72" s="57" t="str">
        <f>IF(AR72="","",INDEX($FW$2:$GA$2,2,MATCH(AR72,#REF!,0)))</f>
        <v/>
      </c>
      <c r="FU72" s="57" t="str">
        <f>IF(AS72="","",INDEX($FW$2:$GA$2,2,MATCH(AS72,#REF!,0)))</f>
        <v/>
      </c>
      <c r="FV72" s="57" t="str">
        <f>IF(AT72="","",INDEX($FW$2:$GA$2,2,MATCH(AT72,#REF!,0)))</f>
        <v/>
      </c>
      <c r="FW72" s="57" t="str">
        <f>IF(AU72="","",INDEX($FW$2:$GA$2,2,MATCH(AU72,#REF!,0)))</f>
        <v/>
      </c>
      <c r="FX72" s="57" t="str">
        <f>IF(AV72="","",INDEX($FW$2:$GA$2,2,MATCH(AV72,#REF!,0)))</f>
        <v/>
      </c>
      <c r="FY72" s="57" t="str">
        <f>IF(AW72="","",INDEX($FW$2:$GA$2,2,MATCH(AW72,#REF!,0)))</f>
        <v/>
      </c>
      <c r="FZ72" s="58" t="str">
        <f>IF(AX72="","",INDEX($FW$2:$GA$2,2,MATCH(AX72,#REF!,0)))</f>
        <v/>
      </c>
      <c r="GA72" s="59" t="e">
        <f>SUMPRODUCT(FQ72:FZ72,#REF!)</f>
        <v>#REF!</v>
      </c>
      <c r="GB72" s="43"/>
      <c r="GC72" s="88" t="str">
        <f t="shared" ref="GC72:GC135" si="220">IF(CF72="","",CF72+CI72-1)</f>
        <v/>
      </c>
      <c r="GD72" s="88" t="e">
        <f t="shared" ref="GD72:GD135" si="221">IF(CK72="","",CK72+CN72-1)</f>
        <v>#N/A</v>
      </c>
      <c r="GE72" s="88" t="e">
        <f t="shared" ref="GE72:GE135" si="222">IF(CP72="","",CP72+CS72-1)</f>
        <v>#N/A</v>
      </c>
      <c r="GF72" s="87" t="e">
        <f t="shared" ref="GF72:GF135" si="223">IF(CU72="","",CU72+CX72-1)</f>
        <v>#N/A</v>
      </c>
      <c r="GG72" s="87" t="str">
        <f t="shared" ref="GG72:GG135" si="224">IF(CZ72="","",CZ72+DF72-1)</f>
        <v/>
      </c>
      <c r="GH72" s="87" t="str">
        <f t="shared" ref="GH72:GH135" si="225">IF(DH72="","",DH72+DK72-1)</f>
        <v/>
      </c>
      <c r="GI72" s="87" t="str">
        <f t="shared" ref="GI72:GI135" si="226">IF(DM72="","",DM72+DP72-1)</f>
        <v/>
      </c>
      <c r="GJ72" s="87" t="str">
        <f t="shared" ref="GJ72:GJ135" si="227">IF(DR72="","",DR72+DU72-1)</f>
        <v/>
      </c>
    </row>
    <row r="73" spans="1:192" s="13" customFormat="1" ht="22.5" customHeight="1" outlineLevel="1">
      <c r="A73" s="608"/>
      <c r="B73" s="166"/>
      <c r="C73" s="494"/>
      <c r="D73" s="613" t="s">
        <v>470</v>
      </c>
      <c r="E73" s="195" t="s">
        <v>311</v>
      </c>
      <c r="F73" s="198" t="s">
        <v>359</v>
      </c>
      <c r="G73" s="167"/>
      <c r="H73" s="165"/>
      <c r="I73" s="167">
        <v>1983</v>
      </c>
      <c r="J73" s="167" t="str">
        <f t="shared" ref="J73:J105" si="228">IF(OR(I73="",TYPE(I73)&lt;&gt;1),"",TEXT(DATEVALUE(I73&amp;"/1/1"),"gge"))</f>
        <v>昭58</v>
      </c>
      <c r="K73" s="167"/>
      <c r="L73" s="621"/>
      <c r="M73" s="68"/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441"/>
      <c r="BL73" s="441"/>
      <c r="BM73" s="441"/>
      <c r="BN73" s="442"/>
      <c r="BO73" s="440"/>
      <c r="BP73" s="441"/>
      <c r="BQ73" s="441"/>
      <c r="BR73" s="441"/>
      <c r="BS73" s="441"/>
      <c r="BT73" s="441"/>
      <c r="BU73" s="441"/>
      <c r="BV73" s="442"/>
      <c r="BW73" s="191"/>
      <c r="BX73" s="190"/>
      <c r="BY73" s="190"/>
      <c r="BZ73" s="499"/>
      <c r="CA73" s="192">
        <v>1</v>
      </c>
      <c r="CB73" s="177" t="str">
        <f>IF($F73="","",IFERROR(INDEX(#REF!,MATCH('一覧（改訂前の当初）'!$F201,#REF!,0),MATCH($CA$4,#REF!,0)),""))</f>
        <v/>
      </c>
      <c r="CC73" s="178" t="str">
        <f t="shared" si="119"/>
        <v/>
      </c>
      <c r="CD73" s="176" t="str">
        <f t="shared" si="213"/>
        <v/>
      </c>
      <c r="CE73" s="179"/>
      <c r="CF73" s="106" t="str">
        <f t="shared" si="214"/>
        <v/>
      </c>
      <c r="CG73" s="75" t="str">
        <f>IF(OR($CF73="",$F73=""),"",INDEX(#REF!,MATCH($F73,#REF!,0),MATCH(CF$4,#REF!,0)))</f>
        <v/>
      </c>
      <c r="CH73" s="180" t="str">
        <f t="shared" si="215"/>
        <v/>
      </c>
      <c r="CI73" s="75">
        <v>1</v>
      </c>
      <c r="CJ73" s="181" t="str">
        <f t="shared" ref="CJ73:CJ105" si="229">IF(CF73="","",CH73/CI73)</f>
        <v/>
      </c>
      <c r="CK73" s="107" t="str">
        <f>IF(OR(L73="",TYPE(L73)&lt;&gt;1),"",IF(OR(BJ73="",INDEX(#REF!,MATCH('一覧（改訂前の当初）'!$N201,#REF!,0),MATCH('一覧（改訂前の当初）'!CK$4,#REF!,0))="",INDEX(#REF!,MATCH('一覧（改訂前の当初）'!$N201,#REF!,0),MATCH('一覧（改訂前の当初）'!CK$4,#REF!,0))+$I73&gt;=BJ73),"",IF(OR(BI73="事後保全対応で更新",BI73="事後保全のみ更新せず"),"",INDEX(#REF!,MATCH('一覧（改訂前の当初）'!$N201,#REF!,0),MATCH('一覧（改訂前の当初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ref="CM73:CM105" si="230">IF(OR(CK73="",$L73="",TYPE($L73)&lt;&gt;1),"",ROUND($L73*CL73,0))</f>
        <v/>
      </c>
      <c r="CN73" s="75">
        <v>1</v>
      </c>
      <c r="CO73" s="181" t="str">
        <f t="shared" ref="CO73:CO105" si="231">IF(CK73="","",CM73/CN73)</f>
        <v/>
      </c>
      <c r="CP73" s="107" t="str">
        <f>IF(OR(L73="",TYPE(L73)&lt;&gt;1),"",IF(OR(BJ73="",INDEX(#REF!,MATCH('一覧（改訂前の当初）'!N201,#REF!,0),MATCH(CP$4,#REF!,0))="",INDEX(#REF!,MATCH('一覧（改訂前の当初）'!N201,#REF!,0),MATCH(CP$4,#REF!,0))+$I73&gt;=BJ73),"",IF(OR(BI73="事後保全対応で更新",BI73="事後保全のみ更新せず"),"",INDEX(#REF!,MATCH('一覧（改訂前の当初）'!$N201,#REF!,0),MATCH('一覧（改訂前の当初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216"/>
        <v/>
      </c>
      <c r="CS73" s="75">
        <v>1</v>
      </c>
      <c r="CT73" s="181" t="str">
        <f t="shared" ref="CT73:CT105" si="232">IF(CP73="","",CR73/CS73)</f>
        <v/>
      </c>
      <c r="CU73" s="107" t="str">
        <f>IF(OR(L73="",TYPE(L73)&lt;&gt;1),"",IF(OR(BJ73="",,INDEX(#REF!,MATCH('一覧（改訂前の当初）'!$N201,#REF!,0),MATCH('一覧（改訂前の当初）'!CU$4,#REF!,0))="",INDEX(#REF!,MATCH('一覧（改訂前の当初）'!$N201,#REF!,0),MATCH('一覧（改訂前の当初）'!CU$4,#REF!,0))+I73&gt;=BJ73),"",IF(OR(BI73="事後保全対応で更新",BI73="事後保全のみ更新せず"),"",INDEX(#REF!,MATCH('一覧（改訂前の当初）'!$N201,#REF!,0),MATCH('一覧（改訂前の当初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ref="CW73:CW105" si="233">IF(OR(CU73="",$L73="",TYPE($L73)&lt;&gt;1),"",ROUND($L73*CV73,0))</f>
        <v/>
      </c>
      <c r="CX73" s="75">
        <v>1</v>
      </c>
      <c r="CY73" s="182" t="str">
        <f t="shared" ref="CY73:CY105" si="234">IF($CU73="","",$CW73/$CX73)</f>
        <v/>
      </c>
      <c r="CZ73" s="109" t="str">
        <f t="shared" si="217"/>
        <v/>
      </c>
      <c r="DA73" s="76" t="str">
        <f t="shared" ref="DA73:DA136" si="235">IF(N73="","",N73)</f>
        <v/>
      </c>
      <c r="DB73" s="82">
        <v>1</v>
      </c>
      <c r="DC73" s="183" t="str">
        <f t="shared" si="218"/>
        <v/>
      </c>
      <c r="DD73" s="85" t="str">
        <f>IF($CZ73="","",INDEX(#REF!,MATCH($F73,#REF!,0),MATCH(CZ$4,#REF!,0)))</f>
        <v/>
      </c>
      <c r="DE73" s="184" t="str">
        <f t="shared" ref="DE73:DE105" si="236">IF(OR(DC73="",TYPE(DC73)&lt;&gt;1),"",ROUND(DC73*DD73,0))</f>
        <v/>
      </c>
      <c r="DF73" s="77">
        <v>3</v>
      </c>
      <c r="DG73" s="185" t="str">
        <f t="shared" ref="DG73:DG105" si="237">IF(DE73="","",DE73/DF73)</f>
        <v/>
      </c>
      <c r="DH73" s="78" t="str">
        <f t="shared" ref="DH73:DH105" si="238">IF(CZ73="","",CZ73+20)</f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ref="DJ73:DJ105" si="239">IF(OR(DH73="",$DC73="",TYPE($DC73)&lt;&gt;1),"",ROUND($DC73*DI73,0))</f>
        <v/>
      </c>
      <c r="DK73" s="75">
        <v>1</v>
      </c>
      <c r="DL73" s="181" t="str">
        <f t="shared" ref="DL73:DL105" si="240">IF(DH73="","",DJ73/DK73)</f>
        <v/>
      </c>
      <c r="DM73" s="78" t="str">
        <f t="shared" ref="DM73:DM105" si="241">IF(CZ73="","",IF(OR(DA73="RC",DA73="SRC",DA73="S"),CZ73+40,""))</f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ref="DO73:DO105" si="242">IF(OR(DM73="",$DC73="",TYPE($DC73)&lt;&gt;1),"",ROUND($DC73*DN73,0))</f>
        <v/>
      </c>
      <c r="DP73" s="75">
        <v>1</v>
      </c>
      <c r="DQ73" s="181" t="str">
        <f t="shared" ref="DQ73:DQ105" si="243">IF($DM73="","",$DO73/$DP73)</f>
        <v/>
      </c>
      <c r="DR73" s="78" t="str">
        <f t="shared" ref="DR73:DR105" si="244">IF(CZ73="","",IF(OR(DA73="RC",DA73="SRC"),CZ73+60,""))</f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ref="DT73:DT105" si="245">IF(OR(DR73="",$DC73="",TYPE($DC73)&lt;&gt;1),"",ROUND($DC73*DS73,0))</f>
        <v/>
      </c>
      <c r="DU73" s="75">
        <v>1</v>
      </c>
      <c r="DV73" s="154" t="str">
        <f t="shared" ref="DV73:DV105" si="246">IF($DR73="","",$DT73/$DU73)</f>
        <v/>
      </c>
      <c r="DW73" s="516"/>
      <c r="DX73" s="342"/>
      <c r="DY73" s="343"/>
      <c r="DZ73" s="343"/>
      <c r="EA73" s="343"/>
      <c r="EB73" s="344"/>
      <c r="EC73" s="386"/>
      <c r="ED73" s="343"/>
      <c r="EE73" s="343"/>
      <c r="EF73" s="343"/>
      <c r="EG73" s="344"/>
      <c r="EH73" s="386"/>
      <c r="EI73" s="343"/>
      <c r="EJ73" s="343"/>
      <c r="EK73" s="343"/>
      <c r="EL73" s="344"/>
      <c r="EM73" s="386"/>
      <c r="EN73" s="343"/>
      <c r="EO73" s="343"/>
      <c r="EP73" s="343"/>
      <c r="EQ73" s="344"/>
      <c r="ER73" s="386"/>
      <c r="ES73" s="343"/>
      <c r="ET73" s="343"/>
      <c r="EU73" s="343"/>
      <c r="EV73" s="344"/>
      <c r="EW73" s="386"/>
      <c r="EX73" s="343"/>
      <c r="EY73" s="343"/>
      <c r="EZ73" s="343"/>
      <c r="FA73" s="344"/>
      <c r="FB73" s="386"/>
      <c r="FC73" s="343"/>
      <c r="FD73" s="343"/>
      <c r="FE73" s="343"/>
      <c r="FF73" s="344"/>
      <c r="FG73" s="540"/>
      <c r="FH73" s="343"/>
      <c r="FI73" s="343"/>
      <c r="FJ73" s="343"/>
      <c r="FK73" s="521"/>
      <c r="FL73" s="210"/>
      <c r="FM73" s="43"/>
      <c r="FN73" s="43"/>
      <c r="FO73" s="55" t="str">
        <f t="shared" si="219"/>
        <v/>
      </c>
      <c r="FP73" s="43"/>
      <c r="FQ73" s="56" t="str">
        <f>IF(AO73="","",INDEX($FW$2:$GA$2,2,MATCH(AO73,#REF!,0)))</f>
        <v/>
      </c>
      <c r="FR73" s="57" t="str">
        <f>IF(AP73="","",INDEX($FW$2:$GA$2,2,MATCH(AP73,#REF!,0)))</f>
        <v/>
      </c>
      <c r="FS73" s="57" t="str">
        <f>IF(AQ73="","",INDEX($FW$2:$GA$2,2,MATCH(AQ73,#REF!,0)))</f>
        <v/>
      </c>
      <c r="FT73" s="57" t="str">
        <f>IF(AR73="","",INDEX($FW$2:$GA$2,2,MATCH(AR73,#REF!,0)))</f>
        <v/>
      </c>
      <c r="FU73" s="57" t="str">
        <f>IF(AS73="","",INDEX($FW$2:$GA$2,2,MATCH(AS73,#REF!,0)))</f>
        <v/>
      </c>
      <c r="FV73" s="57" t="str">
        <f>IF(AT73="","",INDEX($FW$2:$GA$2,2,MATCH(AT73,#REF!,0)))</f>
        <v/>
      </c>
      <c r="FW73" s="57" t="str">
        <f>IF(AU73="","",INDEX($FW$2:$GA$2,2,MATCH(AU73,#REF!,0)))</f>
        <v/>
      </c>
      <c r="FX73" s="57" t="str">
        <f>IF(AV73="","",INDEX($FW$2:$GA$2,2,MATCH(AV73,#REF!,0)))</f>
        <v/>
      </c>
      <c r="FY73" s="57" t="str">
        <f>IF(AW73="","",INDEX($FW$2:$GA$2,2,MATCH(AW73,#REF!,0)))</f>
        <v/>
      </c>
      <c r="FZ73" s="58" t="str">
        <f>IF(AX73="","",INDEX($FW$2:$GA$2,2,MATCH(AX73,#REF!,0)))</f>
        <v/>
      </c>
      <c r="GA73" s="59" t="e">
        <f>SUMPRODUCT(FQ73:FZ73,#REF!)</f>
        <v>#REF!</v>
      </c>
      <c r="GB73" s="43"/>
      <c r="GC73" s="88" t="str">
        <f t="shared" si="220"/>
        <v/>
      </c>
      <c r="GD73" s="88" t="str">
        <f t="shared" si="221"/>
        <v/>
      </c>
      <c r="GE73" s="88" t="str">
        <f t="shared" si="222"/>
        <v/>
      </c>
      <c r="GF73" s="87" t="str">
        <f t="shared" si="223"/>
        <v/>
      </c>
      <c r="GG73" s="87" t="str">
        <f t="shared" si="224"/>
        <v/>
      </c>
      <c r="GH73" s="87" t="str">
        <f t="shared" si="225"/>
        <v/>
      </c>
      <c r="GI73" s="87" t="str">
        <f t="shared" si="226"/>
        <v/>
      </c>
      <c r="GJ73" s="87" t="str">
        <f t="shared" si="227"/>
        <v/>
      </c>
    </row>
    <row r="74" spans="1:192" s="13" customFormat="1" ht="22.5" customHeight="1" outlineLevel="1" thickBot="1">
      <c r="A74" s="608"/>
      <c r="B74" s="200"/>
      <c r="C74" s="495"/>
      <c r="D74" s="613" t="s">
        <v>470</v>
      </c>
      <c r="E74" s="195" t="s">
        <v>312</v>
      </c>
      <c r="F74" s="198" t="s">
        <v>359</v>
      </c>
      <c r="G74" s="167"/>
      <c r="H74" s="165"/>
      <c r="I74" s="167">
        <v>1983</v>
      </c>
      <c r="J74" s="167" t="str">
        <f t="shared" si="228"/>
        <v>昭58</v>
      </c>
      <c r="K74" s="167"/>
      <c r="L74" s="621"/>
      <c r="M74" s="68"/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441"/>
      <c r="BL74" s="441"/>
      <c r="BM74" s="441"/>
      <c r="BN74" s="442"/>
      <c r="BO74" s="440" t="s">
        <v>452</v>
      </c>
      <c r="BP74" s="444" t="s">
        <v>2</v>
      </c>
      <c r="BQ74" s="441" t="s">
        <v>452</v>
      </c>
      <c r="BR74" s="441" t="s">
        <v>452</v>
      </c>
      <c r="BS74" s="441" t="s">
        <v>452</v>
      </c>
      <c r="BT74" s="441" t="s">
        <v>452</v>
      </c>
      <c r="BU74" s="441" t="s">
        <v>452</v>
      </c>
      <c r="BV74" s="442" t="s">
        <v>456</v>
      </c>
      <c r="BW74" s="191"/>
      <c r="BX74" s="190"/>
      <c r="BY74" s="190"/>
      <c r="BZ74" s="499"/>
      <c r="CA74" s="192">
        <v>1</v>
      </c>
      <c r="CB74" s="578" t="str">
        <f>IF($F74="","",IFERROR(INDEX(#REF!,MATCH('一覧（改訂前の当初）'!$F202,#REF!,0),MATCH($CA$4,#REF!,0)),""))</f>
        <v/>
      </c>
      <c r="CC74" s="179" t="str">
        <f t="shared" si="119"/>
        <v/>
      </c>
      <c r="CD74" s="176" t="str">
        <f t="shared" si="213"/>
        <v/>
      </c>
      <c r="CE74" s="179"/>
      <c r="CF74" s="106" t="str">
        <f t="shared" si="214"/>
        <v/>
      </c>
      <c r="CG74" s="75" t="str">
        <f>IF(OR($CF74="",$F74=""),"",INDEX(#REF!,MATCH($F74,#REF!,0),MATCH(CF$4,#REF!,0)))</f>
        <v/>
      </c>
      <c r="CH74" s="180" t="str">
        <f t="shared" si="215"/>
        <v/>
      </c>
      <c r="CI74" s="75">
        <v>1</v>
      </c>
      <c r="CJ74" s="181" t="str">
        <f t="shared" si="229"/>
        <v/>
      </c>
      <c r="CK74" s="107" t="str">
        <f>IF(OR(L74="",TYPE(L74)&lt;&gt;1),"",IF(OR(BJ74="",INDEX(#REF!,MATCH('一覧（改訂前の当初）'!$N202,#REF!,0),MATCH('一覧（改訂前の当初）'!CK$4,#REF!,0))="",INDEX(#REF!,MATCH('一覧（改訂前の当初）'!$N202,#REF!,0),MATCH('一覧（改訂前の当初）'!CK$4,#REF!,0))+$I74&gt;=BJ74),"",IF(OR(BI74="事後保全対応で更新",BI74="事後保全のみ更新せず"),"",INDEX(#REF!,MATCH('一覧（改訂前の当初）'!$N202,#REF!,0),MATCH('一覧（改訂前の当初）'!CK$4,#REF!,0))+$I74)))</f>
        <v/>
      </c>
      <c r="CL74" s="75" t="str">
        <f>IF(OR(CK74="",$F74=""),"",IF(AND(CK74&lt;&gt;"",$CF74=CK74),INDEX(#REF!,MATCH($F74,#REF!,0),MATCH(CK$4,#REF!,0))+35,INDEX(#REF!,MATCH($F74,#REF!,0),MATCH(CK$4,#REF!,0))))</f>
        <v/>
      </c>
      <c r="CM74" s="180" t="str">
        <f t="shared" si="230"/>
        <v/>
      </c>
      <c r="CN74" s="75">
        <v>1</v>
      </c>
      <c r="CO74" s="181" t="str">
        <f t="shared" si="231"/>
        <v/>
      </c>
      <c r="CP74" s="107" t="str">
        <f>IF(OR(L74="",TYPE(L74)&lt;&gt;1),"",IF(OR(BJ74="",INDEX(#REF!,MATCH('一覧（改訂前の当初）'!N202,#REF!,0),MATCH(CP$4,#REF!,0))="",INDEX(#REF!,MATCH('一覧（改訂前の当初）'!N202,#REF!,0),MATCH(CP$4,#REF!,0))+$I74&gt;=BJ74),"",IF(OR(BI74="事後保全対応で更新",BI74="事後保全のみ更新せず"),"",INDEX(#REF!,MATCH('一覧（改訂前の当初）'!$N202,#REF!,0),MATCH('一覧（改訂前の当初）'!CP$4,#REF!,0))+$I74)))</f>
        <v/>
      </c>
      <c r="CQ74" s="75" t="str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/>
      </c>
      <c r="CR74" s="180" t="str">
        <f t="shared" si="216"/>
        <v/>
      </c>
      <c r="CS74" s="75">
        <v>1</v>
      </c>
      <c r="CT74" s="181" t="str">
        <f t="shared" si="232"/>
        <v/>
      </c>
      <c r="CU74" s="107" t="str">
        <f>IF(OR(L74="",TYPE(L74)&lt;&gt;1),"",IF(OR(BJ74="",,INDEX(#REF!,MATCH('一覧（改訂前の当初）'!$N202,#REF!,0),MATCH('一覧（改訂前の当初）'!CU$4,#REF!,0))="",INDEX(#REF!,MATCH('一覧（改訂前の当初）'!$N202,#REF!,0),MATCH('一覧（改訂前の当初）'!CU$4,#REF!,0))+I74&gt;=BJ74),"",IF(OR(BI74="事後保全対応で更新",BI74="事後保全のみ更新せず"),"",INDEX(#REF!,MATCH('一覧（改訂前の当初）'!$N202,#REF!,0),MATCH('一覧（改訂前の当初）'!CU$4,#REF!,0))+I74)))</f>
        <v/>
      </c>
      <c r="CV74" s="75" t="str">
        <f>IF(OR(CU74="",$F74=""),"",IF(AND(CU74&lt;&gt;"",$CF74=CU74),INDEX(#REF!,MATCH($F74,#REF!,0),MATCH(CF$4,#REF!,0))+35,INDEX(#REF!,MATCH($F74,#REF!,0),MATCH(CU$4,#REF!,0))))</f>
        <v/>
      </c>
      <c r="CW74" s="180" t="str">
        <f t="shared" si="233"/>
        <v/>
      </c>
      <c r="CX74" s="75">
        <v>1</v>
      </c>
      <c r="CY74" s="182" t="str">
        <f t="shared" si="234"/>
        <v/>
      </c>
      <c r="CZ74" s="109" t="str">
        <f t="shared" si="217"/>
        <v/>
      </c>
      <c r="DA74" s="76" t="str">
        <f t="shared" si="235"/>
        <v/>
      </c>
      <c r="DB74" s="82">
        <v>1</v>
      </c>
      <c r="DC74" s="183" t="str">
        <f t="shared" si="218"/>
        <v/>
      </c>
      <c r="DD74" s="85" t="str">
        <f>IF($CZ74="","",INDEX(#REF!,MATCH($F74,#REF!,0),MATCH(CZ$4,#REF!,0)))</f>
        <v/>
      </c>
      <c r="DE74" s="184" t="str">
        <f t="shared" si="236"/>
        <v/>
      </c>
      <c r="DF74" s="77">
        <v>3</v>
      </c>
      <c r="DG74" s="185" t="str">
        <f t="shared" si="237"/>
        <v/>
      </c>
      <c r="DH74" s="78" t="str">
        <f t="shared" si="238"/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si="239"/>
        <v/>
      </c>
      <c r="DK74" s="75">
        <v>1</v>
      </c>
      <c r="DL74" s="181" t="str">
        <f t="shared" si="240"/>
        <v/>
      </c>
      <c r="DM74" s="78" t="str">
        <f t="shared" si="241"/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si="242"/>
        <v/>
      </c>
      <c r="DP74" s="75">
        <v>1</v>
      </c>
      <c r="DQ74" s="181" t="str">
        <f t="shared" si="243"/>
        <v/>
      </c>
      <c r="DR74" s="78" t="str">
        <f t="shared" si="244"/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si="245"/>
        <v/>
      </c>
      <c r="DU74" s="75">
        <v>1</v>
      </c>
      <c r="DV74" s="154" t="str">
        <f t="shared" si="246"/>
        <v/>
      </c>
      <c r="DW74" s="579"/>
      <c r="DX74" s="580"/>
      <c r="DY74" s="581"/>
      <c r="DZ74" s="581"/>
      <c r="EA74" s="581"/>
      <c r="EB74" s="582"/>
      <c r="EC74" s="583"/>
      <c r="ED74" s="581"/>
      <c r="EE74" s="581"/>
      <c r="EF74" s="581"/>
      <c r="EG74" s="582"/>
      <c r="EH74" s="583"/>
      <c r="EI74" s="581"/>
      <c r="EJ74" s="581"/>
      <c r="EK74" s="581"/>
      <c r="EL74" s="582"/>
      <c r="EM74" s="583"/>
      <c r="EN74" s="581"/>
      <c r="EO74" s="581"/>
      <c r="EP74" s="581"/>
      <c r="EQ74" s="582"/>
      <c r="ER74" s="583"/>
      <c r="ES74" s="581"/>
      <c r="ET74" s="581"/>
      <c r="EU74" s="581"/>
      <c r="EV74" s="582"/>
      <c r="EW74" s="583"/>
      <c r="EX74" s="581"/>
      <c r="EY74" s="581"/>
      <c r="EZ74" s="581"/>
      <c r="FA74" s="582"/>
      <c r="FB74" s="583"/>
      <c r="FC74" s="581"/>
      <c r="FD74" s="581"/>
      <c r="FE74" s="581"/>
      <c r="FF74" s="582"/>
      <c r="FG74" s="584"/>
      <c r="FH74" s="581"/>
      <c r="FI74" s="581"/>
      <c r="FJ74" s="581"/>
      <c r="FK74" s="585"/>
      <c r="FL74" s="210"/>
      <c r="FM74" s="43"/>
      <c r="FN74" s="43"/>
      <c r="FO74" s="144" t="str">
        <f t="shared" si="219"/>
        <v/>
      </c>
      <c r="FP74" s="43"/>
      <c r="FQ74" s="238" t="str">
        <f>IF(AO74="","",INDEX($FW$2:$GA$2,2,MATCH(AO74,#REF!,0)))</f>
        <v/>
      </c>
      <c r="FR74" s="239" t="str">
        <f>IF(AP74="","",INDEX($FW$2:$GA$2,2,MATCH(AP74,#REF!,0)))</f>
        <v/>
      </c>
      <c r="FS74" s="239" t="str">
        <f>IF(AQ74="","",INDEX($FW$2:$GA$2,2,MATCH(AQ74,#REF!,0)))</f>
        <v/>
      </c>
      <c r="FT74" s="239" t="str">
        <f>IF(AR74="","",INDEX($FW$2:$GA$2,2,MATCH(AR74,#REF!,0)))</f>
        <v/>
      </c>
      <c r="FU74" s="239" t="str">
        <f>IF(AS74="","",INDEX($FW$2:$GA$2,2,MATCH(AS74,#REF!,0)))</f>
        <v/>
      </c>
      <c r="FV74" s="239" t="str">
        <f>IF(AT74="","",INDEX($FW$2:$GA$2,2,MATCH(AT74,#REF!,0)))</f>
        <v/>
      </c>
      <c r="FW74" s="239" t="str">
        <f>IF(AU74="","",INDEX($FW$2:$GA$2,2,MATCH(AU74,#REF!,0)))</f>
        <v/>
      </c>
      <c r="FX74" s="239" t="str">
        <f>IF(AV74="","",INDEX($FW$2:$GA$2,2,MATCH(AV74,#REF!,0)))</f>
        <v/>
      </c>
      <c r="FY74" s="239" t="str">
        <f>IF(AW74="","",INDEX($FW$2:$GA$2,2,MATCH(AW74,#REF!,0)))</f>
        <v/>
      </c>
      <c r="FZ74" s="240" t="str">
        <f>IF(AX74="","",INDEX($FW$2:$GA$2,2,MATCH(AX74,#REF!,0)))</f>
        <v/>
      </c>
      <c r="GA74" s="241" t="e">
        <f>SUMPRODUCT(FQ74:FZ74,#REF!)</f>
        <v>#REF!</v>
      </c>
      <c r="GB74" s="43"/>
      <c r="GC74" s="242" t="str">
        <f t="shared" si="220"/>
        <v/>
      </c>
      <c r="GD74" s="242" t="str">
        <f t="shared" si="221"/>
        <v/>
      </c>
      <c r="GE74" s="242" t="str">
        <f t="shared" si="222"/>
        <v/>
      </c>
      <c r="GF74" s="243" t="str">
        <f t="shared" si="223"/>
        <v/>
      </c>
      <c r="GG74" s="243" t="str">
        <f t="shared" si="224"/>
        <v/>
      </c>
      <c r="GH74" s="243" t="str">
        <f t="shared" si="225"/>
        <v/>
      </c>
      <c r="GI74" s="243" t="str">
        <f t="shared" si="226"/>
        <v/>
      </c>
      <c r="GJ74" s="243" t="str">
        <f t="shared" si="227"/>
        <v/>
      </c>
    </row>
    <row r="75" spans="1:192" s="13" customFormat="1" ht="22.5" customHeight="1" outlineLevel="1">
      <c r="A75" s="608"/>
      <c r="B75" s="166"/>
      <c r="C75" s="494"/>
      <c r="D75" s="614" t="s">
        <v>471</v>
      </c>
      <c r="E75" s="281" t="s">
        <v>315</v>
      </c>
      <c r="F75" s="282" t="s">
        <v>363</v>
      </c>
      <c r="G75" s="283"/>
      <c r="H75" s="284"/>
      <c r="I75" s="283">
        <v>1983</v>
      </c>
      <c r="J75" s="283" t="str">
        <f t="shared" ref="J75:J82" si="247">IF(OR(I75="",TYPE(I75)&lt;&gt;1),"",TEXT(DATEVALUE(I75&amp;"/1/1"),"gge"))</f>
        <v>昭58</v>
      </c>
      <c r="K75" s="283"/>
      <c r="L75" s="622">
        <v>626.55999999999995</v>
      </c>
      <c r="M75" s="285"/>
      <c r="N75" s="285"/>
      <c r="O75" s="286"/>
      <c r="P75" s="286"/>
      <c r="Q75" s="287"/>
      <c r="R75" s="453" t="e">
        <f t="shared" ref="R75:R82" si="248">IF(OR(TYPE(L75)&lt;&gt;1,L75=""),"",IF(L75=0,0,ROUND(L75/(O75+P75)*1.1,0)))</f>
        <v>#DIV/0!</v>
      </c>
      <c r="S75" s="453" t="e">
        <f t="shared" ref="S75:S82" si="249">IF(OR(TYPE(L75)&lt;&gt;1,L75=""),"",IF(L75=0,0,ROUND((L75/(O75+P75))^0.5*1.1*4*(4*O75+1)*0.7,0)))</f>
        <v>#DIV/0!</v>
      </c>
      <c r="T75" s="454" t="e">
        <f t="shared" ref="T75:T82" si="250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82" si="251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4: 500㎡以上</v>
      </c>
      <c r="AA75" s="288"/>
      <c r="AB75" s="288" t="str">
        <f t="shared" ref="AB75:AB82" si="252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82" si="253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82" si="254">IF(AND(TYPE(B$4)=1,B$4&lt;&gt;"",TYPE(I75)=1,I75&lt;&gt;""),B$4-I75,"")</f>
        <v>32</v>
      </c>
      <c r="AZ75" s="285"/>
      <c r="BA75" s="285">
        <f t="shared" ref="BA75:BA82" si="255">IF(AY75="","",AY75+AZ75)</f>
        <v>32</v>
      </c>
      <c r="BB75" s="288" t="e">
        <f t="shared" ref="BB75:BB82" si="256">GA75/10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82" si="257">IF(OR(B$4="",AN75=""),"",AN75+B$4)</f>
        <v/>
      </c>
      <c r="BK75" s="438" t="s">
        <v>415</v>
      </c>
      <c r="BL75" s="438">
        <v>2</v>
      </c>
      <c r="BM75" s="438"/>
      <c r="BN75" s="439"/>
      <c r="BO75" s="569" t="s">
        <v>452</v>
      </c>
      <c r="BP75" s="438" t="s">
        <v>452</v>
      </c>
      <c r="BQ75" s="438" t="s">
        <v>452</v>
      </c>
      <c r="BR75" s="438" t="s">
        <v>452</v>
      </c>
      <c r="BS75" s="438" t="s">
        <v>452</v>
      </c>
      <c r="BT75" s="438" t="s">
        <v>452</v>
      </c>
      <c r="BU75" s="438" t="s">
        <v>452</v>
      </c>
      <c r="BV75" s="439" t="s">
        <v>455</v>
      </c>
      <c r="BW75" s="296"/>
      <c r="BX75" s="609"/>
      <c r="BY75" s="609"/>
      <c r="BZ75" s="570"/>
      <c r="CA75" s="297">
        <v>1</v>
      </c>
      <c r="CB75" s="298" t="s">
        <v>387</v>
      </c>
      <c r="CC75" s="299" t="str">
        <f t="shared" si="119"/>
        <v/>
      </c>
      <c r="CD75" s="300" t="str">
        <f t="shared" si="213"/>
        <v/>
      </c>
      <c r="CE75" s="301"/>
      <c r="CF75" s="302" t="str">
        <f t="shared" si="214"/>
        <v/>
      </c>
      <c r="CG75" s="303" t="s">
        <v>387</v>
      </c>
      <c r="CH75" s="304" t="str">
        <f t="shared" si="215"/>
        <v/>
      </c>
      <c r="CI75" s="303">
        <v>1</v>
      </c>
      <c r="CJ75" s="305" t="str">
        <f t="shared" ref="CJ75:CJ82" si="258">IF(CF75="","",CH75/CI75)</f>
        <v/>
      </c>
      <c r="CK75" s="306" t="e">
        <v>#N/A</v>
      </c>
      <c r="CL75" s="303" t="e">
        <v>#N/A</v>
      </c>
      <c r="CM75" s="304" t="e">
        <f t="shared" ref="CM75:CM82" si="259">IF(OR(CK75="",$L75="",TYPE($L75)&lt;&gt;1),"",ROUND($L75*CL75,0))</f>
        <v>#N/A</v>
      </c>
      <c r="CN75" s="303">
        <v>1</v>
      </c>
      <c r="CO75" s="305" t="e">
        <f t="shared" ref="CO75:CO82" si="260">IF(CK75="","",CM75/CN75)</f>
        <v>#N/A</v>
      </c>
      <c r="CP75" s="306" t="e">
        <v>#N/A</v>
      </c>
      <c r="CQ75" s="303" t="e">
        <v>#N/A</v>
      </c>
      <c r="CR75" s="304" t="e">
        <f t="shared" si="216"/>
        <v>#N/A</v>
      </c>
      <c r="CS75" s="303">
        <v>1</v>
      </c>
      <c r="CT75" s="305" t="e">
        <f t="shared" ref="CT75:CT82" si="261">IF(CP75="","",CR75/CS75)</f>
        <v>#N/A</v>
      </c>
      <c r="CU75" s="306" t="e">
        <v>#N/A</v>
      </c>
      <c r="CV75" s="303" t="e">
        <v>#N/A</v>
      </c>
      <c r="CW75" s="304" t="e">
        <f t="shared" ref="CW75:CW82" si="262">IF(OR(CU75="",$L75="",TYPE($L75)&lt;&gt;1),"",ROUND($L75*CV75,0))</f>
        <v>#N/A</v>
      </c>
      <c r="CX75" s="303">
        <v>1</v>
      </c>
      <c r="CY75" s="307" t="e">
        <f t="shared" ref="CY75:CY82" si="263">IF($CU75="","",$CW75/$CX75)</f>
        <v>#N/A</v>
      </c>
      <c r="CZ75" s="308" t="str">
        <f t="shared" si="217"/>
        <v/>
      </c>
      <c r="DA75" s="309" t="str">
        <f t="shared" si="235"/>
        <v/>
      </c>
      <c r="DB75" s="310">
        <v>1</v>
      </c>
      <c r="DC75" s="311" t="str">
        <f t="shared" si="218"/>
        <v/>
      </c>
      <c r="DD75" s="312" t="s">
        <v>387</v>
      </c>
      <c r="DE75" s="313" t="str">
        <f t="shared" ref="DE75:DE82" si="264">IF(OR(DC75="",TYPE(DC75)&lt;&gt;1),"",ROUND(DC75*DD75,0))</f>
        <v/>
      </c>
      <c r="DF75" s="314">
        <v>3</v>
      </c>
      <c r="DG75" s="315" t="str">
        <f t="shared" ref="DG75:DG82" si="265">IF(DE75="","",DE75/DF75)</f>
        <v/>
      </c>
      <c r="DH75" s="316" t="str">
        <f t="shared" ref="DH75:DH82" si="266">IF(CZ75="","",CZ75+20)</f>
        <v/>
      </c>
      <c r="DI75" s="303" t="s">
        <v>387</v>
      </c>
      <c r="DJ75" s="304" t="str">
        <f t="shared" ref="DJ75:DJ82" si="267">IF(OR(DH75="",$DC75="",TYPE($DC75)&lt;&gt;1),"",ROUND($DC75*DI75,0))</f>
        <v/>
      </c>
      <c r="DK75" s="303">
        <v>1</v>
      </c>
      <c r="DL75" s="305" t="str">
        <f t="shared" ref="DL75:DL82" si="268">IF(DH75="","",DJ75/DK75)</f>
        <v/>
      </c>
      <c r="DM75" s="316" t="str">
        <f t="shared" ref="DM75:DM82" si="269">IF(CZ75="","",IF(OR(DA75="RC",DA75="SRC",DA75="S"),CZ75+40,""))</f>
        <v/>
      </c>
      <c r="DN75" s="303" t="s">
        <v>387</v>
      </c>
      <c r="DO75" s="304" t="str">
        <f t="shared" ref="DO75:DO82" si="270">IF(OR(DM75="",$DC75="",TYPE($DC75)&lt;&gt;1),"",ROUND($DC75*DN75,0))</f>
        <v/>
      </c>
      <c r="DP75" s="303">
        <v>1</v>
      </c>
      <c r="DQ75" s="305" t="str">
        <f t="shared" ref="DQ75:DQ82" si="271">IF($DM75="","",$DO75/$DP75)</f>
        <v/>
      </c>
      <c r="DR75" s="316" t="str">
        <f t="shared" ref="DR75:DR82" si="272">IF(CZ75="","",IF(OR(DA75="RC",DA75="SRC"),CZ75+60,""))</f>
        <v/>
      </c>
      <c r="DS75" s="303" t="s">
        <v>387</v>
      </c>
      <c r="DT75" s="304" t="str">
        <f t="shared" ref="DT75:DT82" si="273">IF(OR(DR75="",$DC75="",TYPE($DC75)&lt;&gt;1),"",ROUND($DC75*DS75,0))</f>
        <v/>
      </c>
      <c r="DU75" s="303">
        <v>1</v>
      </c>
      <c r="DV75" s="317" t="str">
        <f t="shared" ref="DV75:DV82" si="274">IF($DR75="","",$DT75/$DU75)</f>
        <v/>
      </c>
      <c r="DW75" s="571"/>
      <c r="DX75" s="572"/>
      <c r="DY75" s="573"/>
      <c r="DZ75" s="573"/>
      <c r="EA75" s="573"/>
      <c r="EB75" s="574"/>
      <c r="EC75" s="575"/>
      <c r="ED75" s="573"/>
      <c r="EE75" s="573"/>
      <c r="EF75" s="573"/>
      <c r="EG75" s="574"/>
      <c r="EH75" s="575"/>
      <c r="EI75" s="573"/>
      <c r="EJ75" s="573"/>
      <c r="EK75" s="573"/>
      <c r="EL75" s="574"/>
      <c r="EM75" s="575"/>
      <c r="EN75" s="573"/>
      <c r="EO75" s="573"/>
      <c r="EP75" s="573"/>
      <c r="EQ75" s="574"/>
      <c r="ER75" s="575"/>
      <c r="ES75" s="573"/>
      <c r="ET75" s="573"/>
      <c r="EU75" s="573"/>
      <c r="EV75" s="574"/>
      <c r="EW75" s="575"/>
      <c r="EX75" s="573"/>
      <c r="EY75" s="573"/>
      <c r="EZ75" s="394"/>
      <c r="FA75" s="632" t="s">
        <v>429</v>
      </c>
      <c r="FB75" s="633" t="s">
        <v>429</v>
      </c>
      <c r="FC75" s="573"/>
      <c r="FD75" s="573"/>
      <c r="FE75" s="573"/>
      <c r="FF75" s="574"/>
      <c r="FG75" s="576"/>
      <c r="FH75" s="573"/>
      <c r="FI75" s="573"/>
      <c r="FJ75" s="573"/>
      <c r="FK75" s="577"/>
      <c r="FL75" s="210"/>
      <c r="FM75" s="43"/>
      <c r="FN75" s="43"/>
      <c r="FO75" s="55" t="str">
        <f t="shared" si="219"/>
        <v/>
      </c>
      <c r="FP75" s="43"/>
      <c r="FQ75" s="56" t="str">
        <f>IF(AO75="","",INDEX($FW$2:$GA$2,2,MATCH(AO75,#REF!,0)))</f>
        <v/>
      </c>
      <c r="FR75" s="57" t="str">
        <f>IF(AP75="","",INDEX($FW$2:$GA$2,2,MATCH(AP75,#REF!,0)))</f>
        <v/>
      </c>
      <c r="FS75" s="57" t="str">
        <f>IF(AQ75="","",INDEX($FW$2:$GA$2,2,MATCH(AQ75,#REF!,0)))</f>
        <v/>
      </c>
      <c r="FT75" s="57" t="str">
        <f>IF(AR75="","",INDEX($FW$2:$GA$2,2,MATCH(AR75,#REF!,0)))</f>
        <v/>
      </c>
      <c r="FU75" s="57" t="str">
        <f>IF(AS75="","",INDEX($FW$2:$GA$2,2,MATCH(AS75,#REF!,0)))</f>
        <v/>
      </c>
      <c r="FV75" s="57" t="str">
        <f>IF(AT75="","",INDEX($FW$2:$GA$2,2,MATCH(AT75,#REF!,0)))</f>
        <v/>
      </c>
      <c r="FW75" s="57" t="str">
        <f>IF(AU75="","",INDEX($FW$2:$GA$2,2,MATCH(AU75,#REF!,0)))</f>
        <v/>
      </c>
      <c r="FX75" s="57" t="str">
        <f>IF(AV75="","",INDEX($FW$2:$GA$2,2,MATCH(AV75,#REF!,0)))</f>
        <v/>
      </c>
      <c r="FY75" s="57" t="str">
        <f>IF(AW75="","",INDEX($FW$2:$GA$2,2,MATCH(AW75,#REF!,0)))</f>
        <v/>
      </c>
      <c r="FZ75" s="58" t="str">
        <f>IF(AX75="","",INDEX($FW$2:$GA$2,2,MATCH(AX75,#REF!,0)))</f>
        <v/>
      </c>
      <c r="GA75" s="59" t="e">
        <f>SUMPRODUCT(FQ75:FZ75,#REF!)</f>
        <v>#REF!</v>
      </c>
      <c r="GB75" s="43"/>
      <c r="GC75" s="88" t="str">
        <f t="shared" si="220"/>
        <v/>
      </c>
      <c r="GD75" s="88" t="e">
        <f t="shared" si="221"/>
        <v>#N/A</v>
      </c>
      <c r="GE75" s="88" t="e">
        <f t="shared" si="222"/>
        <v>#N/A</v>
      </c>
      <c r="GF75" s="87" t="e">
        <f t="shared" si="223"/>
        <v>#N/A</v>
      </c>
      <c r="GG75" s="87" t="str">
        <f t="shared" si="224"/>
        <v/>
      </c>
      <c r="GH75" s="87" t="str">
        <f t="shared" si="225"/>
        <v/>
      </c>
      <c r="GI75" s="87" t="str">
        <f t="shared" si="226"/>
        <v/>
      </c>
      <c r="GJ75" s="87" t="str">
        <f t="shared" si="227"/>
        <v/>
      </c>
    </row>
    <row r="76" spans="1:192" s="13" customFormat="1" ht="22.5" customHeight="1" outlineLevel="1">
      <c r="A76" s="608"/>
      <c r="B76" s="166"/>
      <c r="C76" s="494"/>
      <c r="D76" s="615" t="s">
        <v>471</v>
      </c>
      <c r="E76" s="195" t="s">
        <v>316</v>
      </c>
      <c r="F76" s="198" t="s">
        <v>363</v>
      </c>
      <c r="G76" s="167"/>
      <c r="H76" s="165"/>
      <c r="I76" s="167">
        <v>1985</v>
      </c>
      <c r="J76" s="167" t="str">
        <f t="shared" si="247"/>
        <v>昭60</v>
      </c>
      <c r="K76" s="167"/>
      <c r="L76" s="621">
        <v>1205.6400000000001</v>
      </c>
      <c r="M76" s="68"/>
      <c r="N76" s="68"/>
      <c r="O76" s="168"/>
      <c r="P76" s="168"/>
      <c r="Q76" s="169"/>
      <c r="R76" s="461" t="e">
        <f t="shared" si="248"/>
        <v>#DIV/0!</v>
      </c>
      <c r="S76" s="461" t="e">
        <f t="shared" si="249"/>
        <v>#DIV/0!</v>
      </c>
      <c r="T76" s="462" t="e">
        <f t="shared" si="250"/>
        <v>#DIV/0!</v>
      </c>
      <c r="U76" s="68"/>
      <c r="V76" s="68"/>
      <c r="W76" s="68"/>
      <c r="X76" s="68"/>
      <c r="Y76" s="68"/>
      <c r="Z76" s="79" t="str">
        <f t="shared" si="251"/>
        <v>3: 1,000㎡以上</v>
      </c>
      <c r="AA76" s="69"/>
      <c r="AB76" s="69" t="str">
        <f t="shared" si="252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253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254"/>
        <v>30</v>
      </c>
      <c r="AZ76" s="68"/>
      <c r="BA76" s="68">
        <f t="shared" si="255"/>
        <v>30</v>
      </c>
      <c r="BB76" s="69" t="e">
        <f t="shared" si="256"/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257"/>
        <v/>
      </c>
      <c r="BK76" s="441" t="s">
        <v>409</v>
      </c>
      <c r="BL76" s="441">
        <v>4</v>
      </c>
      <c r="BM76" s="441"/>
      <c r="BN76" s="442"/>
      <c r="BO76" s="449" t="s">
        <v>2</v>
      </c>
      <c r="BP76" s="444" t="s">
        <v>2</v>
      </c>
      <c r="BQ76" s="444" t="s">
        <v>2</v>
      </c>
      <c r="BR76" s="441" t="s">
        <v>452</v>
      </c>
      <c r="BS76" s="441" t="s">
        <v>452</v>
      </c>
      <c r="BT76" s="441" t="s">
        <v>452</v>
      </c>
      <c r="BU76" s="441" t="s">
        <v>452</v>
      </c>
      <c r="BV76" s="442" t="s">
        <v>455</v>
      </c>
      <c r="BW76" s="191"/>
      <c r="BX76" s="190"/>
      <c r="BY76" s="190"/>
      <c r="BZ76" s="499"/>
      <c r="CA76" s="192">
        <v>1</v>
      </c>
      <c r="CB76" s="177" t="s">
        <v>387</v>
      </c>
      <c r="CC76" s="178" t="str">
        <f t="shared" si="119"/>
        <v/>
      </c>
      <c r="CD76" s="176" t="str">
        <f t="shared" si="213"/>
        <v/>
      </c>
      <c r="CE76" s="179"/>
      <c r="CF76" s="106" t="str">
        <f t="shared" si="214"/>
        <v/>
      </c>
      <c r="CG76" s="75" t="s">
        <v>387</v>
      </c>
      <c r="CH76" s="180" t="str">
        <f t="shared" si="215"/>
        <v/>
      </c>
      <c r="CI76" s="75">
        <v>1</v>
      </c>
      <c r="CJ76" s="181" t="str">
        <f t="shared" si="258"/>
        <v/>
      </c>
      <c r="CK76" s="107" t="e">
        <v>#N/A</v>
      </c>
      <c r="CL76" s="75" t="e">
        <v>#N/A</v>
      </c>
      <c r="CM76" s="180" t="e">
        <f t="shared" si="259"/>
        <v>#N/A</v>
      </c>
      <c r="CN76" s="75">
        <v>1</v>
      </c>
      <c r="CO76" s="181" t="e">
        <f t="shared" si="260"/>
        <v>#N/A</v>
      </c>
      <c r="CP76" s="107" t="e">
        <v>#N/A</v>
      </c>
      <c r="CQ76" s="75" t="e">
        <v>#N/A</v>
      </c>
      <c r="CR76" s="180" t="e">
        <f t="shared" si="216"/>
        <v>#N/A</v>
      </c>
      <c r="CS76" s="75">
        <v>1</v>
      </c>
      <c r="CT76" s="181" t="e">
        <f t="shared" si="261"/>
        <v>#N/A</v>
      </c>
      <c r="CU76" s="107" t="e">
        <v>#N/A</v>
      </c>
      <c r="CV76" s="75" t="e">
        <v>#N/A</v>
      </c>
      <c r="CW76" s="180" t="e">
        <f t="shared" si="262"/>
        <v>#N/A</v>
      </c>
      <c r="CX76" s="75">
        <v>1</v>
      </c>
      <c r="CY76" s="182" t="e">
        <f t="shared" si="263"/>
        <v>#N/A</v>
      </c>
      <c r="CZ76" s="109" t="str">
        <f t="shared" si="217"/>
        <v/>
      </c>
      <c r="DA76" s="76" t="str">
        <f t="shared" si="235"/>
        <v/>
      </c>
      <c r="DB76" s="82">
        <v>1</v>
      </c>
      <c r="DC76" s="183" t="str">
        <f t="shared" si="218"/>
        <v/>
      </c>
      <c r="DD76" s="85" t="s">
        <v>387</v>
      </c>
      <c r="DE76" s="184" t="str">
        <f t="shared" si="264"/>
        <v/>
      </c>
      <c r="DF76" s="77">
        <v>3</v>
      </c>
      <c r="DG76" s="185" t="str">
        <f t="shared" si="265"/>
        <v/>
      </c>
      <c r="DH76" s="78" t="str">
        <f t="shared" si="266"/>
        <v/>
      </c>
      <c r="DI76" s="75" t="s">
        <v>387</v>
      </c>
      <c r="DJ76" s="180" t="str">
        <f t="shared" si="267"/>
        <v/>
      </c>
      <c r="DK76" s="75">
        <v>1</v>
      </c>
      <c r="DL76" s="181" t="str">
        <f t="shared" si="268"/>
        <v/>
      </c>
      <c r="DM76" s="78" t="str">
        <f t="shared" si="269"/>
        <v/>
      </c>
      <c r="DN76" s="75" t="s">
        <v>387</v>
      </c>
      <c r="DO76" s="180" t="str">
        <f t="shared" si="270"/>
        <v/>
      </c>
      <c r="DP76" s="75">
        <v>1</v>
      </c>
      <c r="DQ76" s="181" t="str">
        <f t="shared" si="271"/>
        <v/>
      </c>
      <c r="DR76" s="78" t="str">
        <f t="shared" si="272"/>
        <v/>
      </c>
      <c r="DS76" s="75" t="s">
        <v>387</v>
      </c>
      <c r="DT76" s="180" t="str">
        <f t="shared" si="273"/>
        <v/>
      </c>
      <c r="DU76" s="75">
        <v>1</v>
      </c>
      <c r="DV76" s="154" t="str">
        <f t="shared" si="274"/>
        <v/>
      </c>
      <c r="DW76" s="506"/>
      <c r="DX76" s="358" t="s">
        <v>431</v>
      </c>
      <c r="DY76" s="343"/>
      <c r="DZ76" s="343"/>
      <c r="EA76" s="357" t="s">
        <v>431</v>
      </c>
      <c r="EB76" s="344"/>
      <c r="EC76" s="386"/>
      <c r="ED76" s="343"/>
      <c r="EE76" s="343"/>
      <c r="EF76" s="343"/>
      <c r="EG76" s="344"/>
      <c r="EH76" s="386"/>
      <c r="EI76" s="343"/>
      <c r="EJ76" s="343"/>
      <c r="EK76" s="343"/>
      <c r="EL76" s="344"/>
      <c r="EM76" s="386"/>
      <c r="EN76" s="343"/>
      <c r="EO76" s="343"/>
      <c r="EP76" s="343"/>
      <c r="EQ76" s="344"/>
      <c r="ER76" s="386"/>
      <c r="ES76" s="343"/>
      <c r="ET76" s="343"/>
      <c r="EU76" s="343"/>
      <c r="EV76" s="344"/>
      <c r="EW76" s="386"/>
      <c r="EX76" s="343"/>
      <c r="EY76" s="343"/>
      <c r="EZ76" s="343"/>
      <c r="FA76" s="344"/>
      <c r="FB76" s="386"/>
      <c r="FC76" s="343"/>
      <c r="FD76" s="343"/>
      <c r="FE76" s="343"/>
      <c r="FF76" s="344"/>
      <c r="FG76" s="540"/>
      <c r="FH76" s="343"/>
      <c r="FI76" s="629" t="s">
        <v>429</v>
      </c>
      <c r="FJ76" s="629" t="s">
        <v>429</v>
      </c>
      <c r="FK76" s="521"/>
      <c r="FL76" s="210"/>
      <c r="FM76" s="43"/>
      <c r="FN76" s="43"/>
      <c r="FO76" s="55" t="str">
        <f t="shared" si="219"/>
        <v/>
      </c>
      <c r="FP76" s="43"/>
      <c r="FQ76" s="56" t="str">
        <f>IF(AO76="","",INDEX($FW$2:$GA$2,2,MATCH(AO76,#REF!,0)))</f>
        <v/>
      </c>
      <c r="FR76" s="57" t="str">
        <f>IF(AP76="","",INDEX($FW$2:$GA$2,2,MATCH(AP76,#REF!,0)))</f>
        <v/>
      </c>
      <c r="FS76" s="57" t="str">
        <f>IF(AQ76="","",INDEX($FW$2:$GA$2,2,MATCH(AQ76,#REF!,0)))</f>
        <v/>
      </c>
      <c r="FT76" s="57" t="str">
        <f>IF(AR76="","",INDEX($FW$2:$GA$2,2,MATCH(AR76,#REF!,0)))</f>
        <v/>
      </c>
      <c r="FU76" s="57" t="str">
        <f>IF(AS76="","",INDEX($FW$2:$GA$2,2,MATCH(AS76,#REF!,0)))</f>
        <v/>
      </c>
      <c r="FV76" s="57" t="str">
        <f>IF(AT76="","",INDEX($FW$2:$GA$2,2,MATCH(AT76,#REF!,0)))</f>
        <v/>
      </c>
      <c r="FW76" s="57" t="str">
        <f>IF(AU76="","",INDEX($FW$2:$GA$2,2,MATCH(AU76,#REF!,0)))</f>
        <v/>
      </c>
      <c r="FX76" s="57" t="str">
        <f>IF(AV76="","",INDEX($FW$2:$GA$2,2,MATCH(AV76,#REF!,0)))</f>
        <v/>
      </c>
      <c r="FY76" s="57" t="str">
        <f>IF(AW76="","",INDEX($FW$2:$GA$2,2,MATCH(AW76,#REF!,0)))</f>
        <v/>
      </c>
      <c r="FZ76" s="58" t="str">
        <f>IF(AX76="","",INDEX($FW$2:$GA$2,2,MATCH(AX76,#REF!,0)))</f>
        <v/>
      </c>
      <c r="GA76" s="59" t="e">
        <f>SUMPRODUCT(FQ76:FZ76,#REF!)</f>
        <v>#REF!</v>
      </c>
      <c r="GB76" s="43"/>
      <c r="GC76" s="88" t="str">
        <f t="shared" si="220"/>
        <v/>
      </c>
      <c r="GD76" s="88" t="e">
        <f t="shared" si="221"/>
        <v>#N/A</v>
      </c>
      <c r="GE76" s="88" t="e">
        <f t="shared" si="222"/>
        <v>#N/A</v>
      </c>
      <c r="GF76" s="87" t="e">
        <f t="shared" si="223"/>
        <v>#N/A</v>
      </c>
      <c r="GG76" s="87" t="str">
        <f t="shared" si="224"/>
        <v/>
      </c>
      <c r="GH76" s="87" t="str">
        <f t="shared" si="225"/>
        <v/>
      </c>
      <c r="GI76" s="87" t="str">
        <f t="shared" si="226"/>
        <v/>
      </c>
      <c r="GJ76" s="87" t="str">
        <f t="shared" si="227"/>
        <v/>
      </c>
    </row>
    <row r="77" spans="1:192" s="13" customFormat="1" ht="22.5" customHeight="1" outlineLevel="1">
      <c r="A77" s="608"/>
      <c r="B77" s="166"/>
      <c r="C77" s="494"/>
      <c r="D77" s="615" t="s">
        <v>471</v>
      </c>
      <c r="E77" s="195" t="s">
        <v>321</v>
      </c>
      <c r="F77" s="198" t="s">
        <v>363</v>
      </c>
      <c r="G77" s="167"/>
      <c r="H77" s="165"/>
      <c r="I77" s="167">
        <v>1995</v>
      </c>
      <c r="J77" s="167" t="str">
        <f t="shared" si="247"/>
        <v>平7</v>
      </c>
      <c r="K77" s="167"/>
      <c r="L77" s="621">
        <v>2749.98</v>
      </c>
      <c r="M77" s="68"/>
      <c r="N77" s="68"/>
      <c r="O77" s="168"/>
      <c r="P77" s="168"/>
      <c r="Q77" s="169"/>
      <c r="R77" s="461" t="e">
        <f t="shared" si="248"/>
        <v>#DIV/0!</v>
      </c>
      <c r="S77" s="461" t="e">
        <f t="shared" si="249"/>
        <v>#DIV/0!</v>
      </c>
      <c r="T77" s="462" t="e">
        <f t="shared" si="250"/>
        <v>#DIV/0!</v>
      </c>
      <c r="U77" s="68"/>
      <c r="V77" s="68"/>
      <c r="W77" s="68"/>
      <c r="X77" s="68"/>
      <c r="Y77" s="68"/>
      <c r="Z77" s="79" t="str">
        <f t="shared" si="251"/>
        <v>3: 1,000㎡以上</v>
      </c>
      <c r="AA77" s="69"/>
      <c r="AB77" s="69" t="str">
        <f t="shared" si="252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253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254"/>
        <v>20</v>
      </c>
      <c r="AZ77" s="68"/>
      <c r="BA77" s="68">
        <f t="shared" si="255"/>
        <v>20</v>
      </c>
      <c r="BB77" s="69" t="e">
        <f t="shared" si="256"/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257"/>
        <v/>
      </c>
      <c r="BK77" s="441" t="s">
        <v>409</v>
      </c>
      <c r="BL77" s="441">
        <v>3</v>
      </c>
      <c r="BM77" s="441"/>
      <c r="BN77" s="442"/>
      <c r="BO77" s="440" t="s">
        <v>452</v>
      </c>
      <c r="BP77" s="441" t="s">
        <v>452</v>
      </c>
      <c r="BQ77" s="441" t="s">
        <v>452</v>
      </c>
      <c r="BR77" s="441" t="s">
        <v>452</v>
      </c>
      <c r="BS77" s="441" t="s">
        <v>452</v>
      </c>
      <c r="BT77" s="441" t="s">
        <v>452</v>
      </c>
      <c r="BU77" s="441" t="s">
        <v>452</v>
      </c>
      <c r="BV77" s="442" t="s">
        <v>452</v>
      </c>
      <c r="BW77" s="191"/>
      <c r="BX77" s="190"/>
      <c r="BY77" s="190"/>
      <c r="BZ77" s="499"/>
      <c r="CA77" s="192">
        <v>1</v>
      </c>
      <c r="CB77" s="177" t="s">
        <v>387</v>
      </c>
      <c r="CC77" s="178" t="str">
        <f t="shared" si="119"/>
        <v/>
      </c>
      <c r="CD77" s="176" t="str">
        <f t="shared" si="213"/>
        <v/>
      </c>
      <c r="CE77" s="179"/>
      <c r="CF77" s="106" t="str">
        <f t="shared" si="214"/>
        <v/>
      </c>
      <c r="CG77" s="75" t="s">
        <v>387</v>
      </c>
      <c r="CH77" s="180" t="str">
        <f t="shared" si="215"/>
        <v/>
      </c>
      <c r="CI77" s="75">
        <v>1</v>
      </c>
      <c r="CJ77" s="181" t="str">
        <f t="shared" si="258"/>
        <v/>
      </c>
      <c r="CK77" s="107" t="e">
        <v>#N/A</v>
      </c>
      <c r="CL77" s="75" t="e">
        <v>#N/A</v>
      </c>
      <c r="CM77" s="180" t="e">
        <f t="shared" si="259"/>
        <v>#N/A</v>
      </c>
      <c r="CN77" s="75">
        <v>1</v>
      </c>
      <c r="CO77" s="181" t="e">
        <f t="shared" si="260"/>
        <v>#N/A</v>
      </c>
      <c r="CP77" s="107" t="e">
        <v>#N/A</v>
      </c>
      <c r="CQ77" s="75" t="e">
        <v>#N/A</v>
      </c>
      <c r="CR77" s="180" t="e">
        <f t="shared" si="216"/>
        <v>#N/A</v>
      </c>
      <c r="CS77" s="75">
        <v>1</v>
      </c>
      <c r="CT77" s="181" t="e">
        <f t="shared" si="261"/>
        <v>#N/A</v>
      </c>
      <c r="CU77" s="107" t="e">
        <v>#N/A</v>
      </c>
      <c r="CV77" s="75" t="e">
        <v>#N/A</v>
      </c>
      <c r="CW77" s="180" t="e">
        <f t="shared" si="262"/>
        <v>#N/A</v>
      </c>
      <c r="CX77" s="75">
        <v>1</v>
      </c>
      <c r="CY77" s="182" t="e">
        <f t="shared" si="263"/>
        <v>#N/A</v>
      </c>
      <c r="CZ77" s="109" t="str">
        <f t="shared" si="217"/>
        <v/>
      </c>
      <c r="DA77" s="76" t="str">
        <f t="shared" si="235"/>
        <v/>
      </c>
      <c r="DB77" s="82">
        <v>1</v>
      </c>
      <c r="DC77" s="183" t="str">
        <f t="shared" si="218"/>
        <v/>
      </c>
      <c r="DD77" s="85" t="s">
        <v>387</v>
      </c>
      <c r="DE77" s="184" t="str">
        <f t="shared" si="264"/>
        <v/>
      </c>
      <c r="DF77" s="77">
        <v>3</v>
      </c>
      <c r="DG77" s="185" t="str">
        <f t="shared" si="265"/>
        <v/>
      </c>
      <c r="DH77" s="78" t="str">
        <f t="shared" si="266"/>
        <v/>
      </c>
      <c r="DI77" s="75" t="s">
        <v>387</v>
      </c>
      <c r="DJ77" s="180" t="str">
        <f t="shared" si="267"/>
        <v/>
      </c>
      <c r="DK77" s="75">
        <v>1</v>
      </c>
      <c r="DL77" s="181" t="str">
        <f t="shared" si="268"/>
        <v/>
      </c>
      <c r="DM77" s="78" t="str">
        <f t="shared" si="269"/>
        <v/>
      </c>
      <c r="DN77" s="75" t="s">
        <v>387</v>
      </c>
      <c r="DO77" s="180" t="str">
        <f t="shared" si="270"/>
        <v/>
      </c>
      <c r="DP77" s="75">
        <v>1</v>
      </c>
      <c r="DQ77" s="181" t="str">
        <f t="shared" si="271"/>
        <v/>
      </c>
      <c r="DR77" s="78" t="str">
        <f t="shared" si="272"/>
        <v/>
      </c>
      <c r="DS77" s="75" t="s">
        <v>387</v>
      </c>
      <c r="DT77" s="180" t="str">
        <f t="shared" si="273"/>
        <v/>
      </c>
      <c r="DU77" s="75">
        <v>1</v>
      </c>
      <c r="DV77" s="154" t="str">
        <f t="shared" si="274"/>
        <v/>
      </c>
      <c r="DW77" s="506"/>
      <c r="DX77" s="342"/>
      <c r="DY77" s="343"/>
      <c r="DZ77" s="343"/>
      <c r="EA77" s="343"/>
      <c r="EB77" s="361" t="s">
        <v>431</v>
      </c>
      <c r="EC77" s="397" t="s">
        <v>431</v>
      </c>
      <c r="ED77" s="357" t="s">
        <v>431</v>
      </c>
      <c r="EE77" s="343"/>
      <c r="EF77" s="343"/>
      <c r="EG77" s="344"/>
      <c r="EH77" s="386"/>
      <c r="EI77" s="343"/>
      <c r="EJ77" s="343"/>
      <c r="EK77" s="343"/>
      <c r="EL77" s="344"/>
      <c r="EM77" s="386"/>
      <c r="EN77" s="343"/>
      <c r="EO77" s="343"/>
      <c r="EP77" s="343"/>
      <c r="EQ77" s="344"/>
      <c r="ER77" s="386"/>
      <c r="ES77" s="343"/>
      <c r="ET77" s="343"/>
      <c r="EU77" s="343"/>
      <c r="EV77" s="344"/>
      <c r="EW77" s="386"/>
      <c r="EX77" s="343"/>
      <c r="EY77" s="343"/>
      <c r="EZ77" s="343"/>
      <c r="FA77" s="344"/>
      <c r="FB77" s="386"/>
      <c r="FC77" s="343"/>
      <c r="FD77" s="343"/>
      <c r="FE77" s="343"/>
      <c r="FF77" s="344"/>
      <c r="FG77" s="540"/>
      <c r="FH77" s="343"/>
      <c r="FI77" s="343"/>
      <c r="FJ77" s="343"/>
      <c r="FK77" s="521"/>
      <c r="FL77" s="210"/>
      <c r="FM77" s="43"/>
      <c r="FN77" s="43"/>
      <c r="FO77" s="55" t="str">
        <f t="shared" si="219"/>
        <v/>
      </c>
      <c r="FP77" s="43"/>
      <c r="FQ77" s="56" t="str">
        <f>IF(AO77="","",INDEX($FW$2:$GA$2,2,MATCH(AO77,#REF!,0)))</f>
        <v/>
      </c>
      <c r="FR77" s="57" t="str">
        <f>IF(AP77="","",INDEX($FW$2:$GA$2,2,MATCH(AP77,#REF!,0)))</f>
        <v/>
      </c>
      <c r="FS77" s="57" t="str">
        <f>IF(AQ77="","",INDEX($FW$2:$GA$2,2,MATCH(AQ77,#REF!,0)))</f>
        <v/>
      </c>
      <c r="FT77" s="57" t="str">
        <f>IF(AR77="","",INDEX($FW$2:$GA$2,2,MATCH(AR77,#REF!,0)))</f>
        <v/>
      </c>
      <c r="FU77" s="57" t="str">
        <f>IF(AS77="","",INDEX($FW$2:$GA$2,2,MATCH(AS77,#REF!,0)))</f>
        <v/>
      </c>
      <c r="FV77" s="57" t="str">
        <f>IF(AT77="","",INDEX($FW$2:$GA$2,2,MATCH(AT77,#REF!,0)))</f>
        <v/>
      </c>
      <c r="FW77" s="57" t="str">
        <f>IF(AU77="","",INDEX($FW$2:$GA$2,2,MATCH(AU77,#REF!,0)))</f>
        <v/>
      </c>
      <c r="FX77" s="57" t="str">
        <f>IF(AV77="","",INDEX($FW$2:$GA$2,2,MATCH(AV77,#REF!,0)))</f>
        <v/>
      </c>
      <c r="FY77" s="57" t="str">
        <f>IF(AW77="","",INDEX($FW$2:$GA$2,2,MATCH(AW77,#REF!,0)))</f>
        <v/>
      </c>
      <c r="FZ77" s="58" t="str">
        <f>IF(AX77="","",INDEX($FW$2:$GA$2,2,MATCH(AX77,#REF!,0)))</f>
        <v/>
      </c>
      <c r="GA77" s="59" t="e">
        <f>SUMPRODUCT(FQ77:FZ77,#REF!)</f>
        <v>#REF!</v>
      </c>
      <c r="GB77" s="43"/>
      <c r="GC77" s="88" t="str">
        <f t="shared" si="220"/>
        <v/>
      </c>
      <c r="GD77" s="88" t="e">
        <f t="shared" si="221"/>
        <v>#N/A</v>
      </c>
      <c r="GE77" s="88" t="e">
        <f t="shared" si="222"/>
        <v>#N/A</v>
      </c>
      <c r="GF77" s="87" t="e">
        <f t="shared" si="223"/>
        <v>#N/A</v>
      </c>
      <c r="GG77" s="87" t="str">
        <f t="shared" si="224"/>
        <v/>
      </c>
      <c r="GH77" s="87" t="str">
        <f t="shared" si="225"/>
        <v/>
      </c>
      <c r="GI77" s="87" t="str">
        <f t="shared" si="226"/>
        <v/>
      </c>
      <c r="GJ77" s="87" t="str">
        <f t="shared" si="227"/>
        <v/>
      </c>
    </row>
    <row r="78" spans="1:192" s="13" customFormat="1" ht="22.5" customHeight="1" outlineLevel="1">
      <c r="A78" s="608"/>
      <c r="B78" s="166"/>
      <c r="C78" s="494"/>
      <c r="D78" s="615" t="s">
        <v>471</v>
      </c>
      <c r="E78" s="195" t="s">
        <v>322</v>
      </c>
      <c r="F78" s="198" t="s">
        <v>363</v>
      </c>
      <c r="G78" s="167"/>
      <c r="H78" s="165"/>
      <c r="I78" s="167">
        <v>1988</v>
      </c>
      <c r="J78" s="167" t="str">
        <f t="shared" si="247"/>
        <v>昭63</v>
      </c>
      <c r="K78" s="167"/>
      <c r="L78" s="621">
        <v>7700.89</v>
      </c>
      <c r="M78" s="68"/>
      <c r="N78" s="68"/>
      <c r="O78" s="168"/>
      <c r="P78" s="168"/>
      <c r="Q78" s="169"/>
      <c r="R78" s="461" t="e">
        <f t="shared" si="248"/>
        <v>#DIV/0!</v>
      </c>
      <c r="S78" s="461" t="e">
        <f t="shared" si="249"/>
        <v>#DIV/0!</v>
      </c>
      <c r="T78" s="462" t="e">
        <f t="shared" si="250"/>
        <v>#DIV/0!</v>
      </c>
      <c r="U78" s="68"/>
      <c r="V78" s="68"/>
      <c r="W78" s="68"/>
      <c r="X78" s="68"/>
      <c r="Y78" s="68"/>
      <c r="Z78" s="79" t="str">
        <f t="shared" si="251"/>
        <v>1: 5,000㎡以上</v>
      </c>
      <c r="AA78" s="69"/>
      <c r="AB78" s="69" t="str">
        <f t="shared" si="252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253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254"/>
        <v>27</v>
      </c>
      <c r="AZ78" s="68"/>
      <c r="BA78" s="68">
        <f t="shared" si="255"/>
        <v>27</v>
      </c>
      <c r="BB78" s="69" t="e">
        <f t="shared" si="256"/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257"/>
        <v/>
      </c>
      <c r="BK78" s="441" t="s">
        <v>408</v>
      </c>
      <c r="BL78" s="441">
        <v>4</v>
      </c>
      <c r="BM78" s="441" t="s">
        <v>0</v>
      </c>
      <c r="BN78" s="442" t="s">
        <v>414</v>
      </c>
      <c r="BO78" s="440" t="s">
        <v>0</v>
      </c>
      <c r="BP78" s="441" t="s">
        <v>0</v>
      </c>
      <c r="BQ78" s="446" t="s">
        <v>1</v>
      </c>
      <c r="BR78" s="441" t="s">
        <v>42</v>
      </c>
      <c r="BS78" s="446" t="s">
        <v>1</v>
      </c>
      <c r="BT78" s="441" t="s">
        <v>0</v>
      </c>
      <c r="BU78" s="441" t="s">
        <v>42</v>
      </c>
      <c r="BV78" s="442" t="s">
        <v>42</v>
      </c>
      <c r="BW78" s="191" t="s">
        <v>1</v>
      </c>
      <c r="BX78" s="190"/>
      <c r="BY78" s="190"/>
      <c r="BZ78" s="499"/>
      <c r="CA78" s="192">
        <v>1</v>
      </c>
      <c r="CB78" s="177" t="s">
        <v>387</v>
      </c>
      <c r="CC78" s="178" t="str">
        <f t="shared" si="119"/>
        <v/>
      </c>
      <c r="CD78" s="176" t="str">
        <f t="shared" si="213"/>
        <v/>
      </c>
      <c r="CE78" s="179"/>
      <c r="CF78" s="106" t="str">
        <f t="shared" si="214"/>
        <v/>
      </c>
      <c r="CG78" s="75" t="s">
        <v>387</v>
      </c>
      <c r="CH78" s="180" t="str">
        <f t="shared" si="215"/>
        <v/>
      </c>
      <c r="CI78" s="75">
        <v>1</v>
      </c>
      <c r="CJ78" s="181" t="str">
        <f t="shared" si="258"/>
        <v/>
      </c>
      <c r="CK78" s="107" t="e">
        <v>#N/A</v>
      </c>
      <c r="CL78" s="75" t="e">
        <v>#N/A</v>
      </c>
      <c r="CM78" s="180" t="e">
        <f t="shared" si="259"/>
        <v>#N/A</v>
      </c>
      <c r="CN78" s="75">
        <v>1</v>
      </c>
      <c r="CO78" s="181" t="e">
        <f t="shared" si="260"/>
        <v>#N/A</v>
      </c>
      <c r="CP78" s="107" t="e">
        <v>#N/A</v>
      </c>
      <c r="CQ78" s="75" t="e">
        <v>#N/A</v>
      </c>
      <c r="CR78" s="180" t="e">
        <f t="shared" si="216"/>
        <v>#N/A</v>
      </c>
      <c r="CS78" s="75">
        <v>1</v>
      </c>
      <c r="CT78" s="181" t="e">
        <f t="shared" si="261"/>
        <v>#N/A</v>
      </c>
      <c r="CU78" s="107" t="e">
        <v>#N/A</v>
      </c>
      <c r="CV78" s="75" t="e">
        <v>#N/A</v>
      </c>
      <c r="CW78" s="180" t="e">
        <f t="shared" si="262"/>
        <v>#N/A</v>
      </c>
      <c r="CX78" s="75">
        <v>1</v>
      </c>
      <c r="CY78" s="182" t="e">
        <f t="shared" si="263"/>
        <v>#N/A</v>
      </c>
      <c r="CZ78" s="109" t="str">
        <f t="shared" si="217"/>
        <v/>
      </c>
      <c r="DA78" s="76" t="str">
        <f t="shared" si="235"/>
        <v/>
      </c>
      <c r="DB78" s="82">
        <v>1</v>
      </c>
      <c r="DC78" s="183" t="str">
        <f t="shared" si="218"/>
        <v/>
      </c>
      <c r="DD78" s="85" t="s">
        <v>387</v>
      </c>
      <c r="DE78" s="184" t="str">
        <f t="shared" si="264"/>
        <v/>
      </c>
      <c r="DF78" s="77">
        <v>3</v>
      </c>
      <c r="DG78" s="185" t="str">
        <f t="shared" si="265"/>
        <v/>
      </c>
      <c r="DH78" s="78" t="str">
        <f t="shared" si="266"/>
        <v/>
      </c>
      <c r="DI78" s="75" t="s">
        <v>387</v>
      </c>
      <c r="DJ78" s="180" t="str">
        <f t="shared" si="267"/>
        <v/>
      </c>
      <c r="DK78" s="75">
        <v>1</v>
      </c>
      <c r="DL78" s="181" t="str">
        <f t="shared" si="268"/>
        <v/>
      </c>
      <c r="DM78" s="78" t="str">
        <f t="shared" si="269"/>
        <v/>
      </c>
      <c r="DN78" s="75" t="s">
        <v>387</v>
      </c>
      <c r="DO78" s="180" t="str">
        <f t="shared" si="270"/>
        <v/>
      </c>
      <c r="DP78" s="75">
        <v>1</v>
      </c>
      <c r="DQ78" s="181" t="str">
        <f t="shared" si="271"/>
        <v/>
      </c>
      <c r="DR78" s="78" t="str">
        <f t="shared" si="272"/>
        <v/>
      </c>
      <c r="DS78" s="75" t="s">
        <v>387</v>
      </c>
      <c r="DT78" s="180" t="str">
        <f t="shared" si="273"/>
        <v/>
      </c>
      <c r="DU78" s="75">
        <v>1</v>
      </c>
      <c r="DV78" s="154" t="str">
        <f t="shared" si="274"/>
        <v/>
      </c>
      <c r="DW78" s="506"/>
      <c r="DX78" s="528"/>
      <c r="DY78" s="360"/>
      <c r="DZ78" s="362" t="s">
        <v>450</v>
      </c>
      <c r="EA78" s="357" t="s">
        <v>431</v>
      </c>
      <c r="EB78" s="361" t="s">
        <v>431</v>
      </c>
      <c r="EC78" s="397" t="s">
        <v>431</v>
      </c>
      <c r="ED78" s="357" t="s">
        <v>431</v>
      </c>
      <c r="EE78" s="395"/>
      <c r="EF78" s="395"/>
      <c r="EG78" s="355"/>
      <c r="EH78" s="390"/>
      <c r="EI78" s="395"/>
      <c r="EJ78" s="343"/>
      <c r="EK78" s="343"/>
      <c r="EL78" s="344"/>
      <c r="EM78" s="386"/>
      <c r="EN78" s="343"/>
      <c r="EO78" s="343"/>
      <c r="EP78" s="343"/>
      <c r="EQ78" s="344"/>
      <c r="ER78" s="386"/>
      <c r="ES78" s="343"/>
      <c r="ET78" s="343"/>
      <c r="EU78" s="343"/>
      <c r="EV78" s="344"/>
      <c r="EW78" s="386"/>
      <c r="EX78" s="343"/>
      <c r="EY78" s="343"/>
      <c r="EZ78" s="343"/>
      <c r="FA78" s="344"/>
      <c r="FB78" s="386"/>
      <c r="FC78" s="343"/>
      <c r="FD78" s="343"/>
      <c r="FE78" s="343"/>
      <c r="FF78" s="344"/>
      <c r="FG78" s="540"/>
      <c r="FH78" s="343"/>
      <c r="FI78" s="343"/>
      <c r="FJ78" s="343"/>
      <c r="FK78" s="527" t="s">
        <v>431</v>
      </c>
      <c r="FL78" s="210"/>
      <c r="FM78" s="43"/>
      <c r="FN78" s="43"/>
      <c r="FO78" s="55" t="str">
        <f t="shared" si="219"/>
        <v/>
      </c>
      <c r="FP78" s="43"/>
      <c r="FQ78" s="56" t="str">
        <f>IF(AO78="","",INDEX($FW$2:$GA$2,2,MATCH(AO78,#REF!,0)))</f>
        <v/>
      </c>
      <c r="FR78" s="57" t="str">
        <f>IF(AP78="","",INDEX($FW$2:$GA$2,2,MATCH(AP78,#REF!,0)))</f>
        <v/>
      </c>
      <c r="FS78" s="57" t="str">
        <f>IF(AQ78="","",INDEX($FW$2:$GA$2,2,MATCH(AQ78,#REF!,0)))</f>
        <v/>
      </c>
      <c r="FT78" s="57" t="str">
        <f>IF(AR78="","",INDEX($FW$2:$GA$2,2,MATCH(AR78,#REF!,0)))</f>
        <v/>
      </c>
      <c r="FU78" s="57" t="str">
        <f>IF(AS78="","",INDEX($FW$2:$GA$2,2,MATCH(AS78,#REF!,0)))</f>
        <v/>
      </c>
      <c r="FV78" s="57" t="str">
        <f>IF(AT78="","",INDEX($FW$2:$GA$2,2,MATCH(AT78,#REF!,0)))</f>
        <v/>
      </c>
      <c r="FW78" s="57" t="str">
        <f>IF(AU78="","",INDEX($FW$2:$GA$2,2,MATCH(AU78,#REF!,0)))</f>
        <v/>
      </c>
      <c r="FX78" s="57" t="str">
        <f>IF(AV78="","",INDEX($FW$2:$GA$2,2,MATCH(AV78,#REF!,0)))</f>
        <v/>
      </c>
      <c r="FY78" s="57" t="str">
        <f>IF(AW78="","",INDEX($FW$2:$GA$2,2,MATCH(AW78,#REF!,0)))</f>
        <v/>
      </c>
      <c r="FZ78" s="58" t="str">
        <f>IF(AX78="","",INDEX($FW$2:$GA$2,2,MATCH(AX78,#REF!,0)))</f>
        <v/>
      </c>
      <c r="GA78" s="59" t="e">
        <f>SUMPRODUCT(FQ78:FZ78,#REF!)</f>
        <v>#REF!</v>
      </c>
      <c r="GB78" s="43"/>
      <c r="GC78" s="88" t="str">
        <f t="shared" si="220"/>
        <v/>
      </c>
      <c r="GD78" s="88" t="e">
        <f t="shared" si="221"/>
        <v>#N/A</v>
      </c>
      <c r="GE78" s="88" t="e">
        <f t="shared" si="222"/>
        <v>#N/A</v>
      </c>
      <c r="GF78" s="87" t="e">
        <f t="shared" si="223"/>
        <v>#N/A</v>
      </c>
      <c r="GG78" s="87" t="str">
        <f t="shared" si="224"/>
        <v/>
      </c>
      <c r="GH78" s="87" t="str">
        <f t="shared" si="225"/>
        <v/>
      </c>
      <c r="GI78" s="87" t="str">
        <f t="shared" si="226"/>
        <v/>
      </c>
      <c r="GJ78" s="87" t="str">
        <f t="shared" si="227"/>
        <v/>
      </c>
    </row>
    <row r="79" spans="1:192" s="13" customFormat="1" ht="22.5" customHeight="1" outlineLevel="1">
      <c r="A79" s="608"/>
      <c r="B79" s="166"/>
      <c r="C79" s="494"/>
      <c r="D79" s="615" t="s">
        <v>471</v>
      </c>
      <c r="E79" s="195" t="s">
        <v>323</v>
      </c>
      <c r="F79" s="198" t="s">
        <v>363</v>
      </c>
      <c r="G79" s="167"/>
      <c r="H79" s="165"/>
      <c r="I79" s="167">
        <v>1974</v>
      </c>
      <c r="J79" s="167" t="str">
        <f t="shared" si="247"/>
        <v>昭49</v>
      </c>
      <c r="K79" s="167"/>
      <c r="L79" s="621">
        <v>15680.62</v>
      </c>
      <c r="M79" s="68"/>
      <c r="N79" s="68"/>
      <c r="O79" s="168"/>
      <c r="P79" s="168"/>
      <c r="Q79" s="169"/>
      <c r="R79" s="461" t="e">
        <f t="shared" si="248"/>
        <v>#DIV/0!</v>
      </c>
      <c r="S79" s="461" t="e">
        <f t="shared" si="249"/>
        <v>#DIV/0!</v>
      </c>
      <c r="T79" s="462" t="e">
        <f t="shared" si="250"/>
        <v>#DIV/0!</v>
      </c>
      <c r="U79" s="68"/>
      <c r="V79" s="68"/>
      <c r="W79" s="68"/>
      <c r="X79" s="68"/>
      <c r="Y79" s="68"/>
      <c r="Z79" s="79" t="str">
        <f t="shared" si="251"/>
        <v>1: 5,000㎡以上</v>
      </c>
      <c r="AA79" s="69"/>
      <c r="AB79" s="69" t="str">
        <f t="shared" si="252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253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254"/>
        <v>41</v>
      </c>
      <c r="AZ79" s="68"/>
      <c r="BA79" s="68">
        <f t="shared" si="255"/>
        <v>41</v>
      </c>
      <c r="BB79" s="69" t="e">
        <f t="shared" si="256"/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257"/>
        <v/>
      </c>
      <c r="BK79" s="441" t="s">
        <v>409</v>
      </c>
      <c r="BL79" s="441">
        <v>4</v>
      </c>
      <c r="BM79" s="441" t="s">
        <v>0</v>
      </c>
      <c r="BN79" s="442" t="s">
        <v>414</v>
      </c>
      <c r="BO79" s="440" t="s">
        <v>0</v>
      </c>
      <c r="BP79" s="444" t="s">
        <v>2</v>
      </c>
      <c r="BQ79" s="445" t="s">
        <v>3</v>
      </c>
      <c r="BR79" s="441" t="s">
        <v>42</v>
      </c>
      <c r="BS79" s="441" t="s">
        <v>0</v>
      </c>
      <c r="BT79" s="444" t="s">
        <v>2</v>
      </c>
      <c r="BU79" s="441" t="s">
        <v>42</v>
      </c>
      <c r="BV79" s="442" t="s">
        <v>42</v>
      </c>
      <c r="BW79" s="191" t="s">
        <v>0</v>
      </c>
      <c r="BX79" s="190"/>
      <c r="BY79" s="190"/>
      <c r="BZ79" s="499">
        <v>21383200</v>
      </c>
      <c r="CA79" s="192">
        <v>1</v>
      </c>
      <c r="CB79" s="177" t="s">
        <v>387</v>
      </c>
      <c r="CC79" s="178" t="str">
        <f t="shared" si="119"/>
        <v/>
      </c>
      <c r="CD79" s="176" t="str">
        <f t="shared" si="213"/>
        <v/>
      </c>
      <c r="CE79" s="179"/>
      <c r="CF79" s="106" t="str">
        <f t="shared" si="214"/>
        <v/>
      </c>
      <c r="CG79" s="75" t="s">
        <v>387</v>
      </c>
      <c r="CH79" s="180" t="str">
        <f t="shared" si="215"/>
        <v/>
      </c>
      <c r="CI79" s="75">
        <v>1</v>
      </c>
      <c r="CJ79" s="181" t="str">
        <f t="shared" si="258"/>
        <v/>
      </c>
      <c r="CK79" s="107" t="e">
        <v>#N/A</v>
      </c>
      <c r="CL79" s="75" t="e">
        <v>#N/A</v>
      </c>
      <c r="CM79" s="180" t="e">
        <f t="shared" si="259"/>
        <v>#N/A</v>
      </c>
      <c r="CN79" s="75">
        <v>1</v>
      </c>
      <c r="CO79" s="181" t="e">
        <f t="shared" si="260"/>
        <v>#N/A</v>
      </c>
      <c r="CP79" s="107" t="e">
        <v>#N/A</v>
      </c>
      <c r="CQ79" s="75" t="e">
        <v>#N/A</v>
      </c>
      <c r="CR79" s="180" t="e">
        <f t="shared" si="216"/>
        <v>#N/A</v>
      </c>
      <c r="CS79" s="75">
        <v>1</v>
      </c>
      <c r="CT79" s="181" t="e">
        <f t="shared" si="261"/>
        <v>#N/A</v>
      </c>
      <c r="CU79" s="107" t="e">
        <v>#N/A</v>
      </c>
      <c r="CV79" s="75" t="e">
        <v>#N/A</v>
      </c>
      <c r="CW79" s="180" t="e">
        <f t="shared" si="262"/>
        <v>#N/A</v>
      </c>
      <c r="CX79" s="75">
        <v>1</v>
      </c>
      <c r="CY79" s="182" t="e">
        <f t="shared" si="263"/>
        <v>#N/A</v>
      </c>
      <c r="CZ79" s="109" t="str">
        <f t="shared" si="217"/>
        <v/>
      </c>
      <c r="DA79" s="76" t="str">
        <f t="shared" si="235"/>
        <v/>
      </c>
      <c r="DB79" s="82">
        <v>1</v>
      </c>
      <c r="DC79" s="183" t="str">
        <f t="shared" si="218"/>
        <v/>
      </c>
      <c r="DD79" s="85" t="s">
        <v>387</v>
      </c>
      <c r="DE79" s="184" t="str">
        <f t="shared" si="264"/>
        <v/>
      </c>
      <c r="DF79" s="77">
        <v>3</v>
      </c>
      <c r="DG79" s="185" t="str">
        <f t="shared" si="265"/>
        <v/>
      </c>
      <c r="DH79" s="78" t="str">
        <f t="shared" si="266"/>
        <v/>
      </c>
      <c r="DI79" s="75" t="s">
        <v>387</v>
      </c>
      <c r="DJ79" s="180" t="str">
        <f t="shared" si="267"/>
        <v/>
      </c>
      <c r="DK79" s="75">
        <v>1</v>
      </c>
      <c r="DL79" s="181" t="str">
        <f t="shared" si="268"/>
        <v/>
      </c>
      <c r="DM79" s="78" t="str">
        <f t="shared" si="269"/>
        <v/>
      </c>
      <c r="DN79" s="75" t="s">
        <v>387</v>
      </c>
      <c r="DO79" s="180" t="str">
        <f t="shared" si="270"/>
        <v/>
      </c>
      <c r="DP79" s="75">
        <v>1</v>
      </c>
      <c r="DQ79" s="181" t="str">
        <f t="shared" si="271"/>
        <v/>
      </c>
      <c r="DR79" s="78" t="str">
        <f t="shared" si="272"/>
        <v/>
      </c>
      <c r="DS79" s="75" t="s">
        <v>387</v>
      </c>
      <c r="DT79" s="180" t="str">
        <f t="shared" si="273"/>
        <v/>
      </c>
      <c r="DU79" s="75">
        <v>1</v>
      </c>
      <c r="DV79" s="154" t="str">
        <f t="shared" si="274"/>
        <v/>
      </c>
      <c r="DW79" s="509" t="s">
        <v>431</v>
      </c>
      <c r="DX79" s="358" t="s">
        <v>431</v>
      </c>
      <c r="DY79" s="357" t="s">
        <v>431</v>
      </c>
      <c r="DZ79" s="357" t="s">
        <v>431</v>
      </c>
      <c r="EA79" s="396"/>
      <c r="EB79" s="344"/>
      <c r="EC79" s="386"/>
      <c r="ED79" s="343"/>
      <c r="EE79" s="343"/>
      <c r="EF79" s="343"/>
      <c r="EG79" s="344"/>
      <c r="EH79" s="386"/>
      <c r="EI79" s="343"/>
      <c r="EJ79" s="343"/>
      <c r="EK79" s="629" t="s">
        <v>429</v>
      </c>
      <c r="EL79" s="630" t="s">
        <v>429</v>
      </c>
      <c r="EM79" s="631" t="s">
        <v>429</v>
      </c>
      <c r="EN79" s="629" t="s">
        <v>429</v>
      </c>
      <c r="EO79" s="629" t="s">
        <v>429</v>
      </c>
      <c r="EP79" s="629" t="s">
        <v>429</v>
      </c>
      <c r="EQ79" s="630" t="s">
        <v>429</v>
      </c>
      <c r="ER79" s="631" t="s">
        <v>429</v>
      </c>
      <c r="ES79" s="629" t="s">
        <v>429</v>
      </c>
      <c r="ET79" s="629" t="s">
        <v>429</v>
      </c>
      <c r="EU79" s="629" t="s">
        <v>429</v>
      </c>
      <c r="EV79" s="630" t="s">
        <v>429</v>
      </c>
      <c r="EW79" s="631" t="s">
        <v>429</v>
      </c>
      <c r="EX79" s="629" t="s">
        <v>429</v>
      </c>
      <c r="EY79" s="629" t="s">
        <v>429</v>
      </c>
      <c r="EZ79" s="629" t="s">
        <v>429</v>
      </c>
      <c r="FA79" s="344"/>
      <c r="FB79" s="386"/>
      <c r="FC79" s="343"/>
      <c r="FD79" s="343"/>
      <c r="FE79" s="343"/>
      <c r="FF79" s="344"/>
      <c r="FG79" s="540"/>
      <c r="FH79" s="343"/>
      <c r="FI79" s="343"/>
      <c r="FJ79" s="343"/>
      <c r="FK79" s="521"/>
      <c r="FL79" s="210"/>
      <c r="FM79" s="43"/>
      <c r="FN79" s="43"/>
      <c r="FO79" s="55" t="str">
        <f t="shared" si="219"/>
        <v/>
      </c>
      <c r="FP79" s="43"/>
      <c r="FQ79" s="56" t="str">
        <f>IF(AO79="","",INDEX($FW$2:$GA$2,2,MATCH(AO79,#REF!,0)))</f>
        <v/>
      </c>
      <c r="FR79" s="57" t="str">
        <f>IF(AP79="","",INDEX($FW$2:$GA$2,2,MATCH(AP79,#REF!,0)))</f>
        <v/>
      </c>
      <c r="FS79" s="57" t="str">
        <f>IF(AQ79="","",INDEX($FW$2:$GA$2,2,MATCH(AQ79,#REF!,0)))</f>
        <v/>
      </c>
      <c r="FT79" s="57" t="str">
        <f>IF(AR79="","",INDEX($FW$2:$GA$2,2,MATCH(AR79,#REF!,0)))</f>
        <v/>
      </c>
      <c r="FU79" s="57" t="str">
        <f>IF(AS79="","",INDEX($FW$2:$GA$2,2,MATCH(AS79,#REF!,0)))</f>
        <v/>
      </c>
      <c r="FV79" s="57" t="str">
        <f>IF(AT79="","",INDEX($FW$2:$GA$2,2,MATCH(AT79,#REF!,0)))</f>
        <v/>
      </c>
      <c r="FW79" s="57" t="str">
        <f>IF(AU79="","",INDEX($FW$2:$GA$2,2,MATCH(AU79,#REF!,0)))</f>
        <v/>
      </c>
      <c r="FX79" s="57" t="str">
        <f>IF(AV79="","",INDEX($FW$2:$GA$2,2,MATCH(AV79,#REF!,0)))</f>
        <v/>
      </c>
      <c r="FY79" s="57" t="str">
        <f>IF(AW79="","",INDEX($FW$2:$GA$2,2,MATCH(AW79,#REF!,0)))</f>
        <v/>
      </c>
      <c r="FZ79" s="58" t="str">
        <f>IF(AX79="","",INDEX($FW$2:$GA$2,2,MATCH(AX79,#REF!,0)))</f>
        <v/>
      </c>
      <c r="GA79" s="59" t="e">
        <f>SUMPRODUCT(FQ79:FZ79,#REF!)</f>
        <v>#REF!</v>
      </c>
      <c r="GB79" s="43"/>
      <c r="GC79" s="88" t="str">
        <f t="shared" si="220"/>
        <v/>
      </c>
      <c r="GD79" s="88" t="e">
        <f t="shared" si="221"/>
        <v>#N/A</v>
      </c>
      <c r="GE79" s="88" t="e">
        <f t="shared" si="222"/>
        <v>#N/A</v>
      </c>
      <c r="GF79" s="87" t="e">
        <f t="shared" si="223"/>
        <v>#N/A</v>
      </c>
      <c r="GG79" s="87" t="str">
        <f t="shared" si="224"/>
        <v/>
      </c>
      <c r="GH79" s="87" t="str">
        <f t="shared" si="225"/>
        <v/>
      </c>
      <c r="GI79" s="87" t="str">
        <f t="shared" si="226"/>
        <v/>
      </c>
      <c r="GJ79" s="87" t="str">
        <f t="shared" si="227"/>
        <v/>
      </c>
    </row>
    <row r="80" spans="1:192" s="13" customFormat="1" ht="22.5" customHeight="1" outlineLevel="1">
      <c r="A80" s="608"/>
      <c r="B80" s="166"/>
      <c r="C80" s="494"/>
      <c r="D80" s="615" t="s">
        <v>471</v>
      </c>
      <c r="E80" s="195" t="s">
        <v>324</v>
      </c>
      <c r="F80" s="198" t="s">
        <v>363</v>
      </c>
      <c r="G80" s="167"/>
      <c r="H80" s="165"/>
      <c r="I80" s="167">
        <v>1978</v>
      </c>
      <c r="J80" s="167" t="str">
        <f t="shared" si="247"/>
        <v>昭53</v>
      </c>
      <c r="K80" s="167"/>
      <c r="L80" s="621">
        <v>2331.3000000000002</v>
      </c>
      <c r="M80" s="68"/>
      <c r="N80" s="68"/>
      <c r="O80" s="168"/>
      <c r="P80" s="168"/>
      <c r="Q80" s="169"/>
      <c r="R80" s="461" t="e">
        <f t="shared" si="248"/>
        <v>#DIV/0!</v>
      </c>
      <c r="S80" s="461" t="e">
        <f t="shared" si="249"/>
        <v>#DIV/0!</v>
      </c>
      <c r="T80" s="462" t="e">
        <f t="shared" si="250"/>
        <v>#DIV/0!</v>
      </c>
      <c r="U80" s="68"/>
      <c r="V80" s="68"/>
      <c r="W80" s="68"/>
      <c r="X80" s="68"/>
      <c r="Y80" s="68"/>
      <c r="Z80" s="79" t="str">
        <f t="shared" si="251"/>
        <v>3: 1,000㎡以上</v>
      </c>
      <c r="AA80" s="69"/>
      <c r="AB80" s="69" t="str">
        <f t="shared" si="252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253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254"/>
        <v>37</v>
      </c>
      <c r="AZ80" s="68"/>
      <c r="BA80" s="68">
        <f t="shared" si="255"/>
        <v>37</v>
      </c>
      <c r="BB80" s="69" t="e">
        <f t="shared" si="256"/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257"/>
        <v/>
      </c>
      <c r="BK80" s="447" t="s">
        <v>415</v>
      </c>
      <c r="BL80" s="447">
        <v>2</v>
      </c>
      <c r="BM80" s="447"/>
      <c r="BN80" s="448"/>
      <c r="BO80" s="440" t="s">
        <v>452</v>
      </c>
      <c r="BP80" s="447" t="s">
        <v>452</v>
      </c>
      <c r="BQ80" s="441" t="s">
        <v>452</v>
      </c>
      <c r="BR80" s="441" t="s">
        <v>452</v>
      </c>
      <c r="BS80" s="441" t="s">
        <v>452</v>
      </c>
      <c r="BT80" s="441" t="s">
        <v>452</v>
      </c>
      <c r="BU80" s="441" t="s">
        <v>452</v>
      </c>
      <c r="BV80" s="442" t="s">
        <v>455</v>
      </c>
      <c r="BW80" s="193"/>
      <c r="BX80" s="190"/>
      <c r="BY80" s="190"/>
      <c r="BZ80" s="501"/>
      <c r="CA80" s="192">
        <v>1</v>
      </c>
      <c r="CB80" s="177" t="s">
        <v>387</v>
      </c>
      <c r="CC80" s="178" t="str">
        <f t="shared" si="119"/>
        <v/>
      </c>
      <c r="CD80" s="186" t="str">
        <f t="shared" si="213"/>
        <v/>
      </c>
      <c r="CE80" s="187"/>
      <c r="CF80" s="106" t="str">
        <f t="shared" si="214"/>
        <v/>
      </c>
      <c r="CG80" s="75" t="s">
        <v>387</v>
      </c>
      <c r="CH80" s="180" t="str">
        <f t="shared" si="215"/>
        <v/>
      </c>
      <c r="CI80" s="75">
        <v>2</v>
      </c>
      <c r="CJ80" s="181" t="str">
        <f t="shared" si="258"/>
        <v/>
      </c>
      <c r="CK80" s="107" t="e">
        <v>#N/A</v>
      </c>
      <c r="CL80" s="75" t="e">
        <v>#N/A</v>
      </c>
      <c r="CM80" s="180" t="e">
        <f t="shared" si="259"/>
        <v>#N/A</v>
      </c>
      <c r="CN80" s="75">
        <v>1</v>
      </c>
      <c r="CO80" s="181" t="e">
        <f t="shared" si="260"/>
        <v>#N/A</v>
      </c>
      <c r="CP80" s="107" t="e">
        <v>#N/A</v>
      </c>
      <c r="CQ80" s="75" t="e">
        <v>#N/A</v>
      </c>
      <c r="CR80" s="180" t="e">
        <f t="shared" si="216"/>
        <v>#N/A</v>
      </c>
      <c r="CS80" s="75">
        <v>1</v>
      </c>
      <c r="CT80" s="181" t="e">
        <f t="shared" si="261"/>
        <v>#N/A</v>
      </c>
      <c r="CU80" s="107" t="e">
        <v>#N/A</v>
      </c>
      <c r="CV80" s="75" t="e">
        <v>#N/A</v>
      </c>
      <c r="CW80" s="180" t="e">
        <f t="shared" si="262"/>
        <v>#N/A</v>
      </c>
      <c r="CX80" s="75">
        <v>1</v>
      </c>
      <c r="CY80" s="182" t="e">
        <f t="shared" si="263"/>
        <v>#N/A</v>
      </c>
      <c r="CZ80" s="109" t="str">
        <f t="shared" si="217"/>
        <v/>
      </c>
      <c r="DA80" s="76" t="str">
        <f t="shared" si="235"/>
        <v/>
      </c>
      <c r="DB80" s="82">
        <v>2</v>
      </c>
      <c r="DC80" s="183" t="str">
        <f t="shared" si="218"/>
        <v/>
      </c>
      <c r="DD80" s="85" t="s">
        <v>387</v>
      </c>
      <c r="DE80" s="184" t="str">
        <f t="shared" si="264"/>
        <v/>
      </c>
      <c r="DF80" s="77">
        <v>3</v>
      </c>
      <c r="DG80" s="185" t="str">
        <f t="shared" si="265"/>
        <v/>
      </c>
      <c r="DH80" s="78" t="str">
        <f t="shared" si="266"/>
        <v/>
      </c>
      <c r="DI80" s="75" t="s">
        <v>387</v>
      </c>
      <c r="DJ80" s="180" t="str">
        <f t="shared" si="267"/>
        <v/>
      </c>
      <c r="DK80" s="75">
        <v>1</v>
      </c>
      <c r="DL80" s="181" t="str">
        <f t="shared" si="268"/>
        <v/>
      </c>
      <c r="DM80" s="78" t="str">
        <f t="shared" si="269"/>
        <v/>
      </c>
      <c r="DN80" s="75" t="s">
        <v>387</v>
      </c>
      <c r="DO80" s="180" t="str">
        <f t="shared" si="270"/>
        <v/>
      </c>
      <c r="DP80" s="75">
        <v>1</v>
      </c>
      <c r="DQ80" s="181" t="str">
        <f t="shared" si="271"/>
        <v/>
      </c>
      <c r="DR80" s="78" t="str">
        <f t="shared" si="272"/>
        <v/>
      </c>
      <c r="DS80" s="75" t="s">
        <v>387</v>
      </c>
      <c r="DT80" s="180" t="str">
        <f t="shared" si="273"/>
        <v/>
      </c>
      <c r="DU80" s="75">
        <v>1</v>
      </c>
      <c r="DV80" s="154" t="str">
        <f t="shared" si="274"/>
        <v/>
      </c>
      <c r="DW80" s="506"/>
      <c r="DX80" s="342"/>
      <c r="DY80" s="343"/>
      <c r="DZ80" s="343"/>
      <c r="EA80" s="343"/>
      <c r="EB80" s="344"/>
      <c r="EC80" s="386"/>
      <c r="ED80" s="343"/>
      <c r="EE80" s="343"/>
      <c r="EF80" s="343"/>
      <c r="EG80" s="344"/>
      <c r="EH80" s="386"/>
      <c r="EI80" s="343"/>
      <c r="EJ80" s="343"/>
      <c r="EK80" s="343"/>
      <c r="EL80" s="344"/>
      <c r="EM80" s="386"/>
      <c r="EN80" s="343"/>
      <c r="EO80" s="343"/>
      <c r="EP80" s="343"/>
      <c r="EQ80" s="344"/>
      <c r="ER80" s="386"/>
      <c r="ES80" s="343"/>
      <c r="ET80" s="343"/>
      <c r="EU80" s="343"/>
      <c r="EV80" s="344"/>
      <c r="EW80" s="386"/>
      <c r="EX80" s="350" t="s">
        <v>435</v>
      </c>
      <c r="EY80" s="350" t="s">
        <v>435</v>
      </c>
      <c r="EZ80" s="351"/>
      <c r="FA80" s="352"/>
      <c r="FB80" s="389"/>
      <c r="FC80" s="351"/>
      <c r="FD80" s="351"/>
      <c r="FE80" s="351"/>
      <c r="FF80" s="352"/>
      <c r="FG80" s="542"/>
      <c r="FH80" s="351"/>
      <c r="FI80" s="351"/>
      <c r="FJ80" s="351"/>
      <c r="FK80" s="526"/>
      <c r="FL80" s="210"/>
      <c r="FM80" s="43"/>
      <c r="FN80" s="43"/>
      <c r="FO80" s="55" t="str">
        <f t="shared" si="219"/>
        <v/>
      </c>
      <c r="FP80" s="43"/>
      <c r="FQ80" s="56" t="str">
        <f>IF(AO80="","",INDEX($FW$2:$GA$2,2,MATCH(AO80,#REF!,0)))</f>
        <v/>
      </c>
      <c r="FR80" s="57" t="str">
        <f>IF(AP80="","",INDEX($FW$2:$GA$2,2,MATCH(AP80,#REF!,0)))</f>
        <v/>
      </c>
      <c r="FS80" s="57" t="str">
        <f>IF(AQ80="","",INDEX($FW$2:$GA$2,2,MATCH(AQ80,#REF!,0)))</f>
        <v/>
      </c>
      <c r="FT80" s="57" t="str">
        <f>IF(AR80="","",INDEX($FW$2:$GA$2,2,MATCH(AR80,#REF!,0)))</f>
        <v/>
      </c>
      <c r="FU80" s="57" t="str">
        <f>IF(AS80="","",INDEX($FW$2:$GA$2,2,MATCH(AS80,#REF!,0)))</f>
        <v/>
      </c>
      <c r="FV80" s="57" t="str">
        <f>IF(AT80="","",INDEX($FW$2:$GA$2,2,MATCH(AT80,#REF!,0)))</f>
        <v/>
      </c>
      <c r="FW80" s="57" t="str">
        <f>IF(AU80="","",INDEX($FW$2:$GA$2,2,MATCH(AU80,#REF!,0)))</f>
        <v/>
      </c>
      <c r="FX80" s="57" t="str">
        <f>IF(AV80="","",INDEX($FW$2:$GA$2,2,MATCH(AV80,#REF!,0)))</f>
        <v/>
      </c>
      <c r="FY80" s="57" t="str">
        <f>IF(AW80="","",INDEX($FW$2:$GA$2,2,MATCH(AW80,#REF!,0)))</f>
        <v/>
      </c>
      <c r="FZ80" s="58" t="str">
        <f>IF(AX80="","",INDEX($FW$2:$GA$2,2,MATCH(AX80,#REF!,0)))</f>
        <v/>
      </c>
      <c r="GA80" s="59" t="e">
        <f>SUMPRODUCT(FQ80:FZ80,#REF!)</f>
        <v>#REF!</v>
      </c>
      <c r="GB80" s="43"/>
      <c r="GC80" s="88" t="str">
        <f t="shared" si="220"/>
        <v/>
      </c>
      <c r="GD80" s="88" t="e">
        <f t="shared" si="221"/>
        <v>#N/A</v>
      </c>
      <c r="GE80" s="88" t="e">
        <f t="shared" si="222"/>
        <v>#N/A</v>
      </c>
      <c r="GF80" s="87" t="e">
        <f t="shared" si="223"/>
        <v>#N/A</v>
      </c>
      <c r="GG80" s="87" t="str">
        <f t="shared" si="224"/>
        <v/>
      </c>
      <c r="GH80" s="87" t="str">
        <f t="shared" si="225"/>
        <v/>
      </c>
      <c r="GI80" s="87" t="str">
        <f t="shared" si="226"/>
        <v/>
      </c>
      <c r="GJ80" s="87" t="str">
        <f t="shared" si="227"/>
        <v/>
      </c>
    </row>
    <row r="81" spans="1:192" s="13" customFormat="1" ht="22.5" customHeight="1" outlineLevel="1">
      <c r="A81" s="608"/>
      <c r="B81" s="166"/>
      <c r="C81" s="494"/>
      <c r="D81" s="615" t="s">
        <v>471</v>
      </c>
      <c r="E81" s="195" t="s">
        <v>325</v>
      </c>
      <c r="F81" s="198" t="s">
        <v>363</v>
      </c>
      <c r="G81" s="167"/>
      <c r="H81" s="165"/>
      <c r="I81" s="167">
        <v>1993</v>
      </c>
      <c r="J81" s="167" t="str">
        <f t="shared" si="247"/>
        <v>平5</v>
      </c>
      <c r="K81" s="167"/>
      <c r="L81" s="621">
        <v>1497.86</v>
      </c>
      <c r="M81" s="68"/>
      <c r="N81" s="68"/>
      <c r="O81" s="168"/>
      <c r="P81" s="168"/>
      <c r="Q81" s="169"/>
      <c r="R81" s="461" t="e">
        <f t="shared" si="248"/>
        <v>#DIV/0!</v>
      </c>
      <c r="S81" s="461" t="e">
        <f t="shared" si="249"/>
        <v>#DIV/0!</v>
      </c>
      <c r="T81" s="462" t="e">
        <f t="shared" si="250"/>
        <v>#DIV/0!</v>
      </c>
      <c r="U81" s="68"/>
      <c r="V81" s="68"/>
      <c r="W81" s="68"/>
      <c r="X81" s="68"/>
      <c r="Y81" s="68"/>
      <c r="Z81" s="79" t="str">
        <f t="shared" si="251"/>
        <v>3: 1,000㎡以上</v>
      </c>
      <c r="AA81" s="69"/>
      <c r="AB81" s="69" t="str">
        <f t="shared" si="252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253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254"/>
        <v>22</v>
      </c>
      <c r="AZ81" s="68"/>
      <c r="BA81" s="68">
        <f t="shared" si="255"/>
        <v>22</v>
      </c>
      <c r="BB81" s="69" t="e">
        <f t="shared" si="256"/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257"/>
        <v/>
      </c>
      <c r="BK81" s="441" t="s">
        <v>409</v>
      </c>
      <c r="BL81" s="441">
        <v>4</v>
      </c>
      <c r="BM81" s="441"/>
      <c r="BN81" s="442"/>
      <c r="BO81" s="440" t="s">
        <v>452</v>
      </c>
      <c r="BP81" s="441" t="s">
        <v>452</v>
      </c>
      <c r="BQ81" s="441" t="s">
        <v>452</v>
      </c>
      <c r="BR81" s="441" t="s">
        <v>452</v>
      </c>
      <c r="BS81" s="441" t="s">
        <v>452</v>
      </c>
      <c r="BT81" s="441" t="s">
        <v>452</v>
      </c>
      <c r="BU81" s="441" t="s">
        <v>452</v>
      </c>
      <c r="BV81" s="442" t="s">
        <v>452</v>
      </c>
      <c r="BW81" s="191"/>
      <c r="BX81" s="190"/>
      <c r="BY81" s="190"/>
      <c r="BZ81" s="499"/>
      <c r="CA81" s="192">
        <v>1</v>
      </c>
      <c r="CB81" s="177" t="s">
        <v>387</v>
      </c>
      <c r="CC81" s="178" t="str">
        <f t="shared" si="119"/>
        <v/>
      </c>
      <c r="CD81" s="176" t="str">
        <f t="shared" si="213"/>
        <v/>
      </c>
      <c r="CE81" s="179"/>
      <c r="CF81" s="106" t="str">
        <f t="shared" si="214"/>
        <v/>
      </c>
      <c r="CG81" s="75" t="s">
        <v>387</v>
      </c>
      <c r="CH81" s="180" t="str">
        <f t="shared" si="215"/>
        <v/>
      </c>
      <c r="CI81" s="75">
        <v>1</v>
      </c>
      <c r="CJ81" s="181" t="str">
        <f t="shared" si="258"/>
        <v/>
      </c>
      <c r="CK81" s="107" t="e">
        <v>#N/A</v>
      </c>
      <c r="CL81" s="75" t="e">
        <v>#N/A</v>
      </c>
      <c r="CM81" s="180" t="e">
        <f t="shared" si="259"/>
        <v>#N/A</v>
      </c>
      <c r="CN81" s="75">
        <v>1</v>
      </c>
      <c r="CO81" s="181" t="e">
        <f t="shared" si="260"/>
        <v>#N/A</v>
      </c>
      <c r="CP81" s="107" t="e">
        <v>#N/A</v>
      </c>
      <c r="CQ81" s="75" t="e">
        <v>#N/A</v>
      </c>
      <c r="CR81" s="180" t="e">
        <f t="shared" si="216"/>
        <v>#N/A</v>
      </c>
      <c r="CS81" s="75">
        <v>1</v>
      </c>
      <c r="CT81" s="181" t="e">
        <f t="shared" si="261"/>
        <v>#N/A</v>
      </c>
      <c r="CU81" s="107" t="e">
        <v>#N/A</v>
      </c>
      <c r="CV81" s="75" t="e">
        <v>#N/A</v>
      </c>
      <c r="CW81" s="180" t="e">
        <f t="shared" si="262"/>
        <v>#N/A</v>
      </c>
      <c r="CX81" s="75">
        <v>1</v>
      </c>
      <c r="CY81" s="182" t="e">
        <f t="shared" si="263"/>
        <v>#N/A</v>
      </c>
      <c r="CZ81" s="109" t="str">
        <f t="shared" si="217"/>
        <v/>
      </c>
      <c r="DA81" s="76" t="str">
        <f t="shared" si="235"/>
        <v/>
      </c>
      <c r="DB81" s="82">
        <v>1</v>
      </c>
      <c r="DC81" s="183" t="str">
        <f t="shared" si="218"/>
        <v/>
      </c>
      <c r="DD81" s="85" t="s">
        <v>387</v>
      </c>
      <c r="DE81" s="184" t="str">
        <f t="shared" si="264"/>
        <v/>
      </c>
      <c r="DF81" s="77">
        <v>3</v>
      </c>
      <c r="DG81" s="185" t="str">
        <f t="shared" si="265"/>
        <v/>
      </c>
      <c r="DH81" s="78" t="str">
        <f t="shared" si="266"/>
        <v/>
      </c>
      <c r="DI81" s="75" t="s">
        <v>387</v>
      </c>
      <c r="DJ81" s="180" t="str">
        <f t="shared" si="267"/>
        <v/>
      </c>
      <c r="DK81" s="75">
        <v>1</v>
      </c>
      <c r="DL81" s="181" t="str">
        <f t="shared" si="268"/>
        <v/>
      </c>
      <c r="DM81" s="78" t="str">
        <f t="shared" si="269"/>
        <v/>
      </c>
      <c r="DN81" s="75" t="s">
        <v>387</v>
      </c>
      <c r="DO81" s="180" t="str">
        <f t="shared" si="270"/>
        <v/>
      </c>
      <c r="DP81" s="75">
        <v>1</v>
      </c>
      <c r="DQ81" s="181" t="str">
        <f t="shared" si="271"/>
        <v/>
      </c>
      <c r="DR81" s="78" t="str">
        <f t="shared" si="272"/>
        <v/>
      </c>
      <c r="DS81" s="75" t="s">
        <v>387</v>
      </c>
      <c r="DT81" s="180" t="str">
        <f t="shared" si="273"/>
        <v/>
      </c>
      <c r="DU81" s="75">
        <v>1</v>
      </c>
      <c r="DV81" s="154" t="str">
        <f t="shared" si="274"/>
        <v/>
      </c>
      <c r="DW81" s="506"/>
      <c r="DX81" s="342"/>
      <c r="DY81" s="343"/>
      <c r="DZ81" s="343"/>
      <c r="EA81" s="343"/>
      <c r="EB81" s="361" t="s">
        <v>431</v>
      </c>
      <c r="EC81" s="397" t="s">
        <v>431</v>
      </c>
      <c r="ED81" s="343"/>
      <c r="EE81" s="343"/>
      <c r="EF81" s="343"/>
      <c r="EG81" s="344"/>
      <c r="EH81" s="386"/>
      <c r="EI81" s="343"/>
      <c r="EJ81" s="343"/>
      <c r="EK81" s="343"/>
      <c r="EL81" s="344"/>
      <c r="EM81" s="386"/>
      <c r="EN81" s="343"/>
      <c r="EO81" s="343"/>
      <c r="EP81" s="343"/>
      <c r="EQ81" s="344"/>
      <c r="ER81" s="386"/>
      <c r="ES81" s="343"/>
      <c r="ET81" s="343"/>
      <c r="EU81" s="343"/>
      <c r="EV81" s="344"/>
      <c r="EW81" s="386"/>
      <c r="EX81" s="343"/>
      <c r="EY81" s="343"/>
      <c r="EZ81" s="343"/>
      <c r="FA81" s="344"/>
      <c r="FB81" s="386"/>
      <c r="FC81" s="343"/>
      <c r="FD81" s="343"/>
      <c r="FE81" s="343"/>
      <c r="FF81" s="344"/>
      <c r="FG81" s="540"/>
      <c r="FH81" s="343"/>
      <c r="FI81" s="343"/>
      <c r="FJ81" s="343"/>
      <c r="FK81" s="521"/>
      <c r="FL81" s="210"/>
      <c r="FM81" s="43"/>
      <c r="FN81" s="43"/>
      <c r="FO81" s="55" t="str">
        <f t="shared" si="219"/>
        <v/>
      </c>
      <c r="FP81" s="43"/>
      <c r="FQ81" s="56" t="str">
        <f>IF(AO81="","",INDEX($FW$2:$GA$2,2,MATCH(AO81,#REF!,0)))</f>
        <v/>
      </c>
      <c r="FR81" s="57" t="str">
        <f>IF(AP81="","",INDEX($FW$2:$GA$2,2,MATCH(AP81,#REF!,0)))</f>
        <v/>
      </c>
      <c r="FS81" s="57" t="str">
        <f>IF(AQ81="","",INDEX($FW$2:$GA$2,2,MATCH(AQ81,#REF!,0)))</f>
        <v/>
      </c>
      <c r="FT81" s="57" t="str">
        <f>IF(AR81="","",INDEX($FW$2:$GA$2,2,MATCH(AR81,#REF!,0)))</f>
        <v/>
      </c>
      <c r="FU81" s="57" t="str">
        <f>IF(AS81="","",INDEX($FW$2:$GA$2,2,MATCH(AS81,#REF!,0)))</f>
        <v/>
      </c>
      <c r="FV81" s="57" t="str">
        <f>IF(AT81="","",INDEX($FW$2:$GA$2,2,MATCH(AT81,#REF!,0)))</f>
        <v/>
      </c>
      <c r="FW81" s="57" t="str">
        <f>IF(AU81="","",INDEX($FW$2:$GA$2,2,MATCH(AU81,#REF!,0)))</f>
        <v/>
      </c>
      <c r="FX81" s="57" t="str">
        <f>IF(AV81="","",INDEX($FW$2:$GA$2,2,MATCH(AV81,#REF!,0)))</f>
        <v/>
      </c>
      <c r="FY81" s="57" t="str">
        <f>IF(AW81="","",INDEX($FW$2:$GA$2,2,MATCH(AW81,#REF!,0)))</f>
        <v/>
      </c>
      <c r="FZ81" s="58" t="str">
        <f>IF(AX81="","",INDEX($FW$2:$GA$2,2,MATCH(AX81,#REF!,0)))</f>
        <v/>
      </c>
      <c r="GA81" s="59" t="e">
        <f>SUMPRODUCT(FQ81:FZ81,#REF!)</f>
        <v>#REF!</v>
      </c>
      <c r="GB81" s="43"/>
      <c r="GC81" s="88" t="str">
        <f t="shared" si="220"/>
        <v/>
      </c>
      <c r="GD81" s="88" t="e">
        <f t="shared" si="221"/>
        <v>#N/A</v>
      </c>
      <c r="GE81" s="88" t="e">
        <f t="shared" si="222"/>
        <v>#N/A</v>
      </c>
      <c r="GF81" s="87" t="e">
        <f t="shared" si="223"/>
        <v>#N/A</v>
      </c>
      <c r="GG81" s="87" t="str">
        <f t="shared" si="224"/>
        <v/>
      </c>
      <c r="GH81" s="87" t="str">
        <f t="shared" si="225"/>
        <v/>
      </c>
      <c r="GI81" s="87" t="str">
        <f t="shared" si="226"/>
        <v/>
      </c>
      <c r="GJ81" s="87" t="str">
        <f t="shared" si="227"/>
        <v/>
      </c>
    </row>
    <row r="82" spans="1:192" s="13" customFormat="1" ht="22.5" customHeight="1" outlineLevel="1">
      <c r="A82" s="608"/>
      <c r="B82" s="166"/>
      <c r="C82" s="494"/>
      <c r="D82" s="615" t="s">
        <v>471</v>
      </c>
      <c r="E82" s="195" t="s">
        <v>326</v>
      </c>
      <c r="F82" s="198" t="s">
        <v>363</v>
      </c>
      <c r="G82" s="167"/>
      <c r="H82" s="165"/>
      <c r="I82" s="167">
        <v>1979</v>
      </c>
      <c r="J82" s="167" t="str">
        <f t="shared" si="247"/>
        <v>昭54</v>
      </c>
      <c r="K82" s="167"/>
      <c r="L82" s="621">
        <v>3163.79</v>
      </c>
      <c r="M82" s="68"/>
      <c r="N82" s="68"/>
      <c r="O82" s="168"/>
      <c r="P82" s="168"/>
      <c r="Q82" s="169"/>
      <c r="R82" s="461" t="e">
        <f t="shared" si="248"/>
        <v>#DIV/0!</v>
      </c>
      <c r="S82" s="461" t="e">
        <f t="shared" si="249"/>
        <v>#DIV/0!</v>
      </c>
      <c r="T82" s="462" t="e">
        <f t="shared" si="250"/>
        <v>#DIV/0!</v>
      </c>
      <c r="U82" s="68"/>
      <c r="V82" s="68"/>
      <c r="W82" s="68"/>
      <c r="X82" s="68"/>
      <c r="Y82" s="68"/>
      <c r="Z82" s="79" t="str">
        <f t="shared" si="251"/>
        <v>2: 3,000㎡以上</v>
      </c>
      <c r="AA82" s="69"/>
      <c r="AB82" s="69" t="str">
        <f t="shared" si="252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253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254"/>
        <v>36</v>
      </c>
      <c r="AZ82" s="68"/>
      <c r="BA82" s="68">
        <f t="shared" si="255"/>
        <v>36</v>
      </c>
      <c r="BB82" s="69" t="e">
        <f t="shared" si="256"/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257"/>
        <v/>
      </c>
      <c r="BK82" s="441" t="s">
        <v>409</v>
      </c>
      <c r="BL82" s="441">
        <v>4</v>
      </c>
      <c r="BM82" s="441"/>
      <c r="BN82" s="442"/>
      <c r="BO82" s="440" t="s">
        <v>452</v>
      </c>
      <c r="BP82" s="441" t="s">
        <v>452</v>
      </c>
      <c r="BQ82" s="441" t="s">
        <v>452</v>
      </c>
      <c r="BR82" s="441" t="s">
        <v>452</v>
      </c>
      <c r="BS82" s="441" t="s">
        <v>452</v>
      </c>
      <c r="BT82" s="441" t="s">
        <v>452</v>
      </c>
      <c r="BU82" s="441" t="s">
        <v>452</v>
      </c>
      <c r="BV82" s="442" t="s">
        <v>455</v>
      </c>
      <c r="BW82" s="191"/>
      <c r="BX82" s="190"/>
      <c r="BY82" s="190"/>
      <c r="BZ82" s="499"/>
      <c r="CA82" s="192">
        <v>1</v>
      </c>
      <c r="CB82" s="177" t="s">
        <v>387</v>
      </c>
      <c r="CC82" s="178" t="str">
        <f t="shared" si="119"/>
        <v/>
      </c>
      <c r="CD82" s="176" t="str">
        <f t="shared" si="213"/>
        <v/>
      </c>
      <c r="CE82" s="179"/>
      <c r="CF82" s="106" t="str">
        <f t="shared" si="214"/>
        <v/>
      </c>
      <c r="CG82" s="75" t="s">
        <v>387</v>
      </c>
      <c r="CH82" s="180" t="str">
        <f t="shared" si="215"/>
        <v/>
      </c>
      <c r="CI82" s="75">
        <v>1</v>
      </c>
      <c r="CJ82" s="181" t="str">
        <f t="shared" si="258"/>
        <v/>
      </c>
      <c r="CK82" s="107" t="e">
        <v>#N/A</v>
      </c>
      <c r="CL82" s="75" t="e">
        <v>#N/A</v>
      </c>
      <c r="CM82" s="180" t="e">
        <f t="shared" si="259"/>
        <v>#N/A</v>
      </c>
      <c r="CN82" s="75">
        <v>1</v>
      </c>
      <c r="CO82" s="181" t="e">
        <f t="shared" si="260"/>
        <v>#N/A</v>
      </c>
      <c r="CP82" s="107" t="e">
        <v>#N/A</v>
      </c>
      <c r="CQ82" s="75" t="e">
        <v>#N/A</v>
      </c>
      <c r="CR82" s="180" t="e">
        <f t="shared" si="216"/>
        <v>#N/A</v>
      </c>
      <c r="CS82" s="75">
        <v>1</v>
      </c>
      <c r="CT82" s="181" t="e">
        <f t="shared" si="261"/>
        <v>#N/A</v>
      </c>
      <c r="CU82" s="107" t="e">
        <v>#N/A</v>
      </c>
      <c r="CV82" s="75" t="e">
        <v>#N/A</v>
      </c>
      <c r="CW82" s="180" t="e">
        <f t="shared" si="262"/>
        <v>#N/A</v>
      </c>
      <c r="CX82" s="75">
        <v>1</v>
      </c>
      <c r="CY82" s="182" t="e">
        <f t="shared" si="263"/>
        <v>#N/A</v>
      </c>
      <c r="CZ82" s="109" t="str">
        <f t="shared" si="217"/>
        <v/>
      </c>
      <c r="DA82" s="76" t="str">
        <f t="shared" si="235"/>
        <v/>
      </c>
      <c r="DB82" s="82">
        <v>1</v>
      </c>
      <c r="DC82" s="183" t="str">
        <f t="shared" si="218"/>
        <v/>
      </c>
      <c r="DD82" s="85" t="s">
        <v>387</v>
      </c>
      <c r="DE82" s="184" t="str">
        <f t="shared" si="264"/>
        <v/>
      </c>
      <c r="DF82" s="77">
        <v>3</v>
      </c>
      <c r="DG82" s="185" t="str">
        <f t="shared" si="265"/>
        <v/>
      </c>
      <c r="DH82" s="78" t="str">
        <f t="shared" si="266"/>
        <v/>
      </c>
      <c r="DI82" s="75" t="s">
        <v>387</v>
      </c>
      <c r="DJ82" s="180" t="str">
        <f t="shared" si="267"/>
        <v/>
      </c>
      <c r="DK82" s="75">
        <v>1</v>
      </c>
      <c r="DL82" s="181" t="str">
        <f t="shared" si="268"/>
        <v/>
      </c>
      <c r="DM82" s="78" t="str">
        <f t="shared" si="269"/>
        <v/>
      </c>
      <c r="DN82" s="75" t="s">
        <v>387</v>
      </c>
      <c r="DO82" s="180" t="str">
        <f t="shared" si="270"/>
        <v/>
      </c>
      <c r="DP82" s="75">
        <v>1</v>
      </c>
      <c r="DQ82" s="181" t="str">
        <f t="shared" si="271"/>
        <v/>
      </c>
      <c r="DR82" s="78" t="str">
        <f t="shared" si="272"/>
        <v/>
      </c>
      <c r="DS82" s="75" t="s">
        <v>387</v>
      </c>
      <c r="DT82" s="180" t="str">
        <f t="shared" si="273"/>
        <v/>
      </c>
      <c r="DU82" s="75">
        <v>1</v>
      </c>
      <c r="DV82" s="154" t="str">
        <f t="shared" si="274"/>
        <v/>
      </c>
      <c r="DW82" s="506"/>
      <c r="DX82" s="358" t="s">
        <v>431</v>
      </c>
      <c r="DY82" s="343"/>
      <c r="DZ82" s="357" t="s">
        <v>431</v>
      </c>
      <c r="EA82" s="343"/>
      <c r="EB82" s="356"/>
      <c r="EC82" s="392"/>
      <c r="ED82" s="360"/>
      <c r="EE82" s="360"/>
      <c r="EF82" s="360"/>
      <c r="EG82" s="356"/>
      <c r="EH82" s="392"/>
      <c r="EI82" s="360"/>
      <c r="EJ82" s="360"/>
      <c r="EK82" s="360"/>
      <c r="EL82" s="356"/>
      <c r="EM82" s="416"/>
      <c r="EN82" s="343"/>
      <c r="EO82" s="343"/>
      <c r="EP82" s="343"/>
      <c r="EQ82" s="344"/>
      <c r="ER82" s="386"/>
      <c r="ES82" s="343"/>
      <c r="ET82" s="343"/>
      <c r="EU82" s="343"/>
      <c r="EV82" s="344"/>
      <c r="EW82" s="386"/>
      <c r="EX82" s="343"/>
      <c r="EY82" s="343"/>
      <c r="EZ82" s="343"/>
      <c r="FA82" s="410"/>
      <c r="FB82" s="422"/>
      <c r="FC82" s="629" t="s">
        <v>429</v>
      </c>
      <c r="FD82" s="629" t="s">
        <v>429</v>
      </c>
      <c r="FE82" s="343"/>
      <c r="FF82" s="344"/>
      <c r="FG82" s="540"/>
      <c r="FH82" s="343"/>
      <c r="FI82" s="343"/>
      <c r="FJ82" s="343"/>
      <c r="FK82" s="521"/>
      <c r="FL82" s="210"/>
      <c r="FM82" s="43"/>
      <c r="FN82" s="43"/>
      <c r="FO82" s="55" t="str">
        <f t="shared" si="219"/>
        <v/>
      </c>
      <c r="FP82" s="43"/>
      <c r="FQ82" s="56" t="str">
        <f>IF(AO82="","",INDEX($FW$2:$GA$2,2,MATCH(AO82,#REF!,0)))</f>
        <v/>
      </c>
      <c r="FR82" s="57" t="str">
        <f>IF(AP82="","",INDEX($FW$2:$GA$2,2,MATCH(AP82,#REF!,0)))</f>
        <v/>
      </c>
      <c r="FS82" s="57" t="str">
        <f>IF(AQ82="","",INDEX($FW$2:$GA$2,2,MATCH(AQ82,#REF!,0)))</f>
        <v/>
      </c>
      <c r="FT82" s="57" t="str">
        <f>IF(AR82="","",INDEX($FW$2:$GA$2,2,MATCH(AR82,#REF!,0)))</f>
        <v/>
      </c>
      <c r="FU82" s="57" t="str">
        <f>IF(AS82="","",INDEX($FW$2:$GA$2,2,MATCH(AS82,#REF!,0)))</f>
        <v/>
      </c>
      <c r="FV82" s="57" t="str">
        <f>IF(AT82="","",INDEX($FW$2:$GA$2,2,MATCH(AT82,#REF!,0)))</f>
        <v/>
      </c>
      <c r="FW82" s="57" t="str">
        <f>IF(AU82="","",INDEX($FW$2:$GA$2,2,MATCH(AU82,#REF!,0)))</f>
        <v/>
      </c>
      <c r="FX82" s="57" t="str">
        <f>IF(AV82="","",INDEX($FW$2:$GA$2,2,MATCH(AV82,#REF!,0)))</f>
        <v/>
      </c>
      <c r="FY82" s="57" t="str">
        <f>IF(AW82="","",INDEX($FW$2:$GA$2,2,MATCH(AW82,#REF!,0)))</f>
        <v/>
      </c>
      <c r="FZ82" s="58" t="str">
        <f>IF(AX82="","",INDEX($FW$2:$GA$2,2,MATCH(AX82,#REF!,0)))</f>
        <v/>
      </c>
      <c r="GA82" s="59" t="e">
        <f>SUMPRODUCT(FQ82:FZ82,#REF!)</f>
        <v>#REF!</v>
      </c>
      <c r="GB82" s="43"/>
      <c r="GC82" s="88" t="str">
        <f t="shared" si="220"/>
        <v/>
      </c>
      <c r="GD82" s="88" t="e">
        <f t="shared" si="221"/>
        <v>#N/A</v>
      </c>
      <c r="GE82" s="88" t="e">
        <f t="shared" si="222"/>
        <v>#N/A</v>
      </c>
      <c r="GF82" s="87" t="e">
        <f t="shared" si="223"/>
        <v>#N/A</v>
      </c>
      <c r="GG82" s="87" t="str">
        <f t="shared" si="224"/>
        <v/>
      </c>
      <c r="GH82" s="87" t="str">
        <f t="shared" si="225"/>
        <v/>
      </c>
      <c r="GI82" s="87" t="str">
        <f t="shared" si="226"/>
        <v/>
      </c>
      <c r="GJ82" s="87" t="str">
        <f t="shared" si="227"/>
        <v/>
      </c>
    </row>
    <row r="83" spans="1:192" s="13" customFormat="1" ht="22.5" customHeight="1" outlineLevel="1">
      <c r="A83" s="608"/>
      <c r="B83" s="166"/>
      <c r="C83" s="494"/>
      <c r="D83" s="615" t="s">
        <v>471</v>
      </c>
      <c r="E83" s="195" t="s">
        <v>337</v>
      </c>
      <c r="F83" s="198" t="s">
        <v>363</v>
      </c>
      <c r="G83" s="167"/>
      <c r="H83" s="165"/>
      <c r="I83" s="167">
        <v>1961</v>
      </c>
      <c r="J83" s="167" t="str">
        <f t="shared" si="228"/>
        <v>昭36</v>
      </c>
      <c r="K83" s="167"/>
      <c r="L83" s="621">
        <v>11983.21</v>
      </c>
      <c r="M83" s="68"/>
      <c r="N83" s="68"/>
      <c r="O83" s="168"/>
      <c r="P83" s="168"/>
      <c r="Q83" s="169"/>
      <c r="R83" s="461" t="e">
        <f t="shared" ref="R83:R105" si="275">IF(OR(TYPE(L83)&lt;&gt;1,L83=""),"",IF(L83=0,0,ROUND(L83/(O83+P83)*1.1,0)))</f>
        <v>#DIV/0!</v>
      </c>
      <c r="S83" s="461" t="e">
        <f t="shared" ref="S83:S105" si="276">IF(OR(TYPE(L83)&lt;&gt;1,L83=""),"",IF(L83=0,0,ROUND((L83/(O83+P83))^0.5*1.1*4*(4*O83+1)*0.7,0)))</f>
        <v>#DIV/0!</v>
      </c>
      <c r="T83" s="462" t="e">
        <f t="shared" ref="T83:T105" si="277">IF(OR(TYPE(L83)&lt;&gt;1,L83=""),"",IF(L83=0,0,ROUND((L83/(O83+P83))^0.5*1.1*4*(4*O83+1)*0.3,0)))</f>
        <v>#DIV/0!</v>
      </c>
      <c r="U83" s="68"/>
      <c r="V83" s="68"/>
      <c r="W83" s="68"/>
      <c r="X83" s="68"/>
      <c r="Y83" s="68"/>
      <c r="Z83" s="79" t="str">
        <f t="shared" ref="Z83:Z105" si="278">IF(OR(L83="",TYPE(L83)&lt;&gt;1),"",IF(L83&gt;=5000,"1: 5,000㎡以上",IF(L83&gt;=3000,"2: 3,000㎡以上",IF(L83&gt;=1000,"3: 1,000㎡以上",IF(L83&gt;=500,"4: 500㎡以上",IF(L83&gt;=200,"5: 200㎡以上",IF(L83&gt;=100,"6: 100㎡以上",IF(L83&gt;=0,"7: 100㎡未満",""))))))))</f>
        <v>1: 5,000㎡以上</v>
      </c>
      <c r="AA83" s="69"/>
      <c r="AB83" s="69" t="str">
        <f t="shared" ref="AB83:AB105" si="279">IF(AA83="","",AA83-I83)</f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ref="AN83:AN105" si="280">IF(OR(AM83="",AY83=""),"",IF(OR(AM83="80年以上",AM83="躯体補修の上80年以上"),80-AY83,IF(OR(AM83="60年以上80年未満",AM83="躯体補修の上60年未満"),IF(TYPE(AK83)=1,AK83-AY83,80-AY83),IF(OR(AM83="60年未満",AM83="60年"),60-AY83,IF(AM83="40年",40-AY83,"")))))</f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ref="AY83:AY105" si="281">IF(AND(TYPE(B$4)=1,B$4&lt;&gt;"",TYPE(I83)=1,I83&lt;&gt;""),B$4-I83,"")</f>
        <v>54</v>
      </c>
      <c r="AZ83" s="68"/>
      <c r="BA83" s="68">
        <f t="shared" ref="BA83:BA105" si="282">IF(AY83="","",AY83+AZ83)</f>
        <v>54</v>
      </c>
      <c r="BB83" s="69" t="e">
        <f t="shared" ref="BB83:BB105" si="283">GA83/10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ref="BJ83:BJ105" si="284">IF(OR(B$4="",AN83=""),"",AN83+B$4)</f>
        <v/>
      </c>
      <c r="BK83" s="441" t="s">
        <v>415</v>
      </c>
      <c r="BL83" s="441">
        <v>1</v>
      </c>
      <c r="BM83" s="441"/>
      <c r="BN83" s="442"/>
      <c r="BO83" s="443" t="s">
        <v>3</v>
      </c>
      <c r="BP83" s="444" t="s">
        <v>2</v>
      </c>
      <c r="BQ83" s="445" t="s">
        <v>3</v>
      </c>
      <c r="BR83" s="441" t="s">
        <v>454</v>
      </c>
      <c r="BS83" s="441" t="s">
        <v>454</v>
      </c>
      <c r="BT83" s="441" t="s">
        <v>454</v>
      </c>
      <c r="BU83" s="441" t="s">
        <v>454</v>
      </c>
      <c r="BV83" s="442" t="s">
        <v>452</v>
      </c>
      <c r="BW83" s="191"/>
      <c r="BX83" s="190"/>
      <c r="BY83" s="190"/>
      <c r="BZ83" s="500">
        <v>56376000</v>
      </c>
      <c r="CA83" s="192">
        <v>1</v>
      </c>
      <c r="CB83" s="177" t="s">
        <v>387</v>
      </c>
      <c r="CC83" s="178" t="str">
        <f t="shared" si="119"/>
        <v/>
      </c>
      <c r="CD83" s="176" t="str">
        <f t="shared" si="213"/>
        <v/>
      </c>
      <c r="CE83" s="179"/>
      <c r="CF83" s="106" t="str">
        <f t="shared" si="214"/>
        <v/>
      </c>
      <c r="CG83" s="75" t="s">
        <v>387</v>
      </c>
      <c r="CH83" s="180" t="str">
        <f t="shared" si="215"/>
        <v/>
      </c>
      <c r="CI83" s="75">
        <v>1</v>
      </c>
      <c r="CJ83" s="181" t="str">
        <f t="shared" si="229"/>
        <v/>
      </c>
      <c r="CK83" s="107" t="e">
        <v>#N/A</v>
      </c>
      <c r="CL83" s="75" t="e">
        <v>#N/A</v>
      </c>
      <c r="CM83" s="180" t="e">
        <f t="shared" si="230"/>
        <v>#N/A</v>
      </c>
      <c r="CN83" s="75">
        <v>1</v>
      </c>
      <c r="CO83" s="181" t="e">
        <f t="shared" si="231"/>
        <v>#N/A</v>
      </c>
      <c r="CP83" s="107" t="e">
        <v>#N/A</v>
      </c>
      <c r="CQ83" s="75" t="e">
        <v>#N/A</v>
      </c>
      <c r="CR83" s="180" t="e">
        <f t="shared" si="216"/>
        <v>#N/A</v>
      </c>
      <c r="CS83" s="75">
        <v>1</v>
      </c>
      <c r="CT83" s="181" t="e">
        <f t="shared" si="232"/>
        <v>#N/A</v>
      </c>
      <c r="CU83" s="107" t="e">
        <v>#N/A</v>
      </c>
      <c r="CV83" s="75" t="e">
        <v>#N/A</v>
      </c>
      <c r="CW83" s="180" t="e">
        <f t="shared" si="233"/>
        <v>#N/A</v>
      </c>
      <c r="CX83" s="75">
        <v>1</v>
      </c>
      <c r="CY83" s="182" t="e">
        <f t="shared" si="234"/>
        <v>#N/A</v>
      </c>
      <c r="CZ83" s="109" t="str">
        <f t="shared" si="217"/>
        <v/>
      </c>
      <c r="DA83" s="76" t="str">
        <f t="shared" si="235"/>
        <v/>
      </c>
      <c r="DB83" s="82">
        <v>1</v>
      </c>
      <c r="DC83" s="183" t="str">
        <f t="shared" si="218"/>
        <v/>
      </c>
      <c r="DD83" s="85" t="s">
        <v>387</v>
      </c>
      <c r="DE83" s="184" t="str">
        <f t="shared" si="236"/>
        <v/>
      </c>
      <c r="DF83" s="77">
        <v>3</v>
      </c>
      <c r="DG83" s="185" t="str">
        <f t="shared" si="237"/>
        <v/>
      </c>
      <c r="DH83" s="78" t="str">
        <f t="shared" si="238"/>
        <v/>
      </c>
      <c r="DI83" s="75" t="s">
        <v>387</v>
      </c>
      <c r="DJ83" s="180" t="str">
        <f t="shared" si="239"/>
        <v/>
      </c>
      <c r="DK83" s="75">
        <v>1</v>
      </c>
      <c r="DL83" s="181" t="str">
        <f t="shared" si="240"/>
        <v/>
      </c>
      <c r="DM83" s="78" t="str">
        <f t="shared" si="241"/>
        <v/>
      </c>
      <c r="DN83" s="75" t="s">
        <v>387</v>
      </c>
      <c r="DO83" s="180" t="str">
        <f t="shared" si="242"/>
        <v/>
      </c>
      <c r="DP83" s="75">
        <v>1</v>
      </c>
      <c r="DQ83" s="181" t="str">
        <f t="shared" si="243"/>
        <v/>
      </c>
      <c r="DR83" s="78" t="str">
        <f t="shared" si="244"/>
        <v/>
      </c>
      <c r="DS83" s="75" t="s">
        <v>387</v>
      </c>
      <c r="DT83" s="180" t="str">
        <f t="shared" si="245"/>
        <v/>
      </c>
      <c r="DU83" s="75">
        <v>1</v>
      </c>
      <c r="DV83" s="154" t="str">
        <f t="shared" si="246"/>
        <v/>
      </c>
      <c r="DW83" s="506"/>
      <c r="DX83" s="342"/>
      <c r="DY83" s="343"/>
      <c r="DZ83" s="350" t="s">
        <v>435</v>
      </c>
      <c r="EA83" s="350" t="s">
        <v>435</v>
      </c>
      <c r="EB83" s="353" t="s">
        <v>435</v>
      </c>
      <c r="EC83" s="393" t="s">
        <v>435</v>
      </c>
      <c r="ED83" s="350" t="s">
        <v>435</v>
      </c>
      <c r="EE83" s="350" t="s">
        <v>435</v>
      </c>
      <c r="EF83" s="350" t="s">
        <v>435</v>
      </c>
      <c r="EG83" s="353" t="s">
        <v>435</v>
      </c>
      <c r="EH83" s="393" t="s">
        <v>435</v>
      </c>
      <c r="EI83" s="351"/>
      <c r="EJ83" s="351"/>
      <c r="EK83" s="351"/>
      <c r="EL83" s="352"/>
      <c r="EM83" s="389"/>
      <c r="EN83" s="351"/>
      <c r="EO83" s="351"/>
      <c r="EP83" s="351"/>
      <c r="EQ83" s="352"/>
      <c r="ER83" s="389"/>
      <c r="ES83" s="351"/>
      <c r="ET83" s="351"/>
      <c r="EU83" s="351"/>
      <c r="EV83" s="352"/>
      <c r="EW83" s="389"/>
      <c r="EX83" s="351"/>
      <c r="EY83" s="351"/>
      <c r="EZ83" s="351"/>
      <c r="FA83" s="352"/>
      <c r="FB83" s="389"/>
      <c r="FC83" s="351"/>
      <c r="FD83" s="351"/>
      <c r="FE83" s="351"/>
      <c r="FF83" s="352"/>
      <c r="FG83" s="542"/>
      <c r="FH83" s="351"/>
      <c r="FI83" s="351"/>
      <c r="FJ83" s="351"/>
      <c r="FK83" s="526"/>
      <c r="FL83" s="210"/>
      <c r="FM83" s="43"/>
      <c r="FN83" s="43"/>
      <c r="FO83" s="55" t="str">
        <f t="shared" si="219"/>
        <v/>
      </c>
      <c r="FP83" s="43"/>
      <c r="FQ83" s="56" t="str">
        <f>IF(AO83="","",INDEX($FW$2:$GA$2,2,MATCH(AO83,#REF!,0)))</f>
        <v/>
      </c>
      <c r="FR83" s="57" t="str">
        <f>IF(AP83="","",INDEX($FW$2:$GA$2,2,MATCH(AP83,#REF!,0)))</f>
        <v/>
      </c>
      <c r="FS83" s="57" t="str">
        <f>IF(AQ83="","",INDEX($FW$2:$GA$2,2,MATCH(AQ83,#REF!,0)))</f>
        <v/>
      </c>
      <c r="FT83" s="57" t="str">
        <f>IF(AR83="","",INDEX($FW$2:$GA$2,2,MATCH(AR83,#REF!,0)))</f>
        <v/>
      </c>
      <c r="FU83" s="57" t="str">
        <f>IF(AS83="","",INDEX($FW$2:$GA$2,2,MATCH(AS83,#REF!,0)))</f>
        <v/>
      </c>
      <c r="FV83" s="57" t="str">
        <f>IF(AT83="","",INDEX($FW$2:$GA$2,2,MATCH(AT83,#REF!,0)))</f>
        <v/>
      </c>
      <c r="FW83" s="57" t="str">
        <f>IF(AU83="","",INDEX($FW$2:$GA$2,2,MATCH(AU83,#REF!,0)))</f>
        <v/>
      </c>
      <c r="FX83" s="57" t="str">
        <f>IF(AV83="","",INDEX($FW$2:$GA$2,2,MATCH(AV83,#REF!,0)))</f>
        <v/>
      </c>
      <c r="FY83" s="57" t="str">
        <f>IF(AW83="","",INDEX($FW$2:$GA$2,2,MATCH(AW83,#REF!,0)))</f>
        <v/>
      </c>
      <c r="FZ83" s="58" t="str">
        <f>IF(AX83="","",INDEX($FW$2:$GA$2,2,MATCH(AX83,#REF!,0)))</f>
        <v/>
      </c>
      <c r="GA83" s="59" t="e">
        <f>SUMPRODUCT(FQ83:FZ83,#REF!)</f>
        <v>#REF!</v>
      </c>
      <c r="GB83" s="43"/>
      <c r="GC83" s="88" t="str">
        <f t="shared" si="220"/>
        <v/>
      </c>
      <c r="GD83" s="88" t="e">
        <f t="shared" si="221"/>
        <v>#N/A</v>
      </c>
      <c r="GE83" s="88" t="e">
        <f t="shared" si="222"/>
        <v>#N/A</v>
      </c>
      <c r="GF83" s="87" t="e">
        <f t="shared" si="223"/>
        <v>#N/A</v>
      </c>
      <c r="GG83" s="87" t="str">
        <f t="shared" si="224"/>
        <v/>
      </c>
      <c r="GH83" s="87" t="str">
        <f t="shared" si="225"/>
        <v/>
      </c>
      <c r="GI83" s="87" t="str">
        <f t="shared" si="226"/>
        <v/>
      </c>
      <c r="GJ83" s="87" t="str">
        <f t="shared" si="227"/>
        <v/>
      </c>
    </row>
    <row r="84" spans="1:192" s="13" customFormat="1" ht="22.5" customHeight="1" outlineLevel="1">
      <c r="A84" s="608"/>
      <c r="B84" s="166"/>
      <c r="C84" s="494"/>
      <c r="D84" s="615" t="s">
        <v>471</v>
      </c>
      <c r="E84" s="195" t="s">
        <v>338</v>
      </c>
      <c r="F84" s="198" t="s">
        <v>363</v>
      </c>
      <c r="G84" s="167"/>
      <c r="H84" s="165"/>
      <c r="I84" s="167">
        <v>1970</v>
      </c>
      <c r="J84" s="167" t="str">
        <f t="shared" si="228"/>
        <v>昭45</v>
      </c>
      <c r="K84" s="167"/>
      <c r="L84" s="621">
        <v>6703.14</v>
      </c>
      <c r="M84" s="68"/>
      <c r="N84" s="68"/>
      <c r="O84" s="168"/>
      <c r="P84" s="168"/>
      <c r="Q84" s="169"/>
      <c r="R84" s="461" t="e">
        <f t="shared" si="275"/>
        <v>#DIV/0!</v>
      </c>
      <c r="S84" s="461" t="e">
        <f t="shared" si="276"/>
        <v>#DIV/0!</v>
      </c>
      <c r="T84" s="462" t="e">
        <f t="shared" si="277"/>
        <v>#DIV/0!</v>
      </c>
      <c r="U84" s="68"/>
      <c r="V84" s="68"/>
      <c r="W84" s="68"/>
      <c r="X84" s="68"/>
      <c r="Y84" s="68"/>
      <c r="Z84" s="79" t="str">
        <f t="shared" si="278"/>
        <v>1: 5,000㎡以上</v>
      </c>
      <c r="AA84" s="69"/>
      <c r="AB84" s="69" t="str">
        <f t="shared" si="279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280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281"/>
        <v>45</v>
      </c>
      <c r="AZ84" s="68"/>
      <c r="BA84" s="68">
        <f t="shared" si="282"/>
        <v>45</v>
      </c>
      <c r="BB84" s="69" t="e">
        <f t="shared" si="283"/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284"/>
        <v/>
      </c>
      <c r="BK84" s="441" t="s">
        <v>415</v>
      </c>
      <c r="BL84" s="441">
        <v>1</v>
      </c>
      <c r="BM84" s="441"/>
      <c r="BN84" s="442"/>
      <c r="BO84" s="440" t="s">
        <v>452</v>
      </c>
      <c r="BP84" s="445" t="s">
        <v>3</v>
      </c>
      <c r="BQ84" s="445" t="s">
        <v>3</v>
      </c>
      <c r="BR84" s="441" t="s">
        <v>452</v>
      </c>
      <c r="BS84" s="441" t="s">
        <v>452</v>
      </c>
      <c r="BT84" s="441" t="s">
        <v>452</v>
      </c>
      <c r="BU84" s="441" t="s">
        <v>452</v>
      </c>
      <c r="BV84" s="442" t="s">
        <v>455</v>
      </c>
      <c r="BW84" s="191"/>
      <c r="BX84" s="190"/>
      <c r="BY84" s="190"/>
      <c r="BZ84" s="500">
        <v>8795800</v>
      </c>
      <c r="CA84" s="192">
        <v>1</v>
      </c>
      <c r="CB84" s="177" t="s">
        <v>387</v>
      </c>
      <c r="CC84" s="178" t="str">
        <f t="shared" si="119"/>
        <v/>
      </c>
      <c r="CD84" s="176" t="str">
        <f t="shared" si="213"/>
        <v/>
      </c>
      <c r="CE84" s="179"/>
      <c r="CF84" s="106" t="str">
        <f t="shared" si="214"/>
        <v/>
      </c>
      <c r="CG84" s="75" t="s">
        <v>387</v>
      </c>
      <c r="CH84" s="180" t="str">
        <f t="shared" si="215"/>
        <v/>
      </c>
      <c r="CI84" s="75">
        <v>1</v>
      </c>
      <c r="CJ84" s="181" t="str">
        <f t="shared" si="229"/>
        <v/>
      </c>
      <c r="CK84" s="107" t="e">
        <v>#N/A</v>
      </c>
      <c r="CL84" s="75" t="e">
        <v>#N/A</v>
      </c>
      <c r="CM84" s="180" t="e">
        <f t="shared" si="230"/>
        <v>#N/A</v>
      </c>
      <c r="CN84" s="75">
        <v>1</v>
      </c>
      <c r="CO84" s="181" t="e">
        <f t="shared" si="231"/>
        <v>#N/A</v>
      </c>
      <c r="CP84" s="107" t="e">
        <v>#N/A</v>
      </c>
      <c r="CQ84" s="75" t="e">
        <v>#N/A</v>
      </c>
      <c r="CR84" s="180" t="e">
        <f t="shared" si="216"/>
        <v>#N/A</v>
      </c>
      <c r="CS84" s="75">
        <v>1</v>
      </c>
      <c r="CT84" s="181" t="e">
        <f t="shared" si="232"/>
        <v>#N/A</v>
      </c>
      <c r="CU84" s="107" t="e">
        <v>#N/A</v>
      </c>
      <c r="CV84" s="75" t="e">
        <v>#N/A</v>
      </c>
      <c r="CW84" s="180" t="e">
        <f t="shared" si="233"/>
        <v>#N/A</v>
      </c>
      <c r="CX84" s="75">
        <v>1</v>
      </c>
      <c r="CY84" s="182" t="e">
        <f t="shared" si="234"/>
        <v>#N/A</v>
      </c>
      <c r="CZ84" s="109" t="str">
        <f t="shared" si="217"/>
        <v/>
      </c>
      <c r="DA84" s="76" t="str">
        <f t="shared" si="235"/>
        <v/>
      </c>
      <c r="DB84" s="82">
        <v>1</v>
      </c>
      <c r="DC84" s="183" t="str">
        <f t="shared" si="218"/>
        <v/>
      </c>
      <c r="DD84" s="85" t="s">
        <v>387</v>
      </c>
      <c r="DE84" s="184" t="str">
        <f t="shared" si="236"/>
        <v/>
      </c>
      <c r="DF84" s="77">
        <v>3</v>
      </c>
      <c r="DG84" s="185" t="str">
        <f t="shared" si="237"/>
        <v/>
      </c>
      <c r="DH84" s="78" t="str">
        <f t="shared" si="238"/>
        <v/>
      </c>
      <c r="DI84" s="75" t="s">
        <v>387</v>
      </c>
      <c r="DJ84" s="180" t="str">
        <f t="shared" si="239"/>
        <v/>
      </c>
      <c r="DK84" s="75">
        <v>1</v>
      </c>
      <c r="DL84" s="181" t="str">
        <f t="shared" si="240"/>
        <v/>
      </c>
      <c r="DM84" s="78" t="str">
        <f t="shared" si="241"/>
        <v/>
      </c>
      <c r="DN84" s="75" t="s">
        <v>387</v>
      </c>
      <c r="DO84" s="180" t="str">
        <f t="shared" si="242"/>
        <v/>
      </c>
      <c r="DP84" s="75">
        <v>1</v>
      </c>
      <c r="DQ84" s="181" t="str">
        <f t="shared" si="243"/>
        <v/>
      </c>
      <c r="DR84" s="78" t="str">
        <f t="shared" si="244"/>
        <v/>
      </c>
      <c r="DS84" s="75" t="s">
        <v>387</v>
      </c>
      <c r="DT84" s="180" t="str">
        <f t="shared" si="245"/>
        <v/>
      </c>
      <c r="DU84" s="75">
        <v>1</v>
      </c>
      <c r="DV84" s="154" t="str">
        <f t="shared" si="246"/>
        <v/>
      </c>
      <c r="DW84" s="506"/>
      <c r="DX84" s="342"/>
      <c r="DY84" s="343"/>
      <c r="DZ84" s="360"/>
      <c r="EA84" s="360"/>
      <c r="EB84" s="356"/>
      <c r="EC84" s="392"/>
      <c r="ED84" s="360"/>
      <c r="EE84" s="394"/>
      <c r="EF84" s="394"/>
      <c r="EG84" s="630" t="s">
        <v>429</v>
      </c>
      <c r="EH84" s="631" t="s">
        <v>429</v>
      </c>
      <c r="EI84" s="629" t="s">
        <v>429</v>
      </c>
      <c r="EJ84" s="629" t="s">
        <v>429</v>
      </c>
      <c r="EK84" s="629" t="s">
        <v>429</v>
      </c>
      <c r="EL84" s="630" t="s">
        <v>429</v>
      </c>
      <c r="EM84" s="631" t="s">
        <v>429</v>
      </c>
      <c r="EN84" s="629" t="s">
        <v>429</v>
      </c>
      <c r="EO84" s="629" t="s">
        <v>429</v>
      </c>
      <c r="EP84" s="629" t="s">
        <v>429</v>
      </c>
      <c r="EQ84" s="344"/>
      <c r="ER84" s="386"/>
      <c r="ES84" s="343"/>
      <c r="ET84" s="343"/>
      <c r="EU84" s="343"/>
      <c r="EV84" s="344"/>
      <c r="EW84" s="386"/>
      <c r="EX84" s="343"/>
      <c r="EY84" s="343"/>
      <c r="EZ84" s="343"/>
      <c r="FA84" s="344"/>
      <c r="FB84" s="386"/>
      <c r="FC84" s="343"/>
      <c r="FD84" s="343"/>
      <c r="FE84" s="343"/>
      <c r="FF84" s="344"/>
      <c r="FG84" s="540"/>
      <c r="FH84" s="343"/>
      <c r="FI84" s="343"/>
      <c r="FJ84" s="357" t="s">
        <v>431</v>
      </c>
      <c r="FK84" s="527" t="s">
        <v>431</v>
      </c>
      <c r="FL84" s="210"/>
      <c r="FM84" s="43"/>
      <c r="FN84" s="43"/>
      <c r="FO84" s="55" t="str">
        <f t="shared" si="219"/>
        <v/>
      </c>
      <c r="FP84" s="43"/>
      <c r="FQ84" s="56" t="str">
        <f>IF(AO84="","",INDEX($FW$2:$GA$2,2,MATCH(AO84,#REF!,0)))</f>
        <v/>
      </c>
      <c r="FR84" s="57" t="str">
        <f>IF(AP84="","",INDEX($FW$2:$GA$2,2,MATCH(AP84,#REF!,0)))</f>
        <v/>
      </c>
      <c r="FS84" s="57" t="str">
        <f>IF(AQ84="","",INDEX($FW$2:$GA$2,2,MATCH(AQ84,#REF!,0)))</f>
        <v/>
      </c>
      <c r="FT84" s="57" t="str">
        <f>IF(AR84="","",INDEX($FW$2:$GA$2,2,MATCH(AR84,#REF!,0)))</f>
        <v/>
      </c>
      <c r="FU84" s="57" t="str">
        <f>IF(AS84="","",INDEX($FW$2:$GA$2,2,MATCH(AS84,#REF!,0)))</f>
        <v/>
      </c>
      <c r="FV84" s="57" t="str">
        <f>IF(AT84="","",INDEX($FW$2:$GA$2,2,MATCH(AT84,#REF!,0)))</f>
        <v/>
      </c>
      <c r="FW84" s="57" t="str">
        <f>IF(AU84="","",INDEX($FW$2:$GA$2,2,MATCH(AU84,#REF!,0)))</f>
        <v/>
      </c>
      <c r="FX84" s="57" t="str">
        <f>IF(AV84="","",INDEX($FW$2:$GA$2,2,MATCH(AV84,#REF!,0)))</f>
        <v/>
      </c>
      <c r="FY84" s="57" t="str">
        <f>IF(AW84="","",INDEX($FW$2:$GA$2,2,MATCH(AW84,#REF!,0)))</f>
        <v/>
      </c>
      <c r="FZ84" s="58" t="str">
        <f>IF(AX84="","",INDEX($FW$2:$GA$2,2,MATCH(AX84,#REF!,0)))</f>
        <v/>
      </c>
      <c r="GA84" s="59" t="e">
        <f>SUMPRODUCT(FQ84:FZ84,#REF!)</f>
        <v>#REF!</v>
      </c>
      <c r="GB84" s="43"/>
      <c r="GC84" s="88" t="str">
        <f t="shared" si="220"/>
        <v/>
      </c>
      <c r="GD84" s="88" t="e">
        <f t="shared" si="221"/>
        <v>#N/A</v>
      </c>
      <c r="GE84" s="88" t="e">
        <f t="shared" si="222"/>
        <v>#N/A</v>
      </c>
      <c r="GF84" s="87" t="e">
        <f t="shared" si="223"/>
        <v>#N/A</v>
      </c>
      <c r="GG84" s="87" t="str">
        <f t="shared" si="224"/>
        <v/>
      </c>
      <c r="GH84" s="87" t="str">
        <f t="shared" si="225"/>
        <v/>
      </c>
      <c r="GI84" s="87" t="str">
        <f t="shared" si="226"/>
        <v/>
      </c>
      <c r="GJ84" s="87" t="str">
        <f t="shared" si="227"/>
        <v/>
      </c>
    </row>
    <row r="85" spans="1:192" s="13" customFormat="1" ht="22.5" customHeight="1" outlineLevel="1">
      <c r="A85" s="608"/>
      <c r="B85" s="166"/>
      <c r="C85" s="494"/>
      <c r="D85" s="615" t="s">
        <v>471</v>
      </c>
      <c r="E85" s="195" t="s">
        <v>339</v>
      </c>
      <c r="F85" s="198" t="s">
        <v>363</v>
      </c>
      <c r="G85" s="167"/>
      <c r="H85" s="165"/>
      <c r="I85" s="167">
        <v>1980</v>
      </c>
      <c r="J85" s="167" t="str">
        <f t="shared" ref="J85:J95" si="285">IF(OR(I85="",TYPE(I85)&lt;&gt;1),"",TEXT(DATEVALUE(I85&amp;"/1/1"),"gge"))</f>
        <v>昭55</v>
      </c>
      <c r="K85" s="167"/>
      <c r="L85" s="621">
        <v>2134.71</v>
      </c>
      <c r="M85" s="68"/>
      <c r="N85" s="68"/>
      <c r="O85" s="168"/>
      <c r="P85" s="168"/>
      <c r="Q85" s="169"/>
      <c r="R85" s="461" t="e">
        <f t="shared" ref="R85:R95" si="286">IF(OR(TYPE(L85)&lt;&gt;1,L85=""),"",IF(L85=0,0,ROUND(L85/(O85+P85)*1.1,0)))</f>
        <v>#DIV/0!</v>
      </c>
      <c r="S85" s="461" t="e">
        <f t="shared" ref="S85:S95" si="287">IF(OR(TYPE(L85)&lt;&gt;1,L85=""),"",IF(L85=0,0,ROUND((L85/(O85+P85))^0.5*1.1*4*(4*O85+1)*0.7,0)))</f>
        <v>#DIV/0!</v>
      </c>
      <c r="T85" s="462" t="e">
        <f t="shared" ref="T85:T95" si="288">IF(OR(TYPE(L85)&lt;&gt;1,L85=""),"",IF(L85=0,0,ROUND((L85/(O85+P85))^0.5*1.1*4*(4*O85+1)*0.3,0)))</f>
        <v>#DIV/0!</v>
      </c>
      <c r="U85" s="68"/>
      <c r="V85" s="68"/>
      <c r="W85" s="68"/>
      <c r="X85" s="68"/>
      <c r="Y85" s="68"/>
      <c r="Z85" s="79" t="str">
        <f t="shared" ref="Z85:Z95" si="289">IF(OR(L85="",TYPE(L85)&lt;&gt;1),"",IF(L85&gt;=5000,"1: 5,000㎡以上",IF(L85&gt;=3000,"2: 3,000㎡以上",IF(L85&gt;=1000,"3: 1,000㎡以上",IF(L85&gt;=500,"4: 500㎡以上",IF(L85&gt;=200,"5: 200㎡以上",IF(L85&gt;=100,"6: 100㎡以上",IF(L85&gt;=0,"7: 100㎡未満",""))))))))</f>
        <v>3: 1,000㎡以上</v>
      </c>
      <c r="AA85" s="69"/>
      <c r="AB85" s="69" t="str">
        <f t="shared" ref="AB85:AB95" si="290">IF(AA85="","",AA85-I85)</f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ref="AN85:AN95" si="291">IF(OR(AM85="",AY85=""),"",IF(OR(AM85="80年以上",AM85="躯体補修の上80年以上"),80-AY85,IF(OR(AM85="60年以上80年未満",AM85="躯体補修の上60年未満"),IF(TYPE(AK85)=1,AK85-AY85,80-AY85),IF(OR(AM85="60年未満",AM85="60年"),60-AY85,IF(AM85="40年",40-AY85,"")))))</f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ref="AY85:AY95" si="292">IF(AND(TYPE(B$4)=1,B$4&lt;&gt;"",TYPE(I85)=1,I85&lt;&gt;""),B$4-I85,"")</f>
        <v>35</v>
      </c>
      <c r="AZ85" s="68"/>
      <c r="BA85" s="68">
        <f t="shared" ref="BA85:BA95" si="293">IF(AY85="","",AY85+AZ85)</f>
        <v>35</v>
      </c>
      <c r="BB85" s="69" t="e">
        <f t="shared" ref="BB85:BB95" si="294">GA85/10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ref="BJ85:BJ95" si="295">IF(OR(B$4="",AN85=""),"",AN85+B$4)</f>
        <v/>
      </c>
      <c r="BK85" s="441" t="s">
        <v>409</v>
      </c>
      <c r="BL85" s="441">
        <v>4</v>
      </c>
      <c r="BM85" s="441"/>
      <c r="BN85" s="442"/>
      <c r="BO85" s="440" t="s">
        <v>452</v>
      </c>
      <c r="BP85" s="441" t="s">
        <v>452</v>
      </c>
      <c r="BQ85" s="441" t="s">
        <v>452</v>
      </c>
      <c r="BR85" s="441" t="s">
        <v>452</v>
      </c>
      <c r="BS85" s="441" t="s">
        <v>452</v>
      </c>
      <c r="BT85" s="441" t="s">
        <v>452</v>
      </c>
      <c r="BU85" s="441" t="s">
        <v>452</v>
      </c>
      <c r="BV85" s="442" t="s">
        <v>455</v>
      </c>
      <c r="BW85" s="191"/>
      <c r="BX85" s="190"/>
      <c r="BY85" s="190"/>
      <c r="BZ85" s="499"/>
      <c r="CA85" s="192">
        <v>1</v>
      </c>
      <c r="CB85" s="177" t="s">
        <v>387</v>
      </c>
      <c r="CC85" s="178" t="str">
        <f t="shared" si="119"/>
        <v/>
      </c>
      <c r="CD85" s="176" t="str">
        <f t="shared" si="213"/>
        <v/>
      </c>
      <c r="CE85" s="179"/>
      <c r="CF85" s="106" t="str">
        <f t="shared" si="214"/>
        <v/>
      </c>
      <c r="CG85" s="75" t="s">
        <v>387</v>
      </c>
      <c r="CH85" s="180" t="str">
        <f t="shared" si="215"/>
        <v/>
      </c>
      <c r="CI85" s="75">
        <v>1</v>
      </c>
      <c r="CJ85" s="181" t="str">
        <f t="shared" ref="CJ85:CJ95" si="296">IF(CF85="","",CH85/CI85)</f>
        <v/>
      </c>
      <c r="CK85" s="107" t="e">
        <v>#N/A</v>
      </c>
      <c r="CL85" s="75" t="e">
        <v>#N/A</v>
      </c>
      <c r="CM85" s="180" t="e">
        <f t="shared" ref="CM85:CM95" si="297">IF(OR(CK85="",$L85="",TYPE($L85)&lt;&gt;1),"",ROUND($L85*CL85,0))</f>
        <v>#N/A</v>
      </c>
      <c r="CN85" s="75">
        <v>1</v>
      </c>
      <c r="CO85" s="181" t="e">
        <f t="shared" ref="CO85:CO95" si="298">IF(CK85="","",CM85/CN85)</f>
        <v>#N/A</v>
      </c>
      <c r="CP85" s="107" t="e">
        <v>#N/A</v>
      </c>
      <c r="CQ85" s="75" t="e">
        <v>#N/A</v>
      </c>
      <c r="CR85" s="180" t="e">
        <f t="shared" si="216"/>
        <v>#N/A</v>
      </c>
      <c r="CS85" s="75">
        <v>1</v>
      </c>
      <c r="CT85" s="181" t="e">
        <f t="shared" ref="CT85:CT95" si="299">IF(CP85="","",CR85/CS85)</f>
        <v>#N/A</v>
      </c>
      <c r="CU85" s="107" t="e">
        <v>#N/A</v>
      </c>
      <c r="CV85" s="75" t="e">
        <v>#N/A</v>
      </c>
      <c r="CW85" s="180" t="e">
        <f t="shared" ref="CW85:CW95" si="300">IF(OR(CU85="",$L85="",TYPE($L85)&lt;&gt;1),"",ROUND($L85*CV85,0))</f>
        <v>#N/A</v>
      </c>
      <c r="CX85" s="75">
        <v>1</v>
      </c>
      <c r="CY85" s="182" t="e">
        <f t="shared" ref="CY85:CY95" si="301">IF($CU85="","",$CW85/$CX85)</f>
        <v>#N/A</v>
      </c>
      <c r="CZ85" s="109" t="str">
        <f t="shared" si="217"/>
        <v/>
      </c>
      <c r="DA85" s="76" t="str">
        <f t="shared" si="235"/>
        <v/>
      </c>
      <c r="DB85" s="82">
        <v>1</v>
      </c>
      <c r="DC85" s="183" t="str">
        <f t="shared" si="218"/>
        <v/>
      </c>
      <c r="DD85" s="85" t="s">
        <v>387</v>
      </c>
      <c r="DE85" s="184" t="str">
        <f t="shared" ref="DE85:DE95" si="302">IF(OR(DC85="",TYPE(DC85)&lt;&gt;1),"",ROUND(DC85*DD85,0))</f>
        <v/>
      </c>
      <c r="DF85" s="77">
        <v>3</v>
      </c>
      <c r="DG85" s="185" t="str">
        <f t="shared" ref="DG85:DG95" si="303">IF(DE85="","",DE85/DF85)</f>
        <v/>
      </c>
      <c r="DH85" s="78" t="str">
        <f t="shared" ref="DH85:DH95" si="304">IF(CZ85="","",CZ85+20)</f>
        <v/>
      </c>
      <c r="DI85" s="75" t="s">
        <v>387</v>
      </c>
      <c r="DJ85" s="180" t="str">
        <f t="shared" ref="DJ85:DJ95" si="305">IF(OR(DH85="",$DC85="",TYPE($DC85)&lt;&gt;1),"",ROUND($DC85*DI85,0))</f>
        <v/>
      </c>
      <c r="DK85" s="75">
        <v>1</v>
      </c>
      <c r="DL85" s="181" t="str">
        <f t="shared" ref="DL85:DL95" si="306">IF(DH85="","",DJ85/DK85)</f>
        <v/>
      </c>
      <c r="DM85" s="78" t="str">
        <f t="shared" ref="DM85:DM95" si="307">IF(CZ85="","",IF(OR(DA85="RC",DA85="SRC",DA85="S"),CZ85+40,""))</f>
        <v/>
      </c>
      <c r="DN85" s="75" t="s">
        <v>387</v>
      </c>
      <c r="DO85" s="180" t="str">
        <f t="shared" ref="DO85:DO95" si="308">IF(OR(DM85="",$DC85="",TYPE($DC85)&lt;&gt;1),"",ROUND($DC85*DN85,0))</f>
        <v/>
      </c>
      <c r="DP85" s="75">
        <v>1</v>
      </c>
      <c r="DQ85" s="181" t="str">
        <f t="shared" ref="DQ85:DQ95" si="309">IF($DM85="","",$DO85/$DP85)</f>
        <v/>
      </c>
      <c r="DR85" s="78" t="str">
        <f t="shared" ref="DR85:DR95" si="310">IF(CZ85="","",IF(OR(DA85="RC",DA85="SRC"),CZ85+60,""))</f>
        <v/>
      </c>
      <c r="DS85" s="75" t="s">
        <v>387</v>
      </c>
      <c r="DT85" s="180" t="str">
        <f t="shared" ref="DT85:DT95" si="311">IF(OR(DR85="",$DC85="",TYPE($DC85)&lt;&gt;1),"",ROUND($DC85*DS85,0))</f>
        <v/>
      </c>
      <c r="DU85" s="75">
        <v>1</v>
      </c>
      <c r="DV85" s="154" t="str">
        <f t="shared" ref="DV85:DV95" si="312">IF($DR85="","",$DT85/$DU85)</f>
        <v/>
      </c>
      <c r="DW85" s="506"/>
      <c r="DX85" s="358" t="s">
        <v>431</v>
      </c>
      <c r="DY85" s="357" t="s">
        <v>431</v>
      </c>
      <c r="DZ85" s="343"/>
      <c r="EA85" s="343"/>
      <c r="EB85" s="344"/>
      <c r="EC85" s="386"/>
      <c r="ED85" s="343"/>
      <c r="EE85" s="343"/>
      <c r="EF85" s="343"/>
      <c r="EG85" s="344"/>
      <c r="EH85" s="386"/>
      <c r="EI85" s="343"/>
      <c r="EJ85" s="343"/>
      <c r="EK85" s="343"/>
      <c r="EL85" s="344"/>
      <c r="EM85" s="386"/>
      <c r="EN85" s="343"/>
      <c r="EO85" s="343"/>
      <c r="EP85" s="343"/>
      <c r="EQ85" s="344"/>
      <c r="ER85" s="386"/>
      <c r="ES85" s="343"/>
      <c r="ET85" s="343"/>
      <c r="EU85" s="343"/>
      <c r="EV85" s="344"/>
      <c r="EW85" s="386"/>
      <c r="EX85" s="343"/>
      <c r="EY85" s="343"/>
      <c r="EZ85" s="343"/>
      <c r="FA85" s="344"/>
      <c r="FB85" s="422"/>
      <c r="FC85" s="402"/>
      <c r="FD85" s="629" t="s">
        <v>429</v>
      </c>
      <c r="FE85" s="629" t="s">
        <v>429</v>
      </c>
      <c r="FF85" s="344"/>
      <c r="FG85" s="540"/>
      <c r="FH85" s="343"/>
      <c r="FI85" s="343"/>
      <c r="FJ85" s="343"/>
      <c r="FK85" s="521"/>
      <c r="FL85" s="210"/>
      <c r="FM85" s="43"/>
      <c r="FN85" s="43"/>
      <c r="FO85" s="55" t="str">
        <f t="shared" si="219"/>
        <v/>
      </c>
      <c r="FP85" s="43"/>
      <c r="FQ85" s="56" t="str">
        <f>IF(AO85="","",INDEX($FW$2:$GA$2,2,MATCH(AO85,#REF!,0)))</f>
        <v/>
      </c>
      <c r="FR85" s="57" t="str">
        <f>IF(AP85="","",INDEX($FW$2:$GA$2,2,MATCH(AP85,#REF!,0)))</f>
        <v/>
      </c>
      <c r="FS85" s="57" t="str">
        <f>IF(AQ85="","",INDEX($FW$2:$GA$2,2,MATCH(AQ85,#REF!,0)))</f>
        <v/>
      </c>
      <c r="FT85" s="57" t="str">
        <f>IF(AR85="","",INDEX($FW$2:$GA$2,2,MATCH(AR85,#REF!,0)))</f>
        <v/>
      </c>
      <c r="FU85" s="57" t="str">
        <f>IF(AS85="","",INDEX($FW$2:$GA$2,2,MATCH(AS85,#REF!,0)))</f>
        <v/>
      </c>
      <c r="FV85" s="57" t="str">
        <f>IF(AT85="","",INDEX($FW$2:$GA$2,2,MATCH(AT85,#REF!,0)))</f>
        <v/>
      </c>
      <c r="FW85" s="57" t="str">
        <f>IF(AU85="","",INDEX($FW$2:$GA$2,2,MATCH(AU85,#REF!,0)))</f>
        <v/>
      </c>
      <c r="FX85" s="57" t="str">
        <f>IF(AV85="","",INDEX($FW$2:$GA$2,2,MATCH(AV85,#REF!,0)))</f>
        <v/>
      </c>
      <c r="FY85" s="57" t="str">
        <f>IF(AW85="","",INDEX($FW$2:$GA$2,2,MATCH(AW85,#REF!,0)))</f>
        <v/>
      </c>
      <c r="FZ85" s="58" t="str">
        <f>IF(AX85="","",INDEX($FW$2:$GA$2,2,MATCH(AX85,#REF!,0)))</f>
        <v/>
      </c>
      <c r="GA85" s="59" t="e">
        <f>SUMPRODUCT(FQ85:FZ85,#REF!)</f>
        <v>#REF!</v>
      </c>
      <c r="GB85" s="43"/>
      <c r="GC85" s="88" t="str">
        <f t="shared" si="220"/>
        <v/>
      </c>
      <c r="GD85" s="88" t="e">
        <f t="shared" si="221"/>
        <v>#N/A</v>
      </c>
      <c r="GE85" s="88" t="e">
        <f t="shared" si="222"/>
        <v>#N/A</v>
      </c>
      <c r="GF85" s="87" t="e">
        <f t="shared" si="223"/>
        <v>#N/A</v>
      </c>
      <c r="GG85" s="87" t="str">
        <f t="shared" si="224"/>
        <v/>
      </c>
      <c r="GH85" s="87" t="str">
        <f t="shared" si="225"/>
        <v/>
      </c>
      <c r="GI85" s="87" t="str">
        <f t="shared" si="226"/>
        <v/>
      </c>
      <c r="GJ85" s="87" t="str">
        <f t="shared" si="227"/>
        <v/>
      </c>
    </row>
    <row r="86" spans="1:192" s="13" customFormat="1" ht="22.5" customHeight="1" outlineLevel="1">
      <c r="A86" s="608"/>
      <c r="B86" s="166"/>
      <c r="C86" s="494"/>
      <c r="D86" s="615" t="s">
        <v>471</v>
      </c>
      <c r="E86" s="195" t="s">
        <v>340</v>
      </c>
      <c r="F86" s="198" t="s">
        <v>363</v>
      </c>
      <c r="G86" s="167"/>
      <c r="H86" s="165"/>
      <c r="I86" s="167">
        <v>2001</v>
      </c>
      <c r="J86" s="167" t="str">
        <f t="shared" si="285"/>
        <v>平13</v>
      </c>
      <c r="K86" s="167"/>
      <c r="L86" s="621">
        <v>2178.42</v>
      </c>
      <c r="M86" s="68"/>
      <c r="N86" s="68"/>
      <c r="O86" s="168"/>
      <c r="P86" s="168"/>
      <c r="Q86" s="169"/>
      <c r="R86" s="461" t="e">
        <f t="shared" si="286"/>
        <v>#DIV/0!</v>
      </c>
      <c r="S86" s="461" t="e">
        <f t="shared" si="287"/>
        <v>#DIV/0!</v>
      </c>
      <c r="T86" s="462" t="e">
        <f t="shared" si="288"/>
        <v>#DIV/0!</v>
      </c>
      <c r="U86" s="68"/>
      <c r="V86" s="68"/>
      <c r="W86" s="68"/>
      <c r="X86" s="68"/>
      <c r="Y86" s="68"/>
      <c r="Z86" s="79" t="str">
        <f t="shared" si="289"/>
        <v>3: 1,000㎡以上</v>
      </c>
      <c r="AA86" s="69"/>
      <c r="AB86" s="69" t="str">
        <f t="shared" si="290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291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292"/>
        <v>14</v>
      </c>
      <c r="AZ86" s="68"/>
      <c r="BA86" s="68">
        <f t="shared" si="293"/>
        <v>14</v>
      </c>
      <c r="BB86" s="69" t="e">
        <f t="shared" si="294"/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295"/>
        <v/>
      </c>
      <c r="BK86" s="441" t="s">
        <v>409</v>
      </c>
      <c r="BL86" s="441">
        <v>3</v>
      </c>
      <c r="BM86" s="441"/>
      <c r="BN86" s="442"/>
      <c r="BO86" s="440" t="s">
        <v>452</v>
      </c>
      <c r="BP86" s="441" t="s">
        <v>452</v>
      </c>
      <c r="BQ86" s="441" t="s">
        <v>452</v>
      </c>
      <c r="BR86" s="441" t="s">
        <v>452</v>
      </c>
      <c r="BS86" s="441" t="s">
        <v>452</v>
      </c>
      <c r="BT86" s="441" t="s">
        <v>452</v>
      </c>
      <c r="BU86" s="441" t="s">
        <v>452</v>
      </c>
      <c r="BV86" s="442" t="s">
        <v>452</v>
      </c>
      <c r="BW86" s="191"/>
      <c r="BX86" s="190"/>
      <c r="BY86" s="190"/>
      <c r="BZ86" s="499"/>
      <c r="CA86" s="192">
        <v>1</v>
      </c>
      <c r="CB86" s="177" t="s">
        <v>387</v>
      </c>
      <c r="CC86" s="178" t="str">
        <f t="shared" si="119"/>
        <v/>
      </c>
      <c r="CD86" s="176" t="str">
        <f t="shared" si="213"/>
        <v/>
      </c>
      <c r="CE86" s="179"/>
      <c r="CF86" s="106" t="str">
        <f t="shared" si="214"/>
        <v/>
      </c>
      <c r="CG86" s="75" t="s">
        <v>387</v>
      </c>
      <c r="CH86" s="180" t="str">
        <f t="shared" si="215"/>
        <v/>
      </c>
      <c r="CI86" s="75">
        <v>1</v>
      </c>
      <c r="CJ86" s="181" t="str">
        <f t="shared" si="296"/>
        <v/>
      </c>
      <c r="CK86" s="107" t="e">
        <v>#N/A</v>
      </c>
      <c r="CL86" s="75" t="e">
        <v>#N/A</v>
      </c>
      <c r="CM86" s="180" t="e">
        <f t="shared" si="297"/>
        <v>#N/A</v>
      </c>
      <c r="CN86" s="75">
        <v>1</v>
      </c>
      <c r="CO86" s="181" t="e">
        <f t="shared" si="298"/>
        <v>#N/A</v>
      </c>
      <c r="CP86" s="107" t="e">
        <v>#N/A</v>
      </c>
      <c r="CQ86" s="75" t="e">
        <v>#N/A</v>
      </c>
      <c r="CR86" s="180" t="e">
        <f t="shared" si="216"/>
        <v>#N/A</v>
      </c>
      <c r="CS86" s="75">
        <v>1</v>
      </c>
      <c r="CT86" s="181" t="e">
        <f t="shared" si="299"/>
        <v>#N/A</v>
      </c>
      <c r="CU86" s="107" t="e">
        <v>#N/A</v>
      </c>
      <c r="CV86" s="75" t="e">
        <v>#N/A</v>
      </c>
      <c r="CW86" s="180" t="e">
        <f t="shared" si="300"/>
        <v>#N/A</v>
      </c>
      <c r="CX86" s="75">
        <v>1</v>
      </c>
      <c r="CY86" s="182" t="e">
        <f t="shared" si="301"/>
        <v>#N/A</v>
      </c>
      <c r="CZ86" s="109" t="str">
        <f t="shared" si="217"/>
        <v/>
      </c>
      <c r="DA86" s="76" t="str">
        <f t="shared" si="235"/>
        <v/>
      </c>
      <c r="DB86" s="82">
        <v>1</v>
      </c>
      <c r="DC86" s="183" t="str">
        <f t="shared" si="218"/>
        <v/>
      </c>
      <c r="DD86" s="85" t="s">
        <v>387</v>
      </c>
      <c r="DE86" s="184" t="str">
        <f t="shared" si="302"/>
        <v/>
      </c>
      <c r="DF86" s="77">
        <v>3</v>
      </c>
      <c r="DG86" s="185" t="str">
        <f t="shared" si="303"/>
        <v/>
      </c>
      <c r="DH86" s="78" t="str">
        <f t="shared" si="304"/>
        <v/>
      </c>
      <c r="DI86" s="75" t="s">
        <v>387</v>
      </c>
      <c r="DJ86" s="180" t="str">
        <f t="shared" si="305"/>
        <v/>
      </c>
      <c r="DK86" s="75">
        <v>1</v>
      </c>
      <c r="DL86" s="181" t="str">
        <f t="shared" si="306"/>
        <v/>
      </c>
      <c r="DM86" s="78" t="str">
        <f t="shared" si="307"/>
        <v/>
      </c>
      <c r="DN86" s="75" t="s">
        <v>387</v>
      </c>
      <c r="DO86" s="180" t="str">
        <f t="shared" si="308"/>
        <v/>
      </c>
      <c r="DP86" s="75">
        <v>1</v>
      </c>
      <c r="DQ86" s="181" t="str">
        <f t="shared" si="309"/>
        <v/>
      </c>
      <c r="DR86" s="78" t="str">
        <f t="shared" si="310"/>
        <v/>
      </c>
      <c r="DS86" s="75" t="s">
        <v>387</v>
      </c>
      <c r="DT86" s="180" t="str">
        <f t="shared" si="311"/>
        <v/>
      </c>
      <c r="DU86" s="75">
        <v>1</v>
      </c>
      <c r="DV86" s="154" t="str">
        <f t="shared" si="312"/>
        <v/>
      </c>
      <c r="DW86" s="506"/>
      <c r="DX86" s="342"/>
      <c r="DY86" s="343"/>
      <c r="DZ86" s="343"/>
      <c r="EA86" s="343"/>
      <c r="EB86" s="344"/>
      <c r="EC86" s="386"/>
      <c r="ED86" s="343"/>
      <c r="EE86" s="343"/>
      <c r="EF86" s="343"/>
      <c r="EG86" s="344"/>
      <c r="EH86" s="386"/>
      <c r="EI86" s="343"/>
      <c r="EJ86" s="343"/>
      <c r="EK86" s="343"/>
      <c r="EL86" s="361" t="s">
        <v>431</v>
      </c>
      <c r="EM86" s="397" t="s">
        <v>431</v>
      </c>
      <c r="EN86" s="343"/>
      <c r="EO86" s="343"/>
      <c r="EP86" s="343"/>
      <c r="EQ86" s="344"/>
      <c r="ER86" s="386"/>
      <c r="ES86" s="343"/>
      <c r="ET86" s="343"/>
      <c r="EU86" s="343"/>
      <c r="EV86" s="344"/>
      <c r="EW86" s="386"/>
      <c r="EX86" s="343"/>
      <c r="EY86" s="343"/>
      <c r="EZ86" s="343"/>
      <c r="FA86" s="344"/>
      <c r="FB86" s="386"/>
      <c r="FC86" s="343"/>
      <c r="FD86" s="343"/>
      <c r="FE86" s="343"/>
      <c r="FF86" s="344"/>
      <c r="FG86" s="540"/>
      <c r="FH86" s="343"/>
      <c r="FI86" s="343"/>
      <c r="FJ86" s="343"/>
      <c r="FK86" s="521"/>
      <c r="FL86" s="210"/>
      <c r="FM86" s="43"/>
      <c r="FN86" s="43"/>
      <c r="FO86" s="55" t="str">
        <f t="shared" si="219"/>
        <v/>
      </c>
      <c r="FP86" s="43"/>
      <c r="FQ86" s="56" t="str">
        <f>IF(AO86="","",INDEX($FW$2:$GA$2,2,MATCH(AO86,#REF!,0)))</f>
        <v/>
      </c>
      <c r="FR86" s="57" t="str">
        <f>IF(AP86="","",INDEX($FW$2:$GA$2,2,MATCH(AP86,#REF!,0)))</f>
        <v/>
      </c>
      <c r="FS86" s="57" t="str">
        <f>IF(AQ86="","",INDEX($FW$2:$GA$2,2,MATCH(AQ86,#REF!,0)))</f>
        <v/>
      </c>
      <c r="FT86" s="57" t="str">
        <f>IF(AR86="","",INDEX($FW$2:$GA$2,2,MATCH(AR86,#REF!,0)))</f>
        <v/>
      </c>
      <c r="FU86" s="57" t="str">
        <f>IF(AS86="","",INDEX($FW$2:$GA$2,2,MATCH(AS86,#REF!,0)))</f>
        <v/>
      </c>
      <c r="FV86" s="57" t="str">
        <f>IF(AT86="","",INDEX($FW$2:$GA$2,2,MATCH(AT86,#REF!,0)))</f>
        <v/>
      </c>
      <c r="FW86" s="57" t="str">
        <f>IF(AU86="","",INDEX($FW$2:$GA$2,2,MATCH(AU86,#REF!,0)))</f>
        <v/>
      </c>
      <c r="FX86" s="57" t="str">
        <f>IF(AV86="","",INDEX($FW$2:$GA$2,2,MATCH(AV86,#REF!,0)))</f>
        <v/>
      </c>
      <c r="FY86" s="57" t="str">
        <f>IF(AW86="","",INDEX($FW$2:$GA$2,2,MATCH(AW86,#REF!,0)))</f>
        <v/>
      </c>
      <c r="FZ86" s="58" t="str">
        <f>IF(AX86="","",INDEX($FW$2:$GA$2,2,MATCH(AX86,#REF!,0)))</f>
        <v/>
      </c>
      <c r="GA86" s="59" t="e">
        <f>SUMPRODUCT(FQ86:FZ86,#REF!)</f>
        <v>#REF!</v>
      </c>
      <c r="GB86" s="43"/>
      <c r="GC86" s="88" t="str">
        <f t="shared" si="220"/>
        <v/>
      </c>
      <c r="GD86" s="88" t="e">
        <f t="shared" si="221"/>
        <v>#N/A</v>
      </c>
      <c r="GE86" s="88" t="e">
        <f t="shared" si="222"/>
        <v>#N/A</v>
      </c>
      <c r="GF86" s="87" t="e">
        <f t="shared" si="223"/>
        <v>#N/A</v>
      </c>
      <c r="GG86" s="87" t="str">
        <f t="shared" si="224"/>
        <v/>
      </c>
      <c r="GH86" s="87" t="str">
        <f t="shared" si="225"/>
        <v/>
      </c>
      <c r="GI86" s="87" t="str">
        <f t="shared" si="226"/>
        <v/>
      </c>
      <c r="GJ86" s="87" t="str">
        <f t="shared" si="227"/>
        <v/>
      </c>
    </row>
    <row r="87" spans="1:192" s="13" customFormat="1" ht="22.5" customHeight="1" outlineLevel="1">
      <c r="A87" s="608"/>
      <c r="B87" s="166"/>
      <c r="C87" s="494"/>
      <c r="D87" s="615" t="s">
        <v>471</v>
      </c>
      <c r="E87" s="195" t="s">
        <v>341</v>
      </c>
      <c r="F87" s="198" t="s">
        <v>363</v>
      </c>
      <c r="G87" s="167"/>
      <c r="H87" s="165"/>
      <c r="I87" s="167">
        <v>1976</v>
      </c>
      <c r="J87" s="167" t="str">
        <f t="shared" si="285"/>
        <v>昭51</v>
      </c>
      <c r="K87" s="167"/>
      <c r="L87" s="621">
        <v>2300.2800000000002</v>
      </c>
      <c r="M87" s="68"/>
      <c r="N87" s="68"/>
      <c r="O87" s="168"/>
      <c r="P87" s="168"/>
      <c r="Q87" s="169"/>
      <c r="R87" s="461" t="e">
        <f t="shared" si="286"/>
        <v>#DIV/0!</v>
      </c>
      <c r="S87" s="461" t="e">
        <f t="shared" si="287"/>
        <v>#DIV/0!</v>
      </c>
      <c r="T87" s="462" t="e">
        <f t="shared" si="288"/>
        <v>#DIV/0!</v>
      </c>
      <c r="U87" s="68"/>
      <c r="V87" s="68"/>
      <c r="W87" s="68"/>
      <c r="X87" s="68"/>
      <c r="Y87" s="68"/>
      <c r="Z87" s="79" t="str">
        <f t="shared" si="289"/>
        <v>3: 1,000㎡以上</v>
      </c>
      <c r="AA87" s="69"/>
      <c r="AB87" s="69" t="str">
        <f t="shared" si="290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291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292"/>
        <v>39</v>
      </c>
      <c r="AZ87" s="68"/>
      <c r="BA87" s="68">
        <f t="shared" si="293"/>
        <v>39</v>
      </c>
      <c r="BB87" s="69" t="e">
        <f t="shared" si="294"/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295"/>
        <v/>
      </c>
      <c r="BK87" s="441" t="s">
        <v>415</v>
      </c>
      <c r="BL87" s="441">
        <v>2</v>
      </c>
      <c r="BM87" s="441"/>
      <c r="BN87" s="442"/>
      <c r="BO87" s="440" t="s">
        <v>452</v>
      </c>
      <c r="BP87" s="441" t="s">
        <v>452</v>
      </c>
      <c r="BQ87" s="441" t="s">
        <v>452</v>
      </c>
      <c r="BR87" s="441" t="s">
        <v>452</v>
      </c>
      <c r="BS87" s="441" t="s">
        <v>452</v>
      </c>
      <c r="BT87" s="441" t="s">
        <v>452</v>
      </c>
      <c r="BU87" s="441" t="s">
        <v>452</v>
      </c>
      <c r="BV87" s="442" t="s">
        <v>455</v>
      </c>
      <c r="BW87" s="191"/>
      <c r="BX87" s="190"/>
      <c r="BY87" s="190"/>
      <c r="BZ87" s="499"/>
      <c r="CA87" s="192">
        <v>1</v>
      </c>
      <c r="CB87" s="177" t="s">
        <v>387</v>
      </c>
      <c r="CC87" s="178" t="str">
        <f t="shared" si="119"/>
        <v/>
      </c>
      <c r="CD87" s="176" t="str">
        <f t="shared" si="213"/>
        <v/>
      </c>
      <c r="CE87" s="179"/>
      <c r="CF87" s="106" t="str">
        <f t="shared" si="214"/>
        <v/>
      </c>
      <c r="CG87" s="75" t="s">
        <v>387</v>
      </c>
      <c r="CH87" s="180" t="str">
        <f t="shared" si="215"/>
        <v/>
      </c>
      <c r="CI87" s="75">
        <v>1</v>
      </c>
      <c r="CJ87" s="181" t="str">
        <f t="shared" si="296"/>
        <v/>
      </c>
      <c r="CK87" s="107" t="e">
        <v>#N/A</v>
      </c>
      <c r="CL87" s="75" t="e">
        <v>#N/A</v>
      </c>
      <c r="CM87" s="180" t="e">
        <f t="shared" si="297"/>
        <v>#N/A</v>
      </c>
      <c r="CN87" s="75">
        <v>1</v>
      </c>
      <c r="CO87" s="181" t="e">
        <f t="shared" si="298"/>
        <v>#N/A</v>
      </c>
      <c r="CP87" s="107" t="e">
        <v>#N/A</v>
      </c>
      <c r="CQ87" s="75" t="e">
        <v>#N/A</v>
      </c>
      <c r="CR87" s="180" t="e">
        <f t="shared" si="216"/>
        <v>#N/A</v>
      </c>
      <c r="CS87" s="75">
        <v>1</v>
      </c>
      <c r="CT87" s="181" t="e">
        <f t="shared" si="299"/>
        <v>#N/A</v>
      </c>
      <c r="CU87" s="107" t="e">
        <v>#N/A</v>
      </c>
      <c r="CV87" s="75" t="e">
        <v>#N/A</v>
      </c>
      <c r="CW87" s="180" t="e">
        <f t="shared" si="300"/>
        <v>#N/A</v>
      </c>
      <c r="CX87" s="75">
        <v>1</v>
      </c>
      <c r="CY87" s="182" t="e">
        <f t="shared" si="301"/>
        <v>#N/A</v>
      </c>
      <c r="CZ87" s="109" t="str">
        <f t="shared" si="217"/>
        <v/>
      </c>
      <c r="DA87" s="76" t="str">
        <f t="shared" si="235"/>
        <v/>
      </c>
      <c r="DB87" s="82">
        <v>1</v>
      </c>
      <c r="DC87" s="183" t="str">
        <f t="shared" si="218"/>
        <v/>
      </c>
      <c r="DD87" s="85" t="s">
        <v>387</v>
      </c>
      <c r="DE87" s="184" t="str">
        <f t="shared" si="302"/>
        <v/>
      </c>
      <c r="DF87" s="77">
        <v>3</v>
      </c>
      <c r="DG87" s="185" t="str">
        <f t="shared" si="303"/>
        <v/>
      </c>
      <c r="DH87" s="78" t="str">
        <f t="shared" si="304"/>
        <v/>
      </c>
      <c r="DI87" s="75" t="s">
        <v>387</v>
      </c>
      <c r="DJ87" s="180" t="str">
        <f t="shared" si="305"/>
        <v/>
      </c>
      <c r="DK87" s="75">
        <v>1</v>
      </c>
      <c r="DL87" s="181" t="str">
        <f t="shared" si="306"/>
        <v/>
      </c>
      <c r="DM87" s="78" t="str">
        <f t="shared" si="307"/>
        <v/>
      </c>
      <c r="DN87" s="75" t="s">
        <v>387</v>
      </c>
      <c r="DO87" s="180" t="str">
        <f t="shared" si="308"/>
        <v/>
      </c>
      <c r="DP87" s="75">
        <v>1</v>
      </c>
      <c r="DQ87" s="181" t="str">
        <f t="shared" si="309"/>
        <v/>
      </c>
      <c r="DR87" s="78" t="str">
        <f t="shared" si="310"/>
        <v/>
      </c>
      <c r="DS87" s="75" t="s">
        <v>387</v>
      </c>
      <c r="DT87" s="180" t="str">
        <f t="shared" si="311"/>
        <v/>
      </c>
      <c r="DU87" s="75">
        <v>1</v>
      </c>
      <c r="DV87" s="154" t="str">
        <f t="shared" si="312"/>
        <v/>
      </c>
      <c r="DW87" s="506"/>
      <c r="DX87" s="358" t="s">
        <v>431</v>
      </c>
      <c r="DY87" s="357" t="s">
        <v>431</v>
      </c>
      <c r="DZ87" s="360"/>
      <c r="EA87" s="360"/>
      <c r="EB87" s="356"/>
      <c r="EC87" s="392"/>
      <c r="ED87" s="360"/>
      <c r="EE87" s="360"/>
      <c r="EF87" s="396"/>
      <c r="EG87" s="344"/>
      <c r="EH87" s="386"/>
      <c r="EI87" s="343"/>
      <c r="EJ87" s="343"/>
      <c r="EK87" s="343"/>
      <c r="EL87" s="344"/>
      <c r="EM87" s="386"/>
      <c r="EN87" s="343"/>
      <c r="EO87" s="343"/>
      <c r="EP87" s="343"/>
      <c r="EQ87" s="344"/>
      <c r="ER87" s="386"/>
      <c r="ES87" s="343"/>
      <c r="ET87" s="343"/>
      <c r="EU87" s="343"/>
      <c r="EV87" s="353" t="s">
        <v>435</v>
      </c>
      <c r="EW87" s="393" t="s">
        <v>435</v>
      </c>
      <c r="EX87" s="351"/>
      <c r="EY87" s="351"/>
      <c r="EZ87" s="351"/>
      <c r="FA87" s="352"/>
      <c r="FB87" s="389"/>
      <c r="FC87" s="351"/>
      <c r="FD87" s="351"/>
      <c r="FE87" s="351"/>
      <c r="FF87" s="352"/>
      <c r="FG87" s="542"/>
      <c r="FH87" s="351"/>
      <c r="FI87" s="351"/>
      <c r="FJ87" s="351"/>
      <c r="FK87" s="526"/>
      <c r="FL87" s="210"/>
      <c r="FM87" s="43"/>
      <c r="FN87" s="43"/>
      <c r="FO87" s="55" t="str">
        <f t="shared" si="219"/>
        <v/>
      </c>
      <c r="FP87" s="43"/>
      <c r="FQ87" s="56" t="str">
        <f>IF(AO87="","",INDEX($FW$2:$GA$2,2,MATCH(AO87,#REF!,0)))</f>
        <v/>
      </c>
      <c r="FR87" s="57" t="str">
        <f>IF(AP87="","",INDEX($FW$2:$GA$2,2,MATCH(AP87,#REF!,0)))</f>
        <v/>
      </c>
      <c r="FS87" s="57" t="str">
        <f>IF(AQ87="","",INDEX($FW$2:$GA$2,2,MATCH(AQ87,#REF!,0)))</f>
        <v/>
      </c>
      <c r="FT87" s="57" t="str">
        <f>IF(AR87="","",INDEX($FW$2:$GA$2,2,MATCH(AR87,#REF!,0)))</f>
        <v/>
      </c>
      <c r="FU87" s="57" t="str">
        <f>IF(AS87="","",INDEX($FW$2:$GA$2,2,MATCH(AS87,#REF!,0)))</f>
        <v/>
      </c>
      <c r="FV87" s="57" t="str">
        <f>IF(AT87="","",INDEX($FW$2:$GA$2,2,MATCH(AT87,#REF!,0)))</f>
        <v/>
      </c>
      <c r="FW87" s="57" t="str">
        <f>IF(AU87="","",INDEX($FW$2:$GA$2,2,MATCH(AU87,#REF!,0)))</f>
        <v/>
      </c>
      <c r="FX87" s="57" t="str">
        <f>IF(AV87="","",INDEX($FW$2:$GA$2,2,MATCH(AV87,#REF!,0)))</f>
        <v/>
      </c>
      <c r="FY87" s="57" t="str">
        <f>IF(AW87="","",INDEX($FW$2:$GA$2,2,MATCH(AW87,#REF!,0)))</f>
        <v/>
      </c>
      <c r="FZ87" s="58" t="str">
        <f>IF(AX87="","",INDEX($FW$2:$GA$2,2,MATCH(AX87,#REF!,0)))</f>
        <v/>
      </c>
      <c r="GA87" s="59" t="e">
        <f>SUMPRODUCT(FQ87:FZ87,#REF!)</f>
        <v>#REF!</v>
      </c>
      <c r="GB87" s="43"/>
      <c r="GC87" s="88" t="str">
        <f t="shared" si="220"/>
        <v/>
      </c>
      <c r="GD87" s="88" t="e">
        <f t="shared" si="221"/>
        <v>#N/A</v>
      </c>
      <c r="GE87" s="88" t="e">
        <f t="shared" si="222"/>
        <v>#N/A</v>
      </c>
      <c r="GF87" s="87" t="e">
        <f t="shared" si="223"/>
        <v>#N/A</v>
      </c>
      <c r="GG87" s="87" t="str">
        <f t="shared" si="224"/>
        <v/>
      </c>
      <c r="GH87" s="87" t="str">
        <f t="shared" si="225"/>
        <v/>
      </c>
      <c r="GI87" s="87" t="str">
        <f t="shared" si="226"/>
        <v/>
      </c>
      <c r="GJ87" s="87" t="str">
        <f t="shared" si="227"/>
        <v/>
      </c>
    </row>
    <row r="88" spans="1:192" s="13" customFormat="1" ht="22.5" customHeight="1" outlineLevel="1">
      <c r="A88" s="608"/>
      <c r="B88" s="166"/>
      <c r="C88" s="494"/>
      <c r="D88" s="615" t="s">
        <v>471</v>
      </c>
      <c r="E88" s="195" t="s">
        <v>342</v>
      </c>
      <c r="F88" s="198" t="s">
        <v>363</v>
      </c>
      <c r="G88" s="167"/>
      <c r="H88" s="165"/>
      <c r="I88" s="167">
        <v>2000</v>
      </c>
      <c r="J88" s="167" t="str">
        <f t="shared" si="285"/>
        <v>平12</v>
      </c>
      <c r="K88" s="167"/>
      <c r="L88" s="621">
        <v>3536.07</v>
      </c>
      <c r="M88" s="68"/>
      <c r="N88" s="68"/>
      <c r="O88" s="168"/>
      <c r="P88" s="168"/>
      <c r="Q88" s="169"/>
      <c r="R88" s="461" t="e">
        <f t="shared" si="286"/>
        <v>#DIV/0!</v>
      </c>
      <c r="S88" s="461" t="e">
        <f t="shared" si="287"/>
        <v>#DIV/0!</v>
      </c>
      <c r="T88" s="462" t="e">
        <f t="shared" si="288"/>
        <v>#DIV/0!</v>
      </c>
      <c r="U88" s="68"/>
      <c r="V88" s="68"/>
      <c r="W88" s="68"/>
      <c r="X88" s="68"/>
      <c r="Y88" s="68"/>
      <c r="Z88" s="79" t="str">
        <f t="shared" si="289"/>
        <v>2: 3,000㎡以上</v>
      </c>
      <c r="AA88" s="69"/>
      <c r="AB88" s="69" t="str">
        <f t="shared" si="290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291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292"/>
        <v>15</v>
      </c>
      <c r="AZ88" s="68"/>
      <c r="BA88" s="68">
        <f t="shared" si="293"/>
        <v>15</v>
      </c>
      <c r="BB88" s="69" t="e">
        <f t="shared" si="294"/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295"/>
        <v/>
      </c>
      <c r="BK88" s="441" t="s">
        <v>409</v>
      </c>
      <c r="BL88" s="441">
        <v>2</v>
      </c>
      <c r="BM88" s="441"/>
      <c r="BN88" s="442"/>
      <c r="BO88" s="440" t="s">
        <v>452</v>
      </c>
      <c r="BP88" s="441" t="s">
        <v>452</v>
      </c>
      <c r="BQ88" s="441" t="s">
        <v>452</v>
      </c>
      <c r="BR88" s="441" t="s">
        <v>452</v>
      </c>
      <c r="BS88" s="441" t="s">
        <v>452</v>
      </c>
      <c r="BT88" s="441" t="s">
        <v>452</v>
      </c>
      <c r="BU88" s="441" t="s">
        <v>452</v>
      </c>
      <c r="BV88" s="451" t="s">
        <v>2</v>
      </c>
      <c r="BW88" s="191"/>
      <c r="BX88" s="190"/>
      <c r="BY88" s="190"/>
      <c r="BZ88" s="499"/>
      <c r="CA88" s="192">
        <v>1</v>
      </c>
      <c r="CB88" s="177" t="s">
        <v>387</v>
      </c>
      <c r="CC88" s="178" t="str">
        <f t="shared" si="119"/>
        <v/>
      </c>
      <c r="CD88" s="176" t="str">
        <f t="shared" si="213"/>
        <v/>
      </c>
      <c r="CE88" s="179"/>
      <c r="CF88" s="106" t="str">
        <f t="shared" si="214"/>
        <v/>
      </c>
      <c r="CG88" s="75" t="s">
        <v>387</v>
      </c>
      <c r="CH88" s="180" t="str">
        <f t="shared" si="215"/>
        <v/>
      </c>
      <c r="CI88" s="75">
        <v>1</v>
      </c>
      <c r="CJ88" s="181" t="str">
        <f t="shared" si="296"/>
        <v/>
      </c>
      <c r="CK88" s="107" t="e">
        <v>#N/A</v>
      </c>
      <c r="CL88" s="75" t="e">
        <v>#N/A</v>
      </c>
      <c r="CM88" s="180" t="e">
        <f t="shared" si="297"/>
        <v>#N/A</v>
      </c>
      <c r="CN88" s="75">
        <v>1</v>
      </c>
      <c r="CO88" s="181" t="e">
        <f t="shared" si="298"/>
        <v>#N/A</v>
      </c>
      <c r="CP88" s="107" t="e">
        <v>#N/A</v>
      </c>
      <c r="CQ88" s="75" t="e">
        <v>#N/A</v>
      </c>
      <c r="CR88" s="180" t="e">
        <f t="shared" si="216"/>
        <v>#N/A</v>
      </c>
      <c r="CS88" s="75">
        <v>1</v>
      </c>
      <c r="CT88" s="181" t="e">
        <f t="shared" si="299"/>
        <v>#N/A</v>
      </c>
      <c r="CU88" s="107" t="e">
        <v>#N/A</v>
      </c>
      <c r="CV88" s="75" t="e">
        <v>#N/A</v>
      </c>
      <c r="CW88" s="180" t="e">
        <f t="shared" si="300"/>
        <v>#N/A</v>
      </c>
      <c r="CX88" s="75">
        <v>1</v>
      </c>
      <c r="CY88" s="182" t="e">
        <f t="shared" si="301"/>
        <v>#N/A</v>
      </c>
      <c r="CZ88" s="109" t="str">
        <f t="shared" si="217"/>
        <v/>
      </c>
      <c r="DA88" s="76" t="str">
        <f t="shared" si="235"/>
        <v/>
      </c>
      <c r="DB88" s="82">
        <v>1</v>
      </c>
      <c r="DC88" s="183" t="str">
        <f t="shared" si="218"/>
        <v/>
      </c>
      <c r="DD88" s="85" t="s">
        <v>387</v>
      </c>
      <c r="DE88" s="184" t="str">
        <f t="shared" si="302"/>
        <v/>
      </c>
      <c r="DF88" s="77">
        <v>3</v>
      </c>
      <c r="DG88" s="185" t="str">
        <f t="shared" si="303"/>
        <v/>
      </c>
      <c r="DH88" s="78" t="str">
        <f t="shared" si="304"/>
        <v/>
      </c>
      <c r="DI88" s="75" t="s">
        <v>387</v>
      </c>
      <c r="DJ88" s="180" t="str">
        <f t="shared" si="305"/>
        <v/>
      </c>
      <c r="DK88" s="75">
        <v>1</v>
      </c>
      <c r="DL88" s="181" t="str">
        <f t="shared" si="306"/>
        <v/>
      </c>
      <c r="DM88" s="78" t="str">
        <f t="shared" si="307"/>
        <v/>
      </c>
      <c r="DN88" s="75" t="s">
        <v>387</v>
      </c>
      <c r="DO88" s="180" t="str">
        <f t="shared" si="308"/>
        <v/>
      </c>
      <c r="DP88" s="75">
        <v>1</v>
      </c>
      <c r="DQ88" s="181" t="str">
        <f t="shared" si="309"/>
        <v/>
      </c>
      <c r="DR88" s="78" t="str">
        <f t="shared" si="310"/>
        <v/>
      </c>
      <c r="DS88" s="75" t="s">
        <v>387</v>
      </c>
      <c r="DT88" s="180" t="str">
        <f t="shared" si="311"/>
        <v/>
      </c>
      <c r="DU88" s="75">
        <v>1</v>
      </c>
      <c r="DV88" s="154" t="str">
        <f t="shared" si="312"/>
        <v/>
      </c>
      <c r="DW88" s="506"/>
      <c r="DX88" s="358" t="s">
        <v>431</v>
      </c>
      <c r="DY88" s="357" t="s">
        <v>431</v>
      </c>
      <c r="DZ88" s="357" t="s">
        <v>431</v>
      </c>
      <c r="EA88" s="343"/>
      <c r="EB88" s="344"/>
      <c r="EC88" s="386"/>
      <c r="ED88" s="343"/>
      <c r="EE88" s="343"/>
      <c r="EF88" s="343"/>
      <c r="EG88" s="344"/>
      <c r="EH88" s="386"/>
      <c r="EI88" s="343"/>
      <c r="EJ88" s="343"/>
      <c r="EK88" s="357" t="s">
        <v>431</v>
      </c>
      <c r="EL88" s="361" t="s">
        <v>431</v>
      </c>
      <c r="EM88" s="386"/>
      <c r="EN88" s="343"/>
      <c r="EO88" s="343"/>
      <c r="EP88" s="343"/>
      <c r="EQ88" s="344"/>
      <c r="ER88" s="386"/>
      <c r="ES88" s="343"/>
      <c r="ET88" s="343"/>
      <c r="EU88" s="343"/>
      <c r="EV88" s="344"/>
      <c r="EW88" s="386"/>
      <c r="EX88" s="343"/>
      <c r="EY88" s="343"/>
      <c r="EZ88" s="343"/>
      <c r="FA88" s="344"/>
      <c r="FB88" s="386"/>
      <c r="FC88" s="343"/>
      <c r="FD88" s="343"/>
      <c r="FE88" s="343"/>
      <c r="FF88" s="344"/>
      <c r="FG88" s="540"/>
      <c r="FH88" s="343"/>
      <c r="FI88" s="343"/>
      <c r="FJ88" s="343"/>
      <c r="FK88" s="521"/>
      <c r="FL88" s="210"/>
      <c r="FM88" s="43"/>
      <c r="FN88" s="43"/>
      <c r="FO88" s="55" t="str">
        <f t="shared" si="219"/>
        <v/>
      </c>
      <c r="FP88" s="43"/>
      <c r="FQ88" s="56" t="str">
        <f>IF(AO88="","",INDEX($FW$2:$GA$2,2,MATCH(AO88,#REF!,0)))</f>
        <v/>
      </c>
      <c r="FR88" s="57" t="str">
        <f>IF(AP88="","",INDEX($FW$2:$GA$2,2,MATCH(AP88,#REF!,0)))</f>
        <v/>
      </c>
      <c r="FS88" s="57" t="str">
        <f>IF(AQ88="","",INDEX($FW$2:$GA$2,2,MATCH(AQ88,#REF!,0)))</f>
        <v/>
      </c>
      <c r="FT88" s="57" t="str">
        <f>IF(AR88="","",INDEX($FW$2:$GA$2,2,MATCH(AR88,#REF!,0)))</f>
        <v/>
      </c>
      <c r="FU88" s="57" t="str">
        <f>IF(AS88="","",INDEX($FW$2:$GA$2,2,MATCH(AS88,#REF!,0)))</f>
        <v/>
      </c>
      <c r="FV88" s="57" t="str">
        <f>IF(AT88="","",INDEX($FW$2:$GA$2,2,MATCH(AT88,#REF!,0)))</f>
        <v/>
      </c>
      <c r="FW88" s="57" t="str">
        <f>IF(AU88="","",INDEX($FW$2:$GA$2,2,MATCH(AU88,#REF!,0)))</f>
        <v/>
      </c>
      <c r="FX88" s="57" t="str">
        <f>IF(AV88="","",INDEX($FW$2:$GA$2,2,MATCH(AV88,#REF!,0)))</f>
        <v/>
      </c>
      <c r="FY88" s="57" t="str">
        <f>IF(AW88="","",INDEX($FW$2:$GA$2,2,MATCH(AW88,#REF!,0)))</f>
        <v/>
      </c>
      <c r="FZ88" s="58" t="str">
        <f>IF(AX88="","",INDEX($FW$2:$GA$2,2,MATCH(AX88,#REF!,0)))</f>
        <v/>
      </c>
      <c r="GA88" s="59" t="e">
        <f>SUMPRODUCT(FQ88:FZ88,#REF!)</f>
        <v>#REF!</v>
      </c>
      <c r="GB88" s="43"/>
      <c r="GC88" s="88" t="str">
        <f t="shared" si="220"/>
        <v/>
      </c>
      <c r="GD88" s="88" t="e">
        <f t="shared" si="221"/>
        <v>#N/A</v>
      </c>
      <c r="GE88" s="88" t="e">
        <f t="shared" si="222"/>
        <v>#N/A</v>
      </c>
      <c r="GF88" s="87" t="e">
        <f t="shared" si="223"/>
        <v>#N/A</v>
      </c>
      <c r="GG88" s="87" t="str">
        <f t="shared" si="224"/>
        <v/>
      </c>
      <c r="GH88" s="87" t="str">
        <f t="shared" si="225"/>
        <v/>
      </c>
      <c r="GI88" s="87" t="str">
        <f t="shared" si="226"/>
        <v/>
      </c>
      <c r="GJ88" s="87" t="str">
        <f t="shared" si="227"/>
        <v/>
      </c>
    </row>
    <row r="89" spans="1:192" s="13" customFormat="1" ht="22.5" customHeight="1" outlineLevel="1">
      <c r="A89" s="608"/>
      <c r="B89" s="166"/>
      <c r="C89" s="494"/>
      <c r="D89" s="615" t="s">
        <v>471</v>
      </c>
      <c r="E89" s="195" t="s">
        <v>343</v>
      </c>
      <c r="F89" s="198" t="s">
        <v>363</v>
      </c>
      <c r="G89" s="167"/>
      <c r="H89" s="165"/>
      <c r="I89" s="167">
        <v>1980</v>
      </c>
      <c r="J89" s="167" t="str">
        <f t="shared" si="285"/>
        <v>昭55</v>
      </c>
      <c r="K89" s="167"/>
      <c r="L89" s="621">
        <v>775.68</v>
      </c>
      <c r="M89" s="68"/>
      <c r="N89" s="68"/>
      <c r="O89" s="168"/>
      <c r="P89" s="168"/>
      <c r="Q89" s="169"/>
      <c r="R89" s="461" t="e">
        <f t="shared" si="286"/>
        <v>#DIV/0!</v>
      </c>
      <c r="S89" s="461" t="e">
        <f t="shared" si="287"/>
        <v>#DIV/0!</v>
      </c>
      <c r="T89" s="462" t="e">
        <f t="shared" si="288"/>
        <v>#DIV/0!</v>
      </c>
      <c r="U89" s="68"/>
      <c r="V89" s="68"/>
      <c r="W89" s="68"/>
      <c r="X89" s="68"/>
      <c r="Y89" s="68"/>
      <c r="Z89" s="79" t="str">
        <f t="shared" si="289"/>
        <v>4: 500㎡以上</v>
      </c>
      <c r="AA89" s="69"/>
      <c r="AB89" s="69" t="str">
        <f t="shared" si="290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291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292"/>
        <v>35</v>
      </c>
      <c r="AZ89" s="68"/>
      <c r="BA89" s="68">
        <f t="shared" si="293"/>
        <v>35</v>
      </c>
      <c r="BB89" s="69" t="e">
        <f t="shared" si="294"/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295"/>
        <v/>
      </c>
      <c r="BK89" s="441" t="s">
        <v>415</v>
      </c>
      <c r="BL89" s="441">
        <v>2</v>
      </c>
      <c r="BM89" s="441"/>
      <c r="BN89" s="442"/>
      <c r="BO89" s="440" t="s">
        <v>452</v>
      </c>
      <c r="BP89" s="444" t="s">
        <v>2</v>
      </c>
      <c r="BQ89" s="441" t="s">
        <v>452</v>
      </c>
      <c r="BR89" s="441" t="s">
        <v>452</v>
      </c>
      <c r="BS89" s="441" t="s">
        <v>452</v>
      </c>
      <c r="BT89" s="441" t="s">
        <v>452</v>
      </c>
      <c r="BU89" s="441" t="s">
        <v>452</v>
      </c>
      <c r="BV89" s="442" t="s">
        <v>455</v>
      </c>
      <c r="BW89" s="191"/>
      <c r="BX89" s="190"/>
      <c r="BY89" s="190"/>
      <c r="BZ89" s="499"/>
      <c r="CA89" s="192">
        <v>1</v>
      </c>
      <c r="CB89" s="177" t="s">
        <v>387</v>
      </c>
      <c r="CC89" s="178" t="str">
        <f t="shared" si="119"/>
        <v/>
      </c>
      <c r="CD89" s="176" t="str">
        <f t="shared" si="213"/>
        <v/>
      </c>
      <c r="CE89" s="179"/>
      <c r="CF89" s="106" t="str">
        <f t="shared" si="214"/>
        <v/>
      </c>
      <c r="CG89" s="75" t="s">
        <v>387</v>
      </c>
      <c r="CH89" s="180" t="str">
        <f t="shared" si="215"/>
        <v/>
      </c>
      <c r="CI89" s="75">
        <v>1</v>
      </c>
      <c r="CJ89" s="181" t="str">
        <f t="shared" si="296"/>
        <v/>
      </c>
      <c r="CK89" s="107" t="e">
        <v>#N/A</v>
      </c>
      <c r="CL89" s="75" t="e">
        <v>#N/A</v>
      </c>
      <c r="CM89" s="180" t="e">
        <f t="shared" si="297"/>
        <v>#N/A</v>
      </c>
      <c r="CN89" s="75">
        <v>1</v>
      </c>
      <c r="CO89" s="181" t="e">
        <f t="shared" si="298"/>
        <v>#N/A</v>
      </c>
      <c r="CP89" s="107" t="e">
        <v>#N/A</v>
      </c>
      <c r="CQ89" s="75" t="e">
        <v>#N/A</v>
      </c>
      <c r="CR89" s="180" t="e">
        <f t="shared" si="216"/>
        <v>#N/A</v>
      </c>
      <c r="CS89" s="75">
        <v>1</v>
      </c>
      <c r="CT89" s="181" t="e">
        <f t="shared" si="299"/>
        <v>#N/A</v>
      </c>
      <c r="CU89" s="107" t="e">
        <v>#N/A</v>
      </c>
      <c r="CV89" s="75" t="e">
        <v>#N/A</v>
      </c>
      <c r="CW89" s="180" t="e">
        <f t="shared" si="300"/>
        <v>#N/A</v>
      </c>
      <c r="CX89" s="75">
        <v>1</v>
      </c>
      <c r="CY89" s="182" t="e">
        <f t="shared" si="301"/>
        <v>#N/A</v>
      </c>
      <c r="CZ89" s="109" t="str">
        <f t="shared" si="217"/>
        <v/>
      </c>
      <c r="DA89" s="76" t="str">
        <f t="shared" si="235"/>
        <v/>
      </c>
      <c r="DB89" s="82">
        <v>1</v>
      </c>
      <c r="DC89" s="183" t="str">
        <f t="shared" si="218"/>
        <v/>
      </c>
      <c r="DD89" s="85" t="s">
        <v>387</v>
      </c>
      <c r="DE89" s="184" t="str">
        <f t="shared" si="302"/>
        <v/>
      </c>
      <c r="DF89" s="77">
        <v>3</v>
      </c>
      <c r="DG89" s="185" t="str">
        <f t="shared" si="303"/>
        <v/>
      </c>
      <c r="DH89" s="78" t="str">
        <f t="shared" si="304"/>
        <v/>
      </c>
      <c r="DI89" s="75" t="s">
        <v>387</v>
      </c>
      <c r="DJ89" s="180" t="str">
        <f t="shared" si="305"/>
        <v/>
      </c>
      <c r="DK89" s="75">
        <v>1</v>
      </c>
      <c r="DL89" s="181" t="str">
        <f t="shared" si="306"/>
        <v/>
      </c>
      <c r="DM89" s="78" t="str">
        <f t="shared" si="307"/>
        <v/>
      </c>
      <c r="DN89" s="75" t="s">
        <v>387</v>
      </c>
      <c r="DO89" s="180" t="str">
        <f t="shared" si="308"/>
        <v/>
      </c>
      <c r="DP89" s="75">
        <v>1</v>
      </c>
      <c r="DQ89" s="181" t="str">
        <f t="shared" si="309"/>
        <v/>
      </c>
      <c r="DR89" s="78" t="str">
        <f t="shared" si="310"/>
        <v/>
      </c>
      <c r="DS89" s="75" t="s">
        <v>387</v>
      </c>
      <c r="DT89" s="180" t="str">
        <f t="shared" si="311"/>
        <v/>
      </c>
      <c r="DU89" s="75">
        <v>1</v>
      </c>
      <c r="DV89" s="154" t="str">
        <f t="shared" si="312"/>
        <v/>
      </c>
      <c r="DW89" s="506"/>
      <c r="DX89" s="358" t="s">
        <v>431</v>
      </c>
      <c r="DY89" s="360"/>
      <c r="DZ89" s="360"/>
      <c r="EA89" s="360"/>
      <c r="EB89" s="356"/>
      <c r="EC89" s="392"/>
      <c r="ED89" s="360"/>
      <c r="EE89" s="396"/>
      <c r="EF89" s="343"/>
      <c r="EG89" s="344"/>
      <c r="EH89" s="386"/>
      <c r="EI89" s="343"/>
      <c r="EJ89" s="343"/>
      <c r="EK89" s="343"/>
      <c r="EL89" s="344"/>
      <c r="EM89" s="386"/>
      <c r="EN89" s="343"/>
      <c r="EO89" s="343"/>
      <c r="EP89" s="343"/>
      <c r="EQ89" s="344"/>
      <c r="ER89" s="386"/>
      <c r="ES89" s="343"/>
      <c r="ET89" s="343"/>
      <c r="EU89" s="343"/>
      <c r="EV89" s="344"/>
      <c r="EW89" s="386"/>
      <c r="EX89" s="629" t="s">
        <v>429</v>
      </c>
      <c r="EY89" s="629" t="s">
        <v>429</v>
      </c>
      <c r="EZ89" s="629" t="s">
        <v>429</v>
      </c>
      <c r="FA89" s="344"/>
      <c r="FB89" s="386"/>
      <c r="FC89" s="343"/>
      <c r="FD89" s="343"/>
      <c r="FE89" s="343"/>
      <c r="FF89" s="344"/>
      <c r="FG89" s="540"/>
      <c r="FH89" s="343"/>
      <c r="FI89" s="343"/>
      <c r="FJ89" s="343"/>
      <c r="FK89" s="521"/>
      <c r="FL89" s="210"/>
      <c r="FM89" s="43"/>
      <c r="FN89" s="43"/>
      <c r="FO89" s="55" t="str">
        <f t="shared" si="219"/>
        <v/>
      </c>
      <c r="FP89" s="43"/>
      <c r="FQ89" s="56" t="str">
        <f>IF(AO89="","",INDEX($FW$2:$GA$2,2,MATCH(AO89,#REF!,0)))</f>
        <v/>
      </c>
      <c r="FR89" s="57" t="str">
        <f>IF(AP89="","",INDEX($FW$2:$GA$2,2,MATCH(AP89,#REF!,0)))</f>
        <v/>
      </c>
      <c r="FS89" s="57" t="str">
        <f>IF(AQ89="","",INDEX($FW$2:$GA$2,2,MATCH(AQ89,#REF!,0)))</f>
        <v/>
      </c>
      <c r="FT89" s="57" t="str">
        <f>IF(AR89="","",INDEX($FW$2:$GA$2,2,MATCH(AR89,#REF!,0)))</f>
        <v/>
      </c>
      <c r="FU89" s="57" t="str">
        <f>IF(AS89="","",INDEX($FW$2:$GA$2,2,MATCH(AS89,#REF!,0)))</f>
        <v/>
      </c>
      <c r="FV89" s="57" t="str">
        <f>IF(AT89="","",INDEX($FW$2:$GA$2,2,MATCH(AT89,#REF!,0)))</f>
        <v/>
      </c>
      <c r="FW89" s="57" t="str">
        <f>IF(AU89="","",INDEX($FW$2:$GA$2,2,MATCH(AU89,#REF!,0)))</f>
        <v/>
      </c>
      <c r="FX89" s="57" t="str">
        <f>IF(AV89="","",INDEX($FW$2:$GA$2,2,MATCH(AV89,#REF!,0)))</f>
        <v/>
      </c>
      <c r="FY89" s="57" t="str">
        <f>IF(AW89="","",INDEX($FW$2:$GA$2,2,MATCH(AW89,#REF!,0)))</f>
        <v/>
      </c>
      <c r="FZ89" s="58" t="str">
        <f>IF(AX89="","",INDEX($FW$2:$GA$2,2,MATCH(AX89,#REF!,0)))</f>
        <v/>
      </c>
      <c r="GA89" s="59" t="e">
        <f>SUMPRODUCT(FQ89:FZ89,#REF!)</f>
        <v>#REF!</v>
      </c>
      <c r="GB89" s="43"/>
      <c r="GC89" s="88" t="str">
        <f t="shared" si="220"/>
        <v/>
      </c>
      <c r="GD89" s="88" t="e">
        <f t="shared" si="221"/>
        <v>#N/A</v>
      </c>
      <c r="GE89" s="88" t="e">
        <f t="shared" si="222"/>
        <v>#N/A</v>
      </c>
      <c r="GF89" s="87" t="e">
        <f t="shared" si="223"/>
        <v>#N/A</v>
      </c>
      <c r="GG89" s="87" t="str">
        <f t="shared" si="224"/>
        <v/>
      </c>
      <c r="GH89" s="87" t="str">
        <f t="shared" si="225"/>
        <v/>
      </c>
      <c r="GI89" s="87" t="str">
        <f t="shared" si="226"/>
        <v/>
      </c>
      <c r="GJ89" s="87" t="str">
        <f t="shared" si="227"/>
        <v/>
      </c>
    </row>
    <row r="90" spans="1:192" s="13" customFormat="1" ht="22.5" customHeight="1" outlineLevel="1">
      <c r="A90" s="608"/>
      <c r="B90" s="166"/>
      <c r="C90" s="494"/>
      <c r="D90" s="615" t="s">
        <v>471</v>
      </c>
      <c r="E90" s="195" t="s">
        <v>344</v>
      </c>
      <c r="F90" s="198" t="s">
        <v>363</v>
      </c>
      <c r="G90" s="167"/>
      <c r="H90" s="165"/>
      <c r="I90" s="167">
        <v>1981</v>
      </c>
      <c r="J90" s="167" t="str">
        <f t="shared" si="285"/>
        <v>昭56</v>
      </c>
      <c r="K90" s="167"/>
      <c r="L90" s="621">
        <v>175.81</v>
      </c>
      <c r="M90" s="68"/>
      <c r="N90" s="68"/>
      <c r="O90" s="168"/>
      <c r="P90" s="168"/>
      <c r="Q90" s="169"/>
      <c r="R90" s="461" t="e">
        <f t="shared" si="286"/>
        <v>#DIV/0!</v>
      </c>
      <c r="S90" s="461" t="e">
        <f t="shared" si="287"/>
        <v>#DIV/0!</v>
      </c>
      <c r="T90" s="462" t="e">
        <f t="shared" si="288"/>
        <v>#DIV/0!</v>
      </c>
      <c r="U90" s="68"/>
      <c r="V90" s="68"/>
      <c r="W90" s="68"/>
      <c r="X90" s="68"/>
      <c r="Y90" s="68"/>
      <c r="Z90" s="79" t="str">
        <f t="shared" si="289"/>
        <v>6: 100㎡以上</v>
      </c>
      <c r="AA90" s="69"/>
      <c r="AB90" s="69" t="str">
        <f t="shared" si="290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291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292"/>
        <v>34</v>
      </c>
      <c r="AZ90" s="68"/>
      <c r="BA90" s="68">
        <f t="shared" si="293"/>
        <v>34</v>
      </c>
      <c r="BB90" s="69" t="e">
        <f t="shared" si="294"/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295"/>
        <v/>
      </c>
      <c r="BK90" s="441" t="s">
        <v>410</v>
      </c>
      <c r="BL90" s="441">
        <v>1</v>
      </c>
      <c r="BM90" s="441"/>
      <c r="BN90" s="442"/>
      <c r="BO90" s="440" t="s">
        <v>454</v>
      </c>
      <c r="BP90" s="444" t="s">
        <v>2</v>
      </c>
      <c r="BQ90" s="441" t="s">
        <v>452</v>
      </c>
      <c r="BR90" s="441" t="s">
        <v>452</v>
      </c>
      <c r="BS90" s="441" t="s">
        <v>452</v>
      </c>
      <c r="BT90" s="441" t="s">
        <v>452</v>
      </c>
      <c r="BU90" s="441" t="s">
        <v>452</v>
      </c>
      <c r="BV90" s="442" t="s">
        <v>455</v>
      </c>
      <c r="BW90" s="191"/>
      <c r="BX90" s="190"/>
      <c r="BY90" s="190"/>
      <c r="BZ90" s="499"/>
      <c r="CA90" s="192">
        <v>1</v>
      </c>
      <c r="CB90" s="177" t="s">
        <v>387</v>
      </c>
      <c r="CC90" s="178" t="str">
        <f t="shared" si="119"/>
        <v/>
      </c>
      <c r="CD90" s="176" t="str">
        <f t="shared" si="213"/>
        <v/>
      </c>
      <c r="CE90" s="179"/>
      <c r="CF90" s="106" t="str">
        <f t="shared" si="214"/>
        <v/>
      </c>
      <c r="CG90" s="75" t="s">
        <v>387</v>
      </c>
      <c r="CH90" s="180" t="str">
        <f t="shared" si="215"/>
        <v/>
      </c>
      <c r="CI90" s="75">
        <v>1</v>
      </c>
      <c r="CJ90" s="181" t="str">
        <f t="shared" si="296"/>
        <v/>
      </c>
      <c r="CK90" s="107" t="e">
        <v>#N/A</v>
      </c>
      <c r="CL90" s="75" t="e">
        <v>#N/A</v>
      </c>
      <c r="CM90" s="180" t="e">
        <f t="shared" si="297"/>
        <v>#N/A</v>
      </c>
      <c r="CN90" s="75">
        <v>1</v>
      </c>
      <c r="CO90" s="181" t="e">
        <f t="shared" si="298"/>
        <v>#N/A</v>
      </c>
      <c r="CP90" s="107" t="e">
        <v>#N/A</v>
      </c>
      <c r="CQ90" s="75" t="e">
        <v>#N/A</v>
      </c>
      <c r="CR90" s="180" t="e">
        <f t="shared" si="216"/>
        <v>#N/A</v>
      </c>
      <c r="CS90" s="75">
        <v>1</v>
      </c>
      <c r="CT90" s="181" t="e">
        <f t="shared" si="299"/>
        <v>#N/A</v>
      </c>
      <c r="CU90" s="107" t="e">
        <v>#N/A</v>
      </c>
      <c r="CV90" s="75" t="e">
        <v>#N/A</v>
      </c>
      <c r="CW90" s="180" t="e">
        <f t="shared" si="300"/>
        <v>#N/A</v>
      </c>
      <c r="CX90" s="75">
        <v>1</v>
      </c>
      <c r="CY90" s="182" t="e">
        <f t="shared" si="301"/>
        <v>#N/A</v>
      </c>
      <c r="CZ90" s="109" t="str">
        <f t="shared" si="217"/>
        <v/>
      </c>
      <c r="DA90" s="76" t="str">
        <f t="shared" si="235"/>
        <v/>
      </c>
      <c r="DB90" s="82">
        <v>1</v>
      </c>
      <c r="DC90" s="183" t="str">
        <f t="shared" si="218"/>
        <v/>
      </c>
      <c r="DD90" s="85" t="s">
        <v>387</v>
      </c>
      <c r="DE90" s="184" t="str">
        <f t="shared" si="302"/>
        <v/>
      </c>
      <c r="DF90" s="77">
        <v>3</v>
      </c>
      <c r="DG90" s="185" t="str">
        <f t="shared" si="303"/>
        <v/>
      </c>
      <c r="DH90" s="78" t="str">
        <f t="shared" si="304"/>
        <v/>
      </c>
      <c r="DI90" s="75" t="s">
        <v>387</v>
      </c>
      <c r="DJ90" s="180" t="str">
        <f t="shared" si="305"/>
        <v/>
      </c>
      <c r="DK90" s="75">
        <v>1</v>
      </c>
      <c r="DL90" s="181" t="str">
        <f t="shared" si="306"/>
        <v/>
      </c>
      <c r="DM90" s="78" t="str">
        <f t="shared" si="307"/>
        <v/>
      </c>
      <c r="DN90" s="75" t="s">
        <v>387</v>
      </c>
      <c r="DO90" s="180" t="str">
        <f t="shared" si="308"/>
        <v/>
      </c>
      <c r="DP90" s="75">
        <v>1</v>
      </c>
      <c r="DQ90" s="181" t="str">
        <f t="shared" si="309"/>
        <v/>
      </c>
      <c r="DR90" s="78" t="str">
        <f t="shared" si="310"/>
        <v/>
      </c>
      <c r="DS90" s="75" t="s">
        <v>387</v>
      </c>
      <c r="DT90" s="180" t="str">
        <f t="shared" si="311"/>
        <v/>
      </c>
      <c r="DU90" s="75">
        <v>1</v>
      </c>
      <c r="DV90" s="154" t="str">
        <f t="shared" si="312"/>
        <v/>
      </c>
      <c r="DW90" s="506"/>
      <c r="DX90" s="342"/>
      <c r="DY90" s="343"/>
      <c r="DZ90" s="343"/>
      <c r="EA90" s="343"/>
      <c r="EB90" s="344"/>
      <c r="EC90" s="386"/>
      <c r="ED90" s="343"/>
      <c r="EE90" s="350" t="s">
        <v>435</v>
      </c>
      <c r="EF90" s="351"/>
      <c r="EG90" s="352"/>
      <c r="EH90" s="389"/>
      <c r="EI90" s="351"/>
      <c r="EJ90" s="351"/>
      <c r="EK90" s="351"/>
      <c r="EL90" s="352"/>
      <c r="EM90" s="389"/>
      <c r="EN90" s="351"/>
      <c r="EO90" s="351"/>
      <c r="EP90" s="351"/>
      <c r="EQ90" s="352"/>
      <c r="ER90" s="389"/>
      <c r="ES90" s="351"/>
      <c r="ET90" s="351"/>
      <c r="EU90" s="351"/>
      <c r="EV90" s="352"/>
      <c r="EW90" s="389"/>
      <c r="EX90" s="351"/>
      <c r="EY90" s="351"/>
      <c r="EZ90" s="351"/>
      <c r="FA90" s="352"/>
      <c r="FB90" s="389"/>
      <c r="FC90" s="351"/>
      <c r="FD90" s="351"/>
      <c r="FE90" s="351"/>
      <c r="FF90" s="352"/>
      <c r="FG90" s="542"/>
      <c r="FH90" s="351"/>
      <c r="FI90" s="351"/>
      <c r="FJ90" s="351"/>
      <c r="FK90" s="526"/>
      <c r="FL90" s="210"/>
      <c r="FM90" s="43"/>
      <c r="FN90" s="43"/>
      <c r="FO90" s="55" t="str">
        <f t="shared" si="219"/>
        <v/>
      </c>
      <c r="FP90" s="43"/>
      <c r="FQ90" s="56" t="str">
        <f>IF(AO90="","",INDEX($FW$2:$GA$2,2,MATCH(AO90,#REF!,0)))</f>
        <v/>
      </c>
      <c r="FR90" s="57" t="str">
        <f>IF(AP90="","",INDEX($FW$2:$GA$2,2,MATCH(AP90,#REF!,0)))</f>
        <v/>
      </c>
      <c r="FS90" s="57" t="str">
        <f>IF(AQ90="","",INDEX($FW$2:$GA$2,2,MATCH(AQ90,#REF!,0)))</f>
        <v/>
      </c>
      <c r="FT90" s="57" t="str">
        <f>IF(AR90="","",INDEX($FW$2:$GA$2,2,MATCH(AR90,#REF!,0)))</f>
        <v/>
      </c>
      <c r="FU90" s="57" t="str">
        <f>IF(AS90="","",INDEX($FW$2:$GA$2,2,MATCH(AS90,#REF!,0)))</f>
        <v/>
      </c>
      <c r="FV90" s="57" t="str">
        <f>IF(AT90="","",INDEX($FW$2:$GA$2,2,MATCH(AT90,#REF!,0)))</f>
        <v/>
      </c>
      <c r="FW90" s="57" t="str">
        <f>IF(AU90="","",INDEX($FW$2:$GA$2,2,MATCH(AU90,#REF!,0)))</f>
        <v/>
      </c>
      <c r="FX90" s="57" t="str">
        <f>IF(AV90="","",INDEX($FW$2:$GA$2,2,MATCH(AV90,#REF!,0)))</f>
        <v/>
      </c>
      <c r="FY90" s="57" t="str">
        <f>IF(AW90="","",INDEX($FW$2:$GA$2,2,MATCH(AW90,#REF!,0)))</f>
        <v/>
      </c>
      <c r="FZ90" s="58" t="str">
        <f>IF(AX90="","",INDEX($FW$2:$GA$2,2,MATCH(AX90,#REF!,0)))</f>
        <v/>
      </c>
      <c r="GA90" s="59" t="e">
        <f>SUMPRODUCT(FQ90:FZ90,#REF!)</f>
        <v>#REF!</v>
      </c>
      <c r="GB90" s="43"/>
      <c r="GC90" s="88" t="str">
        <f t="shared" si="220"/>
        <v/>
      </c>
      <c r="GD90" s="88" t="e">
        <f t="shared" si="221"/>
        <v>#N/A</v>
      </c>
      <c r="GE90" s="88" t="e">
        <f t="shared" si="222"/>
        <v>#N/A</v>
      </c>
      <c r="GF90" s="87" t="e">
        <f t="shared" si="223"/>
        <v>#N/A</v>
      </c>
      <c r="GG90" s="87" t="str">
        <f t="shared" si="224"/>
        <v/>
      </c>
      <c r="GH90" s="87" t="str">
        <f t="shared" si="225"/>
        <v/>
      </c>
      <c r="GI90" s="87" t="str">
        <f t="shared" si="226"/>
        <v/>
      </c>
      <c r="GJ90" s="87" t="str">
        <f t="shared" si="227"/>
        <v/>
      </c>
    </row>
    <row r="91" spans="1:192" s="13" customFormat="1" ht="22.5" customHeight="1" outlineLevel="1">
      <c r="A91" s="608"/>
      <c r="B91" s="166"/>
      <c r="C91" s="494"/>
      <c r="D91" s="615" t="s">
        <v>471</v>
      </c>
      <c r="E91" s="195" t="s">
        <v>345</v>
      </c>
      <c r="F91" s="198" t="s">
        <v>363</v>
      </c>
      <c r="G91" s="167"/>
      <c r="H91" s="165"/>
      <c r="I91" s="167">
        <v>1979</v>
      </c>
      <c r="J91" s="167" t="str">
        <f t="shared" si="285"/>
        <v>昭54</v>
      </c>
      <c r="K91" s="167"/>
      <c r="L91" s="621">
        <v>504.6</v>
      </c>
      <c r="M91" s="68"/>
      <c r="N91" s="68"/>
      <c r="O91" s="168"/>
      <c r="P91" s="168"/>
      <c r="Q91" s="169"/>
      <c r="R91" s="461" t="e">
        <f t="shared" si="286"/>
        <v>#DIV/0!</v>
      </c>
      <c r="S91" s="461" t="e">
        <f t="shared" si="287"/>
        <v>#DIV/0!</v>
      </c>
      <c r="T91" s="462" t="e">
        <f t="shared" si="288"/>
        <v>#DIV/0!</v>
      </c>
      <c r="U91" s="68"/>
      <c r="V91" s="68"/>
      <c r="W91" s="68"/>
      <c r="X91" s="68"/>
      <c r="Y91" s="68"/>
      <c r="Z91" s="79" t="str">
        <f t="shared" si="289"/>
        <v>4: 500㎡以上</v>
      </c>
      <c r="AA91" s="69"/>
      <c r="AB91" s="69" t="str">
        <f t="shared" si="290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291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292"/>
        <v>36</v>
      </c>
      <c r="AZ91" s="68"/>
      <c r="BA91" s="68">
        <f t="shared" si="293"/>
        <v>36</v>
      </c>
      <c r="BB91" s="69" t="e">
        <f t="shared" si="294"/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295"/>
        <v/>
      </c>
      <c r="BK91" s="441" t="s">
        <v>409</v>
      </c>
      <c r="BL91" s="441">
        <v>3</v>
      </c>
      <c r="BM91" s="441"/>
      <c r="BN91" s="442"/>
      <c r="BO91" s="440" t="s">
        <v>452</v>
      </c>
      <c r="BP91" s="441" t="s">
        <v>452</v>
      </c>
      <c r="BQ91" s="441" t="s">
        <v>452</v>
      </c>
      <c r="BR91" s="441" t="s">
        <v>452</v>
      </c>
      <c r="BS91" s="441" t="s">
        <v>452</v>
      </c>
      <c r="BT91" s="441" t="s">
        <v>452</v>
      </c>
      <c r="BU91" s="441" t="s">
        <v>452</v>
      </c>
      <c r="BV91" s="442" t="s">
        <v>455</v>
      </c>
      <c r="BW91" s="191"/>
      <c r="BX91" s="190"/>
      <c r="BY91" s="190"/>
      <c r="BZ91" s="499"/>
      <c r="CA91" s="192">
        <v>1</v>
      </c>
      <c r="CB91" s="177" t="s">
        <v>387</v>
      </c>
      <c r="CC91" s="178" t="str">
        <f t="shared" si="119"/>
        <v/>
      </c>
      <c r="CD91" s="176" t="str">
        <f t="shared" si="213"/>
        <v/>
      </c>
      <c r="CE91" s="179"/>
      <c r="CF91" s="106" t="str">
        <f t="shared" si="214"/>
        <v/>
      </c>
      <c r="CG91" s="75" t="s">
        <v>387</v>
      </c>
      <c r="CH91" s="180" t="str">
        <f t="shared" si="215"/>
        <v/>
      </c>
      <c r="CI91" s="75">
        <v>1</v>
      </c>
      <c r="CJ91" s="181" t="str">
        <f t="shared" si="296"/>
        <v/>
      </c>
      <c r="CK91" s="107" t="e">
        <v>#N/A</v>
      </c>
      <c r="CL91" s="75" t="e">
        <v>#N/A</v>
      </c>
      <c r="CM91" s="180" t="e">
        <f t="shared" si="297"/>
        <v>#N/A</v>
      </c>
      <c r="CN91" s="75">
        <v>1</v>
      </c>
      <c r="CO91" s="181" t="e">
        <f t="shared" si="298"/>
        <v>#N/A</v>
      </c>
      <c r="CP91" s="107" t="e">
        <v>#N/A</v>
      </c>
      <c r="CQ91" s="75" t="e">
        <v>#N/A</v>
      </c>
      <c r="CR91" s="180" t="e">
        <f t="shared" si="216"/>
        <v>#N/A</v>
      </c>
      <c r="CS91" s="75">
        <v>1</v>
      </c>
      <c r="CT91" s="181" t="e">
        <f t="shared" si="299"/>
        <v>#N/A</v>
      </c>
      <c r="CU91" s="107" t="e">
        <v>#N/A</v>
      </c>
      <c r="CV91" s="75" t="e">
        <v>#N/A</v>
      </c>
      <c r="CW91" s="180" t="e">
        <f t="shared" si="300"/>
        <v>#N/A</v>
      </c>
      <c r="CX91" s="75">
        <v>1</v>
      </c>
      <c r="CY91" s="182" t="e">
        <f t="shared" si="301"/>
        <v>#N/A</v>
      </c>
      <c r="CZ91" s="109" t="str">
        <f t="shared" si="217"/>
        <v/>
      </c>
      <c r="DA91" s="76" t="str">
        <f t="shared" si="235"/>
        <v/>
      </c>
      <c r="DB91" s="82">
        <v>1</v>
      </c>
      <c r="DC91" s="183" t="str">
        <f t="shared" si="218"/>
        <v/>
      </c>
      <c r="DD91" s="85" t="s">
        <v>387</v>
      </c>
      <c r="DE91" s="184" t="str">
        <f t="shared" si="302"/>
        <v/>
      </c>
      <c r="DF91" s="77">
        <v>3</v>
      </c>
      <c r="DG91" s="185" t="str">
        <f t="shared" si="303"/>
        <v/>
      </c>
      <c r="DH91" s="78" t="str">
        <f t="shared" si="304"/>
        <v/>
      </c>
      <c r="DI91" s="75" t="s">
        <v>387</v>
      </c>
      <c r="DJ91" s="180" t="str">
        <f t="shared" si="305"/>
        <v/>
      </c>
      <c r="DK91" s="75">
        <v>1</v>
      </c>
      <c r="DL91" s="181" t="str">
        <f t="shared" si="306"/>
        <v/>
      </c>
      <c r="DM91" s="78" t="str">
        <f t="shared" si="307"/>
        <v/>
      </c>
      <c r="DN91" s="75" t="s">
        <v>387</v>
      </c>
      <c r="DO91" s="180" t="str">
        <f t="shared" si="308"/>
        <v/>
      </c>
      <c r="DP91" s="75">
        <v>1</v>
      </c>
      <c r="DQ91" s="181" t="str">
        <f t="shared" si="309"/>
        <v/>
      </c>
      <c r="DR91" s="78" t="str">
        <f t="shared" si="310"/>
        <v/>
      </c>
      <c r="DS91" s="75" t="s">
        <v>387</v>
      </c>
      <c r="DT91" s="180" t="str">
        <f t="shared" si="311"/>
        <v/>
      </c>
      <c r="DU91" s="75">
        <v>1</v>
      </c>
      <c r="DV91" s="154" t="str">
        <f t="shared" si="312"/>
        <v/>
      </c>
      <c r="DW91" s="506"/>
      <c r="DX91" s="342"/>
      <c r="DY91" s="343"/>
      <c r="DZ91" s="343"/>
      <c r="EA91" s="343"/>
      <c r="EB91" s="344"/>
      <c r="EC91" s="386"/>
      <c r="ED91" s="343"/>
      <c r="EE91" s="343"/>
      <c r="EF91" s="343"/>
      <c r="EG91" s="344"/>
      <c r="EH91" s="386"/>
      <c r="EI91" s="343"/>
      <c r="EJ91" s="343"/>
      <c r="EK91" s="343"/>
      <c r="EL91" s="344"/>
      <c r="EM91" s="386"/>
      <c r="EN91" s="343"/>
      <c r="EO91" s="343"/>
      <c r="EP91" s="343"/>
      <c r="EQ91" s="344"/>
      <c r="ER91" s="386"/>
      <c r="ES91" s="343"/>
      <c r="ET91" s="343"/>
      <c r="EU91" s="343"/>
      <c r="EV91" s="344"/>
      <c r="EW91" s="386"/>
      <c r="EX91" s="343"/>
      <c r="EY91" s="343"/>
      <c r="EZ91" s="343"/>
      <c r="FA91" s="353" t="s">
        <v>435</v>
      </c>
      <c r="FB91" s="389"/>
      <c r="FC91" s="351"/>
      <c r="FD91" s="351"/>
      <c r="FE91" s="351"/>
      <c r="FF91" s="352"/>
      <c r="FG91" s="542"/>
      <c r="FH91" s="351"/>
      <c r="FI91" s="351"/>
      <c r="FJ91" s="351"/>
      <c r="FK91" s="526"/>
      <c r="FL91" s="210"/>
      <c r="FM91" s="43"/>
      <c r="FN91" s="43"/>
      <c r="FO91" s="55" t="str">
        <f t="shared" si="219"/>
        <v/>
      </c>
      <c r="FP91" s="43"/>
      <c r="FQ91" s="56" t="str">
        <f>IF(AO91="","",INDEX($FW$2:$GA$2,2,MATCH(AO91,#REF!,0)))</f>
        <v/>
      </c>
      <c r="FR91" s="57" t="str">
        <f>IF(AP91="","",INDEX($FW$2:$GA$2,2,MATCH(AP91,#REF!,0)))</f>
        <v/>
      </c>
      <c r="FS91" s="57" t="str">
        <f>IF(AQ91="","",INDEX($FW$2:$GA$2,2,MATCH(AQ91,#REF!,0)))</f>
        <v/>
      </c>
      <c r="FT91" s="57" t="str">
        <f>IF(AR91="","",INDEX($FW$2:$GA$2,2,MATCH(AR91,#REF!,0)))</f>
        <v/>
      </c>
      <c r="FU91" s="57" t="str">
        <f>IF(AS91="","",INDEX($FW$2:$GA$2,2,MATCH(AS91,#REF!,0)))</f>
        <v/>
      </c>
      <c r="FV91" s="57" t="str">
        <f>IF(AT91="","",INDEX($FW$2:$GA$2,2,MATCH(AT91,#REF!,0)))</f>
        <v/>
      </c>
      <c r="FW91" s="57" t="str">
        <f>IF(AU91="","",INDEX($FW$2:$GA$2,2,MATCH(AU91,#REF!,0)))</f>
        <v/>
      </c>
      <c r="FX91" s="57" t="str">
        <f>IF(AV91="","",INDEX($FW$2:$GA$2,2,MATCH(AV91,#REF!,0)))</f>
        <v/>
      </c>
      <c r="FY91" s="57" t="str">
        <f>IF(AW91="","",INDEX($FW$2:$GA$2,2,MATCH(AW91,#REF!,0)))</f>
        <v/>
      </c>
      <c r="FZ91" s="58" t="str">
        <f>IF(AX91="","",INDEX($FW$2:$GA$2,2,MATCH(AX91,#REF!,0)))</f>
        <v/>
      </c>
      <c r="GA91" s="59" t="e">
        <f>SUMPRODUCT(FQ91:FZ91,#REF!)</f>
        <v>#REF!</v>
      </c>
      <c r="GB91" s="43"/>
      <c r="GC91" s="88" t="str">
        <f t="shared" si="220"/>
        <v/>
      </c>
      <c r="GD91" s="88" t="e">
        <f t="shared" si="221"/>
        <v>#N/A</v>
      </c>
      <c r="GE91" s="88" t="e">
        <f t="shared" si="222"/>
        <v>#N/A</v>
      </c>
      <c r="GF91" s="87" t="e">
        <f t="shared" si="223"/>
        <v>#N/A</v>
      </c>
      <c r="GG91" s="87" t="str">
        <f t="shared" si="224"/>
        <v/>
      </c>
      <c r="GH91" s="87" t="str">
        <f t="shared" si="225"/>
        <v/>
      </c>
      <c r="GI91" s="87" t="str">
        <f t="shared" si="226"/>
        <v/>
      </c>
      <c r="GJ91" s="87" t="str">
        <f t="shared" si="227"/>
        <v/>
      </c>
    </row>
    <row r="92" spans="1:192" s="13" customFormat="1" ht="22.5" customHeight="1" outlineLevel="1">
      <c r="A92" s="608"/>
      <c r="B92" s="166"/>
      <c r="C92" s="494"/>
      <c r="D92" s="615" t="s">
        <v>471</v>
      </c>
      <c r="E92" s="195" t="s">
        <v>317</v>
      </c>
      <c r="F92" s="198" t="s">
        <v>363</v>
      </c>
      <c r="G92" s="167"/>
      <c r="H92" s="165"/>
      <c r="I92" s="167">
        <v>1979</v>
      </c>
      <c r="J92" s="167" t="str">
        <f t="shared" si="285"/>
        <v>昭54</v>
      </c>
      <c r="K92" s="167"/>
      <c r="L92" s="621">
        <v>763</v>
      </c>
      <c r="M92" s="68"/>
      <c r="N92" s="68"/>
      <c r="O92" s="168"/>
      <c r="P92" s="168"/>
      <c r="Q92" s="169"/>
      <c r="R92" s="461" t="e">
        <f t="shared" si="286"/>
        <v>#DIV/0!</v>
      </c>
      <c r="S92" s="461" t="e">
        <f t="shared" si="287"/>
        <v>#DIV/0!</v>
      </c>
      <c r="T92" s="462" t="e">
        <f t="shared" si="288"/>
        <v>#DIV/0!</v>
      </c>
      <c r="U92" s="68"/>
      <c r="V92" s="68"/>
      <c r="W92" s="68"/>
      <c r="X92" s="68"/>
      <c r="Y92" s="68"/>
      <c r="Z92" s="79" t="str">
        <f t="shared" si="289"/>
        <v>4: 500㎡以上</v>
      </c>
      <c r="AA92" s="69"/>
      <c r="AB92" s="69" t="str">
        <f t="shared" si="290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291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292"/>
        <v>36</v>
      </c>
      <c r="AZ92" s="68"/>
      <c r="BA92" s="68">
        <f t="shared" si="293"/>
        <v>36</v>
      </c>
      <c r="BB92" s="69" t="e">
        <f t="shared" si="294"/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295"/>
        <v/>
      </c>
      <c r="BK92" s="441" t="s">
        <v>415</v>
      </c>
      <c r="BL92" s="441">
        <v>2</v>
      </c>
      <c r="BM92" s="441"/>
      <c r="BN92" s="442"/>
      <c r="BO92" s="440" t="s">
        <v>452</v>
      </c>
      <c r="BP92" s="441" t="s">
        <v>452</v>
      </c>
      <c r="BQ92" s="441" t="s">
        <v>452</v>
      </c>
      <c r="BR92" s="441" t="s">
        <v>452</v>
      </c>
      <c r="BS92" s="441" t="s">
        <v>452</v>
      </c>
      <c r="BT92" s="441" t="s">
        <v>452</v>
      </c>
      <c r="BU92" s="441" t="s">
        <v>452</v>
      </c>
      <c r="BV92" s="442" t="s">
        <v>455</v>
      </c>
      <c r="BW92" s="191"/>
      <c r="BX92" s="190"/>
      <c r="BY92" s="190"/>
      <c r="BZ92" s="499"/>
      <c r="CA92" s="192">
        <v>1</v>
      </c>
      <c r="CB92" s="177" t="s">
        <v>387</v>
      </c>
      <c r="CC92" s="178" t="str">
        <f t="shared" si="119"/>
        <v/>
      </c>
      <c r="CD92" s="176" t="str">
        <f t="shared" si="213"/>
        <v/>
      </c>
      <c r="CE92" s="179"/>
      <c r="CF92" s="106" t="str">
        <f t="shared" si="214"/>
        <v/>
      </c>
      <c r="CG92" s="75" t="s">
        <v>387</v>
      </c>
      <c r="CH92" s="180" t="str">
        <f t="shared" si="215"/>
        <v/>
      </c>
      <c r="CI92" s="75">
        <v>1</v>
      </c>
      <c r="CJ92" s="181" t="str">
        <f t="shared" si="296"/>
        <v/>
      </c>
      <c r="CK92" s="107" t="e">
        <v>#N/A</v>
      </c>
      <c r="CL92" s="75" t="e">
        <v>#N/A</v>
      </c>
      <c r="CM92" s="180" t="e">
        <f t="shared" si="297"/>
        <v>#N/A</v>
      </c>
      <c r="CN92" s="75">
        <v>1</v>
      </c>
      <c r="CO92" s="181" t="e">
        <f t="shared" si="298"/>
        <v>#N/A</v>
      </c>
      <c r="CP92" s="107" t="e">
        <v>#N/A</v>
      </c>
      <c r="CQ92" s="75" t="e">
        <v>#N/A</v>
      </c>
      <c r="CR92" s="180" t="e">
        <f t="shared" si="216"/>
        <v>#N/A</v>
      </c>
      <c r="CS92" s="75">
        <v>1</v>
      </c>
      <c r="CT92" s="181" t="e">
        <f t="shared" si="299"/>
        <v>#N/A</v>
      </c>
      <c r="CU92" s="107" t="e">
        <v>#N/A</v>
      </c>
      <c r="CV92" s="75" t="e">
        <v>#N/A</v>
      </c>
      <c r="CW92" s="180" t="e">
        <f t="shared" si="300"/>
        <v>#N/A</v>
      </c>
      <c r="CX92" s="75">
        <v>1</v>
      </c>
      <c r="CY92" s="182" t="e">
        <f t="shared" si="301"/>
        <v>#N/A</v>
      </c>
      <c r="CZ92" s="109" t="str">
        <f t="shared" si="217"/>
        <v/>
      </c>
      <c r="DA92" s="76" t="str">
        <f t="shared" si="235"/>
        <v/>
      </c>
      <c r="DB92" s="82">
        <v>1</v>
      </c>
      <c r="DC92" s="183" t="str">
        <f t="shared" si="218"/>
        <v/>
      </c>
      <c r="DD92" s="85" t="s">
        <v>387</v>
      </c>
      <c r="DE92" s="184" t="str">
        <f t="shared" si="302"/>
        <v/>
      </c>
      <c r="DF92" s="77">
        <v>3</v>
      </c>
      <c r="DG92" s="185" t="str">
        <f t="shared" si="303"/>
        <v/>
      </c>
      <c r="DH92" s="78" t="str">
        <f t="shared" si="304"/>
        <v/>
      </c>
      <c r="DI92" s="75" t="s">
        <v>387</v>
      </c>
      <c r="DJ92" s="180" t="str">
        <f t="shared" si="305"/>
        <v/>
      </c>
      <c r="DK92" s="75">
        <v>1</v>
      </c>
      <c r="DL92" s="181" t="str">
        <f t="shared" si="306"/>
        <v/>
      </c>
      <c r="DM92" s="78" t="str">
        <f t="shared" si="307"/>
        <v/>
      </c>
      <c r="DN92" s="75" t="s">
        <v>387</v>
      </c>
      <c r="DO92" s="180" t="str">
        <f t="shared" si="308"/>
        <v/>
      </c>
      <c r="DP92" s="75">
        <v>1</v>
      </c>
      <c r="DQ92" s="181" t="str">
        <f t="shared" si="309"/>
        <v/>
      </c>
      <c r="DR92" s="78" t="str">
        <f t="shared" si="310"/>
        <v/>
      </c>
      <c r="DS92" s="75" t="s">
        <v>387</v>
      </c>
      <c r="DT92" s="180" t="str">
        <f t="shared" si="311"/>
        <v/>
      </c>
      <c r="DU92" s="75">
        <v>1</v>
      </c>
      <c r="DV92" s="154" t="str">
        <f t="shared" si="312"/>
        <v/>
      </c>
      <c r="DW92" s="506"/>
      <c r="DX92" s="342"/>
      <c r="DY92" s="343"/>
      <c r="DZ92" s="343"/>
      <c r="EA92" s="343"/>
      <c r="EB92" s="344"/>
      <c r="EC92" s="386"/>
      <c r="ED92" s="343"/>
      <c r="EE92" s="343"/>
      <c r="EF92" s="343"/>
      <c r="EG92" s="344"/>
      <c r="EH92" s="386"/>
      <c r="EI92" s="343"/>
      <c r="EJ92" s="343"/>
      <c r="EK92" s="343"/>
      <c r="EL92" s="344"/>
      <c r="EM92" s="386"/>
      <c r="EN92" s="343"/>
      <c r="EO92" s="343"/>
      <c r="EP92" s="343"/>
      <c r="EQ92" s="344"/>
      <c r="ER92" s="386"/>
      <c r="ES92" s="343"/>
      <c r="ET92" s="343"/>
      <c r="EU92" s="343"/>
      <c r="EV92" s="344"/>
      <c r="EW92" s="386"/>
      <c r="EX92" s="343"/>
      <c r="EY92" s="343"/>
      <c r="EZ92" s="343"/>
      <c r="FA92" s="344"/>
      <c r="FB92" s="386"/>
      <c r="FC92" s="343"/>
      <c r="FD92" s="350" t="s">
        <v>435</v>
      </c>
      <c r="FE92" s="351"/>
      <c r="FF92" s="352"/>
      <c r="FG92" s="542"/>
      <c r="FH92" s="351"/>
      <c r="FI92" s="351"/>
      <c r="FJ92" s="351"/>
      <c r="FK92" s="526"/>
      <c r="FL92" s="210"/>
      <c r="FM92" s="43"/>
      <c r="FN92" s="43"/>
      <c r="FO92" s="55" t="str">
        <f t="shared" si="219"/>
        <v/>
      </c>
      <c r="FP92" s="43"/>
      <c r="FQ92" s="56" t="str">
        <f>IF(AO92="","",INDEX($FW$2:$GA$2,2,MATCH(AO92,#REF!,0)))</f>
        <v/>
      </c>
      <c r="FR92" s="57" t="str">
        <f>IF(AP92="","",INDEX($FW$2:$GA$2,2,MATCH(AP92,#REF!,0)))</f>
        <v/>
      </c>
      <c r="FS92" s="57" t="str">
        <f>IF(AQ92="","",INDEX($FW$2:$GA$2,2,MATCH(AQ92,#REF!,0)))</f>
        <v/>
      </c>
      <c r="FT92" s="57" t="str">
        <f>IF(AR92="","",INDEX($FW$2:$GA$2,2,MATCH(AR92,#REF!,0)))</f>
        <v/>
      </c>
      <c r="FU92" s="57" t="str">
        <f>IF(AS92="","",INDEX($FW$2:$GA$2,2,MATCH(AS92,#REF!,0)))</f>
        <v/>
      </c>
      <c r="FV92" s="57" t="str">
        <f>IF(AT92="","",INDEX($FW$2:$GA$2,2,MATCH(AT92,#REF!,0)))</f>
        <v/>
      </c>
      <c r="FW92" s="57" t="str">
        <f>IF(AU92="","",INDEX($FW$2:$GA$2,2,MATCH(AU92,#REF!,0)))</f>
        <v/>
      </c>
      <c r="FX92" s="57" t="str">
        <f>IF(AV92="","",INDEX($FW$2:$GA$2,2,MATCH(AV92,#REF!,0)))</f>
        <v/>
      </c>
      <c r="FY92" s="57" t="str">
        <f>IF(AW92="","",INDEX($FW$2:$GA$2,2,MATCH(AW92,#REF!,0)))</f>
        <v/>
      </c>
      <c r="FZ92" s="58" t="str">
        <f>IF(AX92="","",INDEX($FW$2:$GA$2,2,MATCH(AX92,#REF!,0)))</f>
        <v/>
      </c>
      <c r="GA92" s="59" t="e">
        <f>SUMPRODUCT(FQ92:FZ92,#REF!)</f>
        <v>#REF!</v>
      </c>
      <c r="GB92" s="43"/>
      <c r="GC92" s="88" t="str">
        <f t="shared" si="220"/>
        <v/>
      </c>
      <c r="GD92" s="88" t="e">
        <f t="shared" si="221"/>
        <v>#N/A</v>
      </c>
      <c r="GE92" s="88" t="e">
        <f t="shared" si="222"/>
        <v>#N/A</v>
      </c>
      <c r="GF92" s="87" t="e">
        <f t="shared" si="223"/>
        <v>#N/A</v>
      </c>
      <c r="GG92" s="87" t="str">
        <f t="shared" si="224"/>
        <v/>
      </c>
      <c r="GH92" s="87" t="str">
        <f t="shared" si="225"/>
        <v/>
      </c>
      <c r="GI92" s="87" t="str">
        <f t="shared" si="226"/>
        <v/>
      </c>
      <c r="GJ92" s="87" t="str">
        <f t="shared" si="227"/>
        <v/>
      </c>
    </row>
    <row r="93" spans="1:192" s="13" customFormat="1" ht="22.5" customHeight="1" outlineLevel="1">
      <c r="A93" s="608"/>
      <c r="B93" s="166"/>
      <c r="C93" s="494"/>
      <c r="D93" s="615" t="s">
        <v>471</v>
      </c>
      <c r="E93" s="195" t="s">
        <v>318</v>
      </c>
      <c r="F93" s="198" t="s">
        <v>363</v>
      </c>
      <c r="G93" s="167"/>
      <c r="H93" s="165"/>
      <c r="I93" s="167">
        <v>1982</v>
      </c>
      <c r="J93" s="167" t="str">
        <f t="shared" si="285"/>
        <v>昭57</v>
      </c>
      <c r="K93" s="167"/>
      <c r="L93" s="621">
        <v>310.10000000000002</v>
      </c>
      <c r="M93" s="68"/>
      <c r="N93" s="68"/>
      <c r="O93" s="168"/>
      <c r="P93" s="168"/>
      <c r="Q93" s="169"/>
      <c r="R93" s="461" t="e">
        <f t="shared" si="286"/>
        <v>#DIV/0!</v>
      </c>
      <c r="S93" s="461" t="e">
        <f t="shared" si="287"/>
        <v>#DIV/0!</v>
      </c>
      <c r="T93" s="462" t="e">
        <f t="shared" si="288"/>
        <v>#DIV/0!</v>
      </c>
      <c r="U93" s="68"/>
      <c r="V93" s="68"/>
      <c r="W93" s="68"/>
      <c r="X93" s="68"/>
      <c r="Y93" s="68"/>
      <c r="Z93" s="79" t="str">
        <f t="shared" si="289"/>
        <v>5: 200㎡以上</v>
      </c>
      <c r="AA93" s="69"/>
      <c r="AB93" s="69" t="str">
        <f t="shared" si="290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291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292"/>
        <v>33</v>
      </c>
      <c r="AZ93" s="68"/>
      <c r="BA93" s="68">
        <f t="shared" si="293"/>
        <v>33</v>
      </c>
      <c r="BB93" s="69" t="e">
        <f t="shared" si="294"/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295"/>
        <v/>
      </c>
      <c r="BK93" s="441" t="s">
        <v>415</v>
      </c>
      <c r="BL93" s="441">
        <v>2</v>
      </c>
      <c r="BM93" s="441"/>
      <c r="BN93" s="442"/>
      <c r="BO93" s="440" t="s">
        <v>452</v>
      </c>
      <c r="BP93" s="444" t="s">
        <v>2</v>
      </c>
      <c r="BQ93" s="441" t="s">
        <v>452</v>
      </c>
      <c r="BR93" s="441" t="s">
        <v>452</v>
      </c>
      <c r="BS93" s="441" t="s">
        <v>452</v>
      </c>
      <c r="BT93" s="441" t="s">
        <v>452</v>
      </c>
      <c r="BU93" s="441" t="s">
        <v>452</v>
      </c>
      <c r="BV93" s="442" t="s">
        <v>455</v>
      </c>
      <c r="BW93" s="191"/>
      <c r="BX93" s="190"/>
      <c r="BY93" s="190"/>
      <c r="BZ93" s="499"/>
      <c r="CA93" s="192">
        <v>1</v>
      </c>
      <c r="CB93" s="177" t="s">
        <v>387</v>
      </c>
      <c r="CC93" s="178" t="str">
        <f t="shared" ref="CC93:CC156" si="313">IF(OR(N93="",CA93="",CB93="",TYPE(L93)&lt;&gt;1),"",L93*CB93)</f>
        <v/>
      </c>
      <c r="CD93" s="176" t="str">
        <f t="shared" si="213"/>
        <v/>
      </c>
      <c r="CE93" s="179"/>
      <c r="CF93" s="106" t="str">
        <f t="shared" si="214"/>
        <v/>
      </c>
      <c r="CG93" s="75" t="s">
        <v>387</v>
      </c>
      <c r="CH93" s="180" t="str">
        <f t="shared" si="215"/>
        <v/>
      </c>
      <c r="CI93" s="75">
        <v>1</v>
      </c>
      <c r="CJ93" s="181" t="str">
        <f t="shared" si="296"/>
        <v/>
      </c>
      <c r="CK93" s="107" t="e">
        <v>#N/A</v>
      </c>
      <c r="CL93" s="75" t="e">
        <v>#N/A</v>
      </c>
      <c r="CM93" s="180" t="e">
        <f t="shared" si="297"/>
        <v>#N/A</v>
      </c>
      <c r="CN93" s="75">
        <v>1</v>
      </c>
      <c r="CO93" s="181" t="e">
        <f t="shared" si="298"/>
        <v>#N/A</v>
      </c>
      <c r="CP93" s="107" t="e">
        <v>#N/A</v>
      </c>
      <c r="CQ93" s="75" t="e">
        <v>#N/A</v>
      </c>
      <c r="CR93" s="180" t="e">
        <f t="shared" si="216"/>
        <v>#N/A</v>
      </c>
      <c r="CS93" s="75">
        <v>1</v>
      </c>
      <c r="CT93" s="181" t="e">
        <f t="shared" si="299"/>
        <v>#N/A</v>
      </c>
      <c r="CU93" s="107" t="e">
        <v>#N/A</v>
      </c>
      <c r="CV93" s="75" t="e">
        <v>#N/A</v>
      </c>
      <c r="CW93" s="180" t="e">
        <f t="shared" si="300"/>
        <v>#N/A</v>
      </c>
      <c r="CX93" s="75">
        <v>1</v>
      </c>
      <c r="CY93" s="182" t="e">
        <f t="shared" si="301"/>
        <v>#N/A</v>
      </c>
      <c r="CZ93" s="109" t="str">
        <f t="shared" si="217"/>
        <v/>
      </c>
      <c r="DA93" s="76" t="str">
        <f t="shared" si="235"/>
        <v/>
      </c>
      <c r="DB93" s="82">
        <v>1</v>
      </c>
      <c r="DC93" s="183" t="str">
        <f t="shared" si="218"/>
        <v/>
      </c>
      <c r="DD93" s="85" t="s">
        <v>387</v>
      </c>
      <c r="DE93" s="184" t="str">
        <f t="shared" si="302"/>
        <v/>
      </c>
      <c r="DF93" s="77">
        <v>3</v>
      </c>
      <c r="DG93" s="185" t="str">
        <f t="shared" si="303"/>
        <v/>
      </c>
      <c r="DH93" s="78" t="str">
        <f t="shared" si="304"/>
        <v/>
      </c>
      <c r="DI93" s="75" t="s">
        <v>387</v>
      </c>
      <c r="DJ93" s="180" t="str">
        <f t="shared" si="305"/>
        <v/>
      </c>
      <c r="DK93" s="75">
        <v>1</v>
      </c>
      <c r="DL93" s="181" t="str">
        <f t="shared" si="306"/>
        <v/>
      </c>
      <c r="DM93" s="78" t="str">
        <f t="shared" si="307"/>
        <v/>
      </c>
      <c r="DN93" s="75" t="s">
        <v>387</v>
      </c>
      <c r="DO93" s="180" t="str">
        <f t="shared" si="308"/>
        <v/>
      </c>
      <c r="DP93" s="75">
        <v>1</v>
      </c>
      <c r="DQ93" s="181" t="str">
        <f t="shared" si="309"/>
        <v/>
      </c>
      <c r="DR93" s="78" t="str">
        <f t="shared" si="310"/>
        <v/>
      </c>
      <c r="DS93" s="75" t="s">
        <v>387</v>
      </c>
      <c r="DT93" s="180" t="str">
        <f t="shared" si="311"/>
        <v/>
      </c>
      <c r="DU93" s="75">
        <v>1</v>
      </c>
      <c r="DV93" s="154" t="str">
        <f t="shared" si="312"/>
        <v/>
      </c>
      <c r="DW93" s="510"/>
      <c r="DX93" s="358" t="s">
        <v>55</v>
      </c>
      <c r="DY93" s="343"/>
      <c r="DZ93" s="343"/>
      <c r="EA93" s="343"/>
      <c r="EB93" s="344"/>
      <c r="EC93" s="386"/>
      <c r="ED93" s="343"/>
      <c r="EE93" s="343"/>
      <c r="EF93" s="343"/>
      <c r="EG93" s="344"/>
      <c r="EH93" s="386"/>
      <c r="EI93" s="343"/>
      <c r="EJ93" s="343"/>
      <c r="EK93" s="343"/>
      <c r="EL93" s="344"/>
      <c r="EM93" s="386"/>
      <c r="EN93" s="343"/>
      <c r="EO93" s="343"/>
      <c r="EP93" s="343"/>
      <c r="EQ93" s="344"/>
      <c r="ER93" s="386"/>
      <c r="ES93" s="343"/>
      <c r="ET93" s="343"/>
      <c r="EU93" s="343"/>
      <c r="EV93" s="344"/>
      <c r="EW93" s="386"/>
      <c r="EX93" s="343"/>
      <c r="EY93" s="343"/>
      <c r="EZ93" s="343"/>
      <c r="FA93" s="344"/>
      <c r="FB93" s="386"/>
      <c r="FC93" s="343"/>
      <c r="FD93" s="343"/>
      <c r="FE93" s="343"/>
      <c r="FF93" s="344"/>
      <c r="FG93" s="543" t="s">
        <v>435</v>
      </c>
      <c r="FH93" s="351"/>
      <c r="FI93" s="351"/>
      <c r="FJ93" s="351"/>
      <c r="FK93" s="526"/>
      <c r="FL93" s="210"/>
      <c r="FM93" s="43"/>
      <c r="FN93" s="43"/>
      <c r="FO93" s="55" t="str">
        <f t="shared" si="219"/>
        <v/>
      </c>
      <c r="FP93" s="43"/>
      <c r="FQ93" s="56" t="str">
        <f>IF(AO93="","",INDEX($FW$2:$GA$2,2,MATCH(AO93,#REF!,0)))</f>
        <v/>
      </c>
      <c r="FR93" s="57" t="str">
        <f>IF(AP93="","",INDEX($FW$2:$GA$2,2,MATCH(AP93,#REF!,0)))</f>
        <v/>
      </c>
      <c r="FS93" s="57" t="str">
        <f>IF(AQ93="","",INDEX($FW$2:$GA$2,2,MATCH(AQ93,#REF!,0)))</f>
        <v/>
      </c>
      <c r="FT93" s="57" t="str">
        <f>IF(AR93="","",INDEX($FW$2:$GA$2,2,MATCH(AR93,#REF!,0)))</f>
        <v/>
      </c>
      <c r="FU93" s="57" t="str">
        <f>IF(AS93="","",INDEX($FW$2:$GA$2,2,MATCH(AS93,#REF!,0)))</f>
        <v/>
      </c>
      <c r="FV93" s="57" t="str">
        <f>IF(AT93="","",INDEX($FW$2:$GA$2,2,MATCH(AT93,#REF!,0)))</f>
        <v/>
      </c>
      <c r="FW93" s="57" t="str">
        <f>IF(AU93="","",INDEX($FW$2:$GA$2,2,MATCH(AU93,#REF!,0)))</f>
        <v/>
      </c>
      <c r="FX93" s="57" t="str">
        <f>IF(AV93="","",INDEX($FW$2:$GA$2,2,MATCH(AV93,#REF!,0)))</f>
        <v/>
      </c>
      <c r="FY93" s="57" t="str">
        <f>IF(AW93="","",INDEX($FW$2:$GA$2,2,MATCH(AW93,#REF!,0)))</f>
        <v/>
      </c>
      <c r="FZ93" s="58" t="str">
        <f>IF(AX93="","",INDEX($FW$2:$GA$2,2,MATCH(AX93,#REF!,0)))</f>
        <v/>
      </c>
      <c r="GA93" s="59" t="e">
        <f>SUMPRODUCT(FQ93:FZ93,#REF!)</f>
        <v>#REF!</v>
      </c>
      <c r="GB93" s="43"/>
      <c r="GC93" s="88" t="str">
        <f t="shared" si="220"/>
        <v/>
      </c>
      <c r="GD93" s="88" t="e">
        <f t="shared" si="221"/>
        <v>#N/A</v>
      </c>
      <c r="GE93" s="88" t="e">
        <f t="shared" si="222"/>
        <v>#N/A</v>
      </c>
      <c r="GF93" s="87" t="e">
        <f t="shared" si="223"/>
        <v>#N/A</v>
      </c>
      <c r="GG93" s="87" t="str">
        <f t="shared" si="224"/>
        <v/>
      </c>
      <c r="GH93" s="87" t="str">
        <f t="shared" si="225"/>
        <v/>
      </c>
      <c r="GI93" s="87" t="str">
        <f t="shared" si="226"/>
        <v/>
      </c>
      <c r="GJ93" s="87" t="str">
        <f t="shared" si="227"/>
        <v/>
      </c>
    </row>
    <row r="94" spans="1:192" s="13" customFormat="1" ht="22.5" customHeight="1" outlineLevel="1">
      <c r="A94" s="608"/>
      <c r="B94" s="166"/>
      <c r="C94" s="494"/>
      <c r="D94" s="615" t="s">
        <v>471</v>
      </c>
      <c r="E94" s="195" t="s">
        <v>319</v>
      </c>
      <c r="F94" s="198" t="s">
        <v>363</v>
      </c>
      <c r="G94" s="167"/>
      <c r="H94" s="165"/>
      <c r="I94" s="167">
        <v>1983</v>
      </c>
      <c r="J94" s="167" t="str">
        <f t="shared" si="285"/>
        <v>昭58</v>
      </c>
      <c r="K94" s="167"/>
      <c r="L94" s="621">
        <v>465.15</v>
      </c>
      <c r="M94" s="68"/>
      <c r="N94" s="68"/>
      <c r="O94" s="168"/>
      <c r="P94" s="168"/>
      <c r="Q94" s="169"/>
      <c r="R94" s="461" t="e">
        <f t="shared" si="286"/>
        <v>#DIV/0!</v>
      </c>
      <c r="S94" s="461" t="e">
        <f t="shared" si="287"/>
        <v>#DIV/0!</v>
      </c>
      <c r="T94" s="462" t="e">
        <f t="shared" si="288"/>
        <v>#DIV/0!</v>
      </c>
      <c r="U94" s="68"/>
      <c r="V94" s="68"/>
      <c r="W94" s="68"/>
      <c r="X94" s="68"/>
      <c r="Y94" s="68"/>
      <c r="Z94" s="79" t="str">
        <f t="shared" si="289"/>
        <v>5: 200㎡以上</v>
      </c>
      <c r="AA94" s="69"/>
      <c r="AB94" s="69" t="str">
        <f t="shared" si="290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291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292"/>
        <v>32</v>
      </c>
      <c r="AZ94" s="68"/>
      <c r="BA94" s="68">
        <f t="shared" si="293"/>
        <v>32</v>
      </c>
      <c r="BB94" s="69" t="e">
        <f t="shared" si="294"/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295"/>
        <v/>
      </c>
      <c r="BK94" s="441" t="s">
        <v>415</v>
      </c>
      <c r="BL94" s="441">
        <v>2</v>
      </c>
      <c r="BM94" s="441"/>
      <c r="BN94" s="442"/>
      <c r="BO94" s="440" t="s">
        <v>452</v>
      </c>
      <c r="BP94" s="444" t="s">
        <v>2</v>
      </c>
      <c r="BQ94" s="441" t="s">
        <v>452</v>
      </c>
      <c r="BR94" s="441" t="s">
        <v>452</v>
      </c>
      <c r="BS94" s="441" t="s">
        <v>452</v>
      </c>
      <c r="BT94" s="441" t="s">
        <v>452</v>
      </c>
      <c r="BU94" s="441" t="s">
        <v>452</v>
      </c>
      <c r="BV94" s="442" t="s">
        <v>455</v>
      </c>
      <c r="BW94" s="191"/>
      <c r="BX94" s="190"/>
      <c r="BY94" s="190"/>
      <c r="BZ94" s="499"/>
      <c r="CA94" s="192">
        <v>1</v>
      </c>
      <c r="CB94" s="177" t="s">
        <v>387</v>
      </c>
      <c r="CC94" s="178" t="str">
        <f t="shared" si="313"/>
        <v/>
      </c>
      <c r="CD94" s="176" t="str">
        <f t="shared" si="213"/>
        <v/>
      </c>
      <c r="CE94" s="179"/>
      <c r="CF94" s="106" t="str">
        <f t="shared" si="214"/>
        <v/>
      </c>
      <c r="CG94" s="75" t="s">
        <v>387</v>
      </c>
      <c r="CH94" s="180" t="str">
        <f t="shared" si="215"/>
        <v/>
      </c>
      <c r="CI94" s="75">
        <v>1</v>
      </c>
      <c r="CJ94" s="181" t="str">
        <f t="shared" si="296"/>
        <v/>
      </c>
      <c r="CK94" s="107" t="e">
        <v>#N/A</v>
      </c>
      <c r="CL94" s="75" t="e">
        <v>#N/A</v>
      </c>
      <c r="CM94" s="180" t="e">
        <f t="shared" si="297"/>
        <v>#N/A</v>
      </c>
      <c r="CN94" s="75">
        <v>1</v>
      </c>
      <c r="CO94" s="181" t="e">
        <f t="shared" si="298"/>
        <v>#N/A</v>
      </c>
      <c r="CP94" s="107" t="e">
        <v>#N/A</v>
      </c>
      <c r="CQ94" s="75" t="e">
        <v>#N/A</v>
      </c>
      <c r="CR94" s="180" t="e">
        <f t="shared" si="216"/>
        <v>#N/A</v>
      </c>
      <c r="CS94" s="75">
        <v>1</v>
      </c>
      <c r="CT94" s="181" t="e">
        <f t="shared" si="299"/>
        <v>#N/A</v>
      </c>
      <c r="CU94" s="107" t="e">
        <v>#N/A</v>
      </c>
      <c r="CV94" s="75" t="e">
        <v>#N/A</v>
      </c>
      <c r="CW94" s="180" t="e">
        <f t="shared" si="300"/>
        <v>#N/A</v>
      </c>
      <c r="CX94" s="75">
        <v>1</v>
      </c>
      <c r="CY94" s="182" t="e">
        <f t="shared" si="301"/>
        <v>#N/A</v>
      </c>
      <c r="CZ94" s="109" t="str">
        <f t="shared" si="217"/>
        <v/>
      </c>
      <c r="DA94" s="76" t="str">
        <f t="shared" si="235"/>
        <v/>
      </c>
      <c r="DB94" s="82">
        <v>1</v>
      </c>
      <c r="DC94" s="183" t="str">
        <f t="shared" si="218"/>
        <v/>
      </c>
      <c r="DD94" s="85" t="s">
        <v>387</v>
      </c>
      <c r="DE94" s="184" t="str">
        <f t="shared" si="302"/>
        <v/>
      </c>
      <c r="DF94" s="77">
        <v>3</v>
      </c>
      <c r="DG94" s="185" t="str">
        <f t="shared" si="303"/>
        <v/>
      </c>
      <c r="DH94" s="78" t="str">
        <f t="shared" si="304"/>
        <v/>
      </c>
      <c r="DI94" s="75" t="s">
        <v>387</v>
      </c>
      <c r="DJ94" s="180" t="str">
        <f t="shared" si="305"/>
        <v/>
      </c>
      <c r="DK94" s="75">
        <v>1</v>
      </c>
      <c r="DL94" s="181" t="str">
        <f t="shared" si="306"/>
        <v/>
      </c>
      <c r="DM94" s="78" t="str">
        <f t="shared" si="307"/>
        <v/>
      </c>
      <c r="DN94" s="75" t="s">
        <v>387</v>
      </c>
      <c r="DO94" s="180" t="str">
        <f t="shared" si="308"/>
        <v/>
      </c>
      <c r="DP94" s="75">
        <v>1</v>
      </c>
      <c r="DQ94" s="181" t="str">
        <f t="shared" si="309"/>
        <v/>
      </c>
      <c r="DR94" s="78" t="str">
        <f t="shared" si="310"/>
        <v/>
      </c>
      <c r="DS94" s="75" t="s">
        <v>387</v>
      </c>
      <c r="DT94" s="180" t="str">
        <f t="shared" si="311"/>
        <v/>
      </c>
      <c r="DU94" s="75">
        <v>1</v>
      </c>
      <c r="DV94" s="154" t="str">
        <f t="shared" si="312"/>
        <v/>
      </c>
      <c r="DW94" s="509" t="s">
        <v>431</v>
      </c>
      <c r="DX94" s="342"/>
      <c r="DY94" s="343"/>
      <c r="DZ94" s="343"/>
      <c r="EA94" s="343"/>
      <c r="EB94" s="344"/>
      <c r="EC94" s="386"/>
      <c r="ED94" s="343"/>
      <c r="EE94" s="343"/>
      <c r="EF94" s="343"/>
      <c r="EG94" s="344"/>
      <c r="EH94" s="386"/>
      <c r="EI94" s="343"/>
      <c r="EJ94" s="343"/>
      <c r="EK94" s="343"/>
      <c r="EL94" s="344"/>
      <c r="EM94" s="386"/>
      <c r="EN94" s="343"/>
      <c r="EO94" s="343"/>
      <c r="EP94" s="343"/>
      <c r="EQ94" s="344"/>
      <c r="ER94" s="386"/>
      <c r="ES94" s="343"/>
      <c r="ET94" s="343"/>
      <c r="EU94" s="343"/>
      <c r="EV94" s="344"/>
      <c r="EW94" s="386"/>
      <c r="EX94" s="343"/>
      <c r="EY94" s="343"/>
      <c r="EZ94" s="343"/>
      <c r="FA94" s="344"/>
      <c r="FB94" s="386"/>
      <c r="FC94" s="343"/>
      <c r="FD94" s="343"/>
      <c r="FE94" s="343"/>
      <c r="FF94" s="344"/>
      <c r="FG94" s="543" t="s">
        <v>435</v>
      </c>
      <c r="FH94" s="351"/>
      <c r="FI94" s="351"/>
      <c r="FJ94" s="351"/>
      <c r="FK94" s="526"/>
      <c r="FL94" s="210"/>
      <c r="FM94" s="43"/>
      <c r="FN94" s="43"/>
      <c r="FO94" s="55" t="str">
        <f t="shared" si="219"/>
        <v/>
      </c>
      <c r="FP94" s="43"/>
      <c r="FQ94" s="56" t="str">
        <f>IF(AO94="","",INDEX($FW$2:$GA$2,2,MATCH(AO94,#REF!,0)))</f>
        <v/>
      </c>
      <c r="FR94" s="57" t="str">
        <f>IF(AP94="","",INDEX($FW$2:$GA$2,2,MATCH(AP94,#REF!,0)))</f>
        <v/>
      </c>
      <c r="FS94" s="57" t="str">
        <f>IF(AQ94="","",INDEX($FW$2:$GA$2,2,MATCH(AQ94,#REF!,0)))</f>
        <v/>
      </c>
      <c r="FT94" s="57" t="str">
        <f>IF(AR94="","",INDEX($FW$2:$GA$2,2,MATCH(AR94,#REF!,0)))</f>
        <v/>
      </c>
      <c r="FU94" s="57" t="str">
        <f>IF(AS94="","",INDEX($FW$2:$GA$2,2,MATCH(AS94,#REF!,0)))</f>
        <v/>
      </c>
      <c r="FV94" s="57" t="str">
        <f>IF(AT94="","",INDEX($FW$2:$GA$2,2,MATCH(AT94,#REF!,0)))</f>
        <v/>
      </c>
      <c r="FW94" s="57" t="str">
        <f>IF(AU94="","",INDEX($FW$2:$GA$2,2,MATCH(AU94,#REF!,0)))</f>
        <v/>
      </c>
      <c r="FX94" s="57" t="str">
        <f>IF(AV94="","",INDEX($FW$2:$GA$2,2,MATCH(AV94,#REF!,0)))</f>
        <v/>
      </c>
      <c r="FY94" s="57" t="str">
        <f>IF(AW94="","",INDEX($FW$2:$GA$2,2,MATCH(AW94,#REF!,0)))</f>
        <v/>
      </c>
      <c r="FZ94" s="58" t="str">
        <f>IF(AX94="","",INDEX($FW$2:$GA$2,2,MATCH(AX94,#REF!,0)))</f>
        <v/>
      </c>
      <c r="GA94" s="59" t="e">
        <f>SUMPRODUCT(FQ94:FZ94,#REF!)</f>
        <v>#REF!</v>
      </c>
      <c r="GB94" s="43"/>
      <c r="GC94" s="88" t="str">
        <f t="shared" si="220"/>
        <v/>
      </c>
      <c r="GD94" s="88" t="e">
        <f t="shared" si="221"/>
        <v>#N/A</v>
      </c>
      <c r="GE94" s="88" t="e">
        <f t="shared" si="222"/>
        <v>#N/A</v>
      </c>
      <c r="GF94" s="87" t="e">
        <f t="shared" si="223"/>
        <v>#N/A</v>
      </c>
      <c r="GG94" s="87" t="str">
        <f t="shared" si="224"/>
        <v/>
      </c>
      <c r="GH94" s="87" t="str">
        <f t="shared" si="225"/>
        <v/>
      </c>
      <c r="GI94" s="87" t="str">
        <f t="shared" si="226"/>
        <v/>
      </c>
      <c r="GJ94" s="87" t="str">
        <f t="shared" si="227"/>
        <v/>
      </c>
    </row>
    <row r="95" spans="1:192" s="13" customFormat="1" ht="22.5" customHeight="1" outlineLevel="1">
      <c r="A95" s="608"/>
      <c r="B95" s="166"/>
      <c r="C95" s="494"/>
      <c r="D95" s="615" t="s">
        <v>471</v>
      </c>
      <c r="E95" s="195" t="s">
        <v>320</v>
      </c>
      <c r="F95" s="198" t="s">
        <v>363</v>
      </c>
      <c r="G95" s="167"/>
      <c r="H95" s="165"/>
      <c r="I95" s="167">
        <v>1986</v>
      </c>
      <c r="J95" s="167" t="str">
        <f t="shared" si="285"/>
        <v>昭61</v>
      </c>
      <c r="K95" s="167"/>
      <c r="L95" s="621">
        <v>409.02</v>
      </c>
      <c r="M95" s="68"/>
      <c r="N95" s="68"/>
      <c r="O95" s="168"/>
      <c r="P95" s="168"/>
      <c r="Q95" s="169"/>
      <c r="R95" s="461" t="e">
        <f t="shared" si="286"/>
        <v>#DIV/0!</v>
      </c>
      <c r="S95" s="461" t="e">
        <f t="shared" si="287"/>
        <v>#DIV/0!</v>
      </c>
      <c r="T95" s="462" t="e">
        <f t="shared" si="288"/>
        <v>#DIV/0!</v>
      </c>
      <c r="U95" s="68"/>
      <c r="V95" s="68"/>
      <c r="W95" s="68"/>
      <c r="X95" s="68"/>
      <c r="Y95" s="68"/>
      <c r="Z95" s="79" t="str">
        <f t="shared" si="289"/>
        <v>5: 200㎡以上</v>
      </c>
      <c r="AA95" s="69"/>
      <c r="AB95" s="69" t="str">
        <f t="shared" si="290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291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292"/>
        <v>29</v>
      </c>
      <c r="AZ95" s="68"/>
      <c r="BA95" s="68">
        <f t="shared" si="293"/>
        <v>29</v>
      </c>
      <c r="BB95" s="69" t="e">
        <f t="shared" si="294"/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295"/>
        <v/>
      </c>
      <c r="BK95" s="441" t="s">
        <v>415</v>
      </c>
      <c r="BL95" s="441">
        <v>1</v>
      </c>
      <c r="BM95" s="441"/>
      <c r="BN95" s="442"/>
      <c r="BO95" s="440" t="s">
        <v>452</v>
      </c>
      <c r="BP95" s="441" t="s">
        <v>452</v>
      </c>
      <c r="BQ95" s="441" t="s">
        <v>452</v>
      </c>
      <c r="BR95" s="441" t="s">
        <v>452</v>
      </c>
      <c r="BS95" s="441" t="s">
        <v>452</v>
      </c>
      <c r="BT95" s="441" t="s">
        <v>452</v>
      </c>
      <c r="BU95" s="441" t="s">
        <v>452</v>
      </c>
      <c r="BV95" s="442" t="s">
        <v>452</v>
      </c>
      <c r="BW95" s="191"/>
      <c r="BX95" s="190"/>
      <c r="BY95" s="190"/>
      <c r="BZ95" s="499"/>
      <c r="CA95" s="192">
        <v>1</v>
      </c>
      <c r="CB95" s="177" t="s">
        <v>387</v>
      </c>
      <c r="CC95" s="178" t="str">
        <f t="shared" si="313"/>
        <v/>
      </c>
      <c r="CD95" s="176" t="str">
        <f t="shared" si="213"/>
        <v/>
      </c>
      <c r="CE95" s="179"/>
      <c r="CF95" s="106" t="str">
        <f t="shared" si="214"/>
        <v/>
      </c>
      <c r="CG95" s="75" t="s">
        <v>387</v>
      </c>
      <c r="CH95" s="180" t="str">
        <f t="shared" si="215"/>
        <v/>
      </c>
      <c r="CI95" s="75">
        <v>1</v>
      </c>
      <c r="CJ95" s="181" t="str">
        <f t="shared" si="296"/>
        <v/>
      </c>
      <c r="CK95" s="107" t="e">
        <v>#N/A</v>
      </c>
      <c r="CL95" s="75" t="e">
        <v>#N/A</v>
      </c>
      <c r="CM95" s="180" t="e">
        <f t="shared" si="297"/>
        <v>#N/A</v>
      </c>
      <c r="CN95" s="75">
        <v>1</v>
      </c>
      <c r="CO95" s="181" t="e">
        <f t="shared" si="298"/>
        <v>#N/A</v>
      </c>
      <c r="CP95" s="107" t="e">
        <v>#N/A</v>
      </c>
      <c r="CQ95" s="75" t="e">
        <v>#N/A</v>
      </c>
      <c r="CR95" s="180" t="e">
        <f t="shared" si="216"/>
        <v>#N/A</v>
      </c>
      <c r="CS95" s="75">
        <v>1</v>
      </c>
      <c r="CT95" s="181" t="e">
        <f t="shared" si="299"/>
        <v>#N/A</v>
      </c>
      <c r="CU95" s="107" t="e">
        <v>#N/A</v>
      </c>
      <c r="CV95" s="75" t="e">
        <v>#N/A</v>
      </c>
      <c r="CW95" s="180" t="e">
        <f t="shared" si="300"/>
        <v>#N/A</v>
      </c>
      <c r="CX95" s="75">
        <v>1</v>
      </c>
      <c r="CY95" s="182" t="e">
        <f t="shared" si="301"/>
        <v>#N/A</v>
      </c>
      <c r="CZ95" s="109" t="str">
        <f t="shared" si="217"/>
        <v/>
      </c>
      <c r="DA95" s="76" t="str">
        <f t="shared" si="235"/>
        <v/>
      </c>
      <c r="DB95" s="82">
        <v>1</v>
      </c>
      <c r="DC95" s="183" t="str">
        <f t="shared" si="218"/>
        <v/>
      </c>
      <c r="DD95" s="85" t="s">
        <v>387</v>
      </c>
      <c r="DE95" s="184" t="str">
        <f t="shared" si="302"/>
        <v/>
      </c>
      <c r="DF95" s="77">
        <v>3</v>
      </c>
      <c r="DG95" s="185" t="str">
        <f t="shared" si="303"/>
        <v/>
      </c>
      <c r="DH95" s="78" t="str">
        <f t="shared" si="304"/>
        <v/>
      </c>
      <c r="DI95" s="75" t="s">
        <v>387</v>
      </c>
      <c r="DJ95" s="180" t="str">
        <f t="shared" si="305"/>
        <v/>
      </c>
      <c r="DK95" s="75">
        <v>1</v>
      </c>
      <c r="DL95" s="181" t="str">
        <f t="shared" si="306"/>
        <v/>
      </c>
      <c r="DM95" s="78" t="str">
        <f t="shared" si="307"/>
        <v/>
      </c>
      <c r="DN95" s="75" t="s">
        <v>387</v>
      </c>
      <c r="DO95" s="180" t="str">
        <f t="shared" si="308"/>
        <v/>
      </c>
      <c r="DP95" s="75">
        <v>1</v>
      </c>
      <c r="DQ95" s="181" t="str">
        <f t="shared" si="309"/>
        <v/>
      </c>
      <c r="DR95" s="78" t="str">
        <f t="shared" si="310"/>
        <v/>
      </c>
      <c r="DS95" s="75" t="s">
        <v>387</v>
      </c>
      <c r="DT95" s="180" t="str">
        <f t="shared" si="311"/>
        <v/>
      </c>
      <c r="DU95" s="75">
        <v>1</v>
      </c>
      <c r="DV95" s="154" t="str">
        <f t="shared" si="312"/>
        <v/>
      </c>
      <c r="DW95" s="506"/>
      <c r="DX95" s="342"/>
      <c r="DY95" s="343"/>
      <c r="DZ95" s="343"/>
      <c r="EA95" s="357" t="s">
        <v>431</v>
      </c>
      <c r="EB95" s="361" t="s">
        <v>431</v>
      </c>
      <c r="EC95" s="392"/>
      <c r="ED95" s="360"/>
      <c r="EE95" s="360"/>
      <c r="EF95" s="396"/>
      <c r="EG95" s="344"/>
      <c r="EH95" s="386"/>
      <c r="EI95" s="343"/>
      <c r="EJ95" s="343"/>
      <c r="EK95" s="343"/>
      <c r="EL95" s="344"/>
      <c r="EM95" s="386"/>
      <c r="EN95" s="343"/>
      <c r="EO95" s="343"/>
      <c r="EP95" s="343"/>
      <c r="EQ95" s="344"/>
      <c r="ER95" s="386"/>
      <c r="ES95" s="343"/>
      <c r="ET95" s="343"/>
      <c r="EU95" s="343"/>
      <c r="EV95" s="344"/>
      <c r="EW95" s="386"/>
      <c r="EX95" s="343"/>
      <c r="EY95" s="343"/>
      <c r="EZ95" s="343"/>
      <c r="FA95" s="344"/>
      <c r="FB95" s="386"/>
      <c r="FC95" s="343"/>
      <c r="FD95" s="343"/>
      <c r="FE95" s="343"/>
      <c r="FF95" s="344"/>
      <c r="FG95" s="540"/>
      <c r="FH95" s="343"/>
      <c r="FI95" s="350" t="s">
        <v>435</v>
      </c>
      <c r="FJ95" s="351"/>
      <c r="FK95" s="526"/>
      <c r="FL95" s="210"/>
      <c r="FM95" s="43"/>
      <c r="FN95" s="43"/>
      <c r="FO95" s="55" t="str">
        <f t="shared" si="219"/>
        <v/>
      </c>
      <c r="FP95" s="43"/>
      <c r="FQ95" s="56" t="str">
        <f>IF(AO95="","",INDEX($FW$2:$GA$2,2,MATCH(AO95,#REF!,0)))</f>
        <v/>
      </c>
      <c r="FR95" s="57" t="str">
        <f>IF(AP95="","",INDEX($FW$2:$GA$2,2,MATCH(AP95,#REF!,0)))</f>
        <v/>
      </c>
      <c r="FS95" s="57" t="str">
        <f>IF(AQ95="","",INDEX($FW$2:$GA$2,2,MATCH(AQ95,#REF!,0)))</f>
        <v/>
      </c>
      <c r="FT95" s="57" t="str">
        <f>IF(AR95="","",INDEX($FW$2:$GA$2,2,MATCH(AR95,#REF!,0)))</f>
        <v/>
      </c>
      <c r="FU95" s="57" t="str">
        <f>IF(AS95="","",INDEX($FW$2:$GA$2,2,MATCH(AS95,#REF!,0)))</f>
        <v/>
      </c>
      <c r="FV95" s="57" t="str">
        <f>IF(AT95="","",INDEX($FW$2:$GA$2,2,MATCH(AT95,#REF!,0)))</f>
        <v/>
      </c>
      <c r="FW95" s="57" t="str">
        <f>IF(AU95="","",INDEX($FW$2:$GA$2,2,MATCH(AU95,#REF!,0)))</f>
        <v/>
      </c>
      <c r="FX95" s="57" t="str">
        <f>IF(AV95="","",INDEX($FW$2:$GA$2,2,MATCH(AV95,#REF!,0)))</f>
        <v/>
      </c>
      <c r="FY95" s="57" t="str">
        <f>IF(AW95="","",INDEX($FW$2:$GA$2,2,MATCH(AW95,#REF!,0)))</f>
        <v/>
      </c>
      <c r="FZ95" s="58" t="str">
        <f>IF(AX95="","",INDEX($FW$2:$GA$2,2,MATCH(AX95,#REF!,0)))</f>
        <v/>
      </c>
      <c r="GA95" s="59" t="e">
        <f>SUMPRODUCT(FQ95:FZ95,#REF!)</f>
        <v>#REF!</v>
      </c>
      <c r="GB95" s="43"/>
      <c r="GC95" s="88" t="str">
        <f t="shared" si="220"/>
        <v/>
      </c>
      <c r="GD95" s="88" t="e">
        <f t="shared" si="221"/>
        <v>#N/A</v>
      </c>
      <c r="GE95" s="88" t="e">
        <f t="shared" si="222"/>
        <v>#N/A</v>
      </c>
      <c r="GF95" s="87" t="e">
        <f t="shared" si="223"/>
        <v>#N/A</v>
      </c>
      <c r="GG95" s="87" t="str">
        <f t="shared" si="224"/>
        <v/>
      </c>
      <c r="GH95" s="87" t="str">
        <f t="shared" si="225"/>
        <v/>
      </c>
      <c r="GI95" s="87" t="str">
        <f t="shared" si="226"/>
        <v/>
      </c>
      <c r="GJ95" s="87" t="str">
        <f t="shared" si="227"/>
        <v/>
      </c>
    </row>
    <row r="96" spans="1:192" s="13" customFormat="1" ht="22.5" customHeight="1" outlineLevel="1">
      <c r="A96" s="608"/>
      <c r="B96" s="166"/>
      <c r="C96" s="494"/>
      <c r="D96" s="615" t="s">
        <v>471</v>
      </c>
      <c r="E96" s="195" t="s">
        <v>327</v>
      </c>
      <c r="F96" s="198" t="s">
        <v>363</v>
      </c>
      <c r="G96" s="167"/>
      <c r="H96" s="165"/>
      <c r="I96" s="167">
        <v>1973</v>
      </c>
      <c r="J96" s="167" t="str">
        <f t="shared" si="228"/>
        <v>昭48</v>
      </c>
      <c r="K96" s="167"/>
      <c r="L96" s="621">
        <v>1983.95</v>
      </c>
      <c r="M96" s="68"/>
      <c r="N96" s="68"/>
      <c r="O96" s="168"/>
      <c r="P96" s="168"/>
      <c r="Q96" s="169"/>
      <c r="R96" s="461" t="e">
        <f t="shared" si="275"/>
        <v>#DIV/0!</v>
      </c>
      <c r="S96" s="461" t="e">
        <f t="shared" si="276"/>
        <v>#DIV/0!</v>
      </c>
      <c r="T96" s="462" t="e">
        <f t="shared" si="277"/>
        <v>#DIV/0!</v>
      </c>
      <c r="U96" s="68"/>
      <c r="V96" s="68"/>
      <c r="W96" s="68"/>
      <c r="X96" s="68"/>
      <c r="Y96" s="68"/>
      <c r="Z96" s="79" t="str">
        <f t="shared" si="278"/>
        <v>3: 1,000㎡以上</v>
      </c>
      <c r="AA96" s="69"/>
      <c r="AB96" s="69" t="str">
        <f t="shared" si="279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280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281"/>
        <v>42</v>
      </c>
      <c r="AZ96" s="68"/>
      <c r="BA96" s="68">
        <f t="shared" si="282"/>
        <v>42</v>
      </c>
      <c r="BB96" s="69" t="e">
        <f t="shared" si="283"/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284"/>
        <v/>
      </c>
      <c r="BK96" s="441" t="s">
        <v>415</v>
      </c>
      <c r="BL96" s="441">
        <v>2</v>
      </c>
      <c r="BM96" s="441"/>
      <c r="BN96" s="442"/>
      <c r="BO96" s="440" t="s">
        <v>452</v>
      </c>
      <c r="BP96" s="444" t="s">
        <v>2</v>
      </c>
      <c r="BQ96" s="441" t="s">
        <v>452</v>
      </c>
      <c r="BR96" s="441" t="s">
        <v>452</v>
      </c>
      <c r="BS96" s="441" t="s">
        <v>452</v>
      </c>
      <c r="BT96" s="441" t="s">
        <v>452</v>
      </c>
      <c r="BU96" s="441" t="s">
        <v>452</v>
      </c>
      <c r="BV96" s="442" t="s">
        <v>455</v>
      </c>
      <c r="BW96" s="191"/>
      <c r="BX96" s="190"/>
      <c r="BY96" s="190"/>
      <c r="BZ96" s="499"/>
      <c r="CA96" s="192">
        <v>1</v>
      </c>
      <c r="CB96" s="177" t="s">
        <v>387</v>
      </c>
      <c r="CC96" s="178" t="str">
        <f t="shared" si="313"/>
        <v/>
      </c>
      <c r="CD96" s="176" t="str">
        <f t="shared" si="213"/>
        <v/>
      </c>
      <c r="CE96" s="179"/>
      <c r="CF96" s="106" t="str">
        <f t="shared" si="214"/>
        <v/>
      </c>
      <c r="CG96" s="75" t="s">
        <v>387</v>
      </c>
      <c r="CH96" s="180" t="str">
        <f t="shared" si="215"/>
        <v/>
      </c>
      <c r="CI96" s="75">
        <v>1</v>
      </c>
      <c r="CJ96" s="181" t="str">
        <f t="shared" si="229"/>
        <v/>
      </c>
      <c r="CK96" s="107" t="e">
        <v>#N/A</v>
      </c>
      <c r="CL96" s="75" t="e">
        <v>#N/A</v>
      </c>
      <c r="CM96" s="180" t="e">
        <f t="shared" si="230"/>
        <v>#N/A</v>
      </c>
      <c r="CN96" s="75">
        <v>1</v>
      </c>
      <c r="CO96" s="181" t="e">
        <f t="shared" si="231"/>
        <v>#N/A</v>
      </c>
      <c r="CP96" s="107" t="e">
        <v>#N/A</v>
      </c>
      <c r="CQ96" s="75" t="e">
        <v>#N/A</v>
      </c>
      <c r="CR96" s="180" t="e">
        <f t="shared" si="216"/>
        <v>#N/A</v>
      </c>
      <c r="CS96" s="75">
        <v>1</v>
      </c>
      <c r="CT96" s="181" t="e">
        <f t="shared" si="232"/>
        <v>#N/A</v>
      </c>
      <c r="CU96" s="107" t="e">
        <v>#N/A</v>
      </c>
      <c r="CV96" s="75" t="e">
        <v>#N/A</v>
      </c>
      <c r="CW96" s="180" t="e">
        <f t="shared" si="233"/>
        <v>#N/A</v>
      </c>
      <c r="CX96" s="75">
        <v>1</v>
      </c>
      <c r="CY96" s="182" t="e">
        <f t="shared" si="234"/>
        <v>#N/A</v>
      </c>
      <c r="CZ96" s="109" t="str">
        <f t="shared" si="217"/>
        <v/>
      </c>
      <c r="DA96" s="76" t="str">
        <f t="shared" si="235"/>
        <v/>
      </c>
      <c r="DB96" s="82">
        <v>1</v>
      </c>
      <c r="DC96" s="183" t="str">
        <f t="shared" si="218"/>
        <v/>
      </c>
      <c r="DD96" s="85" t="s">
        <v>387</v>
      </c>
      <c r="DE96" s="184" t="str">
        <f t="shared" si="236"/>
        <v/>
      </c>
      <c r="DF96" s="77">
        <v>3</v>
      </c>
      <c r="DG96" s="185" t="str">
        <f t="shared" si="237"/>
        <v/>
      </c>
      <c r="DH96" s="78" t="str">
        <f t="shared" si="238"/>
        <v/>
      </c>
      <c r="DI96" s="75" t="s">
        <v>387</v>
      </c>
      <c r="DJ96" s="180" t="str">
        <f t="shared" si="239"/>
        <v/>
      </c>
      <c r="DK96" s="75">
        <v>1</v>
      </c>
      <c r="DL96" s="181" t="str">
        <f t="shared" si="240"/>
        <v/>
      </c>
      <c r="DM96" s="78" t="str">
        <f t="shared" si="241"/>
        <v/>
      </c>
      <c r="DN96" s="75" t="s">
        <v>387</v>
      </c>
      <c r="DO96" s="180" t="str">
        <f t="shared" si="242"/>
        <v/>
      </c>
      <c r="DP96" s="75">
        <v>1</v>
      </c>
      <c r="DQ96" s="181" t="str">
        <f t="shared" si="243"/>
        <v/>
      </c>
      <c r="DR96" s="78" t="str">
        <f t="shared" si="244"/>
        <v/>
      </c>
      <c r="DS96" s="75" t="s">
        <v>387</v>
      </c>
      <c r="DT96" s="180" t="str">
        <f t="shared" si="245"/>
        <v/>
      </c>
      <c r="DU96" s="75">
        <v>1</v>
      </c>
      <c r="DV96" s="154" t="str">
        <f t="shared" si="246"/>
        <v/>
      </c>
      <c r="DW96" s="506"/>
      <c r="DX96" s="358" t="s">
        <v>431</v>
      </c>
      <c r="DY96" s="343"/>
      <c r="DZ96" s="357" t="s">
        <v>431</v>
      </c>
      <c r="EA96" s="357" t="s">
        <v>431</v>
      </c>
      <c r="EB96" s="356"/>
      <c r="EC96" s="392"/>
      <c r="ED96" s="360"/>
      <c r="EE96" s="395"/>
      <c r="EF96" s="343"/>
      <c r="EG96" s="344"/>
      <c r="EH96" s="386"/>
      <c r="EI96" s="343"/>
      <c r="EJ96" s="343"/>
      <c r="EK96" s="343"/>
      <c r="EL96" s="344"/>
      <c r="EM96" s="386"/>
      <c r="EN96" s="343"/>
      <c r="EO96" s="343"/>
      <c r="EP96" s="343"/>
      <c r="EQ96" s="344"/>
      <c r="ER96" s="386"/>
      <c r="ES96" s="343"/>
      <c r="ET96" s="343"/>
      <c r="EU96" s="343"/>
      <c r="EV96" s="630" t="s">
        <v>429</v>
      </c>
      <c r="EW96" s="631" t="s">
        <v>429</v>
      </c>
      <c r="EX96" s="629" t="s">
        <v>429</v>
      </c>
      <c r="EY96" s="629" t="s">
        <v>429</v>
      </c>
      <c r="EZ96" s="629" t="s">
        <v>429</v>
      </c>
      <c r="FA96" s="344"/>
      <c r="FB96" s="386"/>
      <c r="FC96" s="343"/>
      <c r="FD96" s="343"/>
      <c r="FE96" s="343"/>
      <c r="FF96" s="344"/>
      <c r="FG96" s="540"/>
      <c r="FH96" s="343"/>
      <c r="FI96" s="343"/>
      <c r="FJ96" s="343"/>
      <c r="FK96" s="521"/>
      <c r="FL96" s="210"/>
      <c r="FM96" s="43"/>
      <c r="FN96" s="43"/>
      <c r="FO96" s="55" t="str">
        <f t="shared" si="219"/>
        <v/>
      </c>
      <c r="FP96" s="43"/>
      <c r="FQ96" s="56" t="str">
        <f>IF(AO96="","",INDEX($FW$2:$GA$2,2,MATCH(AO96,#REF!,0)))</f>
        <v/>
      </c>
      <c r="FR96" s="57" t="str">
        <f>IF(AP96="","",INDEX($FW$2:$GA$2,2,MATCH(AP96,#REF!,0)))</f>
        <v/>
      </c>
      <c r="FS96" s="57" t="str">
        <f>IF(AQ96="","",INDEX($FW$2:$GA$2,2,MATCH(AQ96,#REF!,0)))</f>
        <v/>
      </c>
      <c r="FT96" s="57" t="str">
        <f>IF(AR96="","",INDEX($FW$2:$GA$2,2,MATCH(AR96,#REF!,0)))</f>
        <v/>
      </c>
      <c r="FU96" s="57" t="str">
        <f>IF(AS96="","",INDEX($FW$2:$GA$2,2,MATCH(AS96,#REF!,0)))</f>
        <v/>
      </c>
      <c r="FV96" s="57" t="str">
        <f>IF(AT96="","",INDEX($FW$2:$GA$2,2,MATCH(AT96,#REF!,0)))</f>
        <v/>
      </c>
      <c r="FW96" s="57" t="str">
        <f>IF(AU96="","",INDEX($FW$2:$GA$2,2,MATCH(AU96,#REF!,0)))</f>
        <v/>
      </c>
      <c r="FX96" s="57" t="str">
        <f>IF(AV96="","",INDEX($FW$2:$GA$2,2,MATCH(AV96,#REF!,0)))</f>
        <v/>
      </c>
      <c r="FY96" s="57" t="str">
        <f>IF(AW96="","",INDEX($FW$2:$GA$2,2,MATCH(AW96,#REF!,0)))</f>
        <v/>
      </c>
      <c r="FZ96" s="58" t="str">
        <f>IF(AX96="","",INDEX($FW$2:$GA$2,2,MATCH(AX96,#REF!,0)))</f>
        <v/>
      </c>
      <c r="GA96" s="59" t="e">
        <f>SUMPRODUCT(FQ96:FZ96,#REF!)</f>
        <v>#REF!</v>
      </c>
      <c r="GB96" s="43"/>
      <c r="GC96" s="88" t="str">
        <f t="shared" si="220"/>
        <v/>
      </c>
      <c r="GD96" s="88" t="e">
        <f t="shared" si="221"/>
        <v>#N/A</v>
      </c>
      <c r="GE96" s="88" t="e">
        <f t="shared" si="222"/>
        <v>#N/A</v>
      </c>
      <c r="GF96" s="87" t="e">
        <f t="shared" si="223"/>
        <v>#N/A</v>
      </c>
      <c r="GG96" s="87" t="str">
        <f t="shared" si="224"/>
        <v/>
      </c>
      <c r="GH96" s="87" t="str">
        <f t="shared" si="225"/>
        <v/>
      </c>
      <c r="GI96" s="87" t="str">
        <f t="shared" si="226"/>
        <v/>
      </c>
      <c r="GJ96" s="87" t="str">
        <f t="shared" si="227"/>
        <v/>
      </c>
    </row>
    <row r="97" spans="1:192" s="13" customFormat="1" ht="22.5" customHeight="1" outlineLevel="1">
      <c r="A97" s="608"/>
      <c r="B97" s="166"/>
      <c r="C97" s="494"/>
      <c r="D97" s="615" t="s">
        <v>471</v>
      </c>
      <c r="E97" s="195" t="s">
        <v>328</v>
      </c>
      <c r="F97" s="198" t="s">
        <v>363</v>
      </c>
      <c r="G97" s="167"/>
      <c r="H97" s="165"/>
      <c r="I97" s="167">
        <v>1976</v>
      </c>
      <c r="J97" s="167" t="str">
        <f>IF(OR(I97="",TYPE(I97)&lt;&gt;1),"",TEXT(DATEVALUE(I97&amp;"/1/1"),"gge"))</f>
        <v>昭51</v>
      </c>
      <c r="K97" s="167"/>
      <c r="L97" s="621">
        <v>841.44</v>
      </c>
      <c r="M97" s="68"/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4: 500㎡以上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>IF(AND(TYPE(B$4)=1,B$4&lt;&gt;"",TYPE(I97)=1,I97&lt;&gt;""),B$4-I97,"")</f>
        <v>39</v>
      </c>
      <c r="AZ97" s="68"/>
      <c r="BA97" s="68">
        <f>IF(AY97="","",AY97+AZ97)</f>
        <v>39</v>
      </c>
      <c r="BB97" s="69" t="e">
        <f>GA97/10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>IF(OR(B$4="",AN97=""),"",AN97+B$4)</f>
        <v/>
      </c>
      <c r="BK97" s="441" t="s">
        <v>415</v>
      </c>
      <c r="BL97" s="441">
        <v>2</v>
      </c>
      <c r="BM97" s="441"/>
      <c r="BN97" s="442"/>
      <c r="BO97" s="440" t="s">
        <v>452</v>
      </c>
      <c r="BP97" s="441" t="s">
        <v>452</v>
      </c>
      <c r="BQ97" s="441" t="s">
        <v>452</v>
      </c>
      <c r="BR97" s="441" t="s">
        <v>452</v>
      </c>
      <c r="BS97" s="441" t="s">
        <v>452</v>
      </c>
      <c r="BT97" s="441" t="s">
        <v>452</v>
      </c>
      <c r="BU97" s="441" t="s">
        <v>452</v>
      </c>
      <c r="BV97" s="442" t="s">
        <v>455</v>
      </c>
      <c r="BW97" s="191"/>
      <c r="BX97" s="190"/>
      <c r="BY97" s="190"/>
      <c r="BZ97" s="499"/>
      <c r="CA97" s="192">
        <v>1</v>
      </c>
      <c r="CB97" s="177" t="s">
        <v>387</v>
      </c>
      <c r="CC97" s="178" t="str">
        <f t="shared" si="313"/>
        <v/>
      </c>
      <c r="CD97" s="176" t="str">
        <f t="shared" si="213"/>
        <v/>
      </c>
      <c r="CE97" s="179"/>
      <c r="CF97" s="106" t="str">
        <f t="shared" si="214"/>
        <v/>
      </c>
      <c r="CG97" s="75" t="s">
        <v>387</v>
      </c>
      <c r="CH97" s="180" t="str">
        <f t="shared" si="215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216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217"/>
        <v/>
      </c>
      <c r="DA97" s="76" t="str">
        <f t="shared" si="235"/>
        <v/>
      </c>
      <c r="DB97" s="82">
        <v>1</v>
      </c>
      <c r="DC97" s="183" t="str">
        <f t="shared" si="218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342"/>
      <c r="DY97" s="343"/>
      <c r="DZ97" s="343"/>
      <c r="EA97" s="343"/>
      <c r="EB97" s="344"/>
      <c r="EC97" s="386"/>
      <c r="ED97" s="343"/>
      <c r="EE97" s="343"/>
      <c r="EF97" s="343"/>
      <c r="EG97" s="344"/>
      <c r="EH97" s="386"/>
      <c r="EI97" s="343"/>
      <c r="EJ97" s="343"/>
      <c r="EK97" s="343"/>
      <c r="EL97" s="344"/>
      <c r="EM97" s="386"/>
      <c r="EN97" s="343"/>
      <c r="EO97" s="343"/>
      <c r="EP97" s="343"/>
      <c r="EQ97" s="344"/>
      <c r="ER97" s="386"/>
      <c r="ES97" s="343"/>
      <c r="ET97" s="343"/>
      <c r="EU97" s="343"/>
      <c r="EV97" s="344"/>
      <c r="EW97" s="386"/>
      <c r="EX97" s="343"/>
      <c r="EY97" s="343"/>
      <c r="EZ97" s="343"/>
      <c r="FA97" s="353" t="s">
        <v>435</v>
      </c>
      <c r="FB97" s="389"/>
      <c r="FC97" s="351"/>
      <c r="FD97" s="351"/>
      <c r="FE97" s="351"/>
      <c r="FF97" s="352"/>
      <c r="FG97" s="542"/>
      <c r="FH97" s="351"/>
      <c r="FI97" s="351"/>
      <c r="FJ97" s="351"/>
      <c r="FK97" s="526"/>
      <c r="FL97" s="210"/>
      <c r="FM97" s="43"/>
      <c r="FN97" s="43"/>
      <c r="FO97" s="55" t="str">
        <f t="shared" si="219"/>
        <v/>
      </c>
      <c r="FP97" s="43"/>
      <c r="FQ97" s="56" t="str">
        <f>IF(AO97="","",INDEX($FW$2:$GA$2,2,MATCH(AO97,#REF!,0)))</f>
        <v/>
      </c>
      <c r="FR97" s="57" t="str">
        <f>IF(AP97="","",INDEX($FW$2:$GA$2,2,MATCH(AP97,#REF!,0)))</f>
        <v/>
      </c>
      <c r="FS97" s="57" t="str">
        <f>IF(AQ97="","",INDEX($FW$2:$GA$2,2,MATCH(AQ97,#REF!,0)))</f>
        <v/>
      </c>
      <c r="FT97" s="57" t="str">
        <f>IF(AR97="","",INDEX($FW$2:$GA$2,2,MATCH(AR97,#REF!,0)))</f>
        <v/>
      </c>
      <c r="FU97" s="57" t="str">
        <f>IF(AS97="","",INDEX($FW$2:$GA$2,2,MATCH(AS97,#REF!,0)))</f>
        <v/>
      </c>
      <c r="FV97" s="57" t="str">
        <f>IF(AT97="","",INDEX($FW$2:$GA$2,2,MATCH(AT97,#REF!,0)))</f>
        <v/>
      </c>
      <c r="FW97" s="57" t="str">
        <f>IF(AU97="","",INDEX($FW$2:$GA$2,2,MATCH(AU97,#REF!,0)))</f>
        <v/>
      </c>
      <c r="FX97" s="57" t="str">
        <f>IF(AV97="","",INDEX($FW$2:$GA$2,2,MATCH(AV97,#REF!,0)))</f>
        <v/>
      </c>
      <c r="FY97" s="57" t="str">
        <f>IF(AW97="","",INDEX($FW$2:$GA$2,2,MATCH(AW97,#REF!,0)))</f>
        <v/>
      </c>
      <c r="FZ97" s="58" t="str">
        <f>IF(AX97="","",INDEX($FW$2:$GA$2,2,MATCH(AX97,#REF!,0)))</f>
        <v/>
      </c>
      <c r="GA97" s="59" t="e">
        <f>SUMPRODUCT(FQ97:FZ97,#REF!)</f>
        <v>#REF!</v>
      </c>
      <c r="GB97" s="43"/>
      <c r="GC97" s="88" t="str">
        <f t="shared" si="220"/>
        <v/>
      </c>
      <c r="GD97" s="88" t="e">
        <f t="shared" si="221"/>
        <v>#N/A</v>
      </c>
      <c r="GE97" s="88" t="e">
        <f t="shared" si="222"/>
        <v>#N/A</v>
      </c>
      <c r="GF97" s="87" t="e">
        <f t="shared" si="223"/>
        <v>#N/A</v>
      </c>
      <c r="GG97" s="87" t="str">
        <f t="shared" si="224"/>
        <v/>
      </c>
      <c r="GH97" s="87" t="str">
        <f t="shared" si="225"/>
        <v/>
      </c>
      <c r="GI97" s="87" t="str">
        <f t="shared" si="226"/>
        <v/>
      </c>
      <c r="GJ97" s="87" t="str">
        <f t="shared" si="227"/>
        <v/>
      </c>
    </row>
    <row r="98" spans="1:192" s="13" customFormat="1" ht="22.5" customHeight="1" outlineLevel="1">
      <c r="A98" s="608"/>
      <c r="B98" s="166"/>
      <c r="C98" s="494"/>
      <c r="D98" s="615" t="s">
        <v>471</v>
      </c>
      <c r="E98" s="195" t="s">
        <v>329</v>
      </c>
      <c r="F98" s="198" t="s">
        <v>363</v>
      </c>
      <c r="G98" s="167"/>
      <c r="H98" s="165"/>
      <c r="I98" s="167">
        <v>1977</v>
      </c>
      <c r="J98" s="167" t="str">
        <f>IF(OR(I98="",TYPE(I98)&lt;&gt;1),"",TEXT(DATEVALUE(I98&amp;"/1/1"),"gge"))</f>
        <v>昭52</v>
      </c>
      <c r="K98" s="167"/>
      <c r="L98" s="621">
        <v>1475</v>
      </c>
      <c r="M98" s="68"/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>IF(AND(TYPE(B$4)=1,B$4&lt;&gt;"",TYPE(I98)=1,I98&lt;&gt;""),B$4-I98,"")</f>
        <v>38</v>
      </c>
      <c r="AZ98" s="68"/>
      <c r="BA98" s="68">
        <f>IF(AY98="","",AY98+AZ98)</f>
        <v>38</v>
      </c>
      <c r="BB98" s="69" t="e">
        <f>GA98/10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>IF(OR(B$4="",AN98=""),"",AN98+B$4)</f>
        <v/>
      </c>
      <c r="BK98" s="441" t="s">
        <v>415</v>
      </c>
      <c r="BL98" s="441">
        <v>2</v>
      </c>
      <c r="BM98" s="441"/>
      <c r="BN98" s="442"/>
      <c r="BO98" s="440" t="s">
        <v>452</v>
      </c>
      <c r="BP98" s="441" t="s">
        <v>452</v>
      </c>
      <c r="BQ98" s="441" t="s">
        <v>452</v>
      </c>
      <c r="BR98" s="441" t="s">
        <v>452</v>
      </c>
      <c r="BS98" s="441" t="s">
        <v>452</v>
      </c>
      <c r="BT98" s="441" t="s">
        <v>452</v>
      </c>
      <c r="BU98" s="441" t="s">
        <v>452</v>
      </c>
      <c r="BV98" s="442" t="s">
        <v>455</v>
      </c>
      <c r="BW98" s="191"/>
      <c r="BX98" s="190"/>
      <c r="BY98" s="190"/>
      <c r="BZ98" s="499"/>
      <c r="CA98" s="192">
        <v>1</v>
      </c>
      <c r="CB98" s="177" t="s">
        <v>387</v>
      </c>
      <c r="CC98" s="178" t="str">
        <f t="shared" si="313"/>
        <v/>
      </c>
      <c r="CD98" s="176" t="str">
        <f t="shared" si="213"/>
        <v/>
      </c>
      <c r="CE98" s="179"/>
      <c r="CF98" s="106" t="str">
        <f t="shared" si="214"/>
        <v/>
      </c>
      <c r="CG98" s="75" t="s">
        <v>387</v>
      </c>
      <c r="CH98" s="180" t="str">
        <f t="shared" si="215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216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217"/>
        <v/>
      </c>
      <c r="DA98" s="76" t="str">
        <f t="shared" si="235"/>
        <v/>
      </c>
      <c r="DB98" s="82">
        <v>1</v>
      </c>
      <c r="DC98" s="183" t="str">
        <f t="shared" si="218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342"/>
      <c r="DY98" s="343"/>
      <c r="DZ98" s="343"/>
      <c r="EA98" s="343"/>
      <c r="EB98" s="344"/>
      <c r="EC98" s="386"/>
      <c r="ED98" s="343"/>
      <c r="EE98" s="343"/>
      <c r="EF98" s="343"/>
      <c r="EG98" s="344"/>
      <c r="EH98" s="386"/>
      <c r="EI98" s="343"/>
      <c r="EJ98" s="343"/>
      <c r="EK98" s="343"/>
      <c r="EL98" s="344"/>
      <c r="EM98" s="386"/>
      <c r="EN98" s="343"/>
      <c r="EO98" s="343"/>
      <c r="EP98" s="343"/>
      <c r="EQ98" s="344"/>
      <c r="ER98" s="386"/>
      <c r="ES98" s="343"/>
      <c r="ET98" s="343"/>
      <c r="EU98" s="343"/>
      <c r="EV98" s="344"/>
      <c r="EW98" s="386"/>
      <c r="EX98" s="343"/>
      <c r="EY98" s="343"/>
      <c r="EZ98" s="343"/>
      <c r="FA98" s="344"/>
      <c r="FB98" s="393" t="s">
        <v>435</v>
      </c>
      <c r="FC98" s="350" t="s">
        <v>435</v>
      </c>
      <c r="FD98" s="351"/>
      <c r="FE98" s="351"/>
      <c r="FF98" s="352"/>
      <c r="FG98" s="542"/>
      <c r="FH98" s="351"/>
      <c r="FI98" s="351"/>
      <c r="FJ98" s="351"/>
      <c r="FK98" s="526"/>
      <c r="FL98" s="210"/>
      <c r="FM98" s="43"/>
      <c r="FN98" s="43"/>
      <c r="FO98" s="55" t="str">
        <f t="shared" si="219"/>
        <v/>
      </c>
      <c r="FP98" s="43"/>
      <c r="FQ98" s="56" t="str">
        <f>IF(AO98="","",INDEX($FW$2:$GA$2,2,MATCH(AO98,#REF!,0)))</f>
        <v/>
      </c>
      <c r="FR98" s="57" t="str">
        <f>IF(AP98="","",INDEX($FW$2:$GA$2,2,MATCH(AP98,#REF!,0)))</f>
        <v/>
      </c>
      <c r="FS98" s="57" t="str">
        <f>IF(AQ98="","",INDEX($FW$2:$GA$2,2,MATCH(AQ98,#REF!,0)))</f>
        <v/>
      </c>
      <c r="FT98" s="57" t="str">
        <f>IF(AR98="","",INDEX($FW$2:$GA$2,2,MATCH(AR98,#REF!,0)))</f>
        <v/>
      </c>
      <c r="FU98" s="57" t="str">
        <f>IF(AS98="","",INDEX($FW$2:$GA$2,2,MATCH(AS98,#REF!,0)))</f>
        <v/>
      </c>
      <c r="FV98" s="57" t="str">
        <f>IF(AT98="","",INDEX($FW$2:$GA$2,2,MATCH(AT98,#REF!,0)))</f>
        <v/>
      </c>
      <c r="FW98" s="57" t="str">
        <f>IF(AU98="","",INDEX($FW$2:$GA$2,2,MATCH(AU98,#REF!,0)))</f>
        <v/>
      </c>
      <c r="FX98" s="57" t="str">
        <f>IF(AV98="","",INDEX($FW$2:$GA$2,2,MATCH(AV98,#REF!,0)))</f>
        <v/>
      </c>
      <c r="FY98" s="57" t="str">
        <f>IF(AW98="","",INDEX($FW$2:$GA$2,2,MATCH(AW98,#REF!,0)))</f>
        <v/>
      </c>
      <c r="FZ98" s="58" t="str">
        <f>IF(AX98="","",INDEX($FW$2:$GA$2,2,MATCH(AX98,#REF!,0)))</f>
        <v/>
      </c>
      <c r="GA98" s="59" t="e">
        <f>SUMPRODUCT(FQ98:FZ98,#REF!)</f>
        <v>#REF!</v>
      </c>
      <c r="GB98" s="43"/>
      <c r="GC98" s="88" t="str">
        <f t="shared" si="220"/>
        <v/>
      </c>
      <c r="GD98" s="88" t="e">
        <f t="shared" si="221"/>
        <v>#N/A</v>
      </c>
      <c r="GE98" s="88" t="e">
        <f t="shared" si="222"/>
        <v>#N/A</v>
      </c>
      <c r="GF98" s="87" t="e">
        <f t="shared" si="223"/>
        <v>#N/A</v>
      </c>
      <c r="GG98" s="87" t="str">
        <f t="shared" si="224"/>
        <v/>
      </c>
      <c r="GH98" s="87" t="str">
        <f t="shared" si="225"/>
        <v/>
      </c>
      <c r="GI98" s="87" t="str">
        <f t="shared" si="226"/>
        <v/>
      </c>
      <c r="GJ98" s="87" t="str">
        <f t="shared" si="227"/>
        <v/>
      </c>
    </row>
    <row r="99" spans="1:192" s="13" customFormat="1" ht="22.5" customHeight="1" outlineLevel="1">
      <c r="A99" s="608"/>
      <c r="B99" s="166"/>
      <c r="C99" s="494"/>
      <c r="D99" s="615" t="s">
        <v>471</v>
      </c>
      <c r="E99" s="195" t="s">
        <v>330</v>
      </c>
      <c r="F99" s="198" t="s">
        <v>363</v>
      </c>
      <c r="G99" s="167"/>
      <c r="H99" s="165"/>
      <c r="I99" s="167">
        <v>1978</v>
      </c>
      <c r="J99" s="167" t="str">
        <f>IF(OR(I99="",TYPE(I99)&lt;&gt;1),"",TEXT(DATEVALUE(I99&amp;"/1/1"),"gge"))</f>
        <v>昭53</v>
      </c>
      <c r="K99" s="167"/>
      <c r="L99" s="621">
        <v>722.7</v>
      </c>
      <c r="M99" s="68"/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4: 500㎡以上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>IF(AND(TYPE(B$4)=1,B$4&lt;&gt;"",TYPE(I99)=1,I99&lt;&gt;""),B$4-I99,"")</f>
        <v>37</v>
      </c>
      <c r="AZ99" s="68"/>
      <c r="BA99" s="68">
        <f>IF(AY99="","",AY99+AZ99)</f>
        <v>37</v>
      </c>
      <c r="BB99" s="69" t="e">
        <f>GA99/10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>IF(OR(B$4="",AN99=""),"",AN99+B$4)</f>
        <v/>
      </c>
      <c r="BK99" s="441" t="s">
        <v>415</v>
      </c>
      <c r="BL99" s="441">
        <v>2</v>
      </c>
      <c r="BM99" s="441"/>
      <c r="BN99" s="442"/>
      <c r="BO99" s="440" t="s">
        <v>452</v>
      </c>
      <c r="BP99" s="444" t="s">
        <v>2</v>
      </c>
      <c r="BQ99" s="441" t="s">
        <v>452</v>
      </c>
      <c r="BR99" s="441" t="s">
        <v>452</v>
      </c>
      <c r="BS99" s="441" t="s">
        <v>452</v>
      </c>
      <c r="BT99" s="441" t="s">
        <v>452</v>
      </c>
      <c r="BU99" s="441" t="s">
        <v>452</v>
      </c>
      <c r="BV99" s="442" t="s">
        <v>455</v>
      </c>
      <c r="BW99" s="191"/>
      <c r="BX99" s="190"/>
      <c r="BY99" s="190"/>
      <c r="BZ99" s="499"/>
      <c r="CA99" s="192">
        <v>1</v>
      </c>
      <c r="CB99" s="177" t="s">
        <v>387</v>
      </c>
      <c r="CC99" s="178" t="str">
        <f t="shared" si="313"/>
        <v/>
      </c>
      <c r="CD99" s="176" t="str">
        <f t="shared" si="213"/>
        <v/>
      </c>
      <c r="CE99" s="179"/>
      <c r="CF99" s="106" t="str">
        <f t="shared" si="214"/>
        <v/>
      </c>
      <c r="CG99" s="75" t="s">
        <v>387</v>
      </c>
      <c r="CH99" s="180" t="str">
        <f t="shared" si="215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216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217"/>
        <v/>
      </c>
      <c r="DA99" s="76" t="str">
        <f t="shared" si="235"/>
        <v/>
      </c>
      <c r="DB99" s="82">
        <v>1</v>
      </c>
      <c r="DC99" s="183" t="str">
        <f t="shared" si="218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342"/>
      <c r="DY99" s="343"/>
      <c r="DZ99" s="343"/>
      <c r="EA99" s="343"/>
      <c r="EB99" s="344"/>
      <c r="EC99" s="386"/>
      <c r="ED99" s="343"/>
      <c r="EE99" s="343"/>
      <c r="EF99" s="343"/>
      <c r="EG99" s="344"/>
      <c r="EH99" s="386"/>
      <c r="EI99" s="343"/>
      <c r="EJ99" s="343"/>
      <c r="EK99" s="343"/>
      <c r="EL99" s="344"/>
      <c r="EM99" s="386"/>
      <c r="EN99" s="343"/>
      <c r="EO99" s="343"/>
      <c r="EP99" s="343"/>
      <c r="EQ99" s="344"/>
      <c r="ER99" s="386"/>
      <c r="ES99" s="343"/>
      <c r="ET99" s="343"/>
      <c r="EU99" s="343"/>
      <c r="EV99" s="344"/>
      <c r="EW99" s="386"/>
      <c r="EX99" s="343"/>
      <c r="EY99" s="343"/>
      <c r="EZ99" s="343"/>
      <c r="FA99" s="344"/>
      <c r="FB99" s="386"/>
      <c r="FC99" s="343"/>
      <c r="FD99" s="350" t="s">
        <v>435</v>
      </c>
      <c r="FE99" s="351"/>
      <c r="FF99" s="352"/>
      <c r="FG99" s="542"/>
      <c r="FH99" s="351"/>
      <c r="FI99" s="351"/>
      <c r="FJ99" s="351"/>
      <c r="FK99" s="526"/>
      <c r="FL99" s="210"/>
      <c r="FM99" s="43"/>
      <c r="FN99" s="43"/>
      <c r="FO99" s="55" t="str">
        <f t="shared" si="219"/>
        <v/>
      </c>
      <c r="FP99" s="43"/>
      <c r="FQ99" s="56" t="str">
        <f>IF(AO99="","",INDEX($FW$2:$GA$2,2,MATCH(AO99,#REF!,0)))</f>
        <v/>
      </c>
      <c r="FR99" s="57" t="str">
        <f>IF(AP99="","",INDEX($FW$2:$GA$2,2,MATCH(AP99,#REF!,0)))</f>
        <v/>
      </c>
      <c r="FS99" s="57" t="str">
        <f>IF(AQ99="","",INDEX($FW$2:$GA$2,2,MATCH(AQ99,#REF!,0)))</f>
        <v/>
      </c>
      <c r="FT99" s="57" t="str">
        <f>IF(AR99="","",INDEX($FW$2:$GA$2,2,MATCH(AR99,#REF!,0)))</f>
        <v/>
      </c>
      <c r="FU99" s="57" t="str">
        <f>IF(AS99="","",INDEX($FW$2:$GA$2,2,MATCH(AS99,#REF!,0)))</f>
        <v/>
      </c>
      <c r="FV99" s="57" t="str">
        <f>IF(AT99="","",INDEX($FW$2:$GA$2,2,MATCH(AT99,#REF!,0)))</f>
        <v/>
      </c>
      <c r="FW99" s="57" t="str">
        <f>IF(AU99="","",INDEX($FW$2:$GA$2,2,MATCH(AU99,#REF!,0)))</f>
        <v/>
      </c>
      <c r="FX99" s="57" t="str">
        <f>IF(AV99="","",INDEX($FW$2:$GA$2,2,MATCH(AV99,#REF!,0)))</f>
        <v/>
      </c>
      <c r="FY99" s="57" t="str">
        <f>IF(AW99="","",INDEX($FW$2:$GA$2,2,MATCH(AW99,#REF!,0)))</f>
        <v/>
      </c>
      <c r="FZ99" s="58" t="str">
        <f>IF(AX99="","",INDEX($FW$2:$GA$2,2,MATCH(AX99,#REF!,0)))</f>
        <v/>
      </c>
      <c r="GA99" s="59" t="e">
        <f>SUMPRODUCT(FQ99:FZ99,#REF!)</f>
        <v>#REF!</v>
      </c>
      <c r="GB99" s="43"/>
      <c r="GC99" s="88" t="str">
        <f t="shared" si="220"/>
        <v/>
      </c>
      <c r="GD99" s="88" t="e">
        <f t="shared" si="221"/>
        <v>#N/A</v>
      </c>
      <c r="GE99" s="88" t="e">
        <f t="shared" si="222"/>
        <v>#N/A</v>
      </c>
      <c r="GF99" s="87" t="e">
        <f t="shared" si="223"/>
        <v>#N/A</v>
      </c>
      <c r="GG99" s="87" t="str">
        <f t="shared" si="224"/>
        <v/>
      </c>
      <c r="GH99" s="87" t="str">
        <f t="shared" si="225"/>
        <v/>
      </c>
      <c r="GI99" s="87" t="str">
        <f t="shared" si="226"/>
        <v/>
      </c>
      <c r="GJ99" s="87" t="str">
        <f t="shared" si="227"/>
        <v/>
      </c>
    </row>
    <row r="100" spans="1:192" s="13" customFormat="1" ht="22.5" customHeight="1" outlineLevel="1">
      <c r="A100" s="608"/>
      <c r="B100" s="166"/>
      <c r="C100" s="494"/>
      <c r="D100" s="615" t="s">
        <v>471</v>
      </c>
      <c r="E100" s="195" t="s">
        <v>331</v>
      </c>
      <c r="F100" s="198" t="s">
        <v>363</v>
      </c>
      <c r="G100" s="167"/>
      <c r="H100" s="165"/>
      <c r="I100" s="167">
        <v>1981</v>
      </c>
      <c r="J100" s="167" t="str">
        <f>IF(OR(I100="",TYPE(I100)&lt;&gt;1),"",TEXT(DATEVALUE(I100&amp;"/1/1"),"gge"))</f>
        <v>昭56</v>
      </c>
      <c r="K100" s="167"/>
      <c r="L100" s="621">
        <v>664.25</v>
      </c>
      <c r="M100" s="68"/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4: 500㎡以上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>IF(AND(TYPE(B$4)=1,B$4&lt;&gt;"",TYPE(I100)=1,I100&lt;&gt;""),B$4-I100,"")</f>
        <v>34</v>
      </c>
      <c r="AZ100" s="68"/>
      <c r="BA100" s="68">
        <f>IF(AY100="","",AY100+AZ100)</f>
        <v>34</v>
      </c>
      <c r="BB100" s="69" t="e">
        <f>GA100/10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>IF(OR(B$4="",AN100=""),"",AN100+B$4)</f>
        <v/>
      </c>
      <c r="BK100" s="441" t="s">
        <v>415</v>
      </c>
      <c r="BL100" s="441">
        <v>2</v>
      </c>
      <c r="BM100" s="441"/>
      <c r="BN100" s="442"/>
      <c r="BO100" s="440" t="s">
        <v>452</v>
      </c>
      <c r="BP100" s="441" t="s">
        <v>452</v>
      </c>
      <c r="BQ100" s="441" t="s">
        <v>452</v>
      </c>
      <c r="BR100" s="441" t="s">
        <v>452</v>
      </c>
      <c r="BS100" s="441" t="s">
        <v>452</v>
      </c>
      <c r="BT100" s="441" t="s">
        <v>452</v>
      </c>
      <c r="BU100" s="441" t="s">
        <v>452</v>
      </c>
      <c r="BV100" s="442" t="s">
        <v>455</v>
      </c>
      <c r="BW100" s="191"/>
      <c r="BX100" s="190"/>
      <c r="BY100" s="190"/>
      <c r="BZ100" s="499"/>
      <c r="CA100" s="192">
        <v>1</v>
      </c>
      <c r="CB100" s="177" t="s">
        <v>387</v>
      </c>
      <c r="CC100" s="178" t="str">
        <f t="shared" si="313"/>
        <v/>
      </c>
      <c r="CD100" s="176" t="str">
        <f t="shared" si="213"/>
        <v/>
      </c>
      <c r="CE100" s="179"/>
      <c r="CF100" s="106" t="str">
        <f t="shared" si="214"/>
        <v/>
      </c>
      <c r="CG100" s="75" t="s">
        <v>387</v>
      </c>
      <c r="CH100" s="180" t="str">
        <f t="shared" si="215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216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217"/>
        <v/>
      </c>
      <c r="DA100" s="76" t="str">
        <f t="shared" si="235"/>
        <v/>
      </c>
      <c r="DB100" s="82">
        <v>1</v>
      </c>
      <c r="DC100" s="183" t="str">
        <f t="shared" si="218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342"/>
      <c r="DY100" s="343"/>
      <c r="DZ100" s="343"/>
      <c r="EA100" s="343"/>
      <c r="EB100" s="344"/>
      <c r="EC100" s="386"/>
      <c r="ED100" s="343"/>
      <c r="EE100" s="343"/>
      <c r="EF100" s="343"/>
      <c r="EG100" s="344"/>
      <c r="EH100" s="386"/>
      <c r="EI100" s="343"/>
      <c r="EJ100" s="343"/>
      <c r="EK100" s="343"/>
      <c r="EL100" s="344"/>
      <c r="EM100" s="386"/>
      <c r="EN100" s="343"/>
      <c r="EO100" s="343"/>
      <c r="EP100" s="343"/>
      <c r="EQ100" s="344"/>
      <c r="ER100" s="386"/>
      <c r="ES100" s="343"/>
      <c r="ET100" s="343"/>
      <c r="EU100" s="343"/>
      <c r="EV100" s="344"/>
      <c r="EW100" s="386"/>
      <c r="EX100" s="343"/>
      <c r="EY100" s="343"/>
      <c r="EZ100" s="343"/>
      <c r="FA100" s="344"/>
      <c r="FB100" s="386"/>
      <c r="FC100" s="343"/>
      <c r="FD100" s="343"/>
      <c r="FE100" s="343"/>
      <c r="FF100" s="353" t="s">
        <v>435</v>
      </c>
      <c r="FG100" s="542"/>
      <c r="FH100" s="351"/>
      <c r="FI100" s="351"/>
      <c r="FJ100" s="351"/>
      <c r="FK100" s="526"/>
      <c r="FL100" s="210"/>
      <c r="FM100" s="43"/>
      <c r="FN100" s="43"/>
      <c r="FO100" s="55" t="str">
        <f t="shared" si="219"/>
        <v/>
      </c>
      <c r="FP100" s="43"/>
      <c r="FQ100" s="56" t="str">
        <f>IF(AO100="","",INDEX($FW$2:$GA$2,2,MATCH(AO100,#REF!,0)))</f>
        <v/>
      </c>
      <c r="FR100" s="57" t="str">
        <f>IF(AP100="","",INDEX($FW$2:$GA$2,2,MATCH(AP100,#REF!,0)))</f>
        <v/>
      </c>
      <c r="FS100" s="57" t="str">
        <f>IF(AQ100="","",INDEX($FW$2:$GA$2,2,MATCH(AQ100,#REF!,0)))</f>
        <v/>
      </c>
      <c r="FT100" s="57" t="str">
        <f>IF(AR100="","",INDEX($FW$2:$GA$2,2,MATCH(AR100,#REF!,0)))</f>
        <v/>
      </c>
      <c r="FU100" s="57" t="str">
        <f>IF(AS100="","",INDEX($FW$2:$GA$2,2,MATCH(AS100,#REF!,0)))</f>
        <v/>
      </c>
      <c r="FV100" s="57" t="str">
        <f>IF(AT100="","",INDEX($FW$2:$GA$2,2,MATCH(AT100,#REF!,0)))</f>
        <v/>
      </c>
      <c r="FW100" s="57" t="str">
        <f>IF(AU100="","",INDEX($FW$2:$GA$2,2,MATCH(AU100,#REF!,0)))</f>
        <v/>
      </c>
      <c r="FX100" s="57" t="str">
        <f>IF(AV100="","",INDEX($FW$2:$GA$2,2,MATCH(AV100,#REF!,0)))</f>
        <v/>
      </c>
      <c r="FY100" s="57" t="str">
        <f>IF(AW100="","",INDEX($FW$2:$GA$2,2,MATCH(AW100,#REF!,0)))</f>
        <v/>
      </c>
      <c r="FZ100" s="58" t="str">
        <f>IF(AX100="","",INDEX($FW$2:$GA$2,2,MATCH(AX100,#REF!,0)))</f>
        <v/>
      </c>
      <c r="GA100" s="59" t="e">
        <f>SUMPRODUCT(FQ100:FZ100,#REF!)</f>
        <v>#REF!</v>
      </c>
      <c r="GB100" s="43"/>
      <c r="GC100" s="88" t="str">
        <f t="shared" si="220"/>
        <v/>
      </c>
      <c r="GD100" s="88" t="e">
        <f t="shared" si="221"/>
        <v>#N/A</v>
      </c>
      <c r="GE100" s="88" t="e">
        <f t="shared" si="222"/>
        <v>#N/A</v>
      </c>
      <c r="GF100" s="87" t="e">
        <f t="shared" si="223"/>
        <v>#N/A</v>
      </c>
      <c r="GG100" s="87" t="str">
        <f t="shared" si="224"/>
        <v/>
      </c>
      <c r="GH100" s="87" t="str">
        <f t="shared" si="225"/>
        <v/>
      </c>
      <c r="GI100" s="87" t="str">
        <f t="shared" si="226"/>
        <v/>
      </c>
      <c r="GJ100" s="87" t="str">
        <f t="shared" si="227"/>
        <v/>
      </c>
    </row>
    <row r="101" spans="1:192" s="13" customFormat="1" ht="22.5" customHeight="1" outlineLevel="1">
      <c r="A101" s="608"/>
      <c r="B101" s="166"/>
      <c r="C101" s="494"/>
      <c r="D101" s="615" t="s">
        <v>471</v>
      </c>
      <c r="E101" s="195" t="s">
        <v>332</v>
      </c>
      <c r="F101" s="198" t="s">
        <v>363</v>
      </c>
      <c r="G101" s="167"/>
      <c r="H101" s="165"/>
      <c r="I101" s="167">
        <v>1981</v>
      </c>
      <c r="J101" s="167" t="str">
        <f>IF(OR(I101="",TYPE(I101)&lt;&gt;1),"",TEXT(DATEVALUE(I101&amp;"/1/1"),"gge"))</f>
        <v>昭56</v>
      </c>
      <c r="K101" s="167"/>
      <c r="L101" s="621">
        <v>498.19</v>
      </c>
      <c r="M101" s="68"/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5: 200㎡以上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>IF(AND(TYPE(B$4)=1,B$4&lt;&gt;"",TYPE(I101)=1,I101&lt;&gt;""),B$4-I101,"")</f>
        <v>34</v>
      </c>
      <c r="AZ101" s="68"/>
      <c r="BA101" s="68">
        <f>IF(AY101="","",AY101+AZ101)</f>
        <v>34</v>
      </c>
      <c r="BB101" s="69" t="e">
        <f>GA101/10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>IF(OR(B$4="",AN101=""),"",AN101+B$4)</f>
        <v/>
      </c>
      <c r="BK101" s="441" t="s">
        <v>415</v>
      </c>
      <c r="BL101" s="441">
        <v>2</v>
      </c>
      <c r="BM101" s="441"/>
      <c r="BN101" s="442"/>
      <c r="BO101" s="440" t="s">
        <v>452</v>
      </c>
      <c r="BP101" s="441" t="s">
        <v>452</v>
      </c>
      <c r="BQ101" s="441" t="s">
        <v>452</v>
      </c>
      <c r="BR101" s="441" t="s">
        <v>452</v>
      </c>
      <c r="BS101" s="441" t="s">
        <v>452</v>
      </c>
      <c r="BT101" s="441" t="s">
        <v>452</v>
      </c>
      <c r="BU101" s="441" t="s">
        <v>452</v>
      </c>
      <c r="BV101" s="442" t="s">
        <v>452</v>
      </c>
      <c r="BW101" s="191"/>
      <c r="BX101" s="190"/>
      <c r="BY101" s="190"/>
      <c r="BZ101" s="499"/>
      <c r="CA101" s="192">
        <v>1</v>
      </c>
      <c r="CB101" s="177" t="s">
        <v>387</v>
      </c>
      <c r="CC101" s="178" t="str">
        <f t="shared" si="313"/>
        <v/>
      </c>
      <c r="CD101" s="176" t="str">
        <f t="shared" si="213"/>
        <v/>
      </c>
      <c r="CE101" s="179"/>
      <c r="CF101" s="106" t="str">
        <f t="shared" si="214"/>
        <v/>
      </c>
      <c r="CG101" s="75" t="s">
        <v>387</v>
      </c>
      <c r="CH101" s="180" t="str">
        <f t="shared" si="215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216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217"/>
        <v/>
      </c>
      <c r="DA101" s="76" t="str">
        <f t="shared" si="235"/>
        <v/>
      </c>
      <c r="DB101" s="82">
        <v>1</v>
      </c>
      <c r="DC101" s="183" t="str">
        <f t="shared" si="218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342"/>
      <c r="DY101" s="343"/>
      <c r="DZ101" s="343"/>
      <c r="EA101" s="343"/>
      <c r="EB101" s="344"/>
      <c r="EC101" s="386"/>
      <c r="ED101" s="343"/>
      <c r="EE101" s="343"/>
      <c r="EF101" s="343"/>
      <c r="EG101" s="344"/>
      <c r="EH101" s="386"/>
      <c r="EI101" s="343"/>
      <c r="EJ101" s="343"/>
      <c r="EK101" s="343"/>
      <c r="EL101" s="344"/>
      <c r="EM101" s="386"/>
      <c r="EN101" s="343"/>
      <c r="EO101" s="343"/>
      <c r="EP101" s="343"/>
      <c r="EQ101" s="344"/>
      <c r="ER101" s="386"/>
      <c r="ES101" s="343"/>
      <c r="ET101" s="343"/>
      <c r="EU101" s="343"/>
      <c r="EV101" s="344"/>
      <c r="EW101" s="386"/>
      <c r="EX101" s="343"/>
      <c r="EY101" s="343"/>
      <c r="EZ101" s="343"/>
      <c r="FA101" s="344"/>
      <c r="FB101" s="386"/>
      <c r="FC101" s="343"/>
      <c r="FD101" s="343"/>
      <c r="FE101" s="343"/>
      <c r="FF101" s="353" t="s">
        <v>435</v>
      </c>
      <c r="FG101" s="542"/>
      <c r="FH101" s="351"/>
      <c r="FI101" s="351"/>
      <c r="FJ101" s="351"/>
      <c r="FK101" s="526"/>
      <c r="FL101" s="210"/>
      <c r="FM101" s="43"/>
      <c r="FN101" s="43"/>
      <c r="FO101" s="55" t="str">
        <f t="shared" si="219"/>
        <v/>
      </c>
      <c r="FP101" s="43"/>
      <c r="FQ101" s="56" t="str">
        <f>IF(AO101="","",INDEX($FW$2:$GA$2,2,MATCH(AO101,#REF!,0)))</f>
        <v/>
      </c>
      <c r="FR101" s="57" t="str">
        <f>IF(AP101="","",INDEX($FW$2:$GA$2,2,MATCH(AP101,#REF!,0)))</f>
        <v/>
      </c>
      <c r="FS101" s="57" t="str">
        <f>IF(AQ101="","",INDEX($FW$2:$GA$2,2,MATCH(AQ101,#REF!,0)))</f>
        <v/>
      </c>
      <c r="FT101" s="57" t="str">
        <f>IF(AR101="","",INDEX($FW$2:$GA$2,2,MATCH(AR101,#REF!,0)))</f>
        <v/>
      </c>
      <c r="FU101" s="57" t="str">
        <f>IF(AS101="","",INDEX($FW$2:$GA$2,2,MATCH(AS101,#REF!,0)))</f>
        <v/>
      </c>
      <c r="FV101" s="57" t="str">
        <f>IF(AT101="","",INDEX($FW$2:$GA$2,2,MATCH(AT101,#REF!,0)))</f>
        <v/>
      </c>
      <c r="FW101" s="57" t="str">
        <f>IF(AU101="","",INDEX($FW$2:$GA$2,2,MATCH(AU101,#REF!,0)))</f>
        <v/>
      </c>
      <c r="FX101" s="57" t="str">
        <f>IF(AV101="","",INDEX($FW$2:$GA$2,2,MATCH(AV101,#REF!,0)))</f>
        <v/>
      </c>
      <c r="FY101" s="57" t="str">
        <f>IF(AW101="","",INDEX($FW$2:$GA$2,2,MATCH(AW101,#REF!,0)))</f>
        <v/>
      </c>
      <c r="FZ101" s="58" t="str">
        <f>IF(AX101="","",INDEX($FW$2:$GA$2,2,MATCH(AX101,#REF!,0)))</f>
        <v/>
      </c>
      <c r="GA101" s="59" t="e">
        <f>SUMPRODUCT(FQ101:FZ101,#REF!)</f>
        <v>#REF!</v>
      </c>
      <c r="GB101" s="43"/>
      <c r="GC101" s="88" t="str">
        <f t="shared" si="220"/>
        <v/>
      </c>
      <c r="GD101" s="88" t="e">
        <f t="shared" si="221"/>
        <v>#N/A</v>
      </c>
      <c r="GE101" s="88" t="e">
        <f t="shared" si="222"/>
        <v>#N/A</v>
      </c>
      <c r="GF101" s="87" t="e">
        <f t="shared" si="223"/>
        <v>#N/A</v>
      </c>
      <c r="GG101" s="87" t="str">
        <f t="shared" si="224"/>
        <v/>
      </c>
      <c r="GH101" s="87" t="str">
        <f t="shared" si="225"/>
        <v/>
      </c>
      <c r="GI101" s="87" t="str">
        <f t="shared" si="226"/>
        <v/>
      </c>
      <c r="GJ101" s="87" t="str">
        <f t="shared" si="227"/>
        <v/>
      </c>
    </row>
    <row r="102" spans="1:192" s="13" customFormat="1" ht="22.5" customHeight="1" outlineLevel="1">
      <c r="A102" s="608"/>
      <c r="B102" s="166"/>
      <c r="C102" s="494"/>
      <c r="D102" s="615" t="s">
        <v>471</v>
      </c>
      <c r="E102" s="195" t="s">
        <v>333</v>
      </c>
      <c r="F102" s="198" t="s">
        <v>363</v>
      </c>
      <c r="G102" s="167"/>
      <c r="H102" s="165"/>
      <c r="I102" s="167">
        <v>1984</v>
      </c>
      <c r="J102" s="167" t="str">
        <f t="shared" si="228"/>
        <v>昭59</v>
      </c>
      <c r="K102" s="167"/>
      <c r="L102" s="621">
        <v>465.15</v>
      </c>
      <c r="M102" s="68"/>
      <c r="N102" s="68"/>
      <c r="O102" s="168"/>
      <c r="P102" s="168"/>
      <c r="Q102" s="169"/>
      <c r="R102" s="461" t="e">
        <f t="shared" si="275"/>
        <v>#DIV/0!</v>
      </c>
      <c r="S102" s="461" t="e">
        <f t="shared" si="276"/>
        <v>#DIV/0!</v>
      </c>
      <c r="T102" s="462" t="e">
        <f t="shared" si="277"/>
        <v>#DIV/0!</v>
      </c>
      <c r="U102" s="68"/>
      <c r="V102" s="68"/>
      <c r="W102" s="68"/>
      <c r="X102" s="68"/>
      <c r="Y102" s="68"/>
      <c r="Z102" s="79" t="str">
        <f t="shared" si="278"/>
        <v>5: 200㎡以上</v>
      </c>
      <c r="AA102" s="69"/>
      <c r="AB102" s="69" t="str">
        <f t="shared" si="279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280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281"/>
        <v>31</v>
      </c>
      <c r="AZ102" s="68"/>
      <c r="BA102" s="68">
        <f t="shared" si="282"/>
        <v>31</v>
      </c>
      <c r="BB102" s="69" t="e">
        <f t="shared" si="283"/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284"/>
        <v/>
      </c>
      <c r="BK102" s="441" t="s">
        <v>415</v>
      </c>
      <c r="BL102" s="441">
        <v>2</v>
      </c>
      <c r="BM102" s="441"/>
      <c r="BN102" s="442"/>
      <c r="BO102" s="440" t="s">
        <v>452</v>
      </c>
      <c r="BP102" s="444" t="s">
        <v>2</v>
      </c>
      <c r="BQ102" s="441" t="s">
        <v>452</v>
      </c>
      <c r="BR102" s="441" t="s">
        <v>452</v>
      </c>
      <c r="BS102" s="441" t="s">
        <v>452</v>
      </c>
      <c r="BT102" s="441" t="s">
        <v>452</v>
      </c>
      <c r="BU102" s="441" t="s">
        <v>452</v>
      </c>
      <c r="BV102" s="442" t="s">
        <v>455</v>
      </c>
      <c r="BW102" s="191"/>
      <c r="BX102" s="190"/>
      <c r="BY102" s="190"/>
      <c r="BZ102" s="499"/>
      <c r="CA102" s="192">
        <v>1</v>
      </c>
      <c r="CB102" s="177" t="s">
        <v>387</v>
      </c>
      <c r="CC102" s="178" t="str">
        <f t="shared" si="313"/>
        <v/>
      </c>
      <c r="CD102" s="176" t="str">
        <f t="shared" si="213"/>
        <v/>
      </c>
      <c r="CE102" s="179"/>
      <c r="CF102" s="106" t="str">
        <f t="shared" si="214"/>
        <v/>
      </c>
      <c r="CG102" s="75" t="s">
        <v>387</v>
      </c>
      <c r="CH102" s="180" t="str">
        <f t="shared" si="215"/>
        <v/>
      </c>
      <c r="CI102" s="75">
        <v>1</v>
      </c>
      <c r="CJ102" s="181" t="str">
        <f t="shared" si="229"/>
        <v/>
      </c>
      <c r="CK102" s="107" t="e">
        <v>#N/A</v>
      </c>
      <c r="CL102" s="75" t="e">
        <v>#N/A</v>
      </c>
      <c r="CM102" s="180" t="e">
        <f t="shared" si="230"/>
        <v>#N/A</v>
      </c>
      <c r="CN102" s="75">
        <v>1</v>
      </c>
      <c r="CO102" s="181" t="e">
        <f t="shared" si="231"/>
        <v>#N/A</v>
      </c>
      <c r="CP102" s="107" t="e">
        <v>#N/A</v>
      </c>
      <c r="CQ102" s="75" t="e">
        <v>#N/A</v>
      </c>
      <c r="CR102" s="180" t="e">
        <f t="shared" si="216"/>
        <v>#N/A</v>
      </c>
      <c r="CS102" s="75">
        <v>1</v>
      </c>
      <c r="CT102" s="181" t="e">
        <f t="shared" si="232"/>
        <v>#N/A</v>
      </c>
      <c r="CU102" s="107" t="e">
        <v>#N/A</v>
      </c>
      <c r="CV102" s="75" t="e">
        <v>#N/A</v>
      </c>
      <c r="CW102" s="180" t="e">
        <f t="shared" si="233"/>
        <v>#N/A</v>
      </c>
      <c r="CX102" s="75">
        <v>1</v>
      </c>
      <c r="CY102" s="182" t="e">
        <f t="shared" si="234"/>
        <v>#N/A</v>
      </c>
      <c r="CZ102" s="109" t="str">
        <f t="shared" si="217"/>
        <v/>
      </c>
      <c r="DA102" s="76" t="str">
        <f t="shared" si="235"/>
        <v/>
      </c>
      <c r="DB102" s="82">
        <v>1</v>
      </c>
      <c r="DC102" s="183" t="str">
        <f t="shared" si="218"/>
        <v/>
      </c>
      <c r="DD102" s="85" t="s">
        <v>387</v>
      </c>
      <c r="DE102" s="184" t="str">
        <f t="shared" si="236"/>
        <v/>
      </c>
      <c r="DF102" s="77">
        <v>3</v>
      </c>
      <c r="DG102" s="185" t="str">
        <f t="shared" si="237"/>
        <v/>
      </c>
      <c r="DH102" s="78" t="str">
        <f t="shared" si="238"/>
        <v/>
      </c>
      <c r="DI102" s="75" t="s">
        <v>387</v>
      </c>
      <c r="DJ102" s="180" t="str">
        <f t="shared" si="239"/>
        <v/>
      </c>
      <c r="DK102" s="75">
        <v>1</v>
      </c>
      <c r="DL102" s="181" t="str">
        <f t="shared" si="240"/>
        <v/>
      </c>
      <c r="DM102" s="78" t="str">
        <f t="shared" si="241"/>
        <v/>
      </c>
      <c r="DN102" s="75" t="s">
        <v>387</v>
      </c>
      <c r="DO102" s="180" t="str">
        <f t="shared" si="242"/>
        <v/>
      </c>
      <c r="DP102" s="75">
        <v>1</v>
      </c>
      <c r="DQ102" s="181" t="str">
        <f t="shared" si="243"/>
        <v/>
      </c>
      <c r="DR102" s="78" t="str">
        <f t="shared" si="244"/>
        <v/>
      </c>
      <c r="DS102" s="75" t="s">
        <v>387</v>
      </c>
      <c r="DT102" s="180" t="str">
        <f t="shared" si="245"/>
        <v/>
      </c>
      <c r="DU102" s="75">
        <v>1</v>
      </c>
      <c r="DV102" s="154" t="str">
        <f t="shared" si="246"/>
        <v/>
      </c>
      <c r="DW102" s="506"/>
      <c r="DX102" s="358" t="s">
        <v>431</v>
      </c>
      <c r="DY102" s="360"/>
      <c r="DZ102" s="360"/>
      <c r="EA102" s="396"/>
      <c r="EB102" s="356"/>
      <c r="EC102" s="386"/>
      <c r="ED102" s="343"/>
      <c r="EE102" s="343"/>
      <c r="EF102" s="343"/>
      <c r="EG102" s="344"/>
      <c r="EH102" s="386"/>
      <c r="EI102" s="343"/>
      <c r="EJ102" s="343"/>
      <c r="EK102" s="343"/>
      <c r="EL102" s="344"/>
      <c r="EM102" s="386"/>
      <c r="EN102" s="343"/>
      <c r="EO102" s="343"/>
      <c r="EP102" s="343"/>
      <c r="EQ102" s="344"/>
      <c r="ER102" s="386"/>
      <c r="ES102" s="343"/>
      <c r="ET102" s="343"/>
      <c r="EU102" s="343"/>
      <c r="EV102" s="344"/>
      <c r="EW102" s="386"/>
      <c r="EX102" s="343"/>
      <c r="EY102" s="343"/>
      <c r="EZ102" s="343"/>
      <c r="FA102" s="344"/>
      <c r="FB102" s="386"/>
      <c r="FC102" s="343"/>
      <c r="FD102" s="343"/>
      <c r="FE102" s="343"/>
      <c r="FF102" s="344"/>
      <c r="FG102" s="540"/>
      <c r="FH102" s="350" t="s">
        <v>435</v>
      </c>
      <c r="FI102" s="351"/>
      <c r="FJ102" s="351"/>
      <c r="FK102" s="526"/>
      <c r="FL102" s="210"/>
      <c r="FM102" s="43"/>
      <c r="FN102" s="43"/>
      <c r="FO102" s="55" t="str">
        <f t="shared" si="219"/>
        <v/>
      </c>
      <c r="FP102" s="43"/>
      <c r="FQ102" s="56" t="str">
        <f>IF(AO102="","",INDEX($FW$2:$GA$2,2,MATCH(AO102,#REF!,0)))</f>
        <v/>
      </c>
      <c r="FR102" s="57" t="str">
        <f>IF(AP102="","",INDEX($FW$2:$GA$2,2,MATCH(AP102,#REF!,0)))</f>
        <v/>
      </c>
      <c r="FS102" s="57" t="str">
        <f>IF(AQ102="","",INDEX($FW$2:$GA$2,2,MATCH(AQ102,#REF!,0)))</f>
        <v/>
      </c>
      <c r="FT102" s="57" t="str">
        <f>IF(AR102="","",INDEX($FW$2:$GA$2,2,MATCH(AR102,#REF!,0)))</f>
        <v/>
      </c>
      <c r="FU102" s="57" t="str">
        <f>IF(AS102="","",INDEX($FW$2:$GA$2,2,MATCH(AS102,#REF!,0)))</f>
        <v/>
      </c>
      <c r="FV102" s="57" t="str">
        <f>IF(AT102="","",INDEX($FW$2:$GA$2,2,MATCH(AT102,#REF!,0)))</f>
        <v/>
      </c>
      <c r="FW102" s="57" t="str">
        <f>IF(AU102="","",INDEX($FW$2:$GA$2,2,MATCH(AU102,#REF!,0)))</f>
        <v/>
      </c>
      <c r="FX102" s="57" t="str">
        <f>IF(AV102="","",INDEX($FW$2:$GA$2,2,MATCH(AV102,#REF!,0)))</f>
        <v/>
      </c>
      <c r="FY102" s="57" t="str">
        <f>IF(AW102="","",INDEX($FW$2:$GA$2,2,MATCH(AW102,#REF!,0)))</f>
        <v/>
      </c>
      <c r="FZ102" s="58" t="str">
        <f>IF(AX102="","",INDEX($FW$2:$GA$2,2,MATCH(AX102,#REF!,0)))</f>
        <v/>
      </c>
      <c r="GA102" s="59" t="e">
        <f>SUMPRODUCT(FQ102:FZ102,#REF!)</f>
        <v>#REF!</v>
      </c>
      <c r="GB102" s="43"/>
      <c r="GC102" s="88" t="str">
        <f t="shared" si="220"/>
        <v/>
      </c>
      <c r="GD102" s="88" t="e">
        <f t="shared" si="221"/>
        <v>#N/A</v>
      </c>
      <c r="GE102" s="88" t="e">
        <f t="shared" si="222"/>
        <v>#N/A</v>
      </c>
      <c r="GF102" s="87" t="e">
        <f t="shared" si="223"/>
        <v>#N/A</v>
      </c>
      <c r="GG102" s="87" t="str">
        <f t="shared" si="224"/>
        <v/>
      </c>
      <c r="GH102" s="87" t="str">
        <f t="shared" si="225"/>
        <v/>
      </c>
      <c r="GI102" s="87" t="str">
        <f t="shared" si="226"/>
        <v/>
      </c>
      <c r="GJ102" s="87" t="str">
        <f t="shared" si="227"/>
        <v/>
      </c>
    </row>
    <row r="103" spans="1:192" s="13" customFormat="1" ht="22.5" customHeight="1" outlineLevel="1">
      <c r="A103" s="608"/>
      <c r="B103" s="166"/>
      <c r="C103" s="494"/>
      <c r="D103" s="615" t="s">
        <v>471</v>
      </c>
      <c r="E103" s="195" t="s">
        <v>334</v>
      </c>
      <c r="F103" s="198" t="s">
        <v>363</v>
      </c>
      <c r="G103" s="167"/>
      <c r="H103" s="165"/>
      <c r="I103" s="167">
        <v>1980</v>
      </c>
      <c r="J103" s="167" t="str">
        <f t="shared" si="228"/>
        <v>昭55</v>
      </c>
      <c r="K103" s="167"/>
      <c r="L103" s="621">
        <v>409.03</v>
      </c>
      <c r="M103" s="68"/>
      <c r="N103" s="68"/>
      <c r="O103" s="168"/>
      <c r="P103" s="168"/>
      <c r="Q103" s="169"/>
      <c r="R103" s="461" t="e">
        <f t="shared" si="275"/>
        <v>#DIV/0!</v>
      </c>
      <c r="S103" s="461" t="e">
        <f t="shared" si="276"/>
        <v>#DIV/0!</v>
      </c>
      <c r="T103" s="462" t="e">
        <f t="shared" si="277"/>
        <v>#DIV/0!</v>
      </c>
      <c r="U103" s="68"/>
      <c r="V103" s="68"/>
      <c r="W103" s="68"/>
      <c r="X103" s="68"/>
      <c r="Y103" s="68"/>
      <c r="Z103" s="79" t="str">
        <f t="shared" si="278"/>
        <v>5: 200㎡以上</v>
      </c>
      <c r="AA103" s="69"/>
      <c r="AB103" s="69" t="str">
        <f t="shared" si="279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280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281"/>
        <v>35</v>
      </c>
      <c r="AZ103" s="68"/>
      <c r="BA103" s="68">
        <f t="shared" si="282"/>
        <v>35</v>
      </c>
      <c r="BB103" s="69" t="e">
        <f t="shared" si="283"/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284"/>
        <v/>
      </c>
      <c r="BK103" s="441" t="s">
        <v>415</v>
      </c>
      <c r="BL103" s="441">
        <v>1</v>
      </c>
      <c r="BM103" s="441"/>
      <c r="BN103" s="442"/>
      <c r="BO103" s="440" t="s">
        <v>452</v>
      </c>
      <c r="BP103" s="441" t="s">
        <v>452</v>
      </c>
      <c r="BQ103" s="441" t="s">
        <v>452</v>
      </c>
      <c r="BR103" s="441" t="s">
        <v>452</v>
      </c>
      <c r="BS103" s="441" t="s">
        <v>452</v>
      </c>
      <c r="BT103" s="441" t="s">
        <v>452</v>
      </c>
      <c r="BU103" s="441" t="s">
        <v>452</v>
      </c>
      <c r="BV103" s="442" t="s">
        <v>455</v>
      </c>
      <c r="BW103" s="191"/>
      <c r="BX103" s="190"/>
      <c r="BY103" s="190"/>
      <c r="BZ103" s="499"/>
      <c r="CA103" s="192">
        <v>1</v>
      </c>
      <c r="CB103" s="177" t="s">
        <v>387</v>
      </c>
      <c r="CC103" s="178" t="str">
        <f t="shared" si="313"/>
        <v/>
      </c>
      <c r="CD103" s="176" t="str">
        <f t="shared" si="213"/>
        <v/>
      </c>
      <c r="CE103" s="179"/>
      <c r="CF103" s="106" t="str">
        <f t="shared" si="214"/>
        <v/>
      </c>
      <c r="CG103" s="75" t="s">
        <v>387</v>
      </c>
      <c r="CH103" s="180" t="str">
        <f t="shared" si="215"/>
        <v/>
      </c>
      <c r="CI103" s="75">
        <v>1</v>
      </c>
      <c r="CJ103" s="181" t="str">
        <f t="shared" si="229"/>
        <v/>
      </c>
      <c r="CK103" s="107" t="e">
        <v>#N/A</v>
      </c>
      <c r="CL103" s="75" t="e">
        <v>#N/A</v>
      </c>
      <c r="CM103" s="180" t="e">
        <f t="shared" si="230"/>
        <v>#N/A</v>
      </c>
      <c r="CN103" s="75">
        <v>1</v>
      </c>
      <c r="CO103" s="181" t="e">
        <f t="shared" si="231"/>
        <v>#N/A</v>
      </c>
      <c r="CP103" s="107" t="e">
        <v>#N/A</v>
      </c>
      <c r="CQ103" s="75" t="e">
        <v>#N/A</v>
      </c>
      <c r="CR103" s="180" t="e">
        <f t="shared" si="216"/>
        <v>#N/A</v>
      </c>
      <c r="CS103" s="75">
        <v>1</v>
      </c>
      <c r="CT103" s="181" t="e">
        <f t="shared" si="232"/>
        <v>#N/A</v>
      </c>
      <c r="CU103" s="107" t="e">
        <v>#N/A</v>
      </c>
      <c r="CV103" s="75" t="e">
        <v>#N/A</v>
      </c>
      <c r="CW103" s="180" t="e">
        <f t="shared" si="233"/>
        <v>#N/A</v>
      </c>
      <c r="CX103" s="75">
        <v>1</v>
      </c>
      <c r="CY103" s="182" t="e">
        <f t="shared" si="234"/>
        <v>#N/A</v>
      </c>
      <c r="CZ103" s="109" t="str">
        <f t="shared" si="217"/>
        <v/>
      </c>
      <c r="DA103" s="76" t="str">
        <f t="shared" si="235"/>
        <v/>
      </c>
      <c r="DB103" s="82">
        <v>1</v>
      </c>
      <c r="DC103" s="183" t="str">
        <f t="shared" si="218"/>
        <v/>
      </c>
      <c r="DD103" s="85" t="s">
        <v>387</v>
      </c>
      <c r="DE103" s="184" t="str">
        <f t="shared" si="236"/>
        <v/>
      </c>
      <c r="DF103" s="77">
        <v>3</v>
      </c>
      <c r="DG103" s="185" t="str">
        <f t="shared" si="237"/>
        <v/>
      </c>
      <c r="DH103" s="78" t="str">
        <f t="shared" si="238"/>
        <v/>
      </c>
      <c r="DI103" s="75" t="s">
        <v>387</v>
      </c>
      <c r="DJ103" s="180" t="str">
        <f t="shared" si="239"/>
        <v/>
      </c>
      <c r="DK103" s="75">
        <v>1</v>
      </c>
      <c r="DL103" s="181" t="str">
        <f t="shared" si="240"/>
        <v/>
      </c>
      <c r="DM103" s="78" t="str">
        <f t="shared" si="241"/>
        <v/>
      </c>
      <c r="DN103" s="75" t="s">
        <v>387</v>
      </c>
      <c r="DO103" s="180" t="str">
        <f t="shared" si="242"/>
        <v/>
      </c>
      <c r="DP103" s="75">
        <v>1</v>
      </c>
      <c r="DQ103" s="181" t="str">
        <f t="shared" si="243"/>
        <v/>
      </c>
      <c r="DR103" s="78" t="str">
        <f t="shared" si="244"/>
        <v/>
      </c>
      <c r="DS103" s="75" t="s">
        <v>387</v>
      </c>
      <c r="DT103" s="180" t="str">
        <f t="shared" si="245"/>
        <v/>
      </c>
      <c r="DU103" s="75">
        <v>1</v>
      </c>
      <c r="DV103" s="154" t="str">
        <f t="shared" si="246"/>
        <v/>
      </c>
      <c r="DW103" s="506"/>
      <c r="DX103" s="358" t="s">
        <v>431</v>
      </c>
      <c r="DY103" s="343"/>
      <c r="DZ103" s="357" t="s">
        <v>431</v>
      </c>
      <c r="EA103" s="360"/>
      <c r="EB103" s="356"/>
      <c r="EC103" s="392"/>
      <c r="ED103" s="360"/>
      <c r="EE103" s="396"/>
      <c r="EF103" s="343"/>
      <c r="EG103" s="344"/>
      <c r="EH103" s="386"/>
      <c r="EI103" s="343"/>
      <c r="EJ103" s="343"/>
      <c r="EK103" s="343"/>
      <c r="EL103" s="344"/>
      <c r="EM103" s="386"/>
      <c r="EN103" s="343"/>
      <c r="EO103" s="343"/>
      <c r="EP103" s="343"/>
      <c r="EQ103" s="344"/>
      <c r="ER103" s="386"/>
      <c r="ES103" s="343"/>
      <c r="ET103" s="343"/>
      <c r="EU103" s="343"/>
      <c r="EV103" s="344"/>
      <c r="EW103" s="386"/>
      <c r="EX103" s="343"/>
      <c r="EY103" s="343"/>
      <c r="EZ103" s="343"/>
      <c r="FA103" s="344"/>
      <c r="FB103" s="386"/>
      <c r="FC103" s="343"/>
      <c r="FD103" s="343"/>
      <c r="FE103" s="350" t="s">
        <v>435</v>
      </c>
      <c r="FF103" s="352"/>
      <c r="FG103" s="542"/>
      <c r="FH103" s="351"/>
      <c r="FI103" s="351"/>
      <c r="FJ103" s="351"/>
      <c r="FK103" s="526"/>
      <c r="FL103" s="210"/>
      <c r="FM103" s="43"/>
      <c r="FN103" s="43"/>
      <c r="FO103" s="55" t="str">
        <f t="shared" si="219"/>
        <v/>
      </c>
      <c r="FP103" s="43"/>
      <c r="FQ103" s="56" t="str">
        <f>IF(AO103="","",INDEX($FW$2:$GA$2,2,MATCH(AO103,#REF!,0)))</f>
        <v/>
      </c>
      <c r="FR103" s="57" t="str">
        <f>IF(AP103="","",INDEX($FW$2:$GA$2,2,MATCH(AP103,#REF!,0)))</f>
        <v/>
      </c>
      <c r="FS103" s="57" t="str">
        <f>IF(AQ103="","",INDEX($FW$2:$GA$2,2,MATCH(AQ103,#REF!,0)))</f>
        <v/>
      </c>
      <c r="FT103" s="57" t="str">
        <f>IF(AR103="","",INDEX($FW$2:$GA$2,2,MATCH(AR103,#REF!,0)))</f>
        <v/>
      </c>
      <c r="FU103" s="57" t="str">
        <f>IF(AS103="","",INDEX($FW$2:$GA$2,2,MATCH(AS103,#REF!,0)))</f>
        <v/>
      </c>
      <c r="FV103" s="57" t="str">
        <f>IF(AT103="","",INDEX($FW$2:$GA$2,2,MATCH(AT103,#REF!,0)))</f>
        <v/>
      </c>
      <c r="FW103" s="57" t="str">
        <f>IF(AU103="","",INDEX($FW$2:$GA$2,2,MATCH(AU103,#REF!,0)))</f>
        <v/>
      </c>
      <c r="FX103" s="57" t="str">
        <f>IF(AV103="","",INDEX($FW$2:$GA$2,2,MATCH(AV103,#REF!,0)))</f>
        <v/>
      </c>
      <c r="FY103" s="57" t="str">
        <f>IF(AW103="","",INDEX($FW$2:$GA$2,2,MATCH(AW103,#REF!,0)))</f>
        <v/>
      </c>
      <c r="FZ103" s="58" t="str">
        <f>IF(AX103="","",INDEX($FW$2:$GA$2,2,MATCH(AX103,#REF!,0)))</f>
        <v/>
      </c>
      <c r="GA103" s="59" t="e">
        <f>SUMPRODUCT(FQ103:FZ103,#REF!)</f>
        <v>#REF!</v>
      </c>
      <c r="GB103" s="43"/>
      <c r="GC103" s="88" t="str">
        <f t="shared" si="220"/>
        <v/>
      </c>
      <c r="GD103" s="88" t="e">
        <f t="shared" si="221"/>
        <v>#N/A</v>
      </c>
      <c r="GE103" s="88" t="e">
        <f t="shared" si="222"/>
        <v>#N/A</v>
      </c>
      <c r="GF103" s="87" t="e">
        <f t="shared" si="223"/>
        <v>#N/A</v>
      </c>
      <c r="GG103" s="87" t="str">
        <f t="shared" si="224"/>
        <v/>
      </c>
      <c r="GH103" s="87" t="str">
        <f t="shared" si="225"/>
        <v/>
      </c>
      <c r="GI103" s="87" t="str">
        <f t="shared" si="226"/>
        <v/>
      </c>
      <c r="GJ103" s="87" t="str">
        <f t="shared" si="227"/>
        <v/>
      </c>
    </row>
    <row r="104" spans="1:192" s="13" customFormat="1" ht="22.5" customHeight="1" outlineLevel="1">
      <c r="A104" s="608"/>
      <c r="B104" s="166"/>
      <c r="C104" s="494"/>
      <c r="D104" s="615" t="s">
        <v>471</v>
      </c>
      <c r="E104" s="195" t="s">
        <v>335</v>
      </c>
      <c r="F104" s="198" t="s">
        <v>363</v>
      </c>
      <c r="G104" s="167"/>
      <c r="H104" s="165"/>
      <c r="I104" s="167">
        <v>1981</v>
      </c>
      <c r="J104" s="167" t="str">
        <f t="shared" si="228"/>
        <v>昭56</v>
      </c>
      <c r="K104" s="167"/>
      <c r="L104" s="621">
        <v>500.87</v>
      </c>
      <c r="M104" s="68"/>
      <c r="N104" s="68"/>
      <c r="O104" s="168"/>
      <c r="P104" s="168"/>
      <c r="Q104" s="169"/>
      <c r="R104" s="461" t="e">
        <f t="shared" si="275"/>
        <v>#DIV/0!</v>
      </c>
      <c r="S104" s="461" t="e">
        <f t="shared" si="276"/>
        <v>#DIV/0!</v>
      </c>
      <c r="T104" s="462" t="e">
        <f t="shared" si="277"/>
        <v>#DIV/0!</v>
      </c>
      <c r="U104" s="68"/>
      <c r="V104" s="68"/>
      <c r="W104" s="68"/>
      <c r="X104" s="68"/>
      <c r="Y104" s="68"/>
      <c r="Z104" s="79" t="str">
        <f t="shared" si="278"/>
        <v>4: 500㎡以上</v>
      </c>
      <c r="AA104" s="69"/>
      <c r="AB104" s="69" t="str">
        <f t="shared" si="279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280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281"/>
        <v>34</v>
      </c>
      <c r="AZ104" s="68"/>
      <c r="BA104" s="68">
        <f t="shared" si="282"/>
        <v>34</v>
      </c>
      <c r="BB104" s="69" t="e">
        <f t="shared" si="283"/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284"/>
        <v/>
      </c>
      <c r="BK104" s="441" t="s">
        <v>415</v>
      </c>
      <c r="BL104" s="441">
        <v>1</v>
      </c>
      <c r="BM104" s="441"/>
      <c r="BN104" s="442"/>
      <c r="BO104" s="440" t="s">
        <v>452</v>
      </c>
      <c r="BP104" s="441" t="s">
        <v>452</v>
      </c>
      <c r="BQ104" s="441" t="s">
        <v>452</v>
      </c>
      <c r="BR104" s="441" t="s">
        <v>452</v>
      </c>
      <c r="BS104" s="441" t="s">
        <v>452</v>
      </c>
      <c r="BT104" s="441" t="s">
        <v>452</v>
      </c>
      <c r="BU104" s="441" t="s">
        <v>452</v>
      </c>
      <c r="BV104" s="442" t="s">
        <v>452</v>
      </c>
      <c r="BW104" s="191"/>
      <c r="BX104" s="190"/>
      <c r="BY104" s="190"/>
      <c r="BZ104" s="499"/>
      <c r="CA104" s="192">
        <v>1</v>
      </c>
      <c r="CB104" s="177" t="s">
        <v>387</v>
      </c>
      <c r="CC104" s="178" t="str">
        <f t="shared" si="313"/>
        <v/>
      </c>
      <c r="CD104" s="176" t="str">
        <f t="shared" si="213"/>
        <v/>
      </c>
      <c r="CE104" s="179"/>
      <c r="CF104" s="106" t="str">
        <f t="shared" si="214"/>
        <v/>
      </c>
      <c r="CG104" s="75" t="s">
        <v>387</v>
      </c>
      <c r="CH104" s="180" t="str">
        <f t="shared" si="215"/>
        <v/>
      </c>
      <c r="CI104" s="75">
        <v>1</v>
      </c>
      <c r="CJ104" s="181" t="str">
        <f t="shared" si="229"/>
        <v/>
      </c>
      <c r="CK104" s="107" t="e">
        <v>#N/A</v>
      </c>
      <c r="CL104" s="75" t="e">
        <v>#N/A</v>
      </c>
      <c r="CM104" s="180" t="e">
        <f t="shared" si="230"/>
        <v>#N/A</v>
      </c>
      <c r="CN104" s="75">
        <v>1</v>
      </c>
      <c r="CO104" s="181" t="e">
        <f t="shared" si="231"/>
        <v>#N/A</v>
      </c>
      <c r="CP104" s="107" t="e">
        <v>#N/A</v>
      </c>
      <c r="CQ104" s="75" t="e">
        <v>#N/A</v>
      </c>
      <c r="CR104" s="180" t="e">
        <f t="shared" si="216"/>
        <v>#N/A</v>
      </c>
      <c r="CS104" s="75">
        <v>1</v>
      </c>
      <c r="CT104" s="181" t="e">
        <f t="shared" si="232"/>
        <v>#N/A</v>
      </c>
      <c r="CU104" s="107" t="e">
        <v>#N/A</v>
      </c>
      <c r="CV104" s="75" t="e">
        <v>#N/A</v>
      </c>
      <c r="CW104" s="180" t="e">
        <f t="shared" si="233"/>
        <v>#N/A</v>
      </c>
      <c r="CX104" s="75">
        <v>1</v>
      </c>
      <c r="CY104" s="182" t="e">
        <f t="shared" si="234"/>
        <v>#N/A</v>
      </c>
      <c r="CZ104" s="109" t="str">
        <f t="shared" si="217"/>
        <v/>
      </c>
      <c r="DA104" s="76" t="str">
        <f t="shared" si="235"/>
        <v/>
      </c>
      <c r="DB104" s="82">
        <v>1</v>
      </c>
      <c r="DC104" s="183" t="str">
        <f t="shared" si="218"/>
        <v/>
      </c>
      <c r="DD104" s="85" t="s">
        <v>387</v>
      </c>
      <c r="DE104" s="184" t="str">
        <f t="shared" si="236"/>
        <v/>
      </c>
      <c r="DF104" s="77">
        <v>3</v>
      </c>
      <c r="DG104" s="185" t="str">
        <f t="shared" si="237"/>
        <v/>
      </c>
      <c r="DH104" s="78" t="str">
        <f t="shared" si="238"/>
        <v/>
      </c>
      <c r="DI104" s="75" t="s">
        <v>387</v>
      </c>
      <c r="DJ104" s="180" t="str">
        <f t="shared" si="239"/>
        <v/>
      </c>
      <c r="DK104" s="75">
        <v>1</v>
      </c>
      <c r="DL104" s="181" t="str">
        <f t="shared" si="240"/>
        <v/>
      </c>
      <c r="DM104" s="78" t="str">
        <f t="shared" si="241"/>
        <v/>
      </c>
      <c r="DN104" s="75" t="s">
        <v>387</v>
      </c>
      <c r="DO104" s="180" t="str">
        <f t="shared" si="242"/>
        <v/>
      </c>
      <c r="DP104" s="75">
        <v>1</v>
      </c>
      <c r="DQ104" s="181" t="str">
        <f t="shared" si="243"/>
        <v/>
      </c>
      <c r="DR104" s="78" t="str">
        <f t="shared" si="244"/>
        <v/>
      </c>
      <c r="DS104" s="75" t="s">
        <v>387</v>
      </c>
      <c r="DT104" s="180" t="str">
        <f t="shared" si="245"/>
        <v/>
      </c>
      <c r="DU104" s="75">
        <v>1</v>
      </c>
      <c r="DV104" s="154" t="str">
        <f t="shared" si="246"/>
        <v/>
      </c>
      <c r="DW104" s="506"/>
      <c r="DX104" s="358" t="s">
        <v>431</v>
      </c>
      <c r="DY104" s="357" t="s">
        <v>431</v>
      </c>
      <c r="DZ104" s="343"/>
      <c r="EA104" s="360"/>
      <c r="EB104" s="356"/>
      <c r="EC104" s="392"/>
      <c r="ED104" s="360"/>
      <c r="EE104" s="396"/>
      <c r="EF104" s="343"/>
      <c r="EG104" s="344"/>
      <c r="EH104" s="386"/>
      <c r="EI104" s="343"/>
      <c r="EJ104" s="343"/>
      <c r="EK104" s="343"/>
      <c r="EL104" s="344"/>
      <c r="EM104" s="386"/>
      <c r="EN104" s="343"/>
      <c r="EO104" s="343"/>
      <c r="EP104" s="343"/>
      <c r="EQ104" s="344"/>
      <c r="ER104" s="386"/>
      <c r="ES104" s="343"/>
      <c r="ET104" s="343"/>
      <c r="EU104" s="343"/>
      <c r="EV104" s="344"/>
      <c r="EW104" s="386"/>
      <c r="EX104" s="343"/>
      <c r="EY104" s="343"/>
      <c r="EZ104" s="343"/>
      <c r="FA104" s="344"/>
      <c r="FB104" s="386"/>
      <c r="FC104" s="343"/>
      <c r="FD104" s="343"/>
      <c r="FE104" s="350" t="s">
        <v>435</v>
      </c>
      <c r="FF104" s="352"/>
      <c r="FG104" s="542"/>
      <c r="FH104" s="351"/>
      <c r="FI104" s="351"/>
      <c r="FJ104" s="351"/>
      <c r="FK104" s="526"/>
      <c r="FL104" s="210"/>
      <c r="FM104" s="43"/>
      <c r="FN104" s="43"/>
      <c r="FO104" s="55" t="str">
        <f t="shared" si="219"/>
        <v/>
      </c>
      <c r="FP104" s="43"/>
      <c r="FQ104" s="56" t="str">
        <f>IF(AO104="","",INDEX($FW$2:$GA$2,2,MATCH(AO104,#REF!,0)))</f>
        <v/>
      </c>
      <c r="FR104" s="57" t="str">
        <f>IF(AP104="","",INDEX($FW$2:$GA$2,2,MATCH(AP104,#REF!,0)))</f>
        <v/>
      </c>
      <c r="FS104" s="57" t="str">
        <f>IF(AQ104="","",INDEX($FW$2:$GA$2,2,MATCH(AQ104,#REF!,0)))</f>
        <v/>
      </c>
      <c r="FT104" s="57" t="str">
        <f>IF(AR104="","",INDEX($FW$2:$GA$2,2,MATCH(AR104,#REF!,0)))</f>
        <v/>
      </c>
      <c r="FU104" s="57" t="str">
        <f>IF(AS104="","",INDEX($FW$2:$GA$2,2,MATCH(AS104,#REF!,0)))</f>
        <v/>
      </c>
      <c r="FV104" s="57" t="str">
        <f>IF(AT104="","",INDEX($FW$2:$GA$2,2,MATCH(AT104,#REF!,0)))</f>
        <v/>
      </c>
      <c r="FW104" s="57" t="str">
        <f>IF(AU104="","",INDEX($FW$2:$GA$2,2,MATCH(AU104,#REF!,0)))</f>
        <v/>
      </c>
      <c r="FX104" s="57" t="str">
        <f>IF(AV104="","",INDEX($FW$2:$GA$2,2,MATCH(AV104,#REF!,0)))</f>
        <v/>
      </c>
      <c r="FY104" s="57" t="str">
        <f>IF(AW104="","",INDEX($FW$2:$GA$2,2,MATCH(AW104,#REF!,0)))</f>
        <v/>
      </c>
      <c r="FZ104" s="58" t="str">
        <f>IF(AX104="","",INDEX($FW$2:$GA$2,2,MATCH(AX104,#REF!,0)))</f>
        <v/>
      </c>
      <c r="GA104" s="59" t="e">
        <f>SUMPRODUCT(FQ104:FZ104,#REF!)</f>
        <v>#REF!</v>
      </c>
      <c r="GB104" s="43"/>
      <c r="GC104" s="88" t="str">
        <f t="shared" si="220"/>
        <v/>
      </c>
      <c r="GD104" s="88" t="e">
        <f t="shared" si="221"/>
        <v>#N/A</v>
      </c>
      <c r="GE104" s="88" t="e">
        <f t="shared" si="222"/>
        <v>#N/A</v>
      </c>
      <c r="GF104" s="87" t="e">
        <f t="shared" si="223"/>
        <v>#N/A</v>
      </c>
      <c r="GG104" s="87" t="str">
        <f t="shared" si="224"/>
        <v/>
      </c>
      <c r="GH104" s="87" t="str">
        <f t="shared" si="225"/>
        <v/>
      </c>
      <c r="GI104" s="87" t="str">
        <f t="shared" si="226"/>
        <v/>
      </c>
      <c r="GJ104" s="87" t="str">
        <f t="shared" si="227"/>
        <v/>
      </c>
    </row>
    <row r="105" spans="1:192" s="13" customFormat="1" ht="22.5" customHeight="1" outlineLevel="1">
      <c r="A105" s="608"/>
      <c r="B105" s="166"/>
      <c r="C105" s="494"/>
      <c r="D105" s="615" t="s">
        <v>471</v>
      </c>
      <c r="E105" s="195" t="s">
        <v>336</v>
      </c>
      <c r="F105" s="198" t="s">
        <v>363</v>
      </c>
      <c r="G105" s="167"/>
      <c r="H105" s="165"/>
      <c r="I105" s="167">
        <v>1985</v>
      </c>
      <c r="J105" s="167" t="str">
        <f t="shared" si="228"/>
        <v>昭60</v>
      </c>
      <c r="K105" s="167"/>
      <c r="L105" s="621">
        <v>1173.1500000000001</v>
      </c>
      <c r="M105" s="68"/>
      <c r="N105" s="68"/>
      <c r="O105" s="168"/>
      <c r="P105" s="168"/>
      <c r="Q105" s="169"/>
      <c r="R105" s="461" t="e">
        <f t="shared" si="275"/>
        <v>#DIV/0!</v>
      </c>
      <c r="S105" s="461" t="e">
        <f t="shared" si="276"/>
        <v>#DIV/0!</v>
      </c>
      <c r="T105" s="462" t="e">
        <f t="shared" si="277"/>
        <v>#DIV/0!</v>
      </c>
      <c r="U105" s="68"/>
      <c r="V105" s="68"/>
      <c r="W105" s="68"/>
      <c r="X105" s="68"/>
      <c r="Y105" s="68"/>
      <c r="Z105" s="79" t="str">
        <f t="shared" si="278"/>
        <v>3: 1,000㎡以上</v>
      </c>
      <c r="AA105" s="69"/>
      <c r="AB105" s="69" t="str">
        <f t="shared" si="279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280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281"/>
        <v>30</v>
      </c>
      <c r="AZ105" s="68"/>
      <c r="BA105" s="68">
        <f t="shared" si="282"/>
        <v>30</v>
      </c>
      <c r="BB105" s="69" t="e">
        <f t="shared" si="283"/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284"/>
        <v/>
      </c>
      <c r="BK105" s="441" t="s">
        <v>415</v>
      </c>
      <c r="BL105" s="441">
        <v>1</v>
      </c>
      <c r="BM105" s="441"/>
      <c r="BN105" s="442"/>
      <c r="BO105" s="440" t="s">
        <v>452</v>
      </c>
      <c r="BP105" s="441" t="s">
        <v>452</v>
      </c>
      <c r="BQ105" s="441" t="s">
        <v>452</v>
      </c>
      <c r="BR105" s="441" t="s">
        <v>452</v>
      </c>
      <c r="BS105" s="441" t="s">
        <v>452</v>
      </c>
      <c r="BT105" s="441" t="s">
        <v>452</v>
      </c>
      <c r="BU105" s="441" t="s">
        <v>452</v>
      </c>
      <c r="BV105" s="442" t="s">
        <v>452</v>
      </c>
      <c r="BW105" s="191"/>
      <c r="BX105" s="190"/>
      <c r="BY105" s="190"/>
      <c r="BZ105" s="499"/>
      <c r="CA105" s="192">
        <v>1</v>
      </c>
      <c r="CB105" s="177" t="s">
        <v>387</v>
      </c>
      <c r="CC105" s="178" t="str">
        <f t="shared" si="313"/>
        <v/>
      </c>
      <c r="CD105" s="176" t="str">
        <f t="shared" si="213"/>
        <v/>
      </c>
      <c r="CE105" s="179"/>
      <c r="CF105" s="106" t="str">
        <f t="shared" si="214"/>
        <v/>
      </c>
      <c r="CG105" s="75" t="s">
        <v>387</v>
      </c>
      <c r="CH105" s="180" t="str">
        <f t="shared" si="215"/>
        <v/>
      </c>
      <c r="CI105" s="75">
        <v>1</v>
      </c>
      <c r="CJ105" s="181" t="str">
        <f t="shared" si="229"/>
        <v/>
      </c>
      <c r="CK105" s="107" t="e">
        <v>#N/A</v>
      </c>
      <c r="CL105" s="75" t="e">
        <v>#N/A</v>
      </c>
      <c r="CM105" s="180" t="e">
        <f t="shared" si="230"/>
        <v>#N/A</v>
      </c>
      <c r="CN105" s="75">
        <v>1</v>
      </c>
      <c r="CO105" s="181" t="e">
        <f t="shared" si="231"/>
        <v>#N/A</v>
      </c>
      <c r="CP105" s="107" t="e">
        <v>#N/A</v>
      </c>
      <c r="CQ105" s="75" t="e">
        <v>#N/A</v>
      </c>
      <c r="CR105" s="180" t="e">
        <f t="shared" si="216"/>
        <v>#N/A</v>
      </c>
      <c r="CS105" s="75">
        <v>1</v>
      </c>
      <c r="CT105" s="181" t="e">
        <f t="shared" si="232"/>
        <v>#N/A</v>
      </c>
      <c r="CU105" s="107" t="e">
        <v>#N/A</v>
      </c>
      <c r="CV105" s="75" t="e">
        <v>#N/A</v>
      </c>
      <c r="CW105" s="180" t="e">
        <f t="shared" si="233"/>
        <v>#N/A</v>
      </c>
      <c r="CX105" s="75">
        <v>1</v>
      </c>
      <c r="CY105" s="182" t="e">
        <f t="shared" si="234"/>
        <v>#N/A</v>
      </c>
      <c r="CZ105" s="109" t="str">
        <f t="shared" si="217"/>
        <v/>
      </c>
      <c r="DA105" s="76" t="str">
        <f t="shared" si="235"/>
        <v/>
      </c>
      <c r="DB105" s="82">
        <v>1</v>
      </c>
      <c r="DC105" s="183" t="str">
        <f t="shared" si="218"/>
        <v/>
      </c>
      <c r="DD105" s="85" t="s">
        <v>387</v>
      </c>
      <c r="DE105" s="184" t="str">
        <f t="shared" si="236"/>
        <v/>
      </c>
      <c r="DF105" s="77">
        <v>3</v>
      </c>
      <c r="DG105" s="185" t="str">
        <f t="shared" si="237"/>
        <v/>
      </c>
      <c r="DH105" s="78" t="str">
        <f t="shared" si="238"/>
        <v/>
      </c>
      <c r="DI105" s="75" t="s">
        <v>387</v>
      </c>
      <c r="DJ105" s="180" t="str">
        <f t="shared" si="239"/>
        <v/>
      </c>
      <c r="DK105" s="75">
        <v>1</v>
      </c>
      <c r="DL105" s="181" t="str">
        <f t="shared" si="240"/>
        <v/>
      </c>
      <c r="DM105" s="78" t="str">
        <f t="shared" si="241"/>
        <v/>
      </c>
      <c r="DN105" s="75" t="s">
        <v>387</v>
      </c>
      <c r="DO105" s="180" t="str">
        <f t="shared" si="242"/>
        <v/>
      </c>
      <c r="DP105" s="75">
        <v>1</v>
      </c>
      <c r="DQ105" s="181" t="str">
        <f t="shared" si="243"/>
        <v/>
      </c>
      <c r="DR105" s="78" t="str">
        <f t="shared" si="244"/>
        <v/>
      </c>
      <c r="DS105" s="75" t="s">
        <v>387</v>
      </c>
      <c r="DT105" s="180" t="str">
        <f t="shared" si="245"/>
        <v/>
      </c>
      <c r="DU105" s="75">
        <v>1</v>
      </c>
      <c r="DV105" s="154" t="str">
        <f t="shared" si="246"/>
        <v/>
      </c>
      <c r="DW105" s="506"/>
      <c r="DX105" s="342"/>
      <c r="DY105" s="343"/>
      <c r="DZ105" s="343"/>
      <c r="EA105" s="357" t="s">
        <v>431</v>
      </c>
      <c r="EB105" s="361" t="s">
        <v>431</v>
      </c>
      <c r="EC105" s="386"/>
      <c r="ED105" s="343"/>
      <c r="EE105" s="343"/>
      <c r="EF105" s="343"/>
      <c r="EG105" s="344"/>
      <c r="EH105" s="386"/>
      <c r="EI105" s="343"/>
      <c r="EJ105" s="343"/>
      <c r="EK105" s="343"/>
      <c r="EL105" s="344"/>
      <c r="EM105" s="386"/>
      <c r="EN105" s="343"/>
      <c r="EO105" s="343"/>
      <c r="EP105" s="343"/>
      <c r="EQ105" s="344"/>
      <c r="ER105" s="386"/>
      <c r="ES105" s="343"/>
      <c r="ET105" s="343"/>
      <c r="EU105" s="343"/>
      <c r="EV105" s="344"/>
      <c r="EW105" s="386"/>
      <c r="EX105" s="343"/>
      <c r="EY105" s="343"/>
      <c r="EZ105" s="343"/>
      <c r="FA105" s="344"/>
      <c r="FB105" s="386"/>
      <c r="FC105" s="343"/>
      <c r="FD105" s="343"/>
      <c r="FE105" s="343"/>
      <c r="FF105" s="344"/>
      <c r="FG105" s="540"/>
      <c r="FH105" s="350" t="s">
        <v>435</v>
      </c>
      <c r="FI105" s="350" t="s">
        <v>435</v>
      </c>
      <c r="FJ105" s="351"/>
      <c r="FK105" s="526"/>
      <c r="FL105" s="210"/>
      <c r="FM105" s="43"/>
      <c r="FN105" s="43"/>
      <c r="FO105" s="55" t="str">
        <f t="shared" si="219"/>
        <v/>
      </c>
      <c r="FP105" s="43"/>
      <c r="FQ105" s="56" t="str">
        <f>IF(AO105="","",INDEX($FW$2:$GA$2,2,MATCH(AO105,#REF!,0)))</f>
        <v/>
      </c>
      <c r="FR105" s="57" t="str">
        <f>IF(AP105="","",INDEX($FW$2:$GA$2,2,MATCH(AP105,#REF!,0)))</f>
        <v/>
      </c>
      <c r="FS105" s="57" t="str">
        <f>IF(AQ105="","",INDEX($FW$2:$GA$2,2,MATCH(AQ105,#REF!,0)))</f>
        <v/>
      </c>
      <c r="FT105" s="57" t="str">
        <f>IF(AR105="","",INDEX($FW$2:$GA$2,2,MATCH(AR105,#REF!,0)))</f>
        <v/>
      </c>
      <c r="FU105" s="57" t="str">
        <f>IF(AS105="","",INDEX($FW$2:$GA$2,2,MATCH(AS105,#REF!,0)))</f>
        <v/>
      </c>
      <c r="FV105" s="57" t="str">
        <f>IF(AT105="","",INDEX($FW$2:$GA$2,2,MATCH(AT105,#REF!,0)))</f>
        <v/>
      </c>
      <c r="FW105" s="57" t="str">
        <f>IF(AU105="","",INDEX($FW$2:$GA$2,2,MATCH(AU105,#REF!,0)))</f>
        <v/>
      </c>
      <c r="FX105" s="57" t="str">
        <f>IF(AV105="","",INDEX($FW$2:$GA$2,2,MATCH(AV105,#REF!,0)))</f>
        <v/>
      </c>
      <c r="FY105" s="57" t="str">
        <f>IF(AW105="","",INDEX($FW$2:$GA$2,2,MATCH(AW105,#REF!,0)))</f>
        <v/>
      </c>
      <c r="FZ105" s="58" t="str">
        <f>IF(AX105="","",INDEX($FW$2:$GA$2,2,MATCH(AX105,#REF!,0)))</f>
        <v/>
      </c>
      <c r="GA105" s="59" t="e">
        <f>SUMPRODUCT(FQ105:FZ105,#REF!)</f>
        <v>#REF!</v>
      </c>
      <c r="GB105" s="43"/>
      <c r="GC105" s="88" t="str">
        <f t="shared" si="220"/>
        <v/>
      </c>
      <c r="GD105" s="88" t="e">
        <f t="shared" si="221"/>
        <v>#N/A</v>
      </c>
      <c r="GE105" s="88" t="e">
        <f t="shared" si="222"/>
        <v>#N/A</v>
      </c>
      <c r="GF105" s="87" t="e">
        <f t="shared" si="223"/>
        <v>#N/A</v>
      </c>
      <c r="GG105" s="87" t="str">
        <f t="shared" si="224"/>
        <v/>
      </c>
      <c r="GH105" s="87" t="str">
        <f t="shared" si="225"/>
        <v/>
      </c>
      <c r="GI105" s="87" t="str">
        <f t="shared" si="226"/>
        <v/>
      </c>
      <c r="GJ105" s="87" t="str">
        <f t="shared" si="227"/>
        <v/>
      </c>
    </row>
    <row r="106" spans="1:192" s="13" customFormat="1" ht="22.5" customHeight="1" outlineLevel="1">
      <c r="A106" s="608"/>
      <c r="B106" s="166"/>
      <c r="C106" s="494"/>
      <c r="D106" s="498" t="s">
        <v>374</v>
      </c>
      <c r="E106" s="195" t="s">
        <v>170</v>
      </c>
      <c r="F106" s="198" t="s">
        <v>358</v>
      </c>
      <c r="G106" s="167"/>
      <c r="H106" s="165"/>
      <c r="I106" s="167">
        <v>1995</v>
      </c>
      <c r="J106" s="167" t="str">
        <f t="shared" ref="J106:J144" si="314">IF(OR(I106="",TYPE(I106)&lt;&gt;1),"",TEXT(DATEVALUE(I106&amp;"/1/1"),"gge"))</f>
        <v>平7</v>
      </c>
      <c r="K106" s="167"/>
      <c r="L106" s="621">
        <v>1253</v>
      </c>
      <c r="M106" s="68"/>
      <c r="N106" s="68"/>
      <c r="O106" s="168"/>
      <c r="P106" s="168"/>
      <c r="Q106" s="169"/>
      <c r="R106" s="461" t="e">
        <f t="shared" ref="R106:R144" si="315">IF(OR(TYPE(L106)&lt;&gt;1,L106=""),"",IF(L106=0,0,ROUND(L106/(O106+P106)*1.1,0)))</f>
        <v>#DIV/0!</v>
      </c>
      <c r="S106" s="461" t="e">
        <f t="shared" ref="S106:S144" si="316">IF(OR(TYPE(L106)&lt;&gt;1,L106=""),"",IF(L106=0,0,ROUND((L106/(O106+P106))^0.5*1.1*4*(4*O106+1)*0.7,0)))</f>
        <v>#DIV/0!</v>
      </c>
      <c r="T106" s="462" t="e">
        <f t="shared" ref="T106:T144" si="317">IF(OR(TYPE(L106)&lt;&gt;1,L106=""),"",IF(L106=0,0,ROUND((L106/(O106+P106))^0.5*1.1*4*(4*O106+1)*0.3,0)))</f>
        <v>#DIV/0!</v>
      </c>
      <c r="U106" s="68"/>
      <c r="V106" s="68"/>
      <c r="W106" s="68"/>
      <c r="X106" s="68"/>
      <c r="Y106" s="68"/>
      <c r="Z106" s="79" t="str">
        <f t="shared" ref="Z106:Z144" si="318">IF(OR(L106="",TYPE(L106)&lt;&gt;1),"",IF(L106&gt;=5000,"1: 5,000㎡以上",IF(L106&gt;=3000,"2: 3,000㎡以上",IF(L106&gt;=1000,"3: 1,000㎡以上",IF(L106&gt;=500,"4: 500㎡以上",IF(L106&gt;=200,"5: 200㎡以上",IF(L106&gt;=100,"6: 100㎡以上",IF(L106&gt;=0,"7: 100㎡未満",""))))))))</f>
        <v>3: 1,000㎡以上</v>
      </c>
      <c r="AA106" s="69"/>
      <c r="AB106" s="69" t="str">
        <f t="shared" ref="AB106:AB144" si="319">IF(AA106="","",AA106-I106)</f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ref="AN106:AN144" si="320">IF(OR(AM106="",AY106=""),"",IF(OR(AM106="80年以上",AM106="躯体補修の上80年以上"),80-AY106,IF(OR(AM106="60年以上80年未満",AM106="躯体補修の上60年未満"),IF(TYPE(AK106)=1,AK106-AY106,80-AY106),IF(OR(AM106="60年未満",AM106="60年"),60-AY106,IF(AM106="40年",40-AY106,"")))))</f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ref="AY106:AY144" si="321">IF(AND(TYPE(B$4)=1,B$4&lt;&gt;"",TYPE(I106)=1,I106&lt;&gt;""),B$4-I106,"")</f>
        <v>20</v>
      </c>
      <c r="AZ106" s="68"/>
      <c r="BA106" s="68">
        <f t="shared" ref="BA106:BA144" si="322">IF(AY106="","",AY106+AZ106)</f>
        <v>20</v>
      </c>
      <c r="BB106" s="69" t="e">
        <f t="shared" ref="BB106:BB144" si="323">GA106/10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ref="BJ106:BJ144" si="324">IF(OR(B$4="",AN106=""),"",AN106+B$4)</f>
        <v/>
      </c>
      <c r="BK106" s="441" t="s">
        <v>68</v>
      </c>
      <c r="BL106" s="447">
        <v>2</v>
      </c>
      <c r="BM106" s="447"/>
      <c r="BN106" s="448"/>
      <c r="BO106" s="452"/>
      <c r="BP106" s="447"/>
      <c r="BQ106" s="447"/>
      <c r="BR106" s="447"/>
      <c r="BS106" s="447"/>
      <c r="BT106" s="447"/>
      <c r="BU106" s="447"/>
      <c r="BV106" s="448"/>
      <c r="BW106" s="193"/>
      <c r="BX106" s="190"/>
      <c r="BY106" s="190"/>
      <c r="BZ106" s="501"/>
      <c r="CA106" s="192">
        <v>1</v>
      </c>
      <c r="CB106" s="177" t="str">
        <f>IF($F106="","",IFERROR(INDEX(#REF!,MATCH('一覧（改訂前の当初）'!$F104,#REF!,0),MATCH($CA$4,#REF!,0)),""))</f>
        <v/>
      </c>
      <c r="CC106" s="178" t="str">
        <f t="shared" si="313"/>
        <v/>
      </c>
      <c r="CD106" s="186" t="str">
        <f t="shared" si="213"/>
        <v/>
      </c>
      <c r="CE106" s="187"/>
      <c r="CF106" s="106" t="str">
        <f t="shared" si="214"/>
        <v/>
      </c>
      <c r="CG106" s="75" t="str">
        <f>IF(OR($CF106="",$F106=""),"",INDEX(#REF!,MATCH($F106,#REF!,0),MATCH(CF$4,#REF!,0)))</f>
        <v/>
      </c>
      <c r="CH106" s="180" t="str">
        <f t="shared" si="215"/>
        <v/>
      </c>
      <c r="CI106" s="75">
        <v>3</v>
      </c>
      <c r="CJ106" s="181" t="str">
        <f t="shared" ref="CJ106:CJ144" si="325">IF(CF106="","",CH106/CI106)</f>
        <v/>
      </c>
      <c r="CK106" s="107" t="e">
        <f>IF(OR(L106="",TYPE(L106)&lt;&gt;1),"",IF(OR(BJ106="",INDEX(#REF!,MATCH('一覧（改訂前の当初）'!$N104,#REF!,0),MATCH('一覧（改訂前の当初）'!CK$4,#REF!,0))="",INDEX(#REF!,MATCH('一覧（改訂前の当初）'!$N104,#REF!,0),MATCH('一覧（改訂前の当初）'!CK$4,#REF!,0))+$I106&gt;=BJ106),"",IF(OR(BI106="事後保全対応で更新",BI106="事後保全のみ更新せず"),"",INDEX(#REF!,MATCH('一覧（改訂前の当初）'!$N104,#REF!,0),MATCH('一覧（改訂前の当初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ref="CM106:CM144" si="326">IF(OR(CK106="",$L106="",TYPE($L106)&lt;&gt;1),"",ROUND($L106*CL106,0))</f>
        <v>#REF!</v>
      </c>
      <c r="CN106" s="75">
        <v>1</v>
      </c>
      <c r="CO106" s="181" t="e">
        <f t="shared" ref="CO106:CO144" si="327">IF(CK106="","",CM106/CN106)</f>
        <v>#REF!</v>
      </c>
      <c r="CP106" s="107" t="e">
        <f>IF(OR(L106="",TYPE(L106)&lt;&gt;1),"",IF(OR(BJ106="",INDEX(#REF!,MATCH('一覧（改訂前の当初）'!N104,#REF!,0),MATCH(CP$4,#REF!,0))="",INDEX(#REF!,MATCH('一覧（改訂前の当初）'!N104,#REF!,0),MATCH(CP$4,#REF!,0))+$I106&gt;=BJ106),"",IF(OR(BI106="事後保全対応で更新",BI106="事後保全のみ更新せず"),"",INDEX(#REF!,MATCH('一覧（改訂前の当初）'!$N104,#REF!,0),MATCH('一覧（改訂前の当初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216"/>
        <v>#REF!</v>
      </c>
      <c r="CS106" s="75">
        <v>1</v>
      </c>
      <c r="CT106" s="189" t="e">
        <f t="shared" ref="CT106:CT160" si="328">IF(CP106="","",CR106/CS106)</f>
        <v>#REF!</v>
      </c>
      <c r="CU106" s="107" t="e">
        <f>IF(OR(L106="",TYPE(L106)&lt;&gt;1),"",IF(OR(BJ106="",,INDEX(#REF!,MATCH('一覧（改訂前の当初）'!$N104,#REF!,0),MATCH('一覧（改訂前の当初）'!CU$4,#REF!,0))="",INDEX(#REF!,MATCH('一覧（改訂前の当初）'!$N104,#REF!,0),MATCH('一覧（改訂前の当初）'!CU$4,#REF!,0))+I106&gt;=BJ106),"",IF(OR(BI106="事後保全対応で更新",BI106="事後保全のみ更新せず"),"",INDEX(#REF!,MATCH('一覧（改訂前の当初）'!$N104,#REF!,0),MATCH('一覧（改訂前の当初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ref="CW106:CW144" si="329">IF(OR(CU106="",$L106="",TYPE($L106)&lt;&gt;1),"",ROUND($L106*CV106,0))</f>
        <v>#REF!</v>
      </c>
      <c r="CX106" s="75">
        <v>1</v>
      </c>
      <c r="CY106" s="182" t="e">
        <f t="shared" ref="CY106:CY144" si="330">IF($CU106="","",$CW106/$CX106)</f>
        <v>#REF!</v>
      </c>
      <c r="CZ106" s="109" t="str">
        <f t="shared" si="217"/>
        <v/>
      </c>
      <c r="DA106" s="76" t="str">
        <f t="shared" si="235"/>
        <v/>
      </c>
      <c r="DB106" s="82">
        <v>1</v>
      </c>
      <c r="DC106" s="183" t="str">
        <f t="shared" si="218"/>
        <v/>
      </c>
      <c r="DD106" s="85" t="str">
        <f>IF($CZ106="","",INDEX(#REF!,MATCH($F106,#REF!,0),MATCH(CZ$4,#REF!,0)))</f>
        <v/>
      </c>
      <c r="DE106" s="184" t="str">
        <f t="shared" ref="DE106:DE144" si="331">IF(OR(DC106="",TYPE(DC106)&lt;&gt;1),"",ROUND(DC106*DD106,0))</f>
        <v/>
      </c>
      <c r="DF106" s="77">
        <v>3</v>
      </c>
      <c r="DG106" s="185" t="str">
        <f t="shared" ref="DG106:DG144" si="332">IF(DE106="","",DE106/DF106)</f>
        <v/>
      </c>
      <c r="DH106" s="78" t="str">
        <f t="shared" ref="DH106:DH144" si="333">IF(CZ106="","",CZ106+20)</f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ref="DJ106:DJ144" si="334">IF(OR(DH106="",$DC106="",TYPE($DC106)&lt;&gt;1),"",ROUND($DC106*DI106,0))</f>
        <v/>
      </c>
      <c r="DK106" s="75">
        <v>1</v>
      </c>
      <c r="DL106" s="181" t="str">
        <f t="shared" ref="DL106:DL144" si="335">IF(DH106="","",DJ106/DK106)</f>
        <v/>
      </c>
      <c r="DM106" s="78" t="str">
        <f t="shared" ref="DM106:DM144" si="336">IF(CZ106="","",IF(OR(DA106="RC",DA106="SRC",DA106="S"),CZ106+40,""))</f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ref="DO106:DO144" si="337">IF(OR(DM106="",$DC106="",TYPE($DC106)&lt;&gt;1),"",ROUND($DC106*DN106,0))</f>
        <v/>
      </c>
      <c r="DP106" s="75">
        <v>1</v>
      </c>
      <c r="DQ106" s="181" t="str">
        <f t="shared" ref="DQ106:DQ144" si="338">IF($DM106="","",$DO106/$DP106)</f>
        <v/>
      </c>
      <c r="DR106" s="78" t="str">
        <f t="shared" ref="DR106:DR144" si="339">IF(CZ106="","",IF(OR(DA106="RC",DA106="SRC"),CZ106+60,""))</f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ref="DT106:DT144" si="340">IF(OR(DR106="",$DC106="",TYPE($DC106)&lt;&gt;1),"",ROUND($DC106*DS106,0))</f>
        <v/>
      </c>
      <c r="DU106" s="75">
        <v>1</v>
      </c>
      <c r="DV106" s="154" t="str">
        <f t="shared" ref="DV106:DV144" si="341">IF($DR106="","",$DT106/$DU106)</f>
        <v/>
      </c>
      <c r="DW106" s="508"/>
      <c r="DX106" s="345"/>
      <c r="DY106" s="348"/>
      <c r="DZ106" s="348"/>
      <c r="EA106" s="348"/>
      <c r="EB106" s="547" t="s">
        <v>55</v>
      </c>
      <c r="EC106" s="400" t="s">
        <v>55</v>
      </c>
      <c r="ED106" s="348"/>
      <c r="EE106" s="348"/>
      <c r="EF106" s="348"/>
      <c r="EG106" s="349"/>
      <c r="EH106" s="388"/>
      <c r="EI106" s="348"/>
      <c r="EJ106" s="348"/>
      <c r="EK106" s="348"/>
      <c r="EL106" s="349"/>
      <c r="EM106" s="388"/>
      <c r="EN106" s="348"/>
      <c r="EO106" s="348"/>
      <c r="EP106" s="348"/>
      <c r="EQ106" s="349"/>
      <c r="ER106" s="388"/>
      <c r="ES106" s="348"/>
      <c r="ET106" s="348"/>
      <c r="EU106" s="348"/>
      <c r="EV106" s="349"/>
      <c r="EW106" s="423" t="s">
        <v>430</v>
      </c>
      <c r="EX106" s="366" t="s">
        <v>430</v>
      </c>
      <c r="EY106" s="348"/>
      <c r="EZ106" s="348"/>
      <c r="FA106" s="349"/>
      <c r="FB106" s="388"/>
      <c r="FC106" s="348"/>
      <c r="FD106" s="348"/>
      <c r="FE106" s="348"/>
      <c r="FF106" s="349"/>
      <c r="FG106" s="541"/>
      <c r="FH106" s="348"/>
      <c r="FI106" s="348"/>
      <c r="FJ106" s="348"/>
      <c r="FK106" s="524"/>
      <c r="FL106" s="210"/>
      <c r="FM106" s="43"/>
      <c r="FN106" s="43"/>
      <c r="FO106" s="55" t="str">
        <f t="shared" si="219"/>
        <v/>
      </c>
      <c r="FP106" s="43"/>
      <c r="FQ106" s="56" t="str">
        <f>IF(AO106="","",INDEX($FW$2:$GA$2,2,MATCH(AO106,#REF!,0)))</f>
        <v/>
      </c>
      <c r="FR106" s="57" t="str">
        <f>IF(AP106="","",INDEX($FW$2:$GA$2,2,MATCH(AP106,#REF!,0)))</f>
        <v/>
      </c>
      <c r="FS106" s="57" t="str">
        <f>IF(AQ106="","",INDEX($FW$2:$GA$2,2,MATCH(AQ106,#REF!,0)))</f>
        <v/>
      </c>
      <c r="FT106" s="57" t="str">
        <f>IF(AR106="","",INDEX($FW$2:$GA$2,2,MATCH(AR106,#REF!,0)))</f>
        <v/>
      </c>
      <c r="FU106" s="57" t="str">
        <f>IF(AS106="","",INDEX($FW$2:$GA$2,2,MATCH(AS106,#REF!,0)))</f>
        <v/>
      </c>
      <c r="FV106" s="57" t="str">
        <f>IF(AT106="","",INDEX($FW$2:$GA$2,2,MATCH(AT106,#REF!,0)))</f>
        <v/>
      </c>
      <c r="FW106" s="57" t="str">
        <f>IF(AU106="","",INDEX($FW$2:$GA$2,2,MATCH(AU106,#REF!,0)))</f>
        <v/>
      </c>
      <c r="FX106" s="57" t="str">
        <f>IF(AV106="","",INDEX($FW$2:$GA$2,2,MATCH(AV106,#REF!,0)))</f>
        <v/>
      </c>
      <c r="FY106" s="57" t="str">
        <f>IF(AW106="","",INDEX($FW$2:$GA$2,2,MATCH(AW106,#REF!,0)))</f>
        <v/>
      </c>
      <c r="FZ106" s="58" t="str">
        <f>IF(AX106="","",INDEX($FW$2:$GA$2,2,MATCH(AX106,#REF!,0)))</f>
        <v/>
      </c>
      <c r="GA106" s="59" t="e">
        <f>SUMPRODUCT(FQ106:FZ106,#REF!)</f>
        <v>#REF!</v>
      </c>
      <c r="GB106" s="43"/>
      <c r="GC106" s="88" t="str">
        <f t="shared" si="220"/>
        <v/>
      </c>
      <c r="GD106" s="88" t="e">
        <f t="shared" si="221"/>
        <v>#REF!</v>
      </c>
      <c r="GE106" s="88" t="e">
        <f t="shared" si="222"/>
        <v>#REF!</v>
      </c>
      <c r="GF106" s="87" t="e">
        <f t="shared" si="223"/>
        <v>#REF!</v>
      </c>
      <c r="GG106" s="87" t="str">
        <f t="shared" si="224"/>
        <v/>
      </c>
      <c r="GH106" s="87" t="str">
        <f t="shared" si="225"/>
        <v/>
      </c>
      <c r="GI106" s="87" t="str">
        <f t="shared" si="226"/>
        <v/>
      </c>
      <c r="GJ106" s="87" t="str">
        <f t="shared" si="227"/>
        <v/>
      </c>
    </row>
    <row r="107" spans="1:192" s="13" customFormat="1" ht="22.5" customHeight="1" outlineLevel="1">
      <c r="A107" s="608"/>
      <c r="B107" s="166"/>
      <c r="C107" s="494"/>
      <c r="D107" s="498" t="s">
        <v>374</v>
      </c>
      <c r="E107" s="195" t="s">
        <v>171</v>
      </c>
      <c r="F107" s="198" t="s">
        <v>358</v>
      </c>
      <c r="G107" s="167"/>
      <c r="H107" s="165"/>
      <c r="I107" s="167">
        <v>1975</v>
      </c>
      <c r="J107" s="167" t="str">
        <f t="shared" si="314"/>
        <v>昭50</v>
      </c>
      <c r="K107" s="167"/>
      <c r="L107" s="621">
        <v>2655</v>
      </c>
      <c r="M107" s="68"/>
      <c r="N107" s="68"/>
      <c r="O107" s="168"/>
      <c r="P107" s="168"/>
      <c r="Q107" s="169"/>
      <c r="R107" s="461" t="e">
        <f t="shared" si="315"/>
        <v>#DIV/0!</v>
      </c>
      <c r="S107" s="461" t="e">
        <f t="shared" si="316"/>
        <v>#DIV/0!</v>
      </c>
      <c r="T107" s="462" t="e">
        <f t="shared" si="317"/>
        <v>#DIV/0!</v>
      </c>
      <c r="U107" s="68"/>
      <c r="V107" s="68"/>
      <c r="W107" s="68"/>
      <c r="X107" s="68"/>
      <c r="Y107" s="68"/>
      <c r="Z107" s="79" t="str">
        <f t="shared" si="318"/>
        <v>3: 1,000㎡以上</v>
      </c>
      <c r="AA107" s="69"/>
      <c r="AB107" s="69" t="str">
        <f t="shared" si="319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320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si="321"/>
        <v>40</v>
      </c>
      <c r="AZ107" s="68"/>
      <c r="BA107" s="68">
        <f t="shared" si="322"/>
        <v>40</v>
      </c>
      <c r="BB107" s="69" t="e">
        <f t="shared" si="323"/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si="324"/>
        <v/>
      </c>
      <c r="BK107" s="441" t="s">
        <v>68</v>
      </c>
      <c r="BL107" s="441">
        <v>3</v>
      </c>
      <c r="BM107" s="441"/>
      <c r="BN107" s="442"/>
      <c r="BO107" s="440"/>
      <c r="BP107" s="441"/>
      <c r="BQ107" s="441"/>
      <c r="BR107" s="441"/>
      <c r="BS107" s="441"/>
      <c r="BT107" s="441"/>
      <c r="BU107" s="441"/>
      <c r="BV107" s="442"/>
      <c r="BW107" s="191"/>
      <c r="BX107" s="190"/>
      <c r="BY107" s="190"/>
      <c r="BZ107" s="499"/>
      <c r="CA107" s="192">
        <v>1</v>
      </c>
      <c r="CB107" s="177" t="str">
        <f>IF($F107="","",IFERROR(INDEX(#REF!,MATCH('一覧（改訂前の当初）'!$F101,#REF!,0),MATCH($CA$4,#REF!,0)),""))</f>
        <v/>
      </c>
      <c r="CC107" s="178" t="str">
        <f t="shared" si="313"/>
        <v/>
      </c>
      <c r="CD107" s="176" t="str">
        <f t="shared" si="213"/>
        <v/>
      </c>
      <c r="CE107" s="179"/>
      <c r="CF107" s="106" t="str">
        <f t="shared" si="214"/>
        <v/>
      </c>
      <c r="CG107" s="75" t="str">
        <f>IF(OR($CF107="",$F107=""),"",INDEX(#REF!,MATCH($F107,#REF!,0),MATCH(CF$4,#REF!,0)))</f>
        <v/>
      </c>
      <c r="CH107" s="180" t="str">
        <f t="shared" si="215"/>
        <v/>
      </c>
      <c r="CI107" s="75">
        <v>1</v>
      </c>
      <c r="CJ107" s="181" t="str">
        <f t="shared" si="325"/>
        <v/>
      </c>
      <c r="CK107" s="107" t="e">
        <f>IF(OR(L107="",TYPE(L107)&lt;&gt;1),"",IF(OR(BJ107="",INDEX(#REF!,MATCH('一覧（改訂前の当初）'!$N101,#REF!,0),MATCH('一覧（改訂前の当初）'!CK$4,#REF!,0))="",INDEX(#REF!,MATCH('一覧（改訂前の当初）'!$N101,#REF!,0),MATCH('一覧（改訂前の当初）'!CK$4,#REF!,0))+$I107&gt;=BJ107),"",IF(OR(BI107="事後保全対応で更新",BI107="事後保全のみ更新せず"),"",INDEX(#REF!,MATCH('一覧（改訂前の当初）'!$N101,#REF!,0),MATCH('一覧（改訂前の当初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326"/>
        <v>#REF!</v>
      </c>
      <c r="CN107" s="75">
        <v>1</v>
      </c>
      <c r="CO107" s="181" t="e">
        <f t="shared" si="327"/>
        <v>#REF!</v>
      </c>
      <c r="CP107" s="107" t="e">
        <f>IF(OR(L107="",TYPE(L107)&lt;&gt;1),"",IF(OR(BJ107="",INDEX(#REF!,MATCH('一覧（改訂前の当初）'!N101,#REF!,0),MATCH(CP$4,#REF!,0))="",INDEX(#REF!,MATCH('一覧（改訂前の当初）'!N101,#REF!,0),MATCH(CP$4,#REF!,0))+$I107&gt;=BJ107),"",IF(OR(BI107="事後保全対応で更新",BI107="事後保全のみ更新せず"),"",INDEX(#REF!,MATCH('一覧（改訂前の当初）'!$N101,#REF!,0),MATCH('一覧（改訂前の当初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216"/>
        <v>#REF!</v>
      </c>
      <c r="CS107" s="75">
        <v>1</v>
      </c>
      <c r="CT107" s="181" t="e">
        <f t="shared" si="328"/>
        <v>#REF!</v>
      </c>
      <c r="CU107" s="107" t="e">
        <f>IF(OR(L107="",TYPE(L107)&lt;&gt;1),"",IF(OR(BJ107="",,INDEX(#REF!,MATCH('一覧（改訂前の当初）'!$N101,#REF!,0),MATCH('一覧（改訂前の当初）'!CU$4,#REF!,0))="",INDEX(#REF!,MATCH('一覧（改訂前の当初）'!$N101,#REF!,0),MATCH('一覧（改訂前の当初）'!CU$4,#REF!,0))+I107&gt;=BJ107),"",IF(OR(BI107="事後保全対応で更新",BI107="事後保全のみ更新せず"),"",INDEX(#REF!,MATCH('一覧（改訂前の当初）'!$N101,#REF!,0),MATCH('一覧（改訂前の当初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329"/>
        <v>#REF!</v>
      </c>
      <c r="CX107" s="75">
        <v>1</v>
      </c>
      <c r="CY107" s="182" t="e">
        <f t="shared" si="330"/>
        <v>#REF!</v>
      </c>
      <c r="CZ107" s="109" t="str">
        <f t="shared" si="217"/>
        <v/>
      </c>
      <c r="DA107" s="76" t="str">
        <f t="shared" si="235"/>
        <v/>
      </c>
      <c r="DB107" s="82">
        <v>1</v>
      </c>
      <c r="DC107" s="183" t="str">
        <f t="shared" si="218"/>
        <v/>
      </c>
      <c r="DD107" s="85" t="str">
        <f>IF($CZ107="","",INDEX(#REF!,MATCH($F107,#REF!,0),MATCH(CZ$4,#REF!,0)))</f>
        <v/>
      </c>
      <c r="DE107" s="184" t="str">
        <f t="shared" si="331"/>
        <v/>
      </c>
      <c r="DF107" s="77">
        <v>3</v>
      </c>
      <c r="DG107" s="185" t="str">
        <f t="shared" si="332"/>
        <v/>
      </c>
      <c r="DH107" s="78" t="str">
        <f t="shared" si="333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334"/>
        <v/>
      </c>
      <c r="DK107" s="75">
        <v>1</v>
      </c>
      <c r="DL107" s="181" t="str">
        <f t="shared" si="335"/>
        <v/>
      </c>
      <c r="DM107" s="78" t="str">
        <f t="shared" si="336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337"/>
        <v/>
      </c>
      <c r="DP107" s="75">
        <v>1</v>
      </c>
      <c r="DQ107" s="181" t="str">
        <f t="shared" si="338"/>
        <v/>
      </c>
      <c r="DR107" s="78" t="str">
        <f t="shared" si="339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340"/>
        <v/>
      </c>
      <c r="DU107" s="75">
        <v>1</v>
      </c>
      <c r="DV107" s="154" t="str">
        <f t="shared" si="341"/>
        <v/>
      </c>
      <c r="DW107" s="1074" t="s">
        <v>425</v>
      </c>
      <c r="DX107" s="1079" t="s">
        <v>422</v>
      </c>
      <c r="DY107" s="1202" t="s">
        <v>422</v>
      </c>
      <c r="DZ107" s="1202" t="s">
        <v>422</v>
      </c>
      <c r="EA107" s="348"/>
      <c r="EB107" s="349"/>
      <c r="EC107" s="388"/>
      <c r="ED107" s="348"/>
      <c r="EE107" s="348"/>
      <c r="EF107" s="348"/>
      <c r="EG107" s="349"/>
      <c r="EH107" s="388"/>
      <c r="EI107" s="348"/>
      <c r="EJ107" s="348"/>
      <c r="EK107" s="348"/>
      <c r="EL107" s="349"/>
      <c r="EM107" s="388"/>
      <c r="EN107" s="348"/>
      <c r="EO107" s="348"/>
      <c r="EP107" s="348"/>
      <c r="EQ107" s="349"/>
      <c r="ER107" s="388"/>
      <c r="ES107" s="348"/>
      <c r="ET107" s="348"/>
      <c r="EU107" s="1187" t="s">
        <v>55</v>
      </c>
      <c r="EV107" s="1199" t="s">
        <v>55</v>
      </c>
      <c r="EW107" s="388"/>
      <c r="EX107" s="348"/>
      <c r="EY107" s="348"/>
      <c r="EZ107" s="348"/>
      <c r="FA107" s="349"/>
      <c r="FB107" s="388"/>
      <c r="FC107" s="348"/>
      <c r="FD107" s="348"/>
      <c r="FE107" s="348"/>
      <c r="FF107" s="349"/>
      <c r="FG107" s="541"/>
      <c r="FH107" s="348"/>
      <c r="FI107" s="348"/>
      <c r="FJ107" s="348"/>
      <c r="FK107" s="524"/>
      <c r="FL107" s="210"/>
      <c r="FM107" s="43"/>
      <c r="FN107" s="43"/>
      <c r="FO107" s="55" t="str">
        <f t="shared" si="219"/>
        <v/>
      </c>
      <c r="FP107" s="43"/>
      <c r="FQ107" s="56" t="str">
        <f>IF(AO107="","",INDEX($FW$2:$GA$2,2,MATCH(AO107,#REF!,0)))</f>
        <v/>
      </c>
      <c r="FR107" s="57" t="str">
        <f>IF(AP107="","",INDEX($FW$2:$GA$2,2,MATCH(AP107,#REF!,0)))</f>
        <v/>
      </c>
      <c r="FS107" s="57" t="str">
        <f>IF(AQ107="","",INDEX($FW$2:$GA$2,2,MATCH(AQ107,#REF!,0)))</f>
        <v/>
      </c>
      <c r="FT107" s="57" t="str">
        <f>IF(AR107="","",INDEX($FW$2:$GA$2,2,MATCH(AR107,#REF!,0)))</f>
        <v/>
      </c>
      <c r="FU107" s="57" t="str">
        <f>IF(AS107="","",INDEX($FW$2:$GA$2,2,MATCH(AS107,#REF!,0)))</f>
        <v/>
      </c>
      <c r="FV107" s="57" t="str">
        <f>IF(AT107="","",INDEX($FW$2:$GA$2,2,MATCH(AT107,#REF!,0)))</f>
        <v/>
      </c>
      <c r="FW107" s="57" t="str">
        <f>IF(AU107="","",INDEX($FW$2:$GA$2,2,MATCH(AU107,#REF!,0)))</f>
        <v/>
      </c>
      <c r="FX107" s="57" t="str">
        <f>IF(AV107="","",INDEX($FW$2:$GA$2,2,MATCH(AV107,#REF!,0)))</f>
        <v/>
      </c>
      <c r="FY107" s="57" t="str">
        <f>IF(AW107="","",INDEX($FW$2:$GA$2,2,MATCH(AW107,#REF!,0)))</f>
        <v/>
      </c>
      <c r="FZ107" s="58" t="str">
        <f>IF(AX107="","",INDEX($FW$2:$GA$2,2,MATCH(AX107,#REF!,0)))</f>
        <v/>
      </c>
      <c r="GA107" s="59" t="e">
        <f>SUMPRODUCT(FQ107:FZ107,#REF!)</f>
        <v>#REF!</v>
      </c>
      <c r="GB107" s="43"/>
      <c r="GC107" s="88" t="str">
        <f t="shared" si="220"/>
        <v/>
      </c>
      <c r="GD107" s="88" t="e">
        <f t="shared" si="221"/>
        <v>#REF!</v>
      </c>
      <c r="GE107" s="88" t="e">
        <f t="shared" si="222"/>
        <v>#REF!</v>
      </c>
      <c r="GF107" s="87" t="e">
        <f t="shared" si="223"/>
        <v>#REF!</v>
      </c>
      <c r="GG107" s="87" t="str">
        <f t="shared" si="224"/>
        <v/>
      </c>
      <c r="GH107" s="87" t="str">
        <f t="shared" si="225"/>
        <v/>
      </c>
      <c r="GI107" s="87" t="str">
        <f t="shared" si="226"/>
        <v/>
      </c>
      <c r="GJ107" s="87" t="str">
        <f t="shared" si="227"/>
        <v/>
      </c>
    </row>
    <row r="108" spans="1:192" s="13" customFormat="1" ht="22.5" customHeight="1" outlineLevel="1">
      <c r="A108" s="608"/>
      <c r="B108" s="166"/>
      <c r="C108" s="494"/>
      <c r="D108" s="498" t="s">
        <v>374</v>
      </c>
      <c r="E108" s="195" t="s">
        <v>172</v>
      </c>
      <c r="F108" s="198" t="s">
        <v>358</v>
      </c>
      <c r="G108" s="167"/>
      <c r="H108" s="165"/>
      <c r="I108" s="167">
        <v>1967</v>
      </c>
      <c r="J108" s="167" t="str">
        <f t="shared" si="314"/>
        <v>昭42</v>
      </c>
      <c r="K108" s="167"/>
      <c r="L108" s="621">
        <v>3109</v>
      </c>
      <c r="M108" s="68"/>
      <c r="N108" s="68"/>
      <c r="O108" s="168"/>
      <c r="P108" s="168"/>
      <c r="Q108" s="169"/>
      <c r="R108" s="461" t="e">
        <f t="shared" si="315"/>
        <v>#DIV/0!</v>
      </c>
      <c r="S108" s="461" t="e">
        <f t="shared" si="316"/>
        <v>#DIV/0!</v>
      </c>
      <c r="T108" s="462" t="e">
        <f t="shared" si="317"/>
        <v>#DIV/0!</v>
      </c>
      <c r="U108" s="68"/>
      <c r="V108" s="68"/>
      <c r="W108" s="68"/>
      <c r="X108" s="68"/>
      <c r="Y108" s="68"/>
      <c r="Z108" s="79" t="str">
        <f t="shared" si="318"/>
        <v>2: 3,000㎡以上</v>
      </c>
      <c r="AA108" s="69"/>
      <c r="AB108" s="69" t="str">
        <f t="shared" si="319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320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321"/>
        <v>48</v>
      </c>
      <c r="AZ108" s="68"/>
      <c r="BA108" s="68">
        <f t="shared" si="322"/>
        <v>48</v>
      </c>
      <c r="BB108" s="69" t="e">
        <f t="shared" si="323"/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324"/>
        <v/>
      </c>
      <c r="BK108" s="447" t="s">
        <v>68</v>
      </c>
      <c r="BL108" s="441">
        <v>3</v>
      </c>
      <c r="BM108" s="441"/>
      <c r="BN108" s="442"/>
      <c r="BO108" s="440"/>
      <c r="BP108" s="441"/>
      <c r="BQ108" s="441"/>
      <c r="BR108" s="441"/>
      <c r="BS108" s="441"/>
      <c r="BT108" s="441"/>
      <c r="BU108" s="441"/>
      <c r="BV108" s="442"/>
      <c r="BW108" s="191"/>
      <c r="BX108" s="190"/>
      <c r="BY108" s="190"/>
      <c r="BZ108" s="499"/>
      <c r="CA108" s="192">
        <v>1</v>
      </c>
      <c r="CB108" s="177" t="str">
        <f>IF($F108="","",IFERROR(INDEX(#REF!,MATCH('一覧（改訂前の当初）'!$F105,#REF!,0),MATCH($CA$4,#REF!,0)),""))</f>
        <v/>
      </c>
      <c r="CC108" s="178" t="str">
        <f t="shared" si="313"/>
        <v/>
      </c>
      <c r="CD108" s="176" t="str">
        <f t="shared" si="213"/>
        <v/>
      </c>
      <c r="CE108" s="179"/>
      <c r="CF108" s="106" t="str">
        <f t="shared" si="214"/>
        <v/>
      </c>
      <c r="CG108" s="75" t="str">
        <f>IF(OR($CF108="",$F108=""),"",INDEX(#REF!,MATCH($F108,#REF!,0),MATCH(CF$4,#REF!,0)))</f>
        <v/>
      </c>
      <c r="CH108" s="180" t="str">
        <f t="shared" si="215"/>
        <v/>
      </c>
      <c r="CI108" s="75">
        <v>1</v>
      </c>
      <c r="CJ108" s="181" t="str">
        <f t="shared" si="325"/>
        <v/>
      </c>
      <c r="CK108" s="107" t="e">
        <f>IF(OR(L108="",TYPE(L108)&lt;&gt;1),"",IF(OR(BJ108="",INDEX(#REF!,MATCH('一覧（改訂前の当初）'!$N105,#REF!,0),MATCH('一覧（改訂前の当初）'!CK$4,#REF!,0))="",INDEX(#REF!,MATCH('一覧（改訂前の当初）'!$N105,#REF!,0),MATCH('一覧（改訂前の当初）'!CK$4,#REF!,0))+$I108&gt;=BJ108),"",IF(OR(BI108="事後保全対応で更新",BI108="事後保全のみ更新せず"),"",INDEX(#REF!,MATCH('一覧（改訂前の当初）'!$N105,#REF!,0),MATCH('一覧（改訂前の当初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326"/>
        <v>#REF!</v>
      </c>
      <c r="CN108" s="75">
        <v>1</v>
      </c>
      <c r="CO108" s="181" t="e">
        <f t="shared" si="327"/>
        <v>#REF!</v>
      </c>
      <c r="CP108" s="107" t="e">
        <f>IF(OR(L108="",TYPE(L108)&lt;&gt;1),"",IF(OR(BJ108="",INDEX(#REF!,MATCH('一覧（改訂前の当初）'!N105,#REF!,0),MATCH(CP$4,#REF!,0))="",INDEX(#REF!,MATCH('一覧（改訂前の当初）'!N105,#REF!,0),MATCH(CP$4,#REF!,0))+$I108&gt;=BJ108),"",IF(OR(BI108="事後保全対応で更新",BI108="事後保全のみ更新せず"),"",INDEX(#REF!,MATCH('一覧（改訂前の当初）'!$N105,#REF!,0),MATCH('一覧（改訂前の当初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216"/>
        <v>#REF!</v>
      </c>
      <c r="CS108" s="75">
        <v>1</v>
      </c>
      <c r="CT108" s="181" t="e">
        <f t="shared" si="328"/>
        <v>#REF!</v>
      </c>
      <c r="CU108" s="107" t="e">
        <f>IF(OR(L108="",TYPE(L108)&lt;&gt;1),"",IF(OR(BJ108="",,INDEX(#REF!,MATCH('一覧（改訂前の当初）'!$N105,#REF!,0),MATCH('一覧（改訂前の当初）'!CU$4,#REF!,0))="",INDEX(#REF!,MATCH('一覧（改訂前の当初）'!$N105,#REF!,0),MATCH('一覧（改訂前の当初）'!CU$4,#REF!,0))+I108&gt;=BJ108),"",IF(OR(BI108="事後保全対応で更新",BI108="事後保全のみ更新せず"),"",INDEX(#REF!,MATCH('一覧（改訂前の当初）'!$N105,#REF!,0),MATCH('一覧（改訂前の当初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329"/>
        <v>#REF!</v>
      </c>
      <c r="CX108" s="75">
        <v>1</v>
      </c>
      <c r="CY108" s="182" t="e">
        <f t="shared" si="330"/>
        <v>#REF!</v>
      </c>
      <c r="CZ108" s="109" t="str">
        <f t="shared" si="217"/>
        <v/>
      </c>
      <c r="DA108" s="76" t="str">
        <f t="shared" si="235"/>
        <v/>
      </c>
      <c r="DB108" s="82">
        <v>1</v>
      </c>
      <c r="DC108" s="183" t="str">
        <f t="shared" si="218"/>
        <v/>
      </c>
      <c r="DD108" s="85" t="str">
        <f>IF($CZ108="","",INDEX(#REF!,MATCH($F108,#REF!,0),MATCH(CZ$4,#REF!,0)))</f>
        <v/>
      </c>
      <c r="DE108" s="184" t="str">
        <f t="shared" si="331"/>
        <v/>
      </c>
      <c r="DF108" s="77">
        <v>3</v>
      </c>
      <c r="DG108" s="185" t="str">
        <f t="shared" si="332"/>
        <v/>
      </c>
      <c r="DH108" s="78" t="str">
        <f t="shared" si="333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334"/>
        <v/>
      </c>
      <c r="DK108" s="75">
        <v>1</v>
      </c>
      <c r="DL108" s="181" t="str">
        <f t="shared" si="335"/>
        <v/>
      </c>
      <c r="DM108" s="78" t="str">
        <f t="shared" si="336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337"/>
        <v/>
      </c>
      <c r="DP108" s="75">
        <v>1</v>
      </c>
      <c r="DQ108" s="181" t="str">
        <f t="shared" si="338"/>
        <v/>
      </c>
      <c r="DR108" s="78" t="str">
        <f t="shared" si="339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340"/>
        <v/>
      </c>
      <c r="DU108" s="75">
        <v>1</v>
      </c>
      <c r="DV108" s="154" t="str">
        <f t="shared" si="341"/>
        <v/>
      </c>
      <c r="DW108" s="1222"/>
      <c r="DX108" s="1079"/>
      <c r="DY108" s="1202"/>
      <c r="DZ108" s="1202"/>
      <c r="EA108" s="348"/>
      <c r="EB108" s="349"/>
      <c r="EC108" s="388"/>
      <c r="ED108" s="348"/>
      <c r="EE108" s="348"/>
      <c r="EF108" s="348"/>
      <c r="EG108" s="349"/>
      <c r="EH108" s="388"/>
      <c r="EI108" s="348"/>
      <c r="EJ108" s="348"/>
      <c r="EK108" s="348"/>
      <c r="EL108" s="349"/>
      <c r="EM108" s="388"/>
      <c r="EN108" s="348"/>
      <c r="EO108" s="348"/>
      <c r="EP108" s="348"/>
      <c r="EQ108" s="349"/>
      <c r="ER108" s="388"/>
      <c r="ES108" s="348"/>
      <c r="ET108" s="348"/>
      <c r="EU108" s="1188"/>
      <c r="EV108" s="1199"/>
      <c r="EW108" s="388"/>
      <c r="EX108" s="348"/>
      <c r="EY108" s="348"/>
      <c r="EZ108" s="348"/>
      <c r="FA108" s="349"/>
      <c r="FB108" s="388"/>
      <c r="FC108" s="348"/>
      <c r="FD108" s="348"/>
      <c r="FE108" s="348"/>
      <c r="FF108" s="349"/>
      <c r="FG108" s="541"/>
      <c r="FH108" s="348"/>
      <c r="FI108" s="348"/>
      <c r="FJ108" s="348"/>
      <c r="FK108" s="524"/>
      <c r="FL108" s="210"/>
      <c r="FM108" s="43"/>
      <c r="FN108" s="43"/>
      <c r="FO108" s="55" t="str">
        <f t="shared" si="219"/>
        <v/>
      </c>
      <c r="FP108" s="43"/>
      <c r="FQ108" s="56" t="str">
        <f>IF(AO108="","",INDEX($FW$2:$GA$2,2,MATCH(AO108,#REF!,0)))</f>
        <v/>
      </c>
      <c r="FR108" s="57" t="str">
        <f>IF(AP108="","",INDEX($FW$2:$GA$2,2,MATCH(AP108,#REF!,0)))</f>
        <v/>
      </c>
      <c r="FS108" s="57" t="str">
        <f>IF(AQ108="","",INDEX($FW$2:$GA$2,2,MATCH(AQ108,#REF!,0)))</f>
        <v/>
      </c>
      <c r="FT108" s="57" t="str">
        <f>IF(AR108="","",INDEX($FW$2:$GA$2,2,MATCH(AR108,#REF!,0)))</f>
        <v/>
      </c>
      <c r="FU108" s="57" t="str">
        <f>IF(AS108="","",INDEX($FW$2:$GA$2,2,MATCH(AS108,#REF!,0)))</f>
        <v/>
      </c>
      <c r="FV108" s="57" t="str">
        <f>IF(AT108="","",INDEX($FW$2:$GA$2,2,MATCH(AT108,#REF!,0)))</f>
        <v/>
      </c>
      <c r="FW108" s="57" t="str">
        <f>IF(AU108="","",INDEX($FW$2:$GA$2,2,MATCH(AU108,#REF!,0)))</f>
        <v/>
      </c>
      <c r="FX108" s="57" t="str">
        <f>IF(AV108="","",INDEX($FW$2:$GA$2,2,MATCH(AV108,#REF!,0)))</f>
        <v/>
      </c>
      <c r="FY108" s="57" t="str">
        <f>IF(AW108="","",INDEX($FW$2:$GA$2,2,MATCH(AW108,#REF!,0)))</f>
        <v/>
      </c>
      <c r="FZ108" s="58" t="str">
        <f>IF(AX108="","",INDEX($FW$2:$GA$2,2,MATCH(AX108,#REF!,0)))</f>
        <v/>
      </c>
      <c r="GA108" s="59" t="e">
        <f>SUMPRODUCT(FQ108:FZ108,#REF!)</f>
        <v>#REF!</v>
      </c>
      <c r="GB108" s="43"/>
      <c r="GC108" s="88" t="str">
        <f t="shared" si="220"/>
        <v/>
      </c>
      <c r="GD108" s="88" t="e">
        <f t="shared" si="221"/>
        <v>#REF!</v>
      </c>
      <c r="GE108" s="88" t="e">
        <f t="shared" si="222"/>
        <v>#REF!</v>
      </c>
      <c r="GF108" s="87" t="e">
        <f t="shared" si="223"/>
        <v>#REF!</v>
      </c>
      <c r="GG108" s="87" t="str">
        <f t="shared" si="224"/>
        <v/>
      </c>
      <c r="GH108" s="87" t="str">
        <f t="shared" si="225"/>
        <v/>
      </c>
      <c r="GI108" s="87" t="str">
        <f t="shared" si="226"/>
        <v/>
      </c>
      <c r="GJ108" s="87" t="str">
        <f t="shared" si="227"/>
        <v/>
      </c>
    </row>
    <row r="109" spans="1:192" s="13" customFormat="1" ht="22.5" customHeight="1" outlineLevel="1">
      <c r="A109" s="608"/>
      <c r="B109" s="166"/>
      <c r="C109" s="494"/>
      <c r="D109" s="498" t="s">
        <v>374</v>
      </c>
      <c r="E109" s="195" t="s">
        <v>173</v>
      </c>
      <c r="F109" s="198" t="s">
        <v>358</v>
      </c>
      <c r="G109" s="167"/>
      <c r="H109" s="165"/>
      <c r="I109" s="167">
        <v>1992</v>
      </c>
      <c r="J109" s="167" t="str">
        <f t="shared" si="314"/>
        <v>平4</v>
      </c>
      <c r="K109" s="167"/>
      <c r="L109" s="621">
        <v>299</v>
      </c>
      <c r="M109" s="68"/>
      <c r="N109" s="68"/>
      <c r="O109" s="168"/>
      <c r="P109" s="168"/>
      <c r="Q109" s="169"/>
      <c r="R109" s="461" t="e">
        <f t="shared" si="315"/>
        <v>#DIV/0!</v>
      </c>
      <c r="S109" s="461" t="e">
        <f t="shared" si="316"/>
        <v>#DIV/0!</v>
      </c>
      <c r="T109" s="462" t="e">
        <f t="shared" si="317"/>
        <v>#DIV/0!</v>
      </c>
      <c r="U109" s="68"/>
      <c r="V109" s="68"/>
      <c r="W109" s="68"/>
      <c r="X109" s="68"/>
      <c r="Y109" s="68"/>
      <c r="Z109" s="79" t="str">
        <f t="shared" si="318"/>
        <v>5: 200㎡以上</v>
      </c>
      <c r="AA109" s="69"/>
      <c r="AB109" s="69" t="str">
        <f t="shared" si="319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320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321"/>
        <v>23</v>
      </c>
      <c r="AZ109" s="68"/>
      <c r="BA109" s="68">
        <f t="shared" si="322"/>
        <v>23</v>
      </c>
      <c r="BB109" s="69" t="e">
        <f t="shared" si="323"/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324"/>
        <v/>
      </c>
      <c r="BK109" s="441" t="s">
        <v>70</v>
      </c>
      <c r="BL109" s="441">
        <v>1</v>
      </c>
      <c r="BM109" s="441"/>
      <c r="BN109" s="442"/>
      <c r="BO109" s="440"/>
      <c r="BP109" s="441"/>
      <c r="BQ109" s="441"/>
      <c r="BR109" s="441"/>
      <c r="BS109" s="441"/>
      <c r="BT109" s="441"/>
      <c r="BU109" s="441"/>
      <c r="BV109" s="442"/>
      <c r="BW109" s="191"/>
      <c r="BX109" s="190"/>
      <c r="BY109" s="190"/>
      <c r="BZ109" s="499"/>
      <c r="CA109" s="192">
        <v>1</v>
      </c>
      <c r="CB109" s="177" t="str">
        <f>IF($F109="","",IFERROR(INDEX(#REF!,MATCH('一覧（改訂前の当初）'!$F95,#REF!,0),MATCH($CA$4,#REF!,0)),""))</f>
        <v/>
      </c>
      <c r="CC109" s="178" t="str">
        <f t="shared" si="313"/>
        <v/>
      </c>
      <c r="CD109" s="176" t="str">
        <f t="shared" si="213"/>
        <v/>
      </c>
      <c r="CE109" s="179"/>
      <c r="CF109" s="106" t="str">
        <f t="shared" si="214"/>
        <v/>
      </c>
      <c r="CG109" s="75" t="str">
        <f>IF(OR($CF109="",$F109=""),"",INDEX(#REF!,MATCH($F109,#REF!,0),MATCH(CF$4,#REF!,0)))</f>
        <v/>
      </c>
      <c r="CH109" s="180" t="str">
        <f t="shared" si="215"/>
        <v/>
      </c>
      <c r="CI109" s="75">
        <v>1</v>
      </c>
      <c r="CJ109" s="181" t="str">
        <f t="shared" si="325"/>
        <v/>
      </c>
      <c r="CK109" s="107" t="e">
        <f>IF(OR(L109="",TYPE(L109)&lt;&gt;1),"",IF(OR(BJ109="",INDEX(#REF!,MATCH('一覧（改訂前の当初）'!$N95,#REF!,0),MATCH('一覧（改訂前の当初）'!CK$4,#REF!,0))="",INDEX(#REF!,MATCH('一覧（改訂前の当初）'!$N95,#REF!,0),MATCH('一覧（改訂前の当初）'!CK$4,#REF!,0))+$I109&gt;=BJ109),"",IF(OR(BI109="事後保全対応で更新",BI109="事後保全のみ更新せず"),"",INDEX(#REF!,MATCH('一覧（改訂前の当初）'!$N95,#REF!,0),MATCH('一覧（改訂前の当初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326"/>
        <v>#REF!</v>
      </c>
      <c r="CN109" s="75">
        <v>1</v>
      </c>
      <c r="CO109" s="181" t="e">
        <f t="shared" si="327"/>
        <v>#REF!</v>
      </c>
      <c r="CP109" s="107" t="e">
        <f>IF(OR(L109="",TYPE(L109)&lt;&gt;1),"",IF(OR(BJ109="",INDEX(#REF!,MATCH('一覧（改訂前の当初）'!N95,#REF!,0),MATCH(CP$4,#REF!,0))="",INDEX(#REF!,MATCH('一覧（改訂前の当初）'!N95,#REF!,0),MATCH(CP$4,#REF!,0))+$I109&gt;=BJ109),"",IF(OR(BI109="事後保全対応で更新",BI109="事後保全のみ更新せず"),"",INDEX(#REF!,MATCH('一覧（改訂前の当初）'!$N95,#REF!,0),MATCH('一覧（改訂前の当初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216"/>
        <v>#REF!</v>
      </c>
      <c r="CS109" s="75">
        <v>1</v>
      </c>
      <c r="CT109" s="181" t="e">
        <f t="shared" si="328"/>
        <v>#REF!</v>
      </c>
      <c r="CU109" s="107" t="e">
        <f>IF(OR(L109="",TYPE(L109)&lt;&gt;1),"",IF(OR(BJ109="",,INDEX(#REF!,MATCH('一覧（改訂前の当初）'!$N95,#REF!,0),MATCH('一覧（改訂前の当初）'!CU$4,#REF!,0))="",INDEX(#REF!,MATCH('一覧（改訂前の当初）'!$N95,#REF!,0),MATCH('一覧（改訂前の当初）'!CU$4,#REF!,0))+I109&gt;=BJ109),"",IF(OR(BI109="事後保全対応で更新",BI109="事後保全のみ更新せず"),"",INDEX(#REF!,MATCH('一覧（改訂前の当初）'!$N95,#REF!,0),MATCH('一覧（改訂前の当初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329"/>
        <v>#REF!</v>
      </c>
      <c r="CX109" s="75">
        <v>1</v>
      </c>
      <c r="CY109" s="182" t="e">
        <f t="shared" si="330"/>
        <v>#REF!</v>
      </c>
      <c r="CZ109" s="109" t="str">
        <f t="shared" si="217"/>
        <v/>
      </c>
      <c r="DA109" s="76" t="str">
        <f t="shared" si="235"/>
        <v/>
      </c>
      <c r="DB109" s="82">
        <v>1</v>
      </c>
      <c r="DC109" s="183" t="str">
        <f t="shared" si="218"/>
        <v/>
      </c>
      <c r="DD109" s="85" t="str">
        <f>IF($CZ109="","",INDEX(#REF!,MATCH($F109,#REF!,0),MATCH(CZ$4,#REF!,0)))</f>
        <v/>
      </c>
      <c r="DE109" s="184" t="str">
        <f t="shared" si="331"/>
        <v/>
      </c>
      <c r="DF109" s="77">
        <v>3</v>
      </c>
      <c r="DG109" s="185" t="str">
        <f t="shared" si="332"/>
        <v/>
      </c>
      <c r="DH109" s="78" t="str">
        <f t="shared" si="333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334"/>
        <v/>
      </c>
      <c r="DK109" s="75">
        <v>1</v>
      </c>
      <c r="DL109" s="181" t="str">
        <f t="shared" si="335"/>
        <v/>
      </c>
      <c r="DM109" s="78" t="str">
        <f t="shared" si="336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337"/>
        <v/>
      </c>
      <c r="DP109" s="75">
        <v>1</v>
      </c>
      <c r="DQ109" s="181" t="str">
        <f t="shared" si="338"/>
        <v/>
      </c>
      <c r="DR109" s="78" t="str">
        <f t="shared" si="339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340"/>
        <v/>
      </c>
      <c r="DU109" s="75">
        <v>1</v>
      </c>
      <c r="DV109" s="154" t="str">
        <f t="shared" si="341"/>
        <v/>
      </c>
      <c r="DW109" s="508"/>
      <c r="DX109" s="345"/>
      <c r="DY109" s="348"/>
      <c r="DZ109" s="348"/>
      <c r="EA109" s="348"/>
      <c r="EB109" s="417" t="s">
        <v>55</v>
      </c>
      <c r="EC109" s="564" t="s">
        <v>55</v>
      </c>
      <c r="ED109" s="348"/>
      <c r="EE109" s="348"/>
      <c r="EF109" s="348"/>
      <c r="EG109" s="349"/>
      <c r="EH109" s="388"/>
      <c r="EI109" s="348"/>
      <c r="EJ109" s="348"/>
      <c r="EK109" s="348"/>
      <c r="EL109" s="349"/>
      <c r="EM109" s="388"/>
      <c r="EN109" s="348"/>
      <c r="EO109" s="348"/>
      <c r="EP109" s="348"/>
      <c r="EQ109" s="349"/>
      <c r="ER109" s="388"/>
      <c r="ES109" s="348"/>
      <c r="ET109" s="348"/>
      <c r="EU109" s="348"/>
      <c r="EV109" s="349"/>
      <c r="EW109" s="423" t="s">
        <v>430</v>
      </c>
      <c r="EX109" s="366" t="s">
        <v>430</v>
      </c>
      <c r="EY109" s="348"/>
      <c r="EZ109" s="348"/>
      <c r="FA109" s="349"/>
      <c r="FB109" s="388"/>
      <c r="FC109" s="348"/>
      <c r="FD109" s="348"/>
      <c r="FE109" s="348"/>
      <c r="FF109" s="349"/>
      <c r="FG109" s="541"/>
      <c r="FH109" s="348"/>
      <c r="FI109" s="348"/>
      <c r="FJ109" s="348"/>
      <c r="FK109" s="524"/>
      <c r="FL109" s="210"/>
      <c r="FM109" s="43"/>
      <c r="FN109" s="43"/>
      <c r="FO109" s="55" t="str">
        <f t="shared" si="219"/>
        <v/>
      </c>
      <c r="FP109" s="43"/>
      <c r="FQ109" s="56" t="str">
        <f>IF(AO109="","",INDEX($FW$2:$GA$2,2,MATCH(AO109,#REF!,0)))</f>
        <v/>
      </c>
      <c r="FR109" s="57" t="str">
        <f>IF(AP109="","",INDEX($FW$2:$GA$2,2,MATCH(AP109,#REF!,0)))</f>
        <v/>
      </c>
      <c r="FS109" s="57" t="str">
        <f>IF(AQ109="","",INDEX($FW$2:$GA$2,2,MATCH(AQ109,#REF!,0)))</f>
        <v/>
      </c>
      <c r="FT109" s="57" t="str">
        <f>IF(AR109="","",INDEX($FW$2:$GA$2,2,MATCH(AR109,#REF!,0)))</f>
        <v/>
      </c>
      <c r="FU109" s="57" t="str">
        <f>IF(AS109="","",INDEX($FW$2:$GA$2,2,MATCH(AS109,#REF!,0)))</f>
        <v/>
      </c>
      <c r="FV109" s="57" t="str">
        <f>IF(AT109="","",INDEX($FW$2:$GA$2,2,MATCH(AT109,#REF!,0)))</f>
        <v/>
      </c>
      <c r="FW109" s="57" t="str">
        <f>IF(AU109="","",INDEX($FW$2:$GA$2,2,MATCH(AU109,#REF!,0)))</f>
        <v/>
      </c>
      <c r="FX109" s="57" t="str">
        <f>IF(AV109="","",INDEX($FW$2:$GA$2,2,MATCH(AV109,#REF!,0)))</f>
        <v/>
      </c>
      <c r="FY109" s="57" t="str">
        <f>IF(AW109="","",INDEX($FW$2:$GA$2,2,MATCH(AW109,#REF!,0)))</f>
        <v/>
      </c>
      <c r="FZ109" s="58" t="str">
        <f>IF(AX109="","",INDEX($FW$2:$GA$2,2,MATCH(AX109,#REF!,0)))</f>
        <v/>
      </c>
      <c r="GA109" s="59" t="e">
        <f>SUMPRODUCT(FQ109:FZ109,#REF!)</f>
        <v>#REF!</v>
      </c>
      <c r="GB109" s="43"/>
      <c r="GC109" s="88" t="str">
        <f t="shared" si="220"/>
        <v/>
      </c>
      <c r="GD109" s="88" t="e">
        <f t="shared" si="221"/>
        <v>#REF!</v>
      </c>
      <c r="GE109" s="88" t="e">
        <f t="shared" si="222"/>
        <v>#REF!</v>
      </c>
      <c r="GF109" s="87" t="e">
        <f t="shared" si="223"/>
        <v>#REF!</v>
      </c>
      <c r="GG109" s="87" t="str">
        <f t="shared" si="224"/>
        <v/>
      </c>
      <c r="GH109" s="87" t="str">
        <f t="shared" si="225"/>
        <v/>
      </c>
      <c r="GI109" s="87" t="str">
        <f t="shared" si="226"/>
        <v/>
      </c>
      <c r="GJ109" s="87" t="str">
        <f t="shared" si="227"/>
        <v/>
      </c>
    </row>
    <row r="110" spans="1:192" s="13" customFormat="1" ht="22.5" customHeight="1" outlineLevel="1">
      <c r="A110" s="608"/>
      <c r="B110" s="166"/>
      <c r="C110" s="494"/>
      <c r="D110" s="498" t="s">
        <v>374</v>
      </c>
      <c r="E110" s="195" t="s">
        <v>174</v>
      </c>
      <c r="F110" s="198" t="s">
        <v>358</v>
      </c>
      <c r="G110" s="167"/>
      <c r="H110" s="165"/>
      <c r="I110" s="167">
        <v>2010</v>
      </c>
      <c r="J110" s="167" t="str">
        <f t="shared" si="314"/>
        <v>平22</v>
      </c>
      <c r="K110" s="167"/>
      <c r="L110" s="621">
        <v>1336</v>
      </c>
      <c r="M110" s="68"/>
      <c r="N110" s="68"/>
      <c r="O110" s="168"/>
      <c r="P110" s="168"/>
      <c r="Q110" s="169"/>
      <c r="R110" s="461" t="e">
        <f t="shared" si="315"/>
        <v>#DIV/0!</v>
      </c>
      <c r="S110" s="461" t="e">
        <f t="shared" si="316"/>
        <v>#DIV/0!</v>
      </c>
      <c r="T110" s="462" t="e">
        <f t="shared" si="317"/>
        <v>#DIV/0!</v>
      </c>
      <c r="U110" s="68"/>
      <c r="V110" s="68"/>
      <c r="W110" s="68"/>
      <c r="X110" s="68"/>
      <c r="Y110" s="68"/>
      <c r="Z110" s="79" t="str">
        <f t="shared" si="318"/>
        <v>3: 1,000㎡以上</v>
      </c>
      <c r="AA110" s="69"/>
      <c r="AB110" s="69" t="str">
        <f t="shared" si="319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320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321"/>
        <v>5</v>
      </c>
      <c r="AZ110" s="68"/>
      <c r="BA110" s="68">
        <f t="shared" si="322"/>
        <v>5</v>
      </c>
      <c r="BB110" s="69" t="e">
        <f t="shared" si="323"/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324"/>
        <v/>
      </c>
      <c r="BK110" s="441" t="s">
        <v>70</v>
      </c>
      <c r="BL110" s="441">
        <v>1</v>
      </c>
      <c r="BM110" s="441"/>
      <c r="BN110" s="442"/>
      <c r="BO110" s="440"/>
      <c r="BP110" s="441"/>
      <c r="BQ110" s="441"/>
      <c r="BR110" s="441"/>
      <c r="BS110" s="441"/>
      <c r="BT110" s="441"/>
      <c r="BU110" s="441"/>
      <c r="BV110" s="442"/>
      <c r="BW110" s="191"/>
      <c r="BX110" s="190"/>
      <c r="BY110" s="190"/>
      <c r="BZ110" s="499"/>
      <c r="CA110" s="192">
        <v>1</v>
      </c>
      <c r="CB110" s="177" t="str">
        <f>IF($F110="","",IFERROR(INDEX(#REF!,MATCH('一覧（改訂前の当初）'!$F81,#REF!,0),MATCH($CA$4,#REF!,0)),""))</f>
        <v/>
      </c>
      <c r="CC110" s="178" t="str">
        <f t="shared" si="313"/>
        <v/>
      </c>
      <c r="CD110" s="176" t="str">
        <f t="shared" si="213"/>
        <v/>
      </c>
      <c r="CE110" s="179"/>
      <c r="CF110" s="106" t="str">
        <f t="shared" si="214"/>
        <v/>
      </c>
      <c r="CG110" s="75" t="str">
        <f>IF(OR($CF110="",$F110=""),"",INDEX(#REF!,MATCH($F110,#REF!,0),MATCH(CF$4,#REF!,0)))</f>
        <v/>
      </c>
      <c r="CH110" s="180" t="str">
        <f t="shared" si="215"/>
        <v/>
      </c>
      <c r="CI110" s="75">
        <v>1</v>
      </c>
      <c r="CJ110" s="181" t="str">
        <f t="shared" si="325"/>
        <v/>
      </c>
      <c r="CK110" s="107" t="e">
        <f>IF(OR(L110="",TYPE(L110)&lt;&gt;1),"",IF(OR(BJ110="",INDEX(#REF!,MATCH('一覧（改訂前の当初）'!$N81,#REF!,0),MATCH('一覧（改訂前の当初）'!CK$4,#REF!,0))="",INDEX(#REF!,MATCH('一覧（改訂前の当初）'!$N81,#REF!,0),MATCH('一覧（改訂前の当初）'!CK$4,#REF!,0))+$I110&gt;=BJ110),"",IF(OR(BI110="事後保全対応で更新",BI110="事後保全のみ更新せず"),"",INDEX(#REF!,MATCH('一覧（改訂前の当初）'!$N81,#REF!,0),MATCH('一覧（改訂前の当初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326"/>
        <v>#REF!</v>
      </c>
      <c r="CN110" s="75">
        <v>1</v>
      </c>
      <c r="CO110" s="181" t="e">
        <f t="shared" si="327"/>
        <v>#REF!</v>
      </c>
      <c r="CP110" s="107" t="e">
        <f>IF(OR(L110="",TYPE(L110)&lt;&gt;1),"",IF(OR(BJ110="",INDEX(#REF!,MATCH('一覧（改訂前の当初）'!N81,#REF!,0),MATCH(CP$4,#REF!,0))="",INDEX(#REF!,MATCH('一覧（改訂前の当初）'!N81,#REF!,0),MATCH(CP$4,#REF!,0))+$I110&gt;=BJ110),"",IF(OR(BI110="事後保全対応で更新",BI110="事後保全のみ更新せず"),"",INDEX(#REF!,MATCH('一覧（改訂前の当初）'!$N81,#REF!,0),MATCH('一覧（改訂前の当初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216"/>
        <v>#REF!</v>
      </c>
      <c r="CS110" s="75">
        <v>1</v>
      </c>
      <c r="CT110" s="181" t="e">
        <f t="shared" si="328"/>
        <v>#REF!</v>
      </c>
      <c r="CU110" s="107" t="e">
        <f>IF(OR(L110="",TYPE(L110)&lt;&gt;1),"",IF(OR(BJ110="",,INDEX(#REF!,MATCH('一覧（改訂前の当初）'!$N81,#REF!,0),MATCH('一覧（改訂前の当初）'!CU$4,#REF!,0))="",INDEX(#REF!,MATCH('一覧（改訂前の当初）'!$N81,#REF!,0),MATCH('一覧（改訂前の当初）'!CU$4,#REF!,0))+I110&gt;=BJ110),"",IF(OR(BI110="事後保全対応で更新",BI110="事後保全のみ更新せず"),"",INDEX(#REF!,MATCH('一覧（改訂前の当初）'!$N81,#REF!,0),MATCH('一覧（改訂前の当初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329"/>
        <v>#REF!</v>
      </c>
      <c r="CX110" s="75">
        <v>1</v>
      </c>
      <c r="CY110" s="182" t="e">
        <f t="shared" si="330"/>
        <v>#REF!</v>
      </c>
      <c r="CZ110" s="109" t="str">
        <f t="shared" si="217"/>
        <v/>
      </c>
      <c r="DA110" s="76" t="str">
        <f t="shared" si="235"/>
        <v/>
      </c>
      <c r="DB110" s="82">
        <v>1</v>
      </c>
      <c r="DC110" s="183" t="str">
        <f t="shared" si="218"/>
        <v/>
      </c>
      <c r="DD110" s="85" t="str">
        <f>IF($CZ110="","",INDEX(#REF!,MATCH($F110,#REF!,0),MATCH(CZ$4,#REF!,0)))</f>
        <v/>
      </c>
      <c r="DE110" s="184" t="str">
        <f t="shared" si="331"/>
        <v/>
      </c>
      <c r="DF110" s="77">
        <v>3</v>
      </c>
      <c r="DG110" s="185" t="str">
        <f t="shared" si="332"/>
        <v/>
      </c>
      <c r="DH110" s="78" t="str">
        <f t="shared" si="333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334"/>
        <v/>
      </c>
      <c r="DK110" s="75">
        <v>1</v>
      </c>
      <c r="DL110" s="181" t="str">
        <f t="shared" si="335"/>
        <v/>
      </c>
      <c r="DM110" s="78" t="str">
        <f t="shared" si="336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337"/>
        <v/>
      </c>
      <c r="DP110" s="75">
        <v>1</v>
      </c>
      <c r="DQ110" s="181" t="str">
        <f t="shared" si="338"/>
        <v/>
      </c>
      <c r="DR110" s="78" t="str">
        <f t="shared" si="339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340"/>
        <v/>
      </c>
      <c r="DU110" s="75">
        <v>1</v>
      </c>
      <c r="DV110" s="154" t="str">
        <f t="shared" si="341"/>
        <v/>
      </c>
      <c r="DW110" s="508"/>
      <c r="DX110" s="345"/>
      <c r="DY110" s="348"/>
      <c r="DZ110" s="348"/>
      <c r="EA110" s="348"/>
      <c r="EB110" s="349"/>
      <c r="EC110" s="388"/>
      <c r="ED110" s="348"/>
      <c r="EE110" s="348"/>
      <c r="EF110" s="348"/>
      <c r="EG110" s="349"/>
      <c r="EH110" s="388"/>
      <c r="EI110" s="348"/>
      <c r="EJ110" s="348"/>
      <c r="EK110" s="348"/>
      <c r="EL110" s="547" t="s">
        <v>55</v>
      </c>
      <c r="EM110" s="400" t="s">
        <v>55</v>
      </c>
      <c r="EN110" s="348"/>
      <c r="EO110" s="348"/>
      <c r="EP110" s="348"/>
      <c r="EQ110" s="349"/>
      <c r="ER110" s="388"/>
      <c r="ES110" s="348"/>
      <c r="ET110" s="348"/>
      <c r="EU110" s="348"/>
      <c r="EV110" s="349"/>
      <c r="EW110" s="388"/>
      <c r="EX110" s="348"/>
      <c r="EY110" s="348"/>
      <c r="EZ110" s="348"/>
      <c r="FA110" s="349"/>
      <c r="FB110" s="388"/>
      <c r="FC110" s="348"/>
      <c r="FD110" s="348"/>
      <c r="FE110" s="346"/>
      <c r="FF110" s="347"/>
      <c r="FG110" s="550" t="s">
        <v>430</v>
      </c>
      <c r="FH110" s="366" t="s">
        <v>430</v>
      </c>
      <c r="FI110" s="348"/>
      <c r="FJ110" s="348"/>
      <c r="FK110" s="524"/>
      <c r="FL110" s="210"/>
      <c r="FM110" s="43"/>
      <c r="FN110" s="43"/>
      <c r="FO110" s="55" t="str">
        <f t="shared" si="219"/>
        <v/>
      </c>
      <c r="FP110" s="43"/>
      <c r="FQ110" s="56" t="str">
        <f>IF(AO110="","",INDEX($FW$2:$GA$2,2,MATCH(AO110,#REF!,0)))</f>
        <v/>
      </c>
      <c r="FR110" s="57" t="str">
        <f>IF(AP110="","",INDEX($FW$2:$GA$2,2,MATCH(AP110,#REF!,0)))</f>
        <v/>
      </c>
      <c r="FS110" s="57" t="str">
        <f>IF(AQ110="","",INDEX($FW$2:$GA$2,2,MATCH(AQ110,#REF!,0)))</f>
        <v/>
      </c>
      <c r="FT110" s="57" t="str">
        <f>IF(AR110="","",INDEX($FW$2:$GA$2,2,MATCH(AR110,#REF!,0)))</f>
        <v/>
      </c>
      <c r="FU110" s="57" t="str">
        <f>IF(AS110="","",INDEX($FW$2:$GA$2,2,MATCH(AS110,#REF!,0)))</f>
        <v/>
      </c>
      <c r="FV110" s="57" t="str">
        <f>IF(AT110="","",INDEX($FW$2:$GA$2,2,MATCH(AT110,#REF!,0)))</f>
        <v/>
      </c>
      <c r="FW110" s="57" t="str">
        <f>IF(AU110="","",INDEX($FW$2:$GA$2,2,MATCH(AU110,#REF!,0)))</f>
        <v/>
      </c>
      <c r="FX110" s="57" t="str">
        <f>IF(AV110="","",INDEX($FW$2:$GA$2,2,MATCH(AV110,#REF!,0)))</f>
        <v/>
      </c>
      <c r="FY110" s="57" t="str">
        <f>IF(AW110="","",INDEX($FW$2:$GA$2,2,MATCH(AW110,#REF!,0)))</f>
        <v/>
      </c>
      <c r="FZ110" s="58" t="str">
        <f>IF(AX110="","",INDEX($FW$2:$GA$2,2,MATCH(AX110,#REF!,0)))</f>
        <v/>
      </c>
      <c r="GA110" s="59" t="e">
        <f>SUMPRODUCT(FQ110:FZ110,#REF!)</f>
        <v>#REF!</v>
      </c>
      <c r="GB110" s="43"/>
      <c r="GC110" s="88" t="str">
        <f t="shared" si="220"/>
        <v/>
      </c>
      <c r="GD110" s="88" t="e">
        <f t="shared" si="221"/>
        <v>#REF!</v>
      </c>
      <c r="GE110" s="88" t="e">
        <f t="shared" si="222"/>
        <v>#REF!</v>
      </c>
      <c r="GF110" s="87" t="e">
        <f t="shared" si="223"/>
        <v>#REF!</v>
      </c>
      <c r="GG110" s="87" t="str">
        <f t="shared" si="224"/>
        <v/>
      </c>
      <c r="GH110" s="87" t="str">
        <f t="shared" si="225"/>
        <v/>
      </c>
      <c r="GI110" s="87" t="str">
        <f t="shared" si="226"/>
        <v/>
      </c>
      <c r="GJ110" s="87" t="str">
        <f t="shared" si="227"/>
        <v/>
      </c>
    </row>
    <row r="111" spans="1:192" s="13" customFormat="1" ht="22.5" customHeight="1" outlineLevel="1">
      <c r="A111" s="608"/>
      <c r="B111" s="166"/>
      <c r="C111" s="494"/>
      <c r="D111" s="498" t="s">
        <v>374</v>
      </c>
      <c r="E111" s="195" t="s">
        <v>175</v>
      </c>
      <c r="F111" s="198" t="s">
        <v>358</v>
      </c>
      <c r="G111" s="167"/>
      <c r="H111" s="165"/>
      <c r="I111" s="167">
        <v>2009</v>
      </c>
      <c r="J111" s="167" t="str">
        <f t="shared" si="314"/>
        <v>平21</v>
      </c>
      <c r="K111" s="167"/>
      <c r="L111" s="621">
        <v>52</v>
      </c>
      <c r="M111" s="68"/>
      <c r="N111" s="68"/>
      <c r="O111" s="168"/>
      <c r="P111" s="168"/>
      <c r="Q111" s="169"/>
      <c r="R111" s="461" t="e">
        <f t="shared" si="315"/>
        <v>#DIV/0!</v>
      </c>
      <c r="S111" s="461" t="e">
        <f t="shared" si="316"/>
        <v>#DIV/0!</v>
      </c>
      <c r="T111" s="462" t="e">
        <f t="shared" si="317"/>
        <v>#DIV/0!</v>
      </c>
      <c r="U111" s="68"/>
      <c r="V111" s="68"/>
      <c r="W111" s="68"/>
      <c r="X111" s="68"/>
      <c r="Y111" s="68"/>
      <c r="Z111" s="79" t="str">
        <f t="shared" si="318"/>
        <v>7: 100㎡未満</v>
      </c>
      <c r="AA111" s="69"/>
      <c r="AB111" s="69" t="str">
        <f t="shared" si="319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320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321"/>
        <v>6</v>
      </c>
      <c r="AZ111" s="68"/>
      <c r="BA111" s="68">
        <f t="shared" si="322"/>
        <v>6</v>
      </c>
      <c r="BB111" s="69" t="e">
        <f t="shared" si="323"/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324"/>
        <v/>
      </c>
      <c r="BK111" s="441" t="s">
        <v>70</v>
      </c>
      <c r="BL111" s="441">
        <v>1</v>
      </c>
      <c r="BM111" s="441"/>
      <c r="BN111" s="442"/>
      <c r="BO111" s="440"/>
      <c r="BP111" s="441"/>
      <c r="BQ111" s="441"/>
      <c r="BR111" s="441"/>
      <c r="BS111" s="441"/>
      <c r="BT111" s="441"/>
      <c r="BU111" s="441"/>
      <c r="BV111" s="442"/>
      <c r="BW111" s="191"/>
      <c r="BX111" s="190"/>
      <c r="BY111" s="190"/>
      <c r="BZ111" s="499"/>
      <c r="CA111" s="192">
        <v>1</v>
      </c>
      <c r="CB111" s="177" t="str">
        <f>IF($F111="","",IFERROR(INDEX(#REF!,MATCH('一覧（改訂前の当初）'!$F77,#REF!,0),MATCH($CA$4,#REF!,0)),""))</f>
        <v/>
      </c>
      <c r="CC111" s="178" t="str">
        <f t="shared" si="313"/>
        <v/>
      </c>
      <c r="CD111" s="176" t="str">
        <f t="shared" si="213"/>
        <v/>
      </c>
      <c r="CE111" s="179"/>
      <c r="CF111" s="106" t="str">
        <f t="shared" si="214"/>
        <v/>
      </c>
      <c r="CG111" s="75" t="str">
        <f>IF(OR($CF111="",$F111=""),"",INDEX(#REF!,MATCH($F111,#REF!,0),MATCH(CF$4,#REF!,0)))</f>
        <v/>
      </c>
      <c r="CH111" s="180" t="str">
        <f t="shared" si="215"/>
        <v/>
      </c>
      <c r="CI111" s="75">
        <v>1</v>
      </c>
      <c r="CJ111" s="181" t="str">
        <f t="shared" si="325"/>
        <v/>
      </c>
      <c r="CK111" s="107" t="e">
        <f>IF(OR(L111="",TYPE(L111)&lt;&gt;1),"",IF(OR(BJ111="",INDEX(#REF!,MATCH('一覧（改訂前の当初）'!$N77,#REF!,0),MATCH('一覧（改訂前の当初）'!CK$4,#REF!,0))="",INDEX(#REF!,MATCH('一覧（改訂前の当初）'!$N77,#REF!,0),MATCH('一覧（改訂前の当初）'!CK$4,#REF!,0))+$I111&gt;=BJ111),"",IF(OR(BI111="事後保全対応で更新",BI111="事後保全のみ更新せず"),"",INDEX(#REF!,MATCH('一覧（改訂前の当初）'!$N77,#REF!,0),MATCH('一覧（改訂前の当初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326"/>
        <v>#REF!</v>
      </c>
      <c r="CN111" s="75">
        <v>1</v>
      </c>
      <c r="CO111" s="181" t="e">
        <f t="shared" si="327"/>
        <v>#REF!</v>
      </c>
      <c r="CP111" s="107" t="e">
        <f>IF(OR(L111="",TYPE(L111)&lt;&gt;1),"",IF(OR(BJ111="",INDEX(#REF!,MATCH('一覧（改訂前の当初）'!N77,#REF!,0),MATCH(CP$4,#REF!,0))="",INDEX(#REF!,MATCH('一覧（改訂前の当初）'!N77,#REF!,0),MATCH(CP$4,#REF!,0))+$I111&gt;=BJ111),"",IF(OR(BI111="事後保全対応で更新",BI111="事後保全のみ更新せず"),"",INDEX(#REF!,MATCH('一覧（改訂前の当初）'!$N77,#REF!,0),MATCH('一覧（改訂前の当初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216"/>
        <v>#REF!</v>
      </c>
      <c r="CS111" s="75">
        <v>1</v>
      </c>
      <c r="CT111" s="181" t="e">
        <f t="shared" si="328"/>
        <v>#REF!</v>
      </c>
      <c r="CU111" s="107" t="e">
        <f>IF(OR(L111="",TYPE(L111)&lt;&gt;1),"",IF(OR(BJ111="",,INDEX(#REF!,MATCH('一覧（改訂前の当初）'!$N77,#REF!,0),MATCH('一覧（改訂前の当初）'!CU$4,#REF!,0))="",INDEX(#REF!,MATCH('一覧（改訂前の当初）'!$N77,#REF!,0),MATCH('一覧（改訂前の当初）'!CU$4,#REF!,0))+I111&gt;=BJ111),"",IF(OR(BI111="事後保全対応で更新",BI111="事後保全のみ更新せず"),"",INDEX(#REF!,MATCH('一覧（改訂前の当初）'!$N77,#REF!,0),MATCH('一覧（改訂前の当初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329"/>
        <v>#REF!</v>
      </c>
      <c r="CX111" s="75">
        <v>1</v>
      </c>
      <c r="CY111" s="182" t="e">
        <f t="shared" si="330"/>
        <v>#REF!</v>
      </c>
      <c r="CZ111" s="109" t="str">
        <f t="shared" si="217"/>
        <v/>
      </c>
      <c r="DA111" s="76" t="str">
        <f t="shared" si="235"/>
        <v/>
      </c>
      <c r="DB111" s="82">
        <v>1</v>
      </c>
      <c r="DC111" s="183" t="str">
        <f t="shared" si="218"/>
        <v/>
      </c>
      <c r="DD111" s="85" t="str">
        <f>IF($CZ111="","",INDEX(#REF!,MATCH($F111,#REF!,0),MATCH(CZ$4,#REF!,0)))</f>
        <v/>
      </c>
      <c r="DE111" s="184" t="str">
        <f t="shared" si="331"/>
        <v/>
      </c>
      <c r="DF111" s="77">
        <v>3</v>
      </c>
      <c r="DG111" s="185" t="str">
        <f t="shared" si="332"/>
        <v/>
      </c>
      <c r="DH111" s="78" t="str">
        <f t="shared" si="333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334"/>
        <v/>
      </c>
      <c r="DK111" s="75">
        <v>1</v>
      </c>
      <c r="DL111" s="181" t="str">
        <f t="shared" si="335"/>
        <v/>
      </c>
      <c r="DM111" s="78" t="str">
        <f t="shared" si="336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337"/>
        <v/>
      </c>
      <c r="DP111" s="75">
        <v>1</v>
      </c>
      <c r="DQ111" s="181" t="str">
        <f t="shared" si="338"/>
        <v/>
      </c>
      <c r="DR111" s="78" t="str">
        <f t="shared" si="339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340"/>
        <v/>
      </c>
      <c r="DU111" s="75">
        <v>1</v>
      </c>
      <c r="DV111" s="154" t="str">
        <f t="shared" si="341"/>
        <v/>
      </c>
      <c r="DW111" s="508"/>
      <c r="DX111" s="345"/>
      <c r="DY111" s="348"/>
      <c r="DZ111" s="348"/>
      <c r="EA111" s="348"/>
      <c r="EB111" s="349"/>
      <c r="EC111" s="388"/>
      <c r="ED111" s="348"/>
      <c r="EE111" s="348"/>
      <c r="EF111" s="348"/>
      <c r="EG111" s="349"/>
      <c r="EH111" s="388"/>
      <c r="EI111" s="348"/>
      <c r="EJ111" s="348"/>
      <c r="EK111" s="348"/>
      <c r="EL111" s="349"/>
      <c r="EM111" s="388"/>
      <c r="EN111" s="348"/>
      <c r="EO111" s="348"/>
      <c r="EP111" s="348"/>
      <c r="EQ111" s="349"/>
      <c r="ER111" s="388"/>
      <c r="ES111" s="348"/>
      <c r="ET111" s="563" t="s">
        <v>55</v>
      </c>
      <c r="EU111" s="563" t="s">
        <v>55</v>
      </c>
      <c r="EV111" s="349"/>
      <c r="EW111" s="388"/>
      <c r="EX111" s="348"/>
      <c r="EY111" s="348"/>
      <c r="EZ111" s="348"/>
      <c r="FA111" s="349"/>
      <c r="FB111" s="388"/>
      <c r="FC111" s="348"/>
      <c r="FD111" s="348"/>
      <c r="FE111" s="348"/>
      <c r="FF111" s="349"/>
      <c r="FG111" s="541"/>
      <c r="FH111" s="348"/>
      <c r="FI111" s="348"/>
      <c r="FJ111" s="348"/>
      <c r="FK111" s="524"/>
      <c r="FL111" s="210"/>
      <c r="FM111" s="43"/>
      <c r="FN111" s="43"/>
      <c r="FO111" s="55" t="str">
        <f t="shared" si="219"/>
        <v/>
      </c>
      <c r="FP111" s="43"/>
      <c r="FQ111" s="56" t="str">
        <f>IF(AO111="","",INDEX($FW$2:$GA$2,2,MATCH(AO111,#REF!,0)))</f>
        <v/>
      </c>
      <c r="FR111" s="57" t="str">
        <f>IF(AP111="","",INDEX($FW$2:$GA$2,2,MATCH(AP111,#REF!,0)))</f>
        <v/>
      </c>
      <c r="FS111" s="57" t="str">
        <f>IF(AQ111="","",INDEX($FW$2:$GA$2,2,MATCH(AQ111,#REF!,0)))</f>
        <v/>
      </c>
      <c r="FT111" s="57" t="str">
        <f>IF(AR111="","",INDEX($FW$2:$GA$2,2,MATCH(AR111,#REF!,0)))</f>
        <v/>
      </c>
      <c r="FU111" s="57" t="str">
        <f>IF(AS111="","",INDEX($FW$2:$GA$2,2,MATCH(AS111,#REF!,0)))</f>
        <v/>
      </c>
      <c r="FV111" s="57" t="str">
        <f>IF(AT111="","",INDEX($FW$2:$GA$2,2,MATCH(AT111,#REF!,0)))</f>
        <v/>
      </c>
      <c r="FW111" s="57" t="str">
        <f>IF(AU111="","",INDEX($FW$2:$GA$2,2,MATCH(AU111,#REF!,0)))</f>
        <v/>
      </c>
      <c r="FX111" s="57" t="str">
        <f>IF(AV111="","",INDEX($FW$2:$GA$2,2,MATCH(AV111,#REF!,0)))</f>
        <v/>
      </c>
      <c r="FY111" s="57" t="str">
        <f>IF(AW111="","",INDEX($FW$2:$GA$2,2,MATCH(AW111,#REF!,0)))</f>
        <v/>
      </c>
      <c r="FZ111" s="58" t="str">
        <f>IF(AX111="","",INDEX($FW$2:$GA$2,2,MATCH(AX111,#REF!,0)))</f>
        <v/>
      </c>
      <c r="GA111" s="59" t="e">
        <f>SUMPRODUCT(FQ111:FZ111,#REF!)</f>
        <v>#REF!</v>
      </c>
      <c r="GB111" s="43"/>
      <c r="GC111" s="88" t="str">
        <f t="shared" si="220"/>
        <v/>
      </c>
      <c r="GD111" s="88" t="e">
        <f t="shared" si="221"/>
        <v>#REF!</v>
      </c>
      <c r="GE111" s="88" t="e">
        <f t="shared" si="222"/>
        <v>#REF!</v>
      </c>
      <c r="GF111" s="87" t="e">
        <f t="shared" si="223"/>
        <v>#REF!</v>
      </c>
      <c r="GG111" s="87" t="str">
        <f t="shared" si="224"/>
        <v/>
      </c>
      <c r="GH111" s="87" t="str">
        <f t="shared" si="225"/>
        <v/>
      </c>
      <c r="GI111" s="87" t="str">
        <f t="shared" si="226"/>
        <v/>
      </c>
      <c r="GJ111" s="87" t="str">
        <f t="shared" si="227"/>
        <v/>
      </c>
    </row>
    <row r="112" spans="1:192" s="13" customFormat="1" ht="22.5" customHeight="1" outlineLevel="1">
      <c r="A112" s="608"/>
      <c r="B112" s="166"/>
      <c r="C112" s="494"/>
      <c r="D112" s="498" t="s">
        <v>374</v>
      </c>
      <c r="E112" s="195" t="s">
        <v>176</v>
      </c>
      <c r="F112" s="198" t="s">
        <v>358</v>
      </c>
      <c r="G112" s="167"/>
      <c r="H112" s="165"/>
      <c r="I112" s="167">
        <v>1990</v>
      </c>
      <c r="J112" s="167" t="str">
        <f t="shared" si="314"/>
        <v>平2</v>
      </c>
      <c r="K112" s="167"/>
      <c r="L112" s="621">
        <v>2527</v>
      </c>
      <c r="M112" s="68"/>
      <c r="N112" s="68"/>
      <c r="O112" s="168"/>
      <c r="P112" s="168"/>
      <c r="Q112" s="169"/>
      <c r="R112" s="461" t="e">
        <f t="shared" si="315"/>
        <v>#DIV/0!</v>
      </c>
      <c r="S112" s="461" t="e">
        <f t="shared" si="316"/>
        <v>#DIV/0!</v>
      </c>
      <c r="T112" s="462" t="e">
        <f t="shared" si="317"/>
        <v>#DIV/0!</v>
      </c>
      <c r="U112" s="68"/>
      <c r="V112" s="68"/>
      <c r="W112" s="68"/>
      <c r="X112" s="68"/>
      <c r="Y112" s="68"/>
      <c r="Z112" s="79" t="str">
        <f t="shared" si="318"/>
        <v>3: 1,000㎡以上</v>
      </c>
      <c r="AA112" s="69"/>
      <c r="AB112" s="69" t="str">
        <f t="shared" si="319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320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321"/>
        <v>25</v>
      </c>
      <c r="AZ112" s="68"/>
      <c r="BA112" s="68">
        <f t="shared" si="322"/>
        <v>25</v>
      </c>
      <c r="BB112" s="69" t="e">
        <f t="shared" si="323"/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324"/>
        <v/>
      </c>
      <c r="BK112" s="441" t="s">
        <v>68</v>
      </c>
      <c r="BL112" s="441">
        <v>2</v>
      </c>
      <c r="BM112" s="441"/>
      <c r="BN112" s="442"/>
      <c r="BO112" s="440"/>
      <c r="BP112" s="441"/>
      <c r="BQ112" s="441"/>
      <c r="BR112" s="441"/>
      <c r="BS112" s="441"/>
      <c r="BT112" s="441"/>
      <c r="BU112" s="441"/>
      <c r="BV112" s="442"/>
      <c r="BW112" s="191"/>
      <c r="BX112" s="190"/>
      <c r="BY112" s="190"/>
      <c r="BZ112" s="499"/>
      <c r="CA112" s="192">
        <v>1</v>
      </c>
      <c r="CB112" s="177" t="str">
        <f>IF($F112="","",IFERROR(INDEX(#REF!,MATCH('一覧（改訂前の当初）'!$F88,#REF!,0),MATCH($CA$4,#REF!,0)),""))</f>
        <v/>
      </c>
      <c r="CC112" s="178" t="str">
        <f t="shared" si="313"/>
        <v/>
      </c>
      <c r="CD112" s="176" t="str">
        <f t="shared" si="213"/>
        <v/>
      </c>
      <c r="CE112" s="179"/>
      <c r="CF112" s="106" t="str">
        <f t="shared" si="214"/>
        <v/>
      </c>
      <c r="CG112" s="75" t="str">
        <f>IF(OR($CF112="",$F112=""),"",INDEX(#REF!,MATCH($F112,#REF!,0),MATCH(CF$4,#REF!,0)))</f>
        <v/>
      </c>
      <c r="CH112" s="180" t="str">
        <f t="shared" si="215"/>
        <v/>
      </c>
      <c r="CI112" s="75">
        <v>1</v>
      </c>
      <c r="CJ112" s="181" t="str">
        <f t="shared" si="325"/>
        <v/>
      </c>
      <c r="CK112" s="107" t="e">
        <f>IF(OR(L112="",TYPE(L112)&lt;&gt;1),"",IF(OR(BJ112="",INDEX(#REF!,MATCH('一覧（改訂前の当初）'!$N88,#REF!,0),MATCH('一覧（改訂前の当初）'!CK$4,#REF!,0))="",INDEX(#REF!,MATCH('一覧（改訂前の当初）'!$N88,#REF!,0),MATCH('一覧（改訂前の当初）'!CK$4,#REF!,0))+$I112&gt;=BJ112),"",IF(OR(BI112="事後保全対応で更新",BI112="事後保全のみ更新せず"),"",INDEX(#REF!,MATCH('一覧（改訂前の当初）'!$N88,#REF!,0),MATCH('一覧（改訂前の当初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326"/>
        <v>#REF!</v>
      </c>
      <c r="CN112" s="75">
        <v>1</v>
      </c>
      <c r="CO112" s="181" t="e">
        <f t="shared" si="327"/>
        <v>#REF!</v>
      </c>
      <c r="CP112" s="107" t="e">
        <f>IF(OR(L112="",TYPE(L112)&lt;&gt;1),"",IF(OR(BJ112="",INDEX(#REF!,MATCH('一覧（改訂前の当初）'!N88,#REF!,0),MATCH(CP$4,#REF!,0))="",INDEX(#REF!,MATCH('一覧（改訂前の当初）'!N88,#REF!,0),MATCH(CP$4,#REF!,0))+$I112&gt;=BJ112),"",IF(OR(BI112="事後保全対応で更新",BI112="事後保全のみ更新せず"),"",INDEX(#REF!,MATCH('一覧（改訂前の当初）'!$N88,#REF!,0),MATCH('一覧（改訂前の当初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216"/>
        <v>#REF!</v>
      </c>
      <c r="CS112" s="75">
        <v>1</v>
      </c>
      <c r="CT112" s="181" t="e">
        <f t="shared" si="328"/>
        <v>#REF!</v>
      </c>
      <c r="CU112" s="107" t="e">
        <f>IF(OR(L112="",TYPE(L112)&lt;&gt;1),"",IF(OR(BJ112="",,INDEX(#REF!,MATCH('一覧（改訂前の当初）'!$N88,#REF!,0),MATCH('一覧（改訂前の当初）'!CU$4,#REF!,0))="",INDEX(#REF!,MATCH('一覧（改訂前の当初）'!$N88,#REF!,0),MATCH('一覧（改訂前の当初）'!CU$4,#REF!,0))+I112&gt;=BJ112),"",IF(OR(BI112="事後保全対応で更新",BI112="事後保全のみ更新せず"),"",INDEX(#REF!,MATCH('一覧（改訂前の当初）'!$N88,#REF!,0),MATCH('一覧（改訂前の当初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329"/>
        <v>#REF!</v>
      </c>
      <c r="CX112" s="75">
        <v>1</v>
      </c>
      <c r="CY112" s="182" t="e">
        <f t="shared" si="330"/>
        <v>#REF!</v>
      </c>
      <c r="CZ112" s="109" t="str">
        <f t="shared" si="217"/>
        <v/>
      </c>
      <c r="DA112" s="76" t="str">
        <f t="shared" si="235"/>
        <v/>
      </c>
      <c r="DB112" s="82">
        <v>1</v>
      </c>
      <c r="DC112" s="183" t="str">
        <f t="shared" si="218"/>
        <v/>
      </c>
      <c r="DD112" s="85" t="str">
        <f>IF($CZ112="","",INDEX(#REF!,MATCH($F112,#REF!,0),MATCH(CZ$4,#REF!,0)))</f>
        <v/>
      </c>
      <c r="DE112" s="184" t="str">
        <f t="shared" si="331"/>
        <v/>
      </c>
      <c r="DF112" s="77">
        <v>3</v>
      </c>
      <c r="DG112" s="185" t="str">
        <f t="shared" si="332"/>
        <v/>
      </c>
      <c r="DH112" s="78" t="str">
        <f t="shared" si="333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334"/>
        <v/>
      </c>
      <c r="DK112" s="75">
        <v>1</v>
      </c>
      <c r="DL112" s="181" t="str">
        <f t="shared" si="335"/>
        <v/>
      </c>
      <c r="DM112" s="78" t="str">
        <f t="shared" si="336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337"/>
        <v/>
      </c>
      <c r="DP112" s="75">
        <v>1</v>
      </c>
      <c r="DQ112" s="181" t="str">
        <f t="shared" si="338"/>
        <v/>
      </c>
      <c r="DR112" s="78" t="str">
        <f t="shared" si="339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340"/>
        <v/>
      </c>
      <c r="DU112" s="75">
        <v>1</v>
      </c>
      <c r="DV112" s="154" t="str">
        <f t="shared" si="341"/>
        <v/>
      </c>
      <c r="DW112" s="508"/>
      <c r="DX112" s="1068" t="s">
        <v>55</v>
      </c>
      <c r="DY112" s="1189" t="s">
        <v>55</v>
      </c>
      <c r="DZ112" s="348"/>
      <c r="EA112" s="348"/>
      <c r="EB112" s="349"/>
      <c r="EC112" s="388"/>
      <c r="ED112" s="348"/>
      <c r="EE112" s="348"/>
      <c r="EF112" s="348"/>
      <c r="EG112" s="349"/>
      <c r="EH112" s="388"/>
      <c r="EI112" s="348"/>
      <c r="EJ112" s="348"/>
      <c r="EK112" s="348"/>
      <c r="EL112" s="349"/>
      <c r="EM112" s="423" t="s">
        <v>430</v>
      </c>
      <c r="EN112" s="366" t="s">
        <v>430</v>
      </c>
      <c r="EO112" s="366" t="s">
        <v>430</v>
      </c>
      <c r="EP112" s="402"/>
      <c r="EQ112" s="347"/>
      <c r="ER112" s="388"/>
      <c r="ES112" s="348"/>
      <c r="ET112" s="348"/>
      <c r="EU112" s="348"/>
      <c r="EV112" s="349"/>
      <c r="EW112" s="388"/>
      <c r="EX112" s="348"/>
      <c r="EY112" s="348"/>
      <c r="EZ112" s="348"/>
      <c r="FA112" s="349"/>
      <c r="FB112" s="388"/>
      <c r="FC112" s="348"/>
      <c r="FD112" s="348"/>
      <c r="FE112" s="348"/>
      <c r="FF112" s="349"/>
      <c r="FG112" s="541"/>
      <c r="FH112" s="426" t="s">
        <v>440</v>
      </c>
      <c r="FI112" s="426" t="s">
        <v>440</v>
      </c>
      <c r="FJ112" s="348"/>
      <c r="FK112" s="532"/>
      <c r="FL112" s="210"/>
      <c r="FM112" s="43"/>
      <c r="FN112" s="43"/>
      <c r="FO112" s="55" t="str">
        <f t="shared" si="219"/>
        <v/>
      </c>
      <c r="FP112" s="43"/>
      <c r="FQ112" s="56" t="str">
        <f>IF(AO112="","",INDEX($FW$2:$GA$2,2,MATCH(AO112,#REF!,0)))</f>
        <v/>
      </c>
      <c r="FR112" s="57" t="str">
        <f>IF(AP112="","",INDEX($FW$2:$GA$2,2,MATCH(AP112,#REF!,0)))</f>
        <v/>
      </c>
      <c r="FS112" s="57" t="str">
        <f>IF(AQ112="","",INDEX($FW$2:$GA$2,2,MATCH(AQ112,#REF!,0)))</f>
        <v/>
      </c>
      <c r="FT112" s="57" t="str">
        <f>IF(AR112="","",INDEX($FW$2:$GA$2,2,MATCH(AR112,#REF!,0)))</f>
        <v/>
      </c>
      <c r="FU112" s="57" t="str">
        <f>IF(AS112="","",INDEX($FW$2:$GA$2,2,MATCH(AS112,#REF!,0)))</f>
        <v/>
      </c>
      <c r="FV112" s="57" t="str">
        <f>IF(AT112="","",INDEX($FW$2:$GA$2,2,MATCH(AT112,#REF!,0)))</f>
        <v/>
      </c>
      <c r="FW112" s="57" t="str">
        <f>IF(AU112="","",INDEX($FW$2:$GA$2,2,MATCH(AU112,#REF!,0)))</f>
        <v/>
      </c>
      <c r="FX112" s="57" t="str">
        <f>IF(AV112="","",INDEX($FW$2:$GA$2,2,MATCH(AV112,#REF!,0)))</f>
        <v/>
      </c>
      <c r="FY112" s="57" t="str">
        <f>IF(AW112="","",INDEX($FW$2:$GA$2,2,MATCH(AW112,#REF!,0)))</f>
        <v/>
      </c>
      <c r="FZ112" s="58" t="str">
        <f>IF(AX112="","",INDEX($FW$2:$GA$2,2,MATCH(AX112,#REF!,0)))</f>
        <v/>
      </c>
      <c r="GA112" s="59" t="e">
        <f>SUMPRODUCT(FQ112:FZ112,#REF!)</f>
        <v>#REF!</v>
      </c>
      <c r="GB112" s="43"/>
      <c r="GC112" s="88" t="str">
        <f t="shared" si="220"/>
        <v/>
      </c>
      <c r="GD112" s="88" t="e">
        <f t="shared" si="221"/>
        <v>#REF!</v>
      </c>
      <c r="GE112" s="88" t="e">
        <f t="shared" si="222"/>
        <v>#REF!</v>
      </c>
      <c r="GF112" s="87" t="e">
        <f t="shared" si="223"/>
        <v>#REF!</v>
      </c>
      <c r="GG112" s="87" t="str">
        <f t="shared" si="224"/>
        <v/>
      </c>
      <c r="GH112" s="87" t="str">
        <f t="shared" si="225"/>
        <v/>
      </c>
      <c r="GI112" s="87" t="str">
        <f t="shared" si="226"/>
        <v/>
      </c>
      <c r="GJ112" s="87" t="str">
        <f t="shared" si="227"/>
        <v/>
      </c>
    </row>
    <row r="113" spans="1:192" s="13" customFormat="1" ht="22.5" customHeight="1" outlineLevel="1">
      <c r="A113" s="608"/>
      <c r="B113" s="166"/>
      <c r="C113" s="494"/>
      <c r="D113" s="498" t="s">
        <v>374</v>
      </c>
      <c r="E113" s="195" t="s">
        <v>177</v>
      </c>
      <c r="F113" s="198" t="s">
        <v>358</v>
      </c>
      <c r="G113" s="167"/>
      <c r="H113" s="165"/>
      <c r="I113" s="167">
        <v>1984</v>
      </c>
      <c r="J113" s="167" t="str">
        <f t="shared" si="314"/>
        <v>昭59</v>
      </c>
      <c r="K113" s="167"/>
      <c r="L113" s="621">
        <v>820</v>
      </c>
      <c r="M113" s="68"/>
      <c r="N113" s="68"/>
      <c r="O113" s="168"/>
      <c r="P113" s="168"/>
      <c r="Q113" s="169"/>
      <c r="R113" s="461" t="e">
        <f t="shared" si="315"/>
        <v>#DIV/0!</v>
      </c>
      <c r="S113" s="461" t="e">
        <f t="shared" si="316"/>
        <v>#DIV/0!</v>
      </c>
      <c r="T113" s="462" t="e">
        <f t="shared" si="317"/>
        <v>#DIV/0!</v>
      </c>
      <c r="U113" s="68"/>
      <c r="V113" s="68"/>
      <c r="W113" s="68"/>
      <c r="X113" s="68"/>
      <c r="Y113" s="68"/>
      <c r="Z113" s="79" t="str">
        <f t="shared" si="318"/>
        <v>4: 500㎡以上</v>
      </c>
      <c r="AA113" s="69"/>
      <c r="AB113" s="69" t="str">
        <f t="shared" si="319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320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321"/>
        <v>31</v>
      </c>
      <c r="AZ113" s="68"/>
      <c r="BA113" s="68">
        <f t="shared" si="322"/>
        <v>31</v>
      </c>
      <c r="BB113" s="69" t="e">
        <f t="shared" si="323"/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324"/>
        <v/>
      </c>
      <c r="BK113" s="441" t="s">
        <v>68</v>
      </c>
      <c r="BL113" s="441">
        <v>2</v>
      </c>
      <c r="BM113" s="441"/>
      <c r="BN113" s="442"/>
      <c r="BO113" s="440"/>
      <c r="BP113" s="441"/>
      <c r="BQ113" s="441"/>
      <c r="BR113" s="441"/>
      <c r="BS113" s="441"/>
      <c r="BT113" s="441"/>
      <c r="BU113" s="441"/>
      <c r="BV113" s="442"/>
      <c r="BW113" s="191"/>
      <c r="BX113" s="190"/>
      <c r="BY113" s="190"/>
      <c r="BZ113" s="499"/>
      <c r="CA113" s="192">
        <v>1</v>
      </c>
      <c r="CB113" s="177" t="str">
        <f>IF($F113="","",IFERROR(INDEX(#REF!,MATCH('一覧（改訂前の当初）'!$F86,#REF!,0),MATCH($CA$4,#REF!,0)),""))</f>
        <v/>
      </c>
      <c r="CC113" s="178" t="str">
        <f t="shared" si="313"/>
        <v/>
      </c>
      <c r="CD113" s="176" t="str">
        <f t="shared" si="213"/>
        <v/>
      </c>
      <c r="CE113" s="179"/>
      <c r="CF113" s="106" t="str">
        <f t="shared" si="214"/>
        <v/>
      </c>
      <c r="CG113" s="75" t="str">
        <f>IF(OR($CF113="",$F113=""),"",INDEX(#REF!,MATCH($F113,#REF!,0),MATCH(CF$4,#REF!,0)))</f>
        <v/>
      </c>
      <c r="CH113" s="180" t="str">
        <f t="shared" si="215"/>
        <v/>
      </c>
      <c r="CI113" s="75">
        <v>1</v>
      </c>
      <c r="CJ113" s="181" t="str">
        <f t="shared" si="325"/>
        <v/>
      </c>
      <c r="CK113" s="107" t="e">
        <f>IF(OR(L113="",TYPE(L113)&lt;&gt;1),"",IF(OR(BJ113="",INDEX(#REF!,MATCH('一覧（改訂前の当初）'!$N86,#REF!,0),MATCH('一覧（改訂前の当初）'!CK$4,#REF!,0))="",INDEX(#REF!,MATCH('一覧（改訂前の当初）'!$N86,#REF!,0),MATCH('一覧（改訂前の当初）'!CK$4,#REF!,0))+$I113&gt;=BJ113),"",IF(OR(BI113="事後保全対応で更新",BI113="事後保全のみ更新せず"),"",INDEX(#REF!,MATCH('一覧（改訂前の当初）'!$N86,#REF!,0),MATCH('一覧（改訂前の当初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326"/>
        <v>#REF!</v>
      </c>
      <c r="CN113" s="75">
        <v>1</v>
      </c>
      <c r="CO113" s="181" t="e">
        <f t="shared" si="327"/>
        <v>#REF!</v>
      </c>
      <c r="CP113" s="107" t="e">
        <f>IF(OR(L113="",TYPE(L113)&lt;&gt;1),"",IF(OR(BJ113="",INDEX(#REF!,MATCH('一覧（改訂前の当初）'!N86,#REF!,0),MATCH(CP$4,#REF!,0))="",INDEX(#REF!,MATCH('一覧（改訂前の当初）'!N86,#REF!,0),MATCH(CP$4,#REF!,0))+$I113&gt;=BJ113),"",IF(OR(BI113="事後保全対応で更新",BI113="事後保全のみ更新せず"),"",INDEX(#REF!,MATCH('一覧（改訂前の当初）'!$N86,#REF!,0),MATCH('一覧（改訂前の当初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216"/>
        <v>#REF!</v>
      </c>
      <c r="CS113" s="75">
        <v>1</v>
      </c>
      <c r="CT113" s="181" t="e">
        <f t="shared" si="328"/>
        <v>#REF!</v>
      </c>
      <c r="CU113" s="107" t="e">
        <f>IF(OR(L113="",TYPE(L113)&lt;&gt;1),"",IF(OR(BJ113="",,INDEX(#REF!,MATCH('一覧（改訂前の当初）'!$N86,#REF!,0),MATCH('一覧（改訂前の当初）'!CU$4,#REF!,0))="",INDEX(#REF!,MATCH('一覧（改訂前の当初）'!$N86,#REF!,0),MATCH('一覧（改訂前の当初）'!CU$4,#REF!,0))+I113&gt;=BJ113),"",IF(OR(BI113="事後保全対応で更新",BI113="事後保全のみ更新せず"),"",INDEX(#REF!,MATCH('一覧（改訂前の当初）'!$N86,#REF!,0),MATCH('一覧（改訂前の当初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329"/>
        <v>#REF!</v>
      </c>
      <c r="CX113" s="75">
        <v>1</v>
      </c>
      <c r="CY113" s="182" t="e">
        <f t="shared" si="330"/>
        <v>#REF!</v>
      </c>
      <c r="CZ113" s="109" t="str">
        <f t="shared" si="217"/>
        <v/>
      </c>
      <c r="DA113" s="76" t="str">
        <f t="shared" si="235"/>
        <v/>
      </c>
      <c r="DB113" s="82">
        <v>1</v>
      </c>
      <c r="DC113" s="183" t="str">
        <f t="shared" si="218"/>
        <v/>
      </c>
      <c r="DD113" s="85" t="str">
        <f>IF($CZ113="","",INDEX(#REF!,MATCH($F113,#REF!,0),MATCH(CZ$4,#REF!,0)))</f>
        <v/>
      </c>
      <c r="DE113" s="184" t="str">
        <f t="shared" si="331"/>
        <v/>
      </c>
      <c r="DF113" s="77">
        <v>3</v>
      </c>
      <c r="DG113" s="185" t="str">
        <f t="shared" si="332"/>
        <v/>
      </c>
      <c r="DH113" s="78" t="str">
        <f t="shared" si="333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334"/>
        <v/>
      </c>
      <c r="DK113" s="75">
        <v>1</v>
      </c>
      <c r="DL113" s="181" t="str">
        <f t="shared" si="335"/>
        <v/>
      </c>
      <c r="DM113" s="78" t="str">
        <f t="shared" si="336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337"/>
        <v/>
      </c>
      <c r="DP113" s="75">
        <v>1</v>
      </c>
      <c r="DQ113" s="181" t="str">
        <f t="shared" si="338"/>
        <v/>
      </c>
      <c r="DR113" s="78" t="str">
        <f t="shared" si="339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340"/>
        <v/>
      </c>
      <c r="DU113" s="75">
        <v>1</v>
      </c>
      <c r="DV113" s="154" t="str">
        <f t="shared" si="341"/>
        <v/>
      </c>
      <c r="DW113" s="508"/>
      <c r="DX113" s="1192"/>
      <c r="DY113" s="1190"/>
      <c r="DZ113" s="348"/>
      <c r="EA113" s="348"/>
      <c r="EB113" s="349"/>
      <c r="EC113" s="388"/>
      <c r="ED113" s="348"/>
      <c r="EE113" s="348"/>
      <c r="EF113" s="348"/>
      <c r="EG113" s="349"/>
      <c r="EH113" s="388"/>
      <c r="EI113" s="348"/>
      <c r="EJ113" s="348"/>
      <c r="EK113" s="348"/>
      <c r="EL113" s="1194" t="s">
        <v>413</v>
      </c>
      <c r="EM113" s="423" t="s">
        <v>430</v>
      </c>
      <c r="EN113" s="366" t="s">
        <v>430</v>
      </c>
      <c r="EO113" s="368"/>
      <c r="EP113" s="402"/>
      <c r="EQ113" s="347"/>
      <c r="ER113" s="388"/>
      <c r="ES113" s="348"/>
      <c r="ET113" s="348"/>
      <c r="EU113" s="348"/>
      <c r="EV113" s="349"/>
      <c r="EW113" s="388"/>
      <c r="EX113" s="348"/>
      <c r="EY113" s="348"/>
      <c r="EZ113" s="348"/>
      <c r="FA113" s="349"/>
      <c r="FB113" s="388"/>
      <c r="FC113" s="348"/>
      <c r="FD113" s="348"/>
      <c r="FE113" s="348"/>
      <c r="FF113" s="349"/>
      <c r="FG113" s="541"/>
      <c r="FH113" s="426" t="s">
        <v>440</v>
      </c>
      <c r="FI113" s="426" t="s">
        <v>440</v>
      </c>
      <c r="FJ113" s="348"/>
      <c r="FK113" s="532"/>
      <c r="FL113" s="210"/>
      <c r="FM113" s="43"/>
      <c r="FN113" s="43"/>
      <c r="FO113" s="55" t="str">
        <f t="shared" si="219"/>
        <v/>
      </c>
      <c r="FP113" s="43"/>
      <c r="FQ113" s="56" t="str">
        <f>IF(AO113="","",INDEX($FW$2:$GA$2,2,MATCH(AO113,#REF!,0)))</f>
        <v/>
      </c>
      <c r="FR113" s="57" t="str">
        <f>IF(AP113="","",INDEX($FW$2:$GA$2,2,MATCH(AP113,#REF!,0)))</f>
        <v/>
      </c>
      <c r="FS113" s="57" t="str">
        <f>IF(AQ113="","",INDEX($FW$2:$GA$2,2,MATCH(AQ113,#REF!,0)))</f>
        <v/>
      </c>
      <c r="FT113" s="57" t="str">
        <f>IF(AR113="","",INDEX($FW$2:$GA$2,2,MATCH(AR113,#REF!,0)))</f>
        <v/>
      </c>
      <c r="FU113" s="57" t="str">
        <f>IF(AS113="","",INDEX($FW$2:$GA$2,2,MATCH(AS113,#REF!,0)))</f>
        <v/>
      </c>
      <c r="FV113" s="57" t="str">
        <f>IF(AT113="","",INDEX($FW$2:$GA$2,2,MATCH(AT113,#REF!,0)))</f>
        <v/>
      </c>
      <c r="FW113" s="57" t="str">
        <f>IF(AU113="","",INDEX($FW$2:$GA$2,2,MATCH(AU113,#REF!,0)))</f>
        <v/>
      </c>
      <c r="FX113" s="57" t="str">
        <f>IF(AV113="","",INDEX($FW$2:$GA$2,2,MATCH(AV113,#REF!,0)))</f>
        <v/>
      </c>
      <c r="FY113" s="57" t="str">
        <f>IF(AW113="","",INDEX($FW$2:$GA$2,2,MATCH(AW113,#REF!,0)))</f>
        <v/>
      </c>
      <c r="FZ113" s="58" t="str">
        <f>IF(AX113="","",INDEX($FW$2:$GA$2,2,MATCH(AX113,#REF!,0)))</f>
        <v/>
      </c>
      <c r="GA113" s="59" t="e">
        <f>SUMPRODUCT(FQ113:FZ113,#REF!)</f>
        <v>#REF!</v>
      </c>
      <c r="GB113" s="43"/>
      <c r="GC113" s="88" t="str">
        <f t="shared" si="220"/>
        <v/>
      </c>
      <c r="GD113" s="88" t="e">
        <f t="shared" si="221"/>
        <v>#REF!</v>
      </c>
      <c r="GE113" s="88" t="e">
        <f t="shared" si="222"/>
        <v>#REF!</v>
      </c>
      <c r="GF113" s="87" t="e">
        <f t="shared" si="223"/>
        <v>#REF!</v>
      </c>
      <c r="GG113" s="87" t="str">
        <f t="shared" si="224"/>
        <v/>
      </c>
      <c r="GH113" s="87" t="str">
        <f t="shared" si="225"/>
        <v/>
      </c>
      <c r="GI113" s="87" t="str">
        <f t="shared" si="226"/>
        <v/>
      </c>
      <c r="GJ113" s="87" t="str">
        <f t="shared" si="227"/>
        <v/>
      </c>
    </row>
    <row r="114" spans="1:192" s="13" customFormat="1" ht="22.5" customHeight="1" outlineLevel="1">
      <c r="A114" s="608"/>
      <c r="B114" s="166"/>
      <c r="C114" s="494"/>
      <c r="D114" s="498" t="s">
        <v>374</v>
      </c>
      <c r="E114" s="195" t="s">
        <v>178</v>
      </c>
      <c r="F114" s="198" t="s">
        <v>358</v>
      </c>
      <c r="G114" s="167"/>
      <c r="H114" s="165"/>
      <c r="I114" s="167">
        <v>1987</v>
      </c>
      <c r="J114" s="167" t="str">
        <f t="shared" si="314"/>
        <v>昭62</v>
      </c>
      <c r="K114" s="167"/>
      <c r="L114" s="621">
        <v>863</v>
      </c>
      <c r="M114" s="68"/>
      <c r="N114" s="68"/>
      <c r="O114" s="168"/>
      <c r="P114" s="168"/>
      <c r="Q114" s="169"/>
      <c r="R114" s="461" t="e">
        <f t="shared" si="315"/>
        <v>#DIV/0!</v>
      </c>
      <c r="S114" s="461" t="e">
        <f t="shared" si="316"/>
        <v>#DIV/0!</v>
      </c>
      <c r="T114" s="462" t="e">
        <f t="shared" si="317"/>
        <v>#DIV/0!</v>
      </c>
      <c r="U114" s="68"/>
      <c r="V114" s="68"/>
      <c r="W114" s="68"/>
      <c r="X114" s="68"/>
      <c r="Y114" s="68"/>
      <c r="Z114" s="79" t="str">
        <f t="shared" si="318"/>
        <v>4: 500㎡以上</v>
      </c>
      <c r="AA114" s="69"/>
      <c r="AB114" s="69" t="str">
        <f t="shared" si="319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320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321"/>
        <v>28</v>
      </c>
      <c r="AZ114" s="68"/>
      <c r="BA114" s="68">
        <f t="shared" si="322"/>
        <v>28</v>
      </c>
      <c r="BB114" s="69" t="e">
        <f t="shared" si="323"/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324"/>
        <v/>
      </c>
      <c r="BK114" s="441" t="s">
        <v>68</v>
      </c>
      <c r="BL114" s="441">
        <v>2</v>
      </c>
      <c r="BM114" s="441"/>
      <c r="BN114" s="442"/>
      <c r="BO114" s="440"/>
      <c r="BP114" s="441"/>
      <c r="BQ114" s="441"/>
      <c r="BR114" s="441"/>
      <c r="BS114" s="441"/>
      <c r="BT114" s="441"/>
      <c r="BU114" s="441"/>
      <c r="BV114" s="442"/>
      <c r="BW114" s="191"/>
      <c r="BX114" s="190"/>
      <c r="BY114" s="190"/>
      <c r="BZ114" s="499"/>
      <c r="CA114" s="192">
        <v>1</v>
      </c>
      <c r="CB114" s="177" t="str">
        <f>IF($F114="","",IFERROR(INDEX(#REF!,MATCH('一覧（改訂前の当初）'!$F90,#REF!,0),MATCH($CA$4,#REF!,0)),""))</f>
        <v/>
      </c>
      <c r="CC114" s="178" t="str">
        <f t="shared" si="313"/>
        <v/>
      </c>
      <c r="CD114" s="176" t="str">
        <f t="shared" si="213"/>
        <v/>
      </c>
      <c r="CE114" s="179"/>
      <c r="CF114" s="106" t="str">
        <f t="shared" si="214"/>
        <v/>
      </c>
      <c r="CG114" s="75" t="str">
        <f>IF(OR($CF114="",$F114=""),"",INDEX(#REF!,MATCH($F114,#REF!,0),MATCH(CF$4,#REF!,0)))</f>
        <v/>
      </c>
      <c r="CH114" s="180" t="str">
        <f t="shared" si="215"/>
        <v/>
      </c>
      <c r="CI114" s="75">
        <v>1</v>
      </c>
      <c r="CJ114" s="181" t="str">
        <f t="shared" si="325"/>
        <v/>
      </c>
      <c r="CK114" s="107" t="e">
        <f>IF(OR(L114="",TYPE(L114)&lt;&gt;1),"",IF(OR(BJ114="",INDEX(#REF!,MATCH('一覧（改訂前の当初）'!$N90,#REF!,0),MATCH('一覧（改訂前の当初）'!CK$4,#REF!,0))="",INDEX(#REF!,MATCH('一覧（改訂前の当初）'!$N90,#REF!,0),MATCH('一覧（改訂前の当初）'!CK$4,#REF!,0))+$I114&gt;=BJ114),"",IF(OR(BI114="事後保全対応で更新",BI114="事後保全のみ更新せず"),"",INDEX(#REF!,MATCH('一覧（改訂前の当初）'!$N90,#REF!,0),MATCH('一覧（改訂前の当初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326"/>
        <v>#REF!</v>
      </c>
      <c r="CN114" s="75">
        <v>1</v>
      </c>
      <c r="CO114" s="181" t="e">
        <f t="shared" si="327"/>
        <v>#REF!</v>
      </c>
      <c r="CP114" s="107" t="e">
        <f>IF(OR(L114="",TYPE(L114)&lt;&gt;1),"",IF(OR(BJ114="",INDEX(#REF!,MATCH('一覧（改訂前の当初）'!N90,#REF!,0),MATCH(CP$4,#REF!,0))="",INDEX(#REF!,MATCH('一覧（改訂前の当初）'!N90,#REF!,0),MATCH(CP$4,#REF!,0))+$I114&gt;=BJ114),"",IF(OR(BI114="事後保全対応で更新",BI114="事後保全のみ更新せず"),"",INDEX(#REF!,MATCH('一覧（改訂前の当初）'!$N90,#REF!,0),MATCH('一覧（改訂前の当初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216"/>
        <v>#REF!</v>
      </c>
      <c r="CS114" s="75">
        <v>1</v>
      </c>
      <c r="CT114" s="181" t="e">
        <f t="shared" si="328"/>
        <v>#REF!</v>
      </c>
      <c r="CU114" s="107" t="e">
        <f>IF(OR(L114="",TYPE(L114)&lt;&gt;1),"",IF(OR(BJ114="",,INDEX(#REF!,MATCH('一覧（改訂前の当初）'!$N90,#REF!,0),MATCH('一覧（改訂前の当初）'!CU$4,#REF!,0))="",INDEX(#REF!,MATCH('一覧（改訂前の当初）'!$N90,#REF!,0),MATCH('一覧（改訂前の当初）'!CU$4,#REF!,0))+I114&gt;=BJ114),"",IF(OR(BI114="事後保全対応で更新",BI114="事後保全のみ更新せず"),"",INDEX(#REF!,MATCH('一覧（改訂前の当初）'!$N90,#REF!,0),MATCH('一覧（改訂前の当初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329"/>
        <v>#REF!</v>
      </c>
      <c r="CX114" s="75">
        <v>1</v>
      </c>
      <c r="CY114" s="182" t="e">
        <f t="shared" si="330"/>
        <v>#REF!</v>
      </c>
      <c r="CZ114" s="109" t="str">
        <f t="shared" si="217"/>
        <v/>
      </c>
      <c r="DA114" s="76" t="str">
        <f t="shared" si="235"/>
        <v/>
      </c>
      <c r="DB114" s="82">
        <v>1</v>
      </c>
      <c r="DC114" s="183" t="str">
        <f t="shared" si="218"/>
        <v/>
      </c>
      <c r="DD114" s="85" t="str">
        <f>IF($CZ114="","",INDEX(#REF!,MATCH($F114,#REF!,0),MATCH(CZ$4,#REF!,0)))</f>
        <v/>
      </c>
      <c r="DE114" s="184" t="str">
        <f t="shared" si="331"/>
        <v/>
      </c>
      <c r="DF114" s="77">
        <v>3</v>
      </c>
      <c r="DG114" s="185" t="str">
        <f t="shared" si="332"/>
        <v/>
      </c>
      <c r="DH114" s="78" t="str">
        <f t="shared" si="333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334"/>
        <v/>
      </c>
      <c r="DK114" s="75">
        <v>1</v>
      </c>
      <c r="DL114" s="181" t="str">
        <f t="shared" si="335"/>
        <v/>
      </c>
      <c r="DM114" s="78" t="str">
        <f t="shared" si="336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337"/>
        <v/>
      </c>
      <c r="DP114" s="75">
        <v>1</v>
      </c>
      <c r="DQ114" s="181" t="str">
        <f t="shared" si="338"/>
        <v/>
      </c>
      <c r="DR114" s="78" t="str">
        <f t="shared" si="339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340"/>
        <v/>
      </c>
      <c r="DU114" s="75">
        <v>1</v>
      </c>
      <c r="DV114" s="154" t="str">
        <f t="shared" si="341"/>
        <v/>
      </c>
      <c r="DW114" s="508"/>
      <c r="DX114" s="1193"/>
      <c r="DY114" s="1191"/>
      <c r="DZ114" s="348"/>
      <c r="EA114" s="348"/>
      <c r="EB114" s="349"/>
      <c r="EC114" s="388"/>
      <c r="ED114" s="348"/>
      <c r="EE114" s="348"/>
      <c r="EF114" s="348"/>
      <c r="EG114" s="349"/>
      <c r="EH114" s="388"/>
      <c r="EI114" s="348"/>
      <c r="EJ114" s="348"/>
      <c r="EK114" s="348"/>
      <c r="EL114" s="1195"/>
      <c r="EM114" s="423" t="s">
        <v>430</v>
      </c>
      <c r="EN114" s="366" t="s">
        <v>430</v>
      </c>
      <c r="EO114" s="368"/>
      <c r="EP114" s="402"/>
      <c r="EQ114" s="347"/>
      <c r="ER114" s="388"/>
      <c r="ES114" s="348"/>
      <c r="ET114" s="348"/>
      <c r="EU114" s="348"/>
      <c r="EV114" s="349"/>
      <c r="EW114" s="388"/>
      <c r="EX114" s="348"/>
      <c r="EY114" s="348"/>
      <c r="EZ114" s="348"/>
      <c r="FA114" s="349"/>
      <c r="FB114" s="388"/>
      <c r="FC114" s="348"/>
      <c r="FD114" s="348"/>
      <c r="FE114" s="348"/>
      <c r="FF114" s="349"/>
      <c r="FG114" s="541"/>
      <c r="FH114" s="426" t="s">
        <v>440</v>
      </c>
      <c r="FI114" s="426" t="s">
        <v>440</v>
      </c>
      <c r="FJ114" s="348"/>
      <c r="FK114" s="532"/>
      <c r="FL114" s="210"/>
      <c r="FM114" s="43"/>
      <c r="FN114" s="43"/>
      <c r="FO114" s="55" t="str">
        <f t="shared" si="219"/>
        <v/>
      </c>
      <c r="FP114" s="43"/>
      <c r="FQ114" s="56" t="str">
        <f>IF(AO114="","",INDEX($FW$2:$GA$2,2,MATCH(AO114,#REF!,0)))</f>
        <v/>
      </c>
      <c r="FR114" s="57" t="str">
        <f>IF(AP114="","",INDEX($FW$2:$GA$2,2,MATCH(AP114,#REF!,0)))</f>
        <v/>
      </c>
      <c r="FS114" s="57" t="str">
        <f>IF(AQ114="","",INDEX($FW$2:$GA$2,2,MATCH(AQ114,#REF!,0)))</f>
        <v/>
      </c>
      <c r="FT114" s="57" t="str">
        <f>IF(AR114="","",INDEX($FW$2:$GA$2,2,MATCH(AR114,#REF!,0)))</f>
        <v/>
      </c>
      <c r="FU114" s="57" t="str">
        <f>IF(AS114="","",INDEX($FW$2:$GA$2,2,MATCH(AS114,#REF!,0)))</f>
        <v/>
      </c>
      <c r="FV114" s="57" t="str">
        <f>IF(AT114="","",INDEX($FW$2:$GA$2,2,MATCH(AT114,#REF!,0)))</f>
        <v/>
      </c>
      <c r="FW114" s="57" t="str">
        <f>IF(AU114="","",INDEX($FW$2:$GA$2,2,MATCH(AU114,#REF!,0)))</f>
        <v/>
      </c>
      <c r="FX114" s="57" t="str">
        <f>IF(AV114="","",INDEX($FW$2:$GA$2,2,MATCH(AV114,#REF!,0)))</f>
        <v/>
      </c>
      <c r="FY114" s="57" t="str">
        <f>IF(AW114="","",INDEX($FW$2:$GA$2,2,MATCH(AW114,#REF!,0)))</f>
        <v/>
      </c>
      <c r="FZ114" s="58" t="str">
        <f>IF(AX114="","",INDEX($FW$2:$GA$2,2,MATCH(AX114,#REF!,0)))</f>
        <v/>
      </c>
      <c r="GA114" s="59" t="e">
        <f>SUMPRODUCT(FQ114:FZ114,#REF!)</f>
        <v>#REF!</v>
      </c>
      <c r="GB114" s="43"/>
      <c r="GC114" s="88" t="str">
        <f t="shared" si="220"/>
        <v/>
      </c>
      <c r="GD114" s="88" t="e">
        <f t="shared" si="221"/>
        <v>#REF!</v>
      </c>
      <c r="GE114" s="88" t="e">
        <f t="shared" si="222"/>
        <v>#REF!</v>
      </c>
      <c r="GF114" s="87" t="e">
        <f t="shared" si="223"/>
        <v>#REF!</v>
      </c>
      <c r="GG114" s="87" t="str">
        <f t="shared" si="224"/>
        <v/>
      </c>
      <c r="GH114" s="87" t="str">
        <f t="shared" si="225"/>
        <v/>
      </c>
      <c r="GI114" s="87" t="str">
        <f t="shared" si="226"/>
        <v/>
      </c>
      <c r="GJ114" s="87" t="str">
        <f t="shared" si="227"/>
        <v/>
      </c>
    </row>
    <row r="115" spans="1:192" s="13" customFormat="1" ht="22.5" customHeight="1" outlineLevel="1">
      <c r="A115" s="608"/>
      <c r="B115" s="166"/>
      <c r="C115" s="494"/>
      <c r="D115" s="498" t="s">
        <v>374</v>
      </c>
      <c r="E115" s="195" t="s">
        <v>179</v>
      </c>
      <c r="F115" s="198" t="s">
        <v>358</v>
      </c>
      <c r="G115" s="167"/>
      <c r="H115" s="165"/>
      <c r="I115" s="167">
        <v>1978</v>
      </c>
      <c r="J115" s="167" t="str">
        <f t="shared" si="314"/>
        <v>昭53</v>
      </c>
      <c r="K115" s="167"/>
      <c r="L115" s="621">
        <v>565</v>
      </c>
      <c r="M115" s="68"/>
      <c r="N115" s="68"/>
      <c r="O115" s="168"/>
      <c r="P115" s="168"/>
      <c r="Q115" s="169"/>
      <c r="R115" s="461" t="e">
        <f t="shared" si="315"/>
        <v>#DIV/0!</v>
      </c>
      <c r="S115" s="461" t="e">
        <f t="shared" si="316"/>
        <v>#DIV/0!</v>
      </c>
      <c r="T115" s="462" t="e">
        <f t="shared" si="317"/>
        <v>#DIV/0!</v>
      </c>
      <c r="U115" s="68"/>
      <c r="V115" s="68"/>
      <c r="W115" s="68"/>
      <c r="X115" s="68"/>
      <c r="Y115" s="68"/>
      <c r="Z115" s="79" t="str">
        <f t="shared" si="318"/>
        <v>4: 500㎡以上</v>
      </c>
      <c r="AA115" s="69"/>
      <c r="AB115" s="69" t="str">
        <f t="shared" si="319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320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321"/>
        <v>37</v>
      </c>
      <c r="AZ115" s="68"/>
      <c r="BA115" s="68">
        <f t="shared" si="322"/>
        <v>37</v>
      </c>
      <c r="BB115" s="69" t="e">
        <f t="shared" si="323"/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324"/>
        <v/>
      </c>
      <c r="BK115" s="441" t="s">
        <v>68</v>
      </c>
      <c r="BL115" s="441">
        <v>2</v>
      </c>
      <c r="BM115" s="441"/>
      <c r="BN115" s="442"/>
      <c r="BO115" s="440"/>
      <c r="BP115" s="441"/>
      <c r="BQ115" s="441"/>
      <c r="BR115" s="441"/>
      <c r="BS115" s="441"/>
      <c r="BT115" s="441"/>
      <c r="BU115" s="441"/>
      <c r="BV115" s="442"/>
      <c r="BW115" s="191"/>
      <c r="BX115" s="190"/>
      <c r="BY115" s="190"/>
      <c r="BZ115" s="499"/>
      <c r="CA115" s="192">
        <v>1</v>
      </c>
      <c r="CB115" s="177" t="str">
        <f>IF($F115="","",IFERROR(INDEX(#REF!,MATCH('一覧（改訂前の当初）'!$F37,#REF!,0),MATCH($CA$4,#REF!,0)),""))</f>
        <v/>
      </c>
      <c r="CC115" s="178" t="str">
        <f t="shared" si="313"/>
        <v/>
      </c>
      <c r="CD115" s="176" t="str">
        <f t="shared" si="213"/>
        <v/>
      </c>
      <c r="CE115" s="179"/>
      <c r="CF115" s="106" t="str">
        <f t="shared" si="214"/>
        <v/>
      </c>
      <c r="CG115" s="75" t="str">
        <f>IF(OR($CF115="",$F115=""),"",INDEX(#REF!,MATCH($F115,#REF!,0),MATCH(CF$4,#REF!,0)))</f>
        <v/>
      </c>
      <c r="CH115" s="180" t="str">
        <f t="shared" si="215"/>
        <v/>
      </c>
      <c r="CI115" s="75">
        <v>1</v>
      </c>
      <c r="CJ115" s="181" t="str">
        <f t="shared" si="325"/>
        <v/>
      </c>
      <c r="CK115" s="107" t="e">
        <f>IF(OR(L115="",TYPE(L115)&lt;&gt;1),"",IF(OR(BJ115="",INDEX(#REF!,MATCH('一覧（改訂前の当初）'!$N37,#REF!,0),MATCH('一覧（改訂前の当初）'!CK$4,#REF!,0))="",INDEX(#REF!,MATCH('一覧（改訂前の当初）'!$N37,#REF!,0),MATCH('一覧（改訂前の当初）'!CK$4,#REF!,0))+$I115&gt;=BJ115),"",IF(OR(BI115="事後保全対応で更新",BI115="事後保全のみ更新せず"),"",INDEX(#REF!,MATCH('一覧（改訂前の当初）'!$N37,#REF!,0),MATCH('一覧（改訂前の当初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326"/>
        <v>#REF!</v>
      </c>
      <c r="CN115" s="75">
        <v>1</v>
      </c>
      <c r="CO115" s="181" t="e">
        <f t="shared" si="327"/>
        <v>#REF!</v>
      </c>
      <c r="CP115" s="107" t="e">
        <f>IF(OR(L115="",TYPE(L115)&lt;&gt;1),"",IF(OR(BJ115="",INDEX(#REF!,MATCH('一覧（改訂前の当初）'!N37,#REF!,0),MATCH(CP$4,#REF!,0))="",INDEX(#REF!,MATCH('一覧（改訂前の当初）'!N37,#REF!,0),MATCH(CP$4,#REF!,0))+$I115&gt;=BJ115),"",IF(OR(BI115="事後保全対応で更新",BI115="事後保全のみ更新せず"),"",INDEX(#REF!,MATCH('一覧（改訂前の当初）'!$N37,#REF!,0),MATCH('一覧（改訂前の当初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216"/>
        <v>#REF!</v>
      </c>
      <c r="CS115" s="75">
        <v>1</v>
      </c>
      <c r="CT115" s="181" t="e">
        <f t="shared" si="328"/>
        <v>#REF!</v>
      </c>
      <c r="CU115" s="107" t="e">
        <f>IF(OR(L115="",TYPE(L115)&lt;&gt;1),"",IF(OR(BJ115="",,INDEX(#REF!,MATCH('一覧（改訂前の当初）'!$N37,#REF!,0),MATCH('一覧（改訂前の当初）'!CU$4,#REF!,0))="",INDEX(#REF!,MATCH('一覧（改訂前の当初）'!$N37,#REF!,0),MATCH('一覧（改訂前の当初）'!CU$4,#REF!,0))+I115&gt;=BJ115),"",IF(OR(BI115="事後保全対応で更新",BI115="事後保全のみ更新せず"),"",INDEX(#REF!,MATCH('一覧（改訂前の当初）'!$N37,#REF!,0),MATCH('一覧（改訂前の当初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329"/>
        <v>#REF!</v>
      </c>
      <c r="CX115" s="75">
        <v>1</v>
      </c>
      <c r="CY115" s="182" t="e">
        <f t="shared" si="330"/>
        <v>#REF!</v>
      </c>
      <c r="CZ115" s="109" t="str">
        <f t="shared" si="217"/>
        <v/>
      </c>
      <c r="DA115" s="76" t="str">
        <f t="shared" si="235"/>
        <v/>
      </c>
      <c r="DB115" s="82">
        <v>1</v>
      </c>
      <c r="DC115" s="183" t="str">
        <f t="shared" si="218"/>
        <v/>
      </c>
      <c r="DD115" s="85" t="str">
        <f>IF($CZ115="","",INDEX(#REF!,MATCH($F115,#REF!,0),MATCH(CZ$4,#REF!,0)))</f>
        <v/>
      </c>
      <c r="DE115" s="184" t="str">
        <f t="shared" si="331"/>
        <v/>
      </c>
      <c r="DF115" s="77">
        <v>3</v>
      </c>
      <c r="DG115" s="185" t="str">
        <f t="shared" si="332"/>
        <v/>
      </c>
      <c r="DH115" s="78" t="str">
        <f t="shared" si="333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334"/>
        <v/>
      </c>
      <c r="DK115" s="75">
        <v>1</v>
      </c>
      <c r="DL115" s="181" t="str">
        <f t="shared" si="335"/>
        <v/>
      </c>
      <c r="DM115" s="78" t="str">
        <f t="shared" si="336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337"/>
        <v/>
      </c>
      <c r="DP115" s="75">
        <v>1</v>
      </c>
      <c r="DQ115" s="181" t="str">
        <f t="shared" si="338"/>
        <v/>
      </c>
      <c r="DR115" s="78" t="str">
        <f t="shared" si="339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340"/>
        <v/>
      </c>
      <c r="DU115" s="75">
        <v>1</v>
      </c>
      <c r="DV115" s="154" t="str">
        <f t="shared" si="341"/>
        <v/>
      </c>
      <c r="DW115" s="508"/>
      <c r="DX115" s="345"/>
      <c r="DY115" s="368"/>
      <c r="DZ115" s="348"/>
      <c r="EA115" s="348"/>
      <c r="EB115" s="349"/>
      <c r="EC115" s="388"/>
      <c r="ED115" s="348"/>
      <c r="EE115" s="402"/>
      <c r="EF115" s="348"/>
      <c r="EG115" s="634" t="s">
        <v>426</v>
      </c>
      <c r="EH115" s="635" t="s">
        <v>426</v>
      </c>
      <c r="EI115" s="636" t="s">
        <v>426</v>
      </c>
      <c r="EJ115" s="348"/>
      <c r="EK115" s="348"/>
      <c r="EL115" s="349"/>
      <c r="EM115" s="388"/>
      <c r="EN115" s="348"/>
      <c r="EO115" s="348"/>
      <c r="EP115" s="348"/>
      <c r="EQ115" s="349"/>
      <c r="ER115" s="388"/>
      <c r="ES115" s="348"/>
      <c r="ET115" s="348"/>
      <c r="EU115" s="348"/>
      <c r="EV115" s="349"/>
      <c r="EW115" s="388"/>
      <c r="EX115" s="348"/>
      <c r="EY115" s="348"/>
      <c r="EZ115" s="348"/>
      <c r="FA115" s="417" t="s">
        <v>55</v>
      </c>
      <c r="FB115" s="401" t="s">
        <v>55</v>
      </c>
      <c r="FC115" s="348"/>
      <c r="FD115" s="348"/>
      <c r="FE115" s="348"/>
      <c r="FF115" s="349"/>
      <c r="FG115" s="541"/>
      <c r="FH115" s="348"/>
      <c r="FI115" s="348"/>
      <c r="FJ115" s="348"/>
      <c r="FK115" s="524"/>
      <c r="FL115" s="210"/>
      <c r="FM115" s="43"/>
      <c r="FN115" s="43"/>
      <c r="FO115" s="55" t="str">
        <f t="shared" si="219"/>
        <v/>
      </c>
      <c r="FP115" s="43"/>
      <c r="FQ115" s="56" t="str">
        <f>IF(AO115="","",INDEX($FW$2:$GA$2,2,MATCH(AO115,#REF!,0)))</f>
        <v/>
      </c>
      <c r="FR115" s="57" t="str">
        <f>IF(AP115="","",INDEX($FW$2:$GA$2,2,MATCH(AP115,#REF!,0)))</f>
        <v/>
      </c>
      <c r="FS115" s="57" t="str">
        <f>IF(AQ115="","",INDEX($FW$2:$GA$2,2,MATCH(AQ115,#REF!,0)))</f>
        <v/>
      </c>
      <c r="FT115" s="57" t="str">
        <f>IF(AR115="","",INDEX($FW$2:$GA$2,2,MATCH(AR115,#REF!,0)))</f>
        <v/>
      </c>
      <c r="FU115" s="57" t="str">
        <f>IF(AS115="","",INDEX($FW$2:$GA$2,2,MATCH(AS115,#REF!,0)))</f>
        <v/>
      </c>
      <c r="FV115" s="57" t="str">
        <f>IF(AT115="","",INDEX($FW$2:$GA$2,2,MATCH(AT115,#REF!,0)))</f>
        <v/>
      </c>
      <c r="FW115" s="57" t="str">
        <f>IF(AU115="","",INDEX($FW$2:$GA$2,2,MATCH(AU115,#REF!,0)))</f>
        <v/>
      </c>
      <c r="FX115" s="57" t="str">
        <f>IF(AV115="","",INDEX($FW$2:$GA$2,2,MATCH(AV115,#REF!,0)))</f>
        <v/>
      </c>
      <c r="FY115" s="57" t="str">
        <f>IF(AW115="","",INDEX($FW$2:$GA$2,2,MATCH(AW115,#REF!,0)))</f>
        <v/>
      </c>
      <c r="FZ115" s="58" t="str">
        <f>IF(AX115="","",INDEX($FW$2:$GA$2,2,MATCH(AX115,#REF!,0)))</f>
        <v/>
      </c>
      <c r="GA115" s="59" t="e">
        <f>SUMPRODUCT(FQ115:FZ115,#REF!)</f>
        <v>#REF!</v>
      </c>
      <c r="GB115" s="43"/>
      <c r="GC115" s="88" t="str">
        <f t="shared" si="220"/>
        <v/>
      </c>
      <c r="GD115" s="88" t="e">
        <f t="shared" si="221"/>
        <v>#REF!</v>
      </c>
      <c r="GE115" s="88" t="e">
        <f t="shared" si="222"/>
        <v>#REF!</v>
      </c>
      <c r="GF115" s="87" t="e">
        <f t="shared" si="223"/>
        <v>#REF!</v>
      </c>
      <c r="GG115" s="87" t="str">
        <f t="shared" si="224"/>
        <v/>
      </c>
      <c r="GH115" s="87" t="str">
        <f t="shared" si="225"/>
        <v/>
      </c>
      <c r="GI115" s="87" t="str">
        <f t="shared" si="226"/>
        <v/>
      </c>
      <c r="GJ115" s="87" t="str">
        <f t="shared" si="227"/>
        <v/>
      </c>
    </row>
    <row r="116" spans="1:192" s="13" customFormat="1" ht="22.5" customHeight="1" outlineLevel="1">
      <c r="A116" s="608"/>
      <c r="B116" s="166"/>
      <c r="C116" s="494"/>
      <c r="D116" s="498" t="s">
        <v>374</v>
      </c>
      <c r="E116" s="195" t="s">
        <v>180</v>
      </c>
      <c r="F116" s="198" t="s">
        <v>358</v>
      </c>
      <c r="G116" s="167"/>
      <c r="H116" s="165"/>
      <c r="I116" s="167">
        <v>1978</v>
      </c>
      <c r="J116" s="167" t="str">
        <f t="shared" si="314"/>
        <v>昭53</v>
      </c>
      <c r="K116" s="167"/>
      <c r="L116" s="621">
        <v>600</v>
      </c>
      <c r="M116" s="68"/>
      <c r="N116" s="68"/>
      <c r="O116" s="168"/>
      <c r="P116" s="168"/>
      <c r="Q116" s="169"/>
      <c r="R116" s="461" t="e">
        <f t="shared" si="315"/>
        <v>#DIV/0!</v>
      </c>
      <c r="S116" s="461" t="e">
        <f t="shared" si="316"/>
        <v>#DIV/0!</v>
      </c>
      <c r="T116" s="462" t="e">
        <f t="shared" si="317"/>
        <v>#DIV/0!</v>
      </c>
      <c r="U116" s="68"/>
      <c r="V116" s="68"/>
      <c r="W116" s="68"/>
      <c r="X116" s="68"/>
      <c r="Y116" s="68"/>
      <c r="Z116" s="79" t="str">
        <f t="shared" si="318"/>
        <v>4: 500㎡以上</v>
      </c>
      <c r="AA116" s="69"/>
      <c r="AB116" s="69" t="str">
        <f t="shared" si="319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320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321"/>
        <v>37</v>
      </c>
      <c r="AZ116" s="68"/>
      <c r="BA116" s="68">
        <f t="shared" si="322"/>
        <v>37</v>
      </c>
      <c r="BB116" s="69" t="e">
        <f t="shared" si="323"/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324"/>
        <v/>
      </c>
      <c r="BK116" s="441" t="s">
        <v>70</v>
      </c>
      <c r="BL116" s="441">
        <v>1</v>
      </c>
      <c r="BM116" s="441"/>
      <c r="BN116" s="442"/>
      <c r="BO116" s="440"/>
      <c r="BP116" s="441"/>
      <c r="BQ116" s="441"/>
      <c r="BR116" s="441"/>
      <c r="BS116" s="441"/>
      <c r="BT116" s="441"/>
      <c r="BU116" s="441"/>
      <c r="BV116" s="442"/>
      <c r="BW116" s="191"/>
      <c r="BX116" s="190"/>
      <c r="BY116" s="190"/>
      <c r="BZ116" s="499"/>
      <c r="CA116" s="192">
        <v>1</v>
      </c>
      <c r="CB116" s="177" t="str">
        <f>IF($F116="","",IFERROR(INDEX(#REF!,MATCH('一覧（改訂前の当初）'!$F46,#REF!,0),MATCH($CA$4,#REF!,0)),""))</f>
        <v/>
      </c>
      <c r="CC116" s="178" t="str">
        <f t="shared" si="313"/>
        <v/>
      </c>
      <c r="CD116" s="176" t="str">
        <f t="shared" si="213"/>
        <v/>
      </c>
      <c r="CE116" s="179"/>
      <c r="CF116" s="106" t="str">
        <f t="shared" si="214"/>
        <v/>
      </c>
      <c r="CG116" s="75" t="str">
        <f>IF(OR($CF116="",$F116=""),"",INDEX(#REF!,MATCH($F116,#REF!,0),MATCH(CF$4,#REF!,0)))</f>
        <v/>
      </c>
      <c r="CH116" s="180" t="str">
        <f t="shared" si="215"/>
        <v/>
      </c>
      <c r="CI116" s="75">
        <v>1</v>
      </c>
      <c r="CJ116" s="181" t="str">
        <f t="shared" si="325"/>
        <v/>
      </c>
      <c r="CK116" s="107" t="e">
        <f>IF(OR(L116="",TYPE(L116)&lt;&gt;1),"",IF(OR(BJ116="",INDEX(#REF!,MATCH('一覧（改訂前の当初）'!$N46,#REF!,0),MATCH('一覧（改訂前の当初）'!CK$4,#REF!,0))="",INDEX(#REF!,MATCH('一覧（改訂前の当初）'!$N46,#REF!,0),MATCH('一覧（改訂前の当初）'!CK$4,#REF!,0))+$I116&gt;=BJ116),"",IF(OR(BI116="事後保全対応で更新",BI116="事後保全のみ更新せず"),"",INDEX(#REF!,MATCH('一覧（改訂前の当初）'!$N46,#REF!,0),MATCH('一覧（改訂前の当初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326"/>
        <v>#REF!</v>
      </c>
      <c r="CN116" s="75">
        <v>1</v>
      </c>
      <c r="CO116" s="181" t="e">
        <f t="shared" si="327"/>
        <v>#REF!</v>
      </c>
      <c r="CP116" s="107" t="e">
        <f>IF(OR(L116="",TYPE(L116)&lt;&gt;1),"",IF(OR(BJ116="",INDEX(#REF!,MATCH('一覧（改訂前の当初）'!N46,#REF!,0),MATCH(CP$4,#REF!,0))="",INDEX(#REF!,MATCH('一覧（改訂前の当初）'!N46,#REF!,0),MATCH(CP$4,#REF!,0))+$I116&gt;=BJ116),"",IF(OR(BI116="事後保全対応で更新",BI116="事後保全のみ更新せず"),"",INDEX(#REF!,MATCH('一覧（改訂前の当初）'!$N46,#REF!,0),MATCH('一覧（改訂前の当初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216"/>
        <v>#REF!</v>
      </c>
      <c r="CS116" s="75">
        <v>1</v>
      </c>
      <c r="CT116" s="181" t="e">
        <f t="shared" si="328"/>
        <v>#REF!</v>
      </c>
      <c r="CU116" s="107" t="e">
        <f>IF(OR(L116="",TYPE(L116)&lt;&gt;1),"",IF(OR(BJ116="",,INDEX(#REF!,MATCH('一覧（改訂前の当初）'!$N46,#REF!,0),MATCH('一覧（改訂前の当初）'!CU$4,#REF!,0))="",INDEX(#REF!,MATCH('一覧（改訂前の当初）'!$N46,#REF!,0),MATCH('一覧（改訂前の当初）'!CU$4,#REF!,0))+I116&gt;=BJ116),"",IF(OR(BI116="事後保全対応で更新",BI116="事後保全のみ更新せず"),"",INDEX(#REF!,MATCH('一覧（改訂前の当初）'!$N46,#REF!,0),MATCH('一覧（改訂前の当初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329"/>
        <v>#REF!</v>
      </c>
      <c r="CX116" s="75">
        <v>1</v>
      </c>
      <c r="CY116" s="182" t="e">
        <f t="shared" si="330"/>
        <v>#REF!</v>
      </c>
      <c r="CZ116" s="109" t="str">
        <f t="shared" si="217"/>
        <v/>
      </c>
      <c r="DA116" s="76" t="str">
        <f t="shared" si="235"/>
        <v/>
      </c>
      <c r="DB116" s="82">
        <v>1</v>
      </c>
      <c r="DC116" s="183" t="str">
        <f t="shared" si="218"/>
        <v/>
      </c>
      <c r="DD116" s="85" t="str">
        <f>IF($CZ116="","",INDEX(#REF!,MATCH($F116,#REF!,0),MATCH(CZ$4,#REF!,0)))</f>
        <v/>
      </c>
      <c r="DE116" s="184" t="str">
        <f t="shared" si="331"/>
        <v/>
      </c>
      <c r="DF116" s="77">
        <v>3</v>
      </c>
      <c r="DG116" s="185" t="str">
        <f t="shared" si="332"/>
        <v/>
      </c>
      <c r="DH116" s="78" t="str">
        <f t="shared" si="333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334"/>
        <v/>
      </c>
      <c r="DK116" s="75">
        <v>1</v>
      </c>
      <c r="DL116" s="181" t="str">
        <f t="shared" si="335"/>
        <v/>
      </c>
      <c r="DM116" s="78" t="str">
        <f t="shared" si="336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337"/>
        <v/>
      </c>
      <c r="DP116" s="75">
        <v>1</v>
      </c>
      <c r="DQ116" s="181" t="str">
        <f t="shared" si="338"/>
        <v/>
      </c>
      <c r="DR116" s="78" t="str">
        <f t="shared" si="339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340"/>
        <v/>
      </c>
      <c r="DU116" s="75">
        <v>1</v>
      </c>
      <c r="DV116" s="154" t="str">
        <f t="shared" si="341"/>
        <v/>
      </c>
      <c r="DW116" s="508"/>
      <c r="DX116" s="345"/>
      <c r="DY116" s="368"/>
      <c r="DZ116" s="348"/>
      <c r="EA116" s="348"/>
      <c r="EB116" s="349"/>
      <c r="EC116" s="388"/>
      <c r="ED116" s="348"/>
      <c r="EE116" s="402"/>
      <c r="EF116" s="636" t="s">
        <v>426</v>
      </c>
      <c r="EG116" s="634" t="s">
        <v>426</v>
      </c>
      <c r="EH116" s="635" t="s">
        <v>426</v>
      </c>
      <c r="EI116" s="636" t="s">
        <v>426</v>
      </c>
      <c r="EJ116" s="348"/>
      <c r="EK116" s="348"/>
      <c r="EL116" s="349"/>
      <c r="EM116" s="388"/>
      <c r="EN116" s="348"/>
      <c r="EO116" s="348"/>
      <c r="EP116" s="348"/>
      <c r="EQ116" s="349"/>
      <c r="ER116" s="388"/>
      <c r="ES116" s="348"/>
      <c r="ET116" s="348"/>
      <c r="EU116" s="348"/>
      <c r="EV116" s="349"/>
      <c r="EW116" s="388"/>
      <c r="EX116" s="348"/>
      <c r="EY116" s="348"/>
      <c r="EZ116" s="348"/>
      <c r="FA116" s="417" t="s">
        <v>55</v>
      </c>
      <c r="FB116" s="401" t="s">
        <v>55</v>
      </c>
      <c r="FC116" s="348"/>
      <c r="FD116" s="348"/>
      <c r="FE116" s="348"/>
      <c r="FF116" s="349"/>
      <c r="FG116" s="541"/>
      <c r="FH116" s="348"/>
      <c r="FI116" s="348"/>
      <c r="FJ116" s="348"/>
      <c r="FK116" s="524"/>
      <c r="FL116" s="210"/>
      <c r="FM116" s="43"/>
      <c r="FN116" s="43"/>
      <c r="FO116" s="55" t="str">
        <f t="shared" si="219"/>
        <v/>
      </c>
      <c r="FP116" s="43"/>
      <c r="FQ116" s="56" t="str">
        <f>IF(AO116="","",INDEX($FW$2:$GA$2,2,MATCH(AO116,#REF!,0)))</f>
        <v/>
      </c>
      <c r="FR116" s="57" t="str">
        <f>IF(AP116="","",INDEX($FW$2:$GA$2,2,MATCH(AP116,#REF!,0)))</f>
        <v/>
      </c>
      <c r="FS116" s="57" t="str">
        <f>IF(AQ116="","",INDEX($FW$2:$GA$2,2,MATCH(AQ116,#REF!,0)))</f>
        <v/>
      </c>
      <c r="FT116" s="57" t="str">
        <f>IF(AR116="","",INDEX($FW$2:$GA$2,2,MATCH(AR116,#REF!,0)))</f>
        <v/>
      </c>
      <c r="FU116" s="57" t="str">
        <f>IF(AS116="","",INDEX($FW$2:$GA$2,2,MATCH(AS116,#REF!,0)))</f>
        <v/>
      </c>
      <c r="FV116" s="57" t="str">
        <f>IF(AT116="","",INDEX($FW$2:$GA$2,2,MATCH(AT116,#REF!,0)))</f>
        <v/>
      </c>
      <c r="FW116" s="57" t="str">
        <f>IF(AU116="","",INDEX($FW$2:$GA$2,2,MATCH(AU116,#REF!,0)))</f>
        <v/>
      </c>
      <c r="FX116" s="57" t="str">
        <f>IF(AV116="","",INDEX($FW$2:$GA$2,2,MATCH(AV116,#REF!,0)))</f>
        <v/>
      </c>
      <c r="FY116" s="57" t="str">
        <f>IF(AW116="","",INDEX($FW$2:$GA$2,2,MATCH(AW116,#REF!,0)))</f>
        <v/>
      </c>
      <c r="FZ116" s="58" t="str">
        <f>IF(AX116="","",INDEX($FW$2:$GA$2,2,MATCH(AX116,#REF!,0)))</f>
        <v/>
      </c>
      <c r="GA116" s="59" t="e">
        <f>SUMPRODUCT(FQ116:FZ116,#REF!)</f>
        <v>#REF!</v>
      </c>
      <c r="GB116" s="43"/>
      <c r="GC116" s="88" t="str">
        <f t="shared" si="220"/>
        <v/>
      </c>
      <c r="GD116" s="88" t="e">
        <f t="shared" si="221"/>
        <v>#REF!</v>
      </c>
      <c r="GE116" s="88" t="e">
        <f t="shared" si="222"/>
        <v>#REF!</v>
      </c>
      <c r="GF116" s="87" t="e">
        <f t="shared" si="223"/>
        <v>#REF!</v>
      </c>
      <c r="GG116" s="87" t="str">
        <f t="shared" si="224"/>
        <v/>
      </c>
      <c r="GH116" s="87" t="str">
        <f t="shared" si="225"/>
        <v/>
      </c>
      <c r="GI116" s="87" t="str">
        <f t="shared" si="226"/>
        <v/>
      </c>
      <c r="GJ116" s="87" t="str">
        <f t="shared" si="227"/>
        <v/>
      </c>
    </row>
    <row r="117" spans="1:192" s="13" customFormat="1" ht="22.5" customHeight="1" outlineLevel="1">
      <c r="A117" s="608"/>
      <c r="B117" s="166"/>
      <c r="C117" s="494"/>
      <c r="D117" s="498" t="s">
        <v>374</v>
      </c>
      <c r="E117" s="195" t="s">
        <v>181</v>
      </c>
      <c r="F117" s="198" t="s">
        <v>358</v>
      </c>
      <c r="G117" s="167"/>
      <c r="H117" s="165"/>
      <c r="I117" s="167">
        <v>1966</v>
      </c>
      <c r="J117" s="167" t="str">
        <f t="shared" si="314"/>
        <v>昭41</v>
      </c>
      <c r="K117" s="167"/>
      <c r="L117" s="621">
        <v>51</v>
      </c>
      <c r="M117" s="68"/>
      <c r="N117" s="68"/>
      <c r="O117" s="168"/>
      <c r="P117" s="168"/>
      <c r="Q117" s="169"/>
      <c r="R117" s="461" t="e">
        <f t="shared" si="315"/>
        <v>#DIV/0!</v>
      </c>
      <c r="S117" s="461" t="e">
        <f t="shared" si="316"/>
        <v>#DIV/0!</v>
      </c>
      <c r="T117" s="462" t="e">
        <f t="shared" si="317"/>
        <v>#DIV/0!</v>
      </c>
      <c r="U117" s="68"/>
      <c r="V117" s="68"/>
      <c r="W117" s="68"/>
      <c r="X117" s="68"/>
      <c r="Y117" s="68"/>
      <c r="Z117" s="79" t="str">
        <f t="shared" si="318"/>
        <v>7: 100㎡未満</v>
      </c>
      <c r="AA117" s="69"/>
      <c r="AB117" s="69" t="str">
        <f t="shared" si="319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320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321"/>
        <v>49</v>
      </c>
      <c r="AZ117" s="68"/>
      <c r="BA117" s="68">
        <f t="shared" si="322"/>
        <v>49</v>
      </c>
      <c r="BB117" s="69" t="e">
        <f t="shared" si="323"/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324"/>
        <v/>
      </c>
      <c r="BK117" s="441" t="s">
        <v>70</v>
      </c>
      <c r="BL117" s="441">
        <v>1</v>
      </c>
      <c r="BM117" s="441"/>
      <c r="BN117" s="442"/>
      <c r="BO117" s="440"/>
      <c r="BP117" s="441"/>
      <c r="BQ117" s="441"/>
      <c r="BR117" s="441"/>
      <c r="BS117" s="441"/>
      <c r="BT117" s="441"/>
      <c r="BU117" s="441"/>
      <c r="BV117" s="442"/>
      <c r="BW117" s="191"/>
      <c r="BX117" s="190"/>
      <c r="BY117" s="190"/>
      <c r="BZ117" s="499"/>
      <c r="CA117" s="192">
        <v>1</v>
      </c>
      <c r="CB117" s="177" t="str">
        <f>IF($F117="","",IFERROR(INDEX(#REF!,MATCH('一覧（改訂前の当初）'!$F38,#REF!,0),MATCH($CA$4,#REF!,0)),""))</f>
        <v/>
      </c>
      <c r="CC117" s="178" t="str">
        <f t="shared" si="313"/>
        <v/>
      </c>
      <c r="CD117" s="176" t="str">
        <f t="shared" si="213"/>
        <v/>
      </c>
      <c r="CE117" s="179"/>
      <c r="CF117" s="106" t="str">
        <f t="shared" si="214"/>
        <v/>
      </c>
      <c r="CG117" s="75" t="str">
        <f>IF(OR($CF117="",$F117=""),"",INDEX(#REF!,MATCH($F117,#REF!,0),MATCH(CF$4,#REF!,0)))</f>
        <v/>
      </c>
      <c r="CH117" s="180" t="str">
        <f t="shared" si="215"/>
        <v/>
      </c>
      <c r="CI117" s="75">
        <v>1</v>
      </c>
      <c r="CJ117" s="181" t="str">
        <f t="shared" si="325"/>
        <v/>
      </c>
      <c r="CK117" s="107" t="e">
        <f>IF(OR(L117="",TYPE(L117)&lt;&gt;1),"",IF(OR(BJ117="",INDEX(#REF!,MATCH('一覧（改訂前の当初）'!$N38,#REF!,0),MATCH('一覧（改訂前の当初）'!CK$4,#REF!,0))="",INDEX(#REF!,MATCH('一覧（改訂前の当初）'!$N38,#REF!,0),MATCH('一覧（改訂前の当初）'!CK$4,#REF!,0))+$I117&gt;=BJ117),"",IF(OR(BI117="事後保全対応で更新",BI117="事後保全のみ更新せず"),"",INDEX(#REF!,MATCH('一覧（改訂前の当初）'!$N38,#REF!,0),MATCH('一覧（改訂前の当初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326"/>
        <v>#REF!</v>
      </c>
      <c r="CN117" s="75">
        <v>1</v>
      </c>
      <c r="CO117" s="181" t="e">
        <f t="shared" si="327"/>
        <v>#REF!</v>
      </c>
      <c r="CP117" s="107" t="e">
        <f>IF(OR(L117="",TYPE(L117)&lt;&gt;1),"",IF(OR(BJ117="",INDEX(#REF!,MATCH('一覧（改訂前の当初）'!N38,#REF!,0),MATCH(CP$4,#REF!,0))="",INDEX(#REF!,MATCH('一覧（改訂前の当初）'!N38,#REF!,0),MATCH(CP$4,#REF!,0))+$I117&gt;=BJ117),"",IF(OR(BI117="事後保全対応で更新",BI117="事後保全のみ更新せず"),"",INDEX(#REF!,MATCH('一覧（改訂前の当初）'!$N38,#REF!,0),MATCH('一覧（改訂前の当初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216"/>
        <v>#REF!</v>
      </c>
      <c r="CS117" s="75">
        <v>1</v>
      </c>
      <c r="CT117" s="181" t="e">
        <f t="shared" si="328"/>
        <v>#REF!</v>
      </c>
      <c r="CU117" s="107" t="e">
        <f>IF(OR(L117="",TYPE(L117)&lt;&gt;1),"",IF(OR(BJ117="",,INDEX(#REF!,MATCH('一覧（改訂前の当初）'!$N38,#REF!,0),MATCH('一覧（改訂前の当初）'!CU$4,#REF!,0))="",INDEX(#REF!,MATCH('一覧（改訂前の当初）'!$N38,#REF!,0),MATCH('一覧（改訂前の当初）'!CU$4,#REF!,0))+I117&gt;=BJ117),"",IF(OR(BI117="事後保全対応で更新",BI117="事後保全のみ更新せず"),"",INDEX(#REF!,MATCH('一覧（改訂前の当初）'!$N38,#REF!,0),MATCH('一覧（改訂前の当初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329"/>
        <v>#REF!</v>
      </c>
      <c r="CX117" s="75">
        <v>1</v>
      </c>
      <c r="CY117" s="182" t="e">
        <f t="shared" si="330"/>
        <v>#REF!</v>
      </c>
      <c r="CZ117" s="109" t="str">
        <f t="shared" si="217"/>
        <v/>
      </c>
      <c r="DA117" s="76" t="str">
        <f t="shared" si="235"/>
        <v/>
      </c>
      <c r="DB117" s="82">
        <v>1</v>
      </c>
      <c r="DC117" s="183" t="str">
        <f t="shared" si="218"/>
        <v/>
      </c>
      <c r="DD117" s="85" t="str">
        <f>IF($CZ117="","",INDEX(#REF!,MATCH($F117,#REF!,0),MATCH(CZ$4,#REF!,0)))</f>
        <v/>
      </c>
      <c r="DE117" s="184" t="str">
        <f t="shared" si="331"/>
        <v/>
      </c>
      <c r="DF117" s="77">
        <v>3</v>
      </c>
      <c r="DG117" s="185" t="str">
        <f t="shared" si="332"/>
        <v/>
      </c>
      <c r="DH117" s="78" t="str">
        <f t="shared" si="333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334"/>
        <v/>
      </c>
      <c r="DK117" s="75">
        <v>1</v>
      </c>
      <c r="DL117" s="181" t="str">
        <f t="shared" si="335"/>
        <v/>
      </c>
      <c r="DM117" s="78" t="str">
        <f t="shared" si="336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337"/>
        <v/>
      </c>
      <c r="DP117" s="75">
        <v>1</v>
      </c>
      <c r="DQ117" s="181" t="str">
        <f t="shared" si="338"/>
        <v/>
      </c>
      <c r="DR117" s="78" t="str">
        <f t="shared" si="339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340"/>
        <v/>
      </c>
      <c r="DU117" s="75">
        <v>1</v>
      </c>
      <c r="DV117" s="154" t="str">
        <f t="shared" si="341"/>
        <v/>
      </c>
      <c r="DW117" s="508"/>
      <c r="DX117" s="345"/>
      <c r="DY117" s="368"/>
      <c r="DZ117" s="348"/>
      <c r="EA117" s="348"/>
      <c r="EB117" s="349"/>
      <c r="EC117" s="388"/>
      <c r="ED117" s="348"/>
      <c r="EE117" s="402"/>
      <c r="EF117" s="348"/>
      <c r="EG117" s="634" t="s">
        <v>426</v>
      </c>
      <c r="EH117" s="635" t="s">
        <v>426</v>
      </c>
      <c r="EI117" s="348"/>
      <c r="EJ117" s="348"/>
      <c r="EK117" s="348"/>
      <c r="EL117" s="349"/>
      <c r="EM117" s="388"/>
      <c r="EN117" s="348"/>
      <c r="EO117" s="348"/>
      <c r="EP117" s="348"/>
      <c r="EQ117" s="349"/>
      <c r="ER117" s="388"/>
      <c r="ES117" s="348"/>
      <c r="ET117" s="348"/>
      <c r="EU117" s="348"/>
      <c r="EV117" s="349"/>
      <c r="EW117" s="388"/>
      <c r="EX117" s="348"/>
      <c r="EY117" s="348"/>
      <c r="EZ117" s="348"/>
      <c r="FA117" s="349"/>
      <c r="FB117" s="388"/>
      <c r="FC117" s="348"/>
      <c r="FD117" s="348"/>
      <c r="FE117" s="348"/>
      <c r="FF117" s="349"/>
      <c r="FG117" s="541"/>
      <c r="FH117" s="348"/>
      <c r="FI117" s="348"/>
      <c r="FJ117" s="376" t="s">
        <v>55</v>
      </c>
      <c r="FK117" s="533" t="s">
        <v>55</v>
      </c>
      <c r="FL117" s="210"/>
      <c r="FM117" s="43"/>
      <c r="FN117" s="43"/>
      <c r="FO117" s="55" t="str">
        <f t="shared" si="219"/>
        <v/>
      </c>
      <c r="FP117" s="43"/>
      <c r="FQ117" s="56" t="str">
        <f>IF(AO117="","",INDEX($FW$2:$GA$2,2,MATCH(AO117,#REF!,0)))</f>
        <v/>
      </c>
      <c r="FR117" s="57" t="str">
        <f>IF(AP117="","",INDEX($FW$2:$GA$2,2,MATCH(AP117,#REF!,0)))</f>
        <v/>
      </c>
      <c r="FS117" s="57" t="str">
        <f>IF(AQ117="","",INDEX($FW$2:$GA$2,2,MATCH(AQ117,#REF!,0)))</f>
        <v/>
      </c>
      <c r="FT117" s="57" t="str">
        <f>IF(AR117="","",INDEX($FW$2:$GA$2,2,MATCH(AR117,#REF!,0)))</f>
        <v/>
      </c>
      <c r="FU117" s="57" t="str">
        <f>IF(AS117="","",INDEX($FW$2:$GA$2,2,MATCH(AS117,#REF!,0)))</f>
        <v/>
      </c>
      <c r="FV117" s="57" t="str">
        <f>IF(AT117="","",INDEX($FW$2:$GA$2,2,MATCH(AT117,#REF!,0)))</f>
        <v/>
      </c>
      <c r="FW117" s="57" t="str">
        <f>IF(AU117="","",INDEX($FW$2:$GA$2,2,MATCH(AU117,#REF!,0)))</f>
        <v/>
      </c>
      <c r="FX117" s="57" t="str">
        <f>IF(AV117="","",INDEX($FW$2:$GA$2,2,MATCH(AV117,#REF!,0)))</f>
        <v/>
      </c>
      <c r="FY117" s="57" t="str">
        <f>IF(AW117="","",INDEX($FW$2:$GA$2,2,MATCH(AW117,#REF!,0)))</f>
        <v/>
      </c>
      <c r="FZ117" s="58" t="str">
        <f>IF(AX117="","",INDEX($FW$2:$GA$2,2,MATCH(AX117,#REF!,0)))</f>
        <v/>
      </c>
      <c r="GA117" s="59" t="e">
        <f>SUMPRODUCT(FQ117:FZ117,#REF!)</f>
        <v>#REF!</v>
      </c>
      <c r="GB117" s="43"/>
      <c r="GC117" s="88" t="str">
        <f t="shared" si="220"/>
        <v/>
      </c>
      <c r="GD117" s="88" t="e">
        <f t="shared" si="221"/>
        <v>#REF!</v>
      </c>
      <c r="GE117" s="88" t="e">
        <f t="shared" si="222"/>
        <v>#REF!</v>
      </c>
      <c r="GF117" s="87" t="e">
        <f t="shared" si="223"/>
        <v>#REF!</v>
      </c>
      <c r="GG117" s="87" t="str">
        <f t="shared" si="224"/>
        <v/>
      </c>
      <c r="GH117" s="87" t="str">
        <f t="shared" si="225"/>
        <v/>
      </c>
      <c r="GI117" s="87" t="str">
        <f t="shared" si="226"/>
        <v/>
      </c>
      <c r="GJ117" s="87" t="str">
        <f t="shared" si="227"/>
        <v/>
      </c>
    </row>
    <row r="118" spans="1:192" s="13" customFormat="1" ht="22.5" customHeight="1" outlineLevel="1" collapsed="1">
      <c r="A118" s="608"/>
      <c r="B118" s="166"/>
      <c r="C118" s="494"/>
      <c r="D118" s="498" t="s">
        <v>374</v>
      </c>
      <c r="E118" s="195" t="s">
        <v>182</v>
      </c>
      <c r="F118" s="198" t="s">
        <v>358</v>
      </c>
      <c r="G118" s="167"/>
      <c r="H118" s="165"/>
      <c r="I118" s="167">
        <v>1971</v>
      </c>
      <c r="J118" s="167" t="str">
        <f t="shared" si="314"/>
        <v>昭46</v>
      </c>
      <c r="K118" s="167"/>
      <c r="L118" s="621">
        <v>1400</v>
      </c>
      <c r="M118" s="68"/>
      <c r="N118" s="68"/>
      <c r="O118" s="168"/>
      <c r="P118" s="168"/>
      <c r="Q118" s="169"/>
      <c r="R118" s="461" t="e">
        <f t="shared" si="315"/>
        <v>#DIV/0!</v>
      </c>
      <c r="S118" s="461" t="e">
        <f t="shared" si="316"/>
        <v>#DIV/0!</v>
      </c>
      <c r="T118" s="462" t="e">
        <f t="shared" si="317"/>
        <v>#DIV/0!</v>
      </c>
      <c r="U118" s="68"/>
      <c r="V118" s="68"/>
      <c r="W118" s="68"/>
      <c r="X118" s="68"/>
      <c r="Y118" s="68"/>
      <c r="Z118" s="79" t="str">
        <f t="shared" si="318"/>
        <v>3: 1,000㎡以上</v>
      </c>
      <c r="AA118" s="69"/>
      <c r="AB118" s="69" t="str">
        <f t="shared" si="319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320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321"/>
        <v>44</v>
      </c>
      <c r="AZ118" s="68"/>
      <c r="BA118" s="68">
        <f t="shared" si="322"/>
        <v>44</v>
      </c>
      <c r="BB118" s="69" t="e">
        <f t="shared" si="323"/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324"/>
        <v/>
      </c>
      <c r="BK118" s="441" t="s">
        <v>68</v>
      </c>
      <c r="BL118" s="441">
        <v>2</v>
      </c>
      <c r="BM118" s="441"/>
      <c r="BN118" s="442"/>
      <c r="BO118" s="440"/>
      <c r="BP118" s="441"/>
      <c r="BQ118" s="441"/>
      <c r="BR118" s="441"/>
      <c r="BS118" s="441"/>
      <c r="BT118" s="441"/>
      <c r="BU118" s="441"/>
      <c r="BV118" s="442"/>
      <c r="BW118" s="191"/>
      <c r="BX118" s="190"/>
      <c r="BY118" s="190"/>
      <c r="BZ118" s="499"/>
      <c r="CA118" s="192">
        <v>1</v>
      </c>
      <c r="CB118" s="177" t="str">
        <f>IF($F118="","",IFERROR(INDEX(#REF!,MATCH('一覧（改訂前の当初）'!$F39,#REF!,0),MATCH($CA$4,#REF!,0)),""))</f>
        <v/>
      </c>
      <c r="CC118" s="178" t="str">
        <f t="shared" si="313"/>
        <v/>
      </c>
      <c r="CD118" s="176" t="str">
        <f t="shared" si="213"/>
        <v/>
      </c>
      <c r="CE118" s="179"/>
      <c r="CF118" s="106" t="str">
        <f t="shared" si="214"/>
        <v/>
      </c>
      <c r="CG118" s="75" t="str">
        <f>IF(OR($CF118="",$F118=""),"",INDEX(#REF!,MATCH($F118,#REF!,0),MATCH(CF$4,#REF!,0)))</f>
        <v/>
      </c>
      <c r="CH118" s="180" t="str">
        <f t="shared" si="215"/>
        <v/>
      </c>
      <c r="CI118" s="75">
        <v>1</v>
      </c>
      <c r="CJ118" s="181" t="str">
        <f t="shared" si="325"/>
        <v/>
      </c>
      <c r="CK118" s="107" t="e">
        <f>IF(OR(L118="",TYPE(L118)&lt;&gt;1),"",IF(OR(BJ118="",INDEX(#REF!,MATCH('一覧（改訂前の当初）'!$N39,#REF!,0),MATCH('一覧（改訂前の当初）'!CK$4,#REF!,0))="",INDEX(#REF!,MATCH('一覧（改訂前の当初）'!$N39,#REF!,0),MATCH('一覧（改訂前の当初）'!CK$4,#REF!,0))+$I118&gt;=BJ118),"",IF(OR(BI118="事後保全対応で更新",BI118="事後保全のみ更新せず"),"",INDEX(#REF!,MATCH('一覧（改訂前の当初）'!$N39,#REF!,0),MATCH('一覧（改訂前の当初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326"/>
        <v>#REF!</v>
      </c>
      <c r="CN118" s="75">
        <v>1</v>
      </c>
      <c r="CO118" s="181" t="e">
        <f t="shared" si="327"/>
        <v>#REF!</v>
      </c>
      <c r="CP118" s="107" t="e">
        <f>IF(OR(L118="",TYPE(L118)&lt;&gt;1),"",IF(OR(BJ118="",INDEX(#REF!,MATCH('一覧（改訂前の当初）'!N39,#REF!,0),MATCH(CP$4,#REF!,0))="",INDEX(#REF!,MATCH('一覧（改訂前の当初）'!N39,#REF!,0),MATCH(CP$4,#REF!,0))+$I118&gt;=BJ118),"",IF(OR(BI118="事後保全対応で更新",BI118="事後保全のみ更新せず"),"",INDEX(#REF!,MATCH('一覧（改訂前の当初）'!$N39,#REF!,0),MATCH('一覧（改訂前の当初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216"/>
        <v>#REF!</v>
      </c>
      <c r="CS118" s="75">
        <v>1</v>
      </c>
      <c r="CT118" s="181" t="e">
        <f t="shared" si="328"/>
        <v>#REF!</v>
      </c>
      <c r="CU118" s="107" t="e">
        <f>IF(OR(L118="",TYPE(L118)&lt;&gt;1),"",IF(OR(BJ118="",,INDEX(#REF!,MATCH('一覧（改訂前の当初）'!$N39,#REF!,0),MATCH('一覧（改訂前の当初）'!CU$4,#REF!,0))="",INDEX(#REF!,MATCH('一覧（改訂前の当初）'!$N39,#REF!,0),MATCH('一覧（改訂前の当初）'!CU$4,#REF!,0))+I118&gt;=BJ118),"",IF(OR(BI118="事後保全対応で更新",BI118="事後保全のみ更新せず"),"",INDEX(#REF!,MATCH('一覧（改訂前の当初）'!$N39,#REF!,0),MATCH('一覧（改訂前の当初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329"/>
        <v>#REF!</v>
      </c>
      <c r="CX118" s="75">
        <v>1</v>
      </c>
      <c r="CY118" s="182" t="e">
        <f t="shared" si="330"/>
        <v>#REF!</v>
      </c>
      <c r="CZ118" s="109" t="str">
        <f t="shared" si="217"/>
        <v/>
      </c>
      <c r="DA118" s="76" t="str">
        <f t="shared" si="235"/>
        <v/>
      </c>
      <c r="DB118" s="82">
        <v>1</v>
      </c>
      <c r="DC118" s="183" t="str">
        <f t="shared" si="218"/>
        <v/>
      </c>
      <c r="DD118" s="85" t="str">
        <f>IF($CZ118="","",INDEX(#REF!,MATCH($F118,#REF!,0),MATCH(CZ$4,#REF!,0)))</f>
        <v/>
      </c>
      <c r="DE118" s="184" t="str">
        <f t="shared" si="331"/>
        <v/>
      </c>
      <c r="DF118" s="77">
        <v>3</v>
      </c>
      <c r="DG118" s="185" t="str">
        <f t="shared" si="332"/>
        <v/>
      </c>
      <c r="DH118" s="78" t="str">
        <f t="shared" si="333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334"/>
        <v/>
      </c>
      <c r="DK118" s="75">
        <v>1</v>
      </c>
      <c r="DL118" s="181" t="str">
        <f t="shared" si="335"/>
        <v/>
      </c>
      <c r="DM118" s="78" t="str">
        <f t="shared" si="336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337"/>
        <v/>
      </c>
      <c r="DP118" s="75">
        <v>1</v>
      </c>
      <c r="DQ118" s="181" t="str">
        <f t="shared" si="338"/>
        <v/>
      </c>
      <c r="DR118" s="78" t="str">
        <f t="shared" si="339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340"/>
        <v/>
      </c>
      <c r="DU118" s="75">
        <v>1</v>
      </c>
      <c r="DV118" s="154" t="str">
        <f t="shared" si="341"/>
        <v/>
      </c>
      <c r="DW118" s="508"/>
      <c r="DX118" s="345"/>
      <c r="DY118" s="348"/>
      <c r="DZ118" s="348"/>
      <c r="EA118" s="348"/>
      <c r="EB118" s="548"/>
      <c r="EC118" s="1203" t="s">
        <v>422</v>
      </c>
      <c r="ED118" s="1206" t="s">
        <v>422</v>
      </c>
      <c r="EE118" s="1206" t="s">
        <v>422</v>
      </c>
      <c r="EF118" s="1206" t="s">
        <v>422</v>
      </c>
      <c r="EG118" s="410"/>
      <c r="EH118" s="631" t="s">
        <v>429</v>
      </c>
      <c r="EI118" s="406"/>
      <c r="EJ118" s="406"/>
      <c r="EK118" s="406"/>
      <c r="EL118" s="349"/>
      <c r="EM118" s="388"/>
      <c r="EN118" s="348"/>
      <c r="EO118" s="348"/>
      <c r="EP118" s="348"/>
      <c r="EQ118" s="349"/>
      <c r="ER118" s="388"/>
      <c r="ES118" s="348"/>
      <c r="ET118" s="348"/>
      <c r="EU118" s="348"/>
      <c r="EV118" s="349"/>
      <c r="EW118" s="388"/>
      <c r="EX118" s="348"/>
      <c r="EY118" s="348"/>
      <c r="EZ118" s="348"/>
      <c r="FA118" s="348"/>
      <c r="FB118" s="1196" t="s">
        <v>55</v>
      </c>
      <c r="FC118" s="1184" t="s">
        <v>55</v>
      </c>
      <c r="FD118" s="348"/>
      <c r="FE118" s="348"/>
      <c r="FF118" s="349"/>
      <c r="FG118" s="541"/>
      <c r="FH118" s="348"/>
      <c r="FI118" s="348"/>
      <c r="FJ118" s="348"/>
      <c r="FK118" s="524"/>
      <c r="FL118" s="210"/>
      <c r="FM118" s="43"/>
      <c r="FN118" s="43"/>
      <c r="FO118" s="55" t="str">
        <f t="shared" si="219"/>
        <v/>
      </c>
      <c r="FP118" s="43"/>
      <c r="FQ118" s="56" t="str">
        <f>IF(AO118="","",INDEX($FW$2:$GA$2,2,MATCH(AO118,#REF!,0)))</f>
        <v/>
      </c>
      <c r="FR118" s="57" t="str">
        <f>IF(AP118="","",INDEX($FW$2:$GA$2,2,MATCH(AP118,#REF!,0)))</f>
        <v/>
      </c>
      <c r="FS118" s="57" t="str">
        <f>IF(AQ118="","",INDEX($FW$2:$GA$2,2,MATCH(AQ118,#REF!,0)))</f>
        <v/>
      </c>
      <c r="FT118" s="57" t="str">
        <f>IF(AR118="","",INDEX($FW$2:$GA$2,2,MATCH(AR118,#REF!,0)))</f>
        <v/>
      </c>
      <c r="FU118" s="57" t="str">
        <f>IF(AS118="","",INDEX($FW$2:$GA$2,2,MATCH(AS118,#REF!,0)))</f>
        <v/>
      </c>
      <c r="FV118" s="57" t="str">
        <f>IF(AT118="","",INDEX($FW$2:$GA$2,2,MATCH(AT118,#REF!,0)))</f>
        <v/>
      </c>
      <c r="FW118" s="57" t="str">
        <f>IF(AU118="","",INDEX($FW$2:$GA$2,2,MATCH(AU118,#REF!,0)))</f>
        <v/>
      </c>
      <c r="FX118" s="57" t="str">
        <f>IF(AV118="","",INDEX($FW$2:$GA$2,2,MATCH(AV118,#REF!,0)))</f>
        <v/>
      </c>
      <c r="FY118" s="57" t="str">
        <f>IF(AW118="","",INDEX($FW$2:$GA$2,2,MATCH(AW118,#REF!,0)))</f>
        <v/>
      </c>
      <c r="FZ118" s="58" t="str">
        <f>IF(AX118="","",INDEX($FW$2:$GA$2,2,MATCH(AX118,#REF!,0)))</f>
        <v/>
      </c>
      <c r="GA118" s="59" t="e">
        <f>SUMPRODUCT(FQ118:FZ118,#REF!)</f>
        <v>#REF!</v>
      </c>
      <c r="GB118" s="43"/>
      <c r="GC118" s="88" t="str">
        <f t="shared" si="220"/>
        <v/>
      </c>
      <c r="GD118" s="88" t="e">
        <f t="shared" si="221"/>
        <v>#REF!</v>
      </c>
      <c r="GE118" s="88" t="e">
        <f t="shared" si="222"/>
        <v>#REF!</v>
      </c>
      <c r="GF118" s="87" t="e">
        <f t="shared" si="223"/>
        <v>#REF!</v>
      </c>
      <c r="GG118" s="87" t="str">
        <f t="shared" si="224"/>
        <v/>
      </c>
      <c r="GH118" s="87" t="str">
        <f t="shared" si="225"/>
        <v/>
      </c>
      <c r="GI118" s="87" t="str">
        <f t="shared" si="226"/>
        <v/>
      </c>
      <c r="GJ118" s="87" t="str">
        <f t="shared" si="227"/>
        <v/>
      </c>
    </row>
    <row r="119" spans="1:192" s="13" customFormat="1" ht="22.5" customHeight="1" outlineLevel="1">
      <c r="A119" s="608"/>
      <c r="B119" s="166"/>
      <c r="C119" s="494"/>
      <c r="D119" s="498" t="s">
        <v>374</v>
      </c>
      <c r="E119" s="195" t="s">
        <v>183</v>
      </c>
      <c r="F119" s="198" t="s">
        <v>358</v>
      </c>
      <c r="G119" s="167"/>
      <c r="H119" s="165"/>
      <c r="I119" s="167">
        <v>2011</v>
      </c>
      <c r="J119" s="167" t="str">
        <f t="shared" si="314"/>
        <v>平23</v>
      </c>
      <c r="K119" s="167"/>
      <c r="L119" s="621">
        <v>607</v>
      </c>
      <c r="M119" s="68"/>
      <c r="N119" s="68"/>
      <c r="O119" s="168"/>
      <c r="P119" s="168"/>
      <c r="Q119" s="169"/>
      <c r="R119" s="461" t="e">
        <f t="shared" si="315"/>
        <v>#DIV/0!</v>
      </c>
      <c r="S119" s="461" t="e">
        <f t="shared" si="316"/>
        <v>#DIV/0!</v>
      </c>
      <c r="T119" s="462" t="e">
        <f t="shared" si="317"/>
        <v>#DIV/0!</v>
      </c>
      <c r="U119" s="68"/>
      <c r="V119" s="68"/>
      <c r="W119" s="68"/>
      <c r="X119" s="68"/>
      <c r="Y119" s="68"/>
      <c r="Z119" s="79" t="str">
        <f t="shared" si="318"/>
        <v>4: 500㎡以上</v>
      </c>
      <c r="AA119" s="69"/>
      <c r="AB119" s="69" t="str">
        <f t="shared" si="319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320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321"/>
        <v>4</v>
      </c>
      <c r="AZ119" s="68"/>
      <c r="BA119" s="68">
        <f t="shared" si="322"/>
        <v>4</v>
      </c>
      <c r="BB119" s="69" t="e">
        <f t="shared" si="323"/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324"/>
        <v/>
      </c>
      <c r="BK119" s="441" t="s">
        <v>70</v>
      </c>
      <c r="BL119" s="441">
        <v>1</v>
      </c>
      <c r="BM119" s="441"/>
      <c r="BN119" s="442"/>
      <c r="BO119" s="440"/>
      <c r="BP119" s="441"/>
      <c r="BQ119" s="441"/>
      <c r="BR119" s="441"/>
      <c r="BS119" s="441"/>
      <c r="BT119" s="441"/>
      <c r="BU119" s="441"/>
      <c r="BV119" s="442"/>
      <c r="BW119" s="191"/>
      <c r="BX119" s="190"/>
      <c r="BY119" s="190"/>
      <c r="BZ119" s="499"/>
      <c r="CA119" s="192">
        <v>1</v>
      </c>
      <c r="CB119" s="177" t="str">
        <f>IF($F119="","",IFERROR(INDEX(#REF!,MATCH('一覧（改訂前の当初）'!$F36,#REF!,0),MATCH($CA$4,#REF!,0)),""))</f>
        <v/>
      </c>
      <c r="CC119" s="178" t="str">
        <f t="shared" si="313"/>
        <v/>
      </c>
      <c r="CD119" s="176" t="str">
        <f t="shared" si="213"/>
        <v/>
      </c>
      <c r="CE119" s="179"/>
      <c r="CF119" s="106" t="str">
        <f t="shared" si="214"/>
        <v/>
      </c>
      <c r="CG119" s="75" t="str">
        <f>IF(OR($CF119="",$F119=""),"",INDEX(#REF!,MATCH($F119,#REF!,0),MATCH(CF$4,#REF!,0)))</f>
        <v/>
      </c>
      <c r="CH119" s="180" t="str">
        <f t="shared" si="215"/>
        <v/>
      </c>
      <c r="CI119" s="75">
        <v>1</v>
      </c>
      <c r="CJ119" s="181" t="str">
        <f t="shared" si="325"/>
        <v/>
      </c>
      <c r="CK119" s="107" t="e">
        <f>IF(OR(L119="",TYPE(L119)&lt;&gt;1),"",IF(OR(BJ119="",INDEX(#REF!,MATCH('一覧（改訂前の当初）'!$N36,#REF!,0),MATCH('一覧（改訂前の当初）'!CK$4,#REF!,0))="",INDEX(#REF!,MATCH('一覧（改訂前の当初）'!$N36,#REF!,0),MATCH('一覧（改訂前の当初）'!CK$4,#REF!,0))+$I119&gt;=BJ119),"",IF(OR(BI119="事後保全対応で更新",BI119="事後保全のみ更新せず"),"",INDEX(#REF!,MATCH('一覧（改訂前の当初）'!$N36,#REF!,0),MATCH('一覧（改訂前の当初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326"/>
        <v>#REF!</v>
      </c>
      <c r="CN119" s="75">
        <v>1</v>
      </c>
      <c r="CO119" s="181" t="e">
        <f t="shared" si="327"/>
        <v>#REF!</v>
      </c>
      <c r="CP119" s="107" t="e">
        <f>IF(OR(L119="",TYPE(L119)&lt;&gt;1),"",IF(OR(BJ119="",INDEX(#REF!,MATCH('一覧（改訂前の当初）'!N36,#REF!,0),MATCH(CP$4,#REF!,0))="",INDEX(#REF!,MATCH('一覧（改訂前の当初）'!N36,#REF!,0),MATCH(CP$4,#REF!,0))+$I119&gt;=BJ119),"",IF(OR(BI119="事後保全対応で更新",BI119="事後保全のみ更新せず"),"",INDEX(#REF!,MATCH('一覧（改訂前の当初）'!$N36,#REF!,0),MATCH('一覧（改訂前の当初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216"/>
        <v>#REF!</v>
      </c>
      <c r="CS119" s="75">
        <v>1</v>
      </c>
      <c r="CT119" s="181" t="e">
        <f t="shared" si="328"/>
        <v>#REF!</v>
      </c>
      <c r="CU119" s="107" t="e">
        <f>IF(OR(L119="",TYPE(L119)&lt;&gt;1),"",IF(OR(BJ119="",,INDEX(#REF!,MATCH('一覧（改訂前の当初）'!$N36,#REF!,0),MATCH('一覧（改訂前の当初）'!CU$4,#REF!,0))="",INDEX(#REF!,MATCH('一覧（改訂前の当初）'!$N36,#REF!,0),MATCH('一覧（改訂前の当初）'!CU$4,#REF!,0))+I119&gt;=BJ119),"",IF(OR(BI119="事後保全対応で更新",BI119="事後保全のみ更新せず"),"",INDEX(#REF!,MATCH('一覧（改訂前の当初）'!$N36,#REF!,0),MATCH('一覧（改訂前の当初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329"/>
        <v>#REF!</v>
      </c>
      <c r="CX119" s="75">
        <v>1</v>
      </c>
      <c r="CY119" s="182" t="e">
        <f t="shared" si="330"/>
        <v>#REF!</v>
      </c>
      <c r="CZ119" s="109" t="str">
        <f t="shared" si="217"/>
        <v/>
      </c>
      <c r="DA119" s="76" t="str">
        <f t="shared" si="235"/>
        <v/>
      </c>
      <c r="DB119" s="82">
        <v>1</v>
      </c>
      <c r="DC119" s="183" t="str">
        <f t="shared" si="218"/>
        <v/>
      </c>
      <c r="DD119" s="85" t="str">
        <f>IF($CZ119="","",INDEX(#REF!,MATCH($F119,#REF!,0),MATCH(CZ$4,#REF!,0)))</f>
        <v/>
      </c>
      <c r="DE119" s="184" t="str">
        <f t="shared" si="331"/>
        <v/>
      </c>
      <c r="DF119" s="77">
        <v>3</v>
      </c>
      <c r="DG119" s="185" t="str">
        <f t="shared" si="332"/>
        <v/>
      </c>
      <c r="DH119" s="78" t="str">
        <f t="shared" si="333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334"/>
        <v/>
      </c>
      <c r="DK119" s="75">
        <v>1</v>
      </c>
      <c r="DL119" s="181" t="str">
        <f t="shared" si="335"/>
        <v/>
      </c>
      <c r="DM119" s="78" t="str">
        <f t="shared" si="336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337"/>
        <v/>
      </c>
      <c r="DP119" s="75">
        <v>1</v>
      </c>
      <c r="DQ119" s="181" t="str">
        <f t="shared" si="338"/>
        <v/>
      </c>
      <c r="DR119" s="78" t="str">
        <f t="shared" si="339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340"/>
        <v/>
      </c>
      <c r="DU119" s="75">
        <v>1</v>
      </c>
      <c r="DV119" s="154" t="str">
        <f t="shared" si="341"/>
        <v/>
      </c>
      <c r="DW119" s="508"/>
      <c r="DX119" s="345"/>
      <c r="DY119" s="348"/>
      <c r="DZ119" s="348"/>
      <c r="EA119" s="348"/>
      <c r="EB119" s="548"/>
      <c r="EC119" s="1204"/>
      <c r="ED119" s="1207"/>
      <c r="EE119" s="1207"/>
      <c r="EF119" s="1207"/>
      <c r="EG119" s="410"/>
      <c r="EH119" s="631" t="s">
        <v>429</v>
      </c>
      <c r="EI119" s="406"/>
      <c r="EJ119" s="406"/>
      <c r="EK119" s="406"/>
      <c r="EL119" s="349"/>
      <c r="EM119" s="388"/>
      <c r="EN119" s="348"/>
      <c r="EO119" s="348"/>
      <c r="EP119" s="348"/>
      <c r="EQ119" s="349"/>
      <c r="ER119" s="388"/>
      <c r="ES119" s="348"/>
      <c r="ET119" s="348"/>
      <c r="EU119" s="348"/>
      <c r="EV119" s="349"/>
      <c r="EW119" s="388"/>
      <c r="EX119" s="348"/>
      <c r="EY119" s="348"/>
      <c r="EZ119" s="348"/>
      <c r="FA119" s="348"/>
      <c r="FB119" s="1197"/>
      <c r="FC119" s="1185"/>
      <c r="FD119" s="348"/>
      <c r="FE119" s="348"/>
      <c r="FF119" s="349"/>
      <c r="FG119" s="541"/>
      <c r="FH119" s="348"/>
      <c r="FI119" s="348"/>
      <c r="FJ119" s="348"/>
      <c r="FK119" s="524"/>
      <c r="FL119" s="210"/>
      <c r="FM119" s="43"/>
      <c r="FN119" s="43"/>
      <c r="FO119" s="55" t="str">
        <f t="shared" si="219"/>
        <v/>
      </c>
      <c r="FP119" s="43"/>
      <c r="FQ119" s="56" t="str">
        <f>IF(AO119="","",INDEX($FW$2:$GA$2,2,MATCH(AO119,#REF!,0)))</f>
        <v/>
      </c>
      <c r="FR119" s="57" t="str">
        <f>IF(AP119="","",INDEX($FW$2:$GA$2,2,MATCH(AP119,#REF!,0)))</f>
        <v/>
      </c>
      <c r="FS119" s="57" t="str">
        <f>IF(AQ119="","",INDEX($FW$2:$GA$2,2,MATCH(AQ119,#REF!,0)))</f>
        <v/>
      </c>
      <c r="FT119" s="57" t="str">
        <f>IF(AR119="","",INDEX($FW$2:$GA$2,2,MATCH(AR119,#REF!,0)))</f>
        <v/>
      </c>
      <c r="FU119" s="57" t="str">
        <f>IF(AS119="","",INDEX($FW$2:$GA$2,2,MATCH(AS119,#REF!,0)))</f>
        <v/>
      </c>
      <c r="FV119" s="57" t="str">
        <f>IF(AT119="","",INDEX($FW$2:$GA$2,2,MATCH(AT119,#REF!,0)))</f>
        <v/>
      </c>
      <c r="FW119" s="57" t="str">
        <f>IF(AU119="","",INDEX($FW$2:$GA$2,2,MATCH(AU119,#REF!,0)))</f>
        <v/>
      </c>
      <c r="FX119" s="57" t="str">
        <f>IF(AV119="","",INDEX($FW$2:$GA$2,2,MATCH(AV119,#REF!,0)))</f>
        <v/>
      </c>
      <c r="FY119" s="57" t="str">
        <f>IF(AW119="","",INDEX($FW$2:$GA$2,2,MATCH(AW119,#REF!,0)))</f>
        <v/>
      </c>
      <c r="FZ119" s="58" t="str">
        <f>IF(AX119="","",INDEX($FW$2:$GA$2,2,MATCH(AX119,#REF!,0)))</f>
        <v/>
      </c>
      <c r="GA119" s="59" t="e">
        <f>SUMPRODUCT(FQ119:FZ119,#REF!)</f>
        <v>#REF!</v>
      </c>
      <c r="GB119" s="43"/>
      <c r="GC119" s="88" t="str">
        <f t="shared" si="220"/>
        <v/>
      </c>
      <c r="GD119" s="88" t="e">
        <f t="shared" si="221"/>
        <v>#REF!</v>
      </c>
      <c r="GE119" s="88" t="e">
        <f t="shared" si="222"/>
        <v>#REF!</v>
      </c>
      <c r="GF119" s="87" t="e">
        <f t="shared" si="223"/>
        <v>#REF!</v>
      </c>
      <c r="GG119" s="87" t="str">
        <f t="shared" si="224"/>
        <v/>
      </c>
      <c r="GH119" s="87" t="str">
        <f t="shared" si="225"/>
        <v/>
      </c>
      <c r="GI119" s="87" t="str">
        <f t="shared" si="226"/>
        <v/>
      </c>
      <c r="GJ119" s="87" t="str">
        <f t="shared" si="227"/>
        <v/>
      </c>
    </row>
    <row r="120" spans="1:192" s="13" customFormat="1" ht="22.5" customHeight="1" outlineLevel="1">
      <c r="A120" s="608"/>
      <c r="B120" s="166"/>
      <c r="C120" s="494"/>
      <c r="D120" s="498" t="s">
        <v>374</v>
      </c>
      <c r="E120" s="195" t="s">
        <v>184</v>
      </c>
      <c r="F120" s="198" t="s">
        <v>358</v>
      </c>
      <c r="G120" s="167"/>
      <c r="H120" s="165"/>
      <c r="I120" s="167">
        <v>1974</v>
      </c>
      <c r="J120" s="167" t="str">
        <f t="shared" si="314"/>
        <v>昭49</v>
      </c>
      <c r="K120" s="167"/>
      <c r="L120" s="621">
        <v>601</v>
      </c>
      <c r="M120" s="68"/>
      <c r="N120" s="68"/>
      <c r="O120" s="168"/>
      <c r="P120" s="168"/>
      <c r="Q120" s="169"/>
      <c r="R120" s="461" t="e">
        <f t="shared" si="315"/>
        <v>#DIV/0!</v>
      </c>
      <c r="S120" s="461" t="e">
        <f t="shared" si="316"/>
        <v>#DIV/0!</v>
      </c>
      <c r="T120" s="462" t="e">
        <f t="shared" si="317"/>
        <v>#DIV/0!</v>
      </c>
      <c r="U120" s="68"/>
      <c r="V120" s="68"/>
      <c r="W120" s="68"/>
      <c r="X120" s="68"/>
      <c r="Y120" s="68"/>
      <c r="Z120" s="79" t="str">
        <f t="shared" si="318"/>
        <v>4: 500㎡以上</v>
      </c>
      <c r="AA120" s="69"/>
      <c r="AB120" s="69" t="str">
        <f t="shared" si="319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320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321"/>
        <v>41</v>
      </c>
      <c r="AZ120" s="68"/>
      <c r="BA120" s="68">
        <f t="shared" si="322"/>
        <v>41</v>
      </c>
      <c r="BB120" s="69" t="e">
        <f t="shared" si="323"/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324"/>
        <v/>
      </c>
      <c r="BK120" s="441" t="s">
        <v>70</v>
      </c>
      <c r="BL120" s="441">
        <v>2</v>
      </c>
      <c r="BM120" s="441"/>
      <c r="BN120" s="442"/>
      <c r="BO120" s="440"/>
      <c r="BP120" s="441"/>
      <c r="BQ120" s="441"/>
      <c r="BR120" s="441"/>
      <c r="BS120" s="441"/>
      <c r="BT120" s="441"/>
      <c r="BU120" s="441"/>
      <c r="BV120" s="442"/>
      <c r="BW120" s="191"/>
      <c r="BX120" s="190"/>
      <c r="BY120" s="190"/>
      <c r="BZ120" s="499"/>
      <c r="CA120" s="192">
        <v>1</v>
      </c>
      <c r="CB120" s="177" t="str">
        <f>IF($F120="","",IFERROR(INDEX(#REF!,MATCH('一覧（改訂前の当初）'!$F8,#REF!,0),MATCH($CA$4,#REF!,0)),""))</f>
        <v/>
      </c>
      <c r="CC120" s="178" t="str">
        <f t="shared" si="313"/>
        <v/>
      </c>
      <c r="CD120" s="176" t="str">
        <f t="shared" si="213"/>
        <v/>
      </c>
      <c r="CE120" s="179"/>
      <c r="CF120" s="106" t="str">
        <f t="shared" si="214"/>
        <v/>
      </c>
      <c r="CG120" s="75" t="str">
        <f>IF(OR($CF120="",$F120=""),"",INDEX(#REF!,MATCH($F120,#REF!,0),MATCH(CF$4,#REF!,0)))</f>
        <v/>
      </c>
      <c r="CH120" s="180" t="str">
        <f t="shared" si="215"/>
        <v/>
      </c>
      <c r="CI120" s="75">
        <v>1</v>
      </c>
      <c r="CJ120" s="181" t="str">
        <f t="shared" si="325"/>
        <v/>
      </c>
      <c r="CK120" s="107" t="e">
        <f>IF(OR(L120="",TYPE(L120)&lt;&gt;1),"",IF(OR(BJ120="",INDEX(#REF!,MATCH('一覧（改訂前の当初）'!$N8,#REF!,0),MATCH('一覧（改訂前の当初）'!CK$4,#REF!,0))="",INDEX(#REF!,MATCH('一覧（改訂前の当初）'!$N8,#REF!,0),MATCH('一覧（改訂前の当初）'!CK$4,#REF!,0))+$I120&gt;=BJ120),"",IF(OR(BI120="事後保全対応で更新",BI120="事後保全のみ更新せず"),"",INDEX(#REF!,MATCH('一覧（改訂前の当初）'!$N8,#REF!,0),MATCH('一覧（改訂前の当初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326"/>
        <v>#REF!</v>
      </c>
      <c r="CN120" s="75">
        <v>1</v>
      </c>
      <c r="CO120" s="181" t="e">
        <f t="shared" si="327"/>
        <v>#REF!</v>
      </c>
      <c r="CP120" s="107" t="e">
        <f>IF(OR(L120="",TYPE(L120)&lt;&gt;1),"",IF(OR(BJ120="",INDEX(#REF!,MATCH('一覧（改訂前の当初）'!N8,#REF!,0),MATCH(CP$4,#REF!,0))="",INDEX(#REF!,MATCH('一覧（改訂前の当初）'!N8,#REF!,0),MATCH(CP$4,#REF!,0))+$I120&gt;=BJ120),"",IF(OR(BI120="事後保全対応で更新",BI120="事後保全のみ更新せず"),"",INDEX(#REF!,MATCH('一覧（改訂前の当初）'!$N8,#REF!,0),MATCH('一覧（改訂前の当初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216"/>
        <v>#REF!</v>
      </c>
      <c r="CS120" s="75">
        <v>1</v>
      </c>
      <c r="CT120" s="181" t="e">
        <f t="shared" si="328"/>
        <v>#REF!</v>
      </c>
      <c r="CU120" s="107" t="e">
        <f>IF(OR(L120="",TYPE(L120)&lt;&gt;1),"",IF(OR(BJ120="",,INDEX(#REF!,MATCH('一覧（改訂前の当初）'!$N8,#REF!,0),MATCH('一覧（改訂前の当初）'!CU$4,#REF!,0))="",INDEX(#REF!,MATCH('一覧（改訂前の当初）'!$N8,#REF!,0),MATCH('一覧（改訂前の当初）'!CU$4,#REF!,0))+I120&gt;=BJ120),"",IF(OR(BI120="事後保全対応で更新",BI120="事後保全のみ更新せず"),"",INDEX(#REF!,MATCH('一覧（改訂前の当初）'!$N8,#REF!,0),MATCH('一覧（改訂前の当初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329"/>
        <v>#REF!</v>
      </c>
      <c r="CX120" s="75">
        <v>1</v>
      </c>
      <c r="CY120" s="182" t="e">
        <f t="shared" si="330"/>
        <v>#REF!</v>
      </c>
      <c r="CZ120" s="109" t="str">
        <f t="shared" si="217"/>
        <v/>
      </c>
      <c r="DA120" s="76" t="str">
        <f t="shared" si="235"/>
        <v/>
      </c>
      <c r="DB120" s="82">
        <v>1</v>
      </c>
      <c r="DC120" s="183" t="str">
        <f t="shared" si="218"/>
        <v/>
      </c>
      <c r="DD120" s="85" t="str">
        <f>IF($CZ120="","",INDEX(#REF!,MATCH($F120,#REF!,0),MATCH(CZ$4,#REF!,0)))</f>
        <v/>
      </c>
      <c r="DE120" s="184" t="str">
        <f t="shared" si="331"/>
        <v/>
      </c>
      <c r="DF120" s="77">
        <v>3</v>
      </c>
      <c r="DG120" s="185" t="str">
        <f t="shared" si="332"/>
        <v/>
      </c>
      <c r="DH120" s="78" t="str">
        <f t="shared" si="333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334"/>
        <v/>
      </c>
      <c r="DK120" s="75">
        <v>1</v>
      </c>
      <c r="DL120" s="181" t="str">
        <f t="shared" si="335"/>
        <v/>
      </c>
      <c r="DM120" s="78" t="str">
        <f t="shared" si="336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337"/>
        <v/>
      </c>
      <c r="DP120" s="75">
        <v>1</v>
      </c>
      <c r="DQ120" s="181" t="str">
        <f t="shared" si="338"/>
        <v/>
      </c>
      <c r="DR120" s="78" t="str">
        <f t="shared" si="339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340"/>
        <v/>
      </c>
      <c r="DU120" s="75">
        <v>1</v>
      </c>
      <c r="DV120" s="154" t="str">
        <f t="shared" si="341"/>
        <v/>
      </c>
      <c r="DW120" s="508"/>
      <c r="DX120" s="345"/>
      <c r="DY120" s="348"/>
      <c r="DZ120" s="348"/>
      <c r="EA120" s="348"/>
      <c r="EB120" s="548"/>
      <c r="EC120" s="1204"/>
      <c r="ED120" s="1207"/>
      <c r="EE120" s="1207"/>
      <c r="EF120" s="1207"/>
      <c r="EG120" s="410"/>
      <c r="EH120" s="631" t="s">
        <v>429</v>
      </c>
      <c r="EI120" s="406"/>
      <c r="EJ120" s="406"/>
      <c r="EK120" s="406"/>
      <c r="EL120" s="349"/>
      <c r="EM120" s="388"/>
      <c r="EN120" s="348"/>
      <c r="EO120" s="348"/>
      <c r="EP120" s="348"/>
      <c r="EQ120" s="349"/>
      <c r="ER120" s="388"/>
      <c r="ES120" s="348"/>
      <c r="ET120" s="348"/>
      <c r="EU120" s="348"/>
      <c r="EV120" s="349"/>
      <c r="EW120" s="388"/>
      <c r="EX120" s="348"/>
      <c r="EY120" s="348"/>
      <c r="EZ120" s="348"/>
      <c r="FA120" s="348"/>
      <c r="FB120" s="1197"/>
      <c r="FC120" s="1185"/>
      <c r="FD120" s="348"/>
      <c r="FE120" s="348"/>
      <c r="FF120" s="349"/>
      <c r="FG120" s="541"/>
      <c r="FH120" s="348"/>
      <c r="FI120" s="348"/>
      <c r="FJ120" s="348"/>
      <c r="FK120" s="524"/>
      <c r="FL120" s="210"/>
      <c r="FM120" s="43"/>
      <c r="FN120" s="43"/>
      <c r="FO120" s="55" t="str">
        <f t="shared" si="219"/>
        <v/>
      </c>
      <c r="FP120" s="43"/>
      <c r="FQ120" s="56" t="str">
        <f>IF(AO120="","",INDEX($FW$2:$GA$2,2,MATCH(AO120,#REF!,0)))</f>
        <v/>
      </c>
      <c r="FR120" s="57" t="str">
        <f>IF(AP120="","",INDEX($FW$2:$GA$2,2,MATCH(AP120,#REF!,0)))</f>
        <v/>
      </c>
      <c r="FS120" s="57" t="str">
        <f>IF(AQ120="","",INDEX($FW$2:$GA$2,2,MATCH(AQ120,#REF!,0)))</f>
        <v/>
      </c>
      <c r="FT120" s="57" t="str">
        <f>IF(AR120="","",INDEX($FW$2:$GA$2,2,MATCH(AR120,#REF!,0)))</f>
        <v/>
      </c>
      <c r="FU120" s="57" t="str">
        <f>IF(AS120="","",INDEX($FW$2:$GA$2,2,MATCH(AS120,#REF!,0)))</f>
        <v/>
      </c>
      <c r="FV120" s="57" t="str">
        <f>IF(AT120="","",INDEX($FW$2:$GA$2,2,MATCH(AT120,#REF!,0)))</f>
        <v/>
      </c>
      <c r="FW120" s="57" t="str">
        <f>IF(AU120="","",INDEX($FW$2:$GA$2,2,MATCH(AU120,#REF!,0)))</f>
        <v/>
      </c>
      <c r="FX120" s="57" t="str">
        <f>IF(AV120="","",INDEX($FW$2:$GA$2,2,MATCH(AV120,#REF!,0)))</f>
        <v/>
      </c>
      <c r="FY120" s="57" t="str">
        <f>IF(AW120="","",INDEX($FW$2:$GA$2,2,MATCH(AW120,#REF!,0)))</f>
        <v/>
      </c>
      <c r="FZ120" s="58" t="str">
        <f>IF(AX120="","",INDEX($FW$2:$GA$2,2,MATCH(AX120,#REF!,0)))</f>
        <v/>
      </c>
      <c r="GA120" s="59" t="e">
        <f>SUMPRODUCT(FQ120:FZ120,#REF!)</f>
        <v>#REF!</v>
      </c>
      <c r="GB120" s="43"/>
      <c r="GC120" s="88" t="str">
        <f t="shared" si="220"/>
        <v/>
      </c>
      <c r="GD120" s="88" t="e">
        <f t="shared" si="221"/>
        <v>#REF!</v>
      </c>
      <c r="GE120" s="88" t="e">
        <f t="shared" si="222"/>
        <v>#REF!</v>
      </c>
      <c r="GF120" s="87" t="e">
        <f t="shared" si="223"/>
        <v>#REF!</v>
      </c>
      <c r="GG120" s="87" t="str">
        <f t="shared" si="224"/>
        <v/>
      </c>
      <c r="GH120" s="87" t="str">
        <f t="shared" si="225"/>
        <v/>
      </c>
      <c r="GI120" s="87" t="str">
        <f t="shared" si="226"/>
        <v/>
      </c>
      <c r="GJ120" s="87" t="str">
        <f t="shared" si="227"/>
        <v/>
      </c>
    </row>
    <row r="121" spans="1:192" s="13" customFormat="1" ht="22.5" customHeight="1" outlineLevel="1">
      <c r="A121" s="608"/>
      <c r="B121" s="166"/>
      <c r="C121" s="494"/>
      <c r="D121" s="498" t="s">
        <v>374</v>
      </c>
      <c r="E121" s="195" t="s">
        <v>185</v>
      </c>
      <c r="F121" s="198" t="s">
        <v>358</v>
      </c>
      <c r="G121" s="167"/>
      <c r="H121" s="165"/>
      <c r="I121" s="167">
        <v>1965</v>
      </c>
      <c r="J121" s="167" t="str">
        <f t="shared" si="314"/>
        <v>昭40</v>
      </c>
      <c r="K121" s="167"/>
      <c r="L121" s="621"/>
      <c r="M121" s="68"/>
      <c r="N121" s="68"/>
      <c r="O121" s="168"/>
      <c r="P121" s="168"/>
      <c r="Q121" s="169"/>
      <c r="R121" s="461" t="str">
        <f t="shared" si="315"/>
        <v/>
      </c>
      <c r="S121" s="461" t="str">
        <f t="shared" si="316"/>
        <v/>
      </c>
      <c r="T121" s="462" t="str">
        <f t="shared" si="317"/>
        <v/>
      </c>
      <c r="U121" s="68"/>
      <c r="V121" s="68"/>
      <c r="W121" s="68"/>
      <c r="X121" s="68"/>
      <c r="Y121" s="68"/>
      <c r="Z121" s="79" t="str">
        <f t="shared" si="318"/>
        <v/>
      </c>
      <c r="AA121" s="69"/>
      <c r="AB121" s="69" t="str">
        <f t="shared" si="319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320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321"/>
        <v>50</v>
      </c>
      <c r="AZ121" s="68"/>
      <c r="BA121" s="68">
        <f t="shared" si="322"/>
        <v>50</v>
      </c>
      <c r="BB121" s="69" t="e">
        <f t="shared" si="323"/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324"/>
        <v/>
      </c>
      <c r="BK121" s="441"/>
      <c r="BL121" s="441"/>
      <c r="BM121" s="441"/>
      <c r="BN121" s="442"/>
      <c r="BO121" s="440"/>
      <c r="BP121" s="441"/>
      <c r="BQ121" s="441"/>
      <c r="BR121" s="441"/>
      <c r="BS121" s="441"/>
      <c r="BT121" s="441"/>
      <c r="BU121" s="441"/>
      <c r="BV121" s="442"/>
      <c r="BW121" s="191"/>
      <c r="BX121" s="190"/>
      <c r="BY121" s="190"/>
      <c r="BZ121" s="499"/>
      <c r="CA121" s="192">
        <v>1</v>
      </c>
      <c r="CB121" s="177" t="str">
        <f>IF($F121="","",IFERROR(INDEX(#REF!,MATCH('一覧（改訂前の当初）'!#REF!,#REF!,0),MATCH($CA$4,#REF!,0)),""))</f>
        <v/>
      </c>
      <c r="CC121" s="178" t="str">
        <f t="shared" si="313"/>
        <v/>
      </c>
      <c r="CD121" s="176" t="str">
        <f t="shared" si="213"/>
        <v/>
      </c>
      <c r="CE121" s="179"/>
      <c r="CF121" s="106" t="str">
        <f t="shared" si="214"/>
        <v/>
      </c>
      <c r="CG121" s="75" t="str">
        <f>IF(OR($CF121="",$F121=""),"",INDEX(#REF!,MATCH($F121,#REF!,0),MATCH(CF$4,#REF!,0)))</f>
        <v/>
      </c>
      <c r="CH121" s="180" t="str">
        <f t="shared" si="215"/>
        <v/>
      </c>
      <c r="CI121" s="75">
        <v>1</v>
      </c>
      <c r="CJ121" s="181" t="str">
        <f t="shared" si="325"/>
        <v/>
      </c>
      <c r="CK121" s="107" t="str">
        <f>IF(OR(L121="",TYPE(L121)&lt;&gt;1),"",IF(OR(BJ121="",INDEX(#REF!,MATCH('一覧（改訂前の当初）'!#REF!,#REF!,0),MATCH('一覧（改訂前の当初）'!CK$4,#REF!,0))="",INDEX(#REF!,MATCH('一覧（改訂前の当初）'!#REF!,#REF!,0),MATCH('一覧（改訂前の当初）'!CK$4,#REF!,0))+$I121&gt;=BJ121),"",IF(OR(BI121="事後保全対応で更新",BI121="事後保全のみ更新せず"),"",INDEX(#REF!,MATCH('一覧（改訂前の当初）'!#REF!,#REF!,0),MATCH('一覧（改訂前の当初）'!CK$4,#REF!,0))+$I121)))</f>
        <v/>
      </c>
      <c r="CL121" s="75" t="str">
        <f>IF(OR(CK121="",$F121=""),"",IF(AND(CK121&lt;&gt;"",$CF121=CK121),INDEX(#REF!,MATCH($F121,#REF!,0),MATCH(CK$4,#REF!,0))+35,INDEX(#REF!,MATCH($F121,#REF!,0),MATCH(CK$4,#REF!,0))))</f>
        <v/>
      </c>
      <c r="CM121" s="180" t="str">
        <f t="shared" si="326"/>
        <v/>
      </c>
      <c r="CN121" s="75">
        <v>1</v>
      </c>
      <c r="CO121" s="181" t="str">
        <f t="shared" si="327"/>
        <v/>
      </c>
      <c r="CP121" s="107" t="str">
        <f>IF(OR(L121="",TYPE(L121)&lt;&gt;1),"",IF(OR(BJ121="",INDEX(#REF!,MATCH('一覧（改訂前の当初）'!#REF!,#REF!,0),MATCH(CP$4,#REF!,0))="",INDEX(#REF!,MATCH('一覧（改訂前の当初）'!#REF!,#REF!,0),MATCH(CP$4,#REF!,0))+$I121&gt;=BJ121),"",IF(OR(BI121="事後保全対応で更新",BI121="事後保全のみ更新せず"),"",INDEX(#REF!,MATCH('一覧（改訂前の当初）'!#REF!,#REF!,0),MATCH('一覧（改訂前の当初）'!CP$4,#REF!,0))+$I121)))</f>
        <v/>
      </c>
      <c r="CQ121" s="75" t="str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/>
      </c>
      <c r="CR121" s="180" t="str">
        <f t="shared" si="216"/>
        <v/>
      </c>
      <c r="CS121" s="75">
        <v>1</v>
      </c>
      <c r="CT121" s="181" t="str">
        <f t="shared" si="328"/>
        <v/>
      </c>
      <c r="CU121" s="107" t="str">
        <f>IF(OR(L121="",TYPE(L121)&lt;&gt;1),"",IF(OR(BJ121="",,INDEX(#REF!,MATCH('一覧（改訂前の当初）'!#REF!,#REF!,0),MATCH('一覧（改訂前の当初）'!CU$4,#REF!,0))="",INDEX(#REF!,MATCH('一覧（改訂前の当初）'!#REF!,#REF!,0),MATCH('一覧（改訂前の当初）'!CU$4,#REF!,0))+I121&gt;=BJ121),"",IF(OR(BI121="事後保全対応で更新",BI121="事後保全のみ更新せず"),"",INDEX(#REF!,MATCH('一覧（改訂前の当初）'!#REF!,#REF!,0),MATCH('一覧（改訂前の当初）'!CU$4,#REF!,0))+I121)))</f>
        <v/>
      </c>
      <c r="CV121" s="75" t="str">
        <f>IF(OR(CU121="",$F121=""),"",IF(AND(CU121&lt;&gt;"",$CF121=CU121),INDEX(#REF!,MATCH($F121,#REF!,0),MATCH(CF$4,#REF!,0))+35,INDEX(#REF!,MATCH($F121,#REF!,0),MATCH(CU$4,#REF!,0))))</f>
        <v/>
      </c>
      <c r="CW121" s="180" t="str">
        <f t="shared" si="329"/>
        <v/>
      </c>
      <c r="CX121" s="75">
        <v>1</v>
      </c>
      <c r="CY121" s="182" t="str">
        <f t="shared" si="330"/>
        <v/>
      </c>
      <c r="CZ121" s="109" t="str">
        <f t="shared" si="217"/>
        <v/>
      </c>
      <c r="DA121" s="76" t="str">
        <f t="shared" si="235"/>
        <v/>
      </c>
      <c r="DB121" s="82">
        <v>1</v>
      </c>
      <c r="DC121" s="183" t="str">
        <f t="shared" si="218"/>
        <v/>
      </c>
      <c r="DD121" s="85" t="str">
        <f>IF($CZ121="","",INDEX(#REF!,MATCH($F121,#REF!,0),MATCH(CZ$4,#REF!,0)))</f>
        <v/>
      </c>
      <c r="DE121" s="184" t="str">
        <f t="shared" si="331"/>
        <v/>
      </c>
      <c r="DF121" s="77">
        <v>3</v>
      </c>
      <c r="DG121" s="185" t="str">
        <f t="shared" si="332"/>
        <v/>
      </c>
      <c r="DH121" s="78" t="str">
        <f t="shared" si="333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334"/>
        <v/>
      </c>
      <c r="DK121" s="75">
        <v>1</v>
      </c>
      <c r="DL121" s="181" t="str">
        <f t="shared" si="335"/>
        <v/>
      </c>
      <c r="DM121" s="78" t="str">
        <f t="shared" si="336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337"/>
        <v/>
      </c>
      <c r="DP121" s="75">
        <v>1</v>
      </c>
      <c r="DQ121" s="181" t="str">
        <f t="shared" si="338"/>
        <v/>
      </c>
      <c r="DR121" s="78" t="str">
        <f t="shared" si="339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340"/>
        <v/>
      </c>
      <c r="DU121" s="75">
        <v>1</v>
      </c>
      <c r="DV121" s="154" t="str">
        <f t="shared" si="341"/>
        <v/>
      </c>
      <c r="DW121" s="508"/>
      <c r="DX121" s="345"/>
      <c r="DY121" s="348"/>
      <c r="DZ121" s="348"/>
      <c r="EA121" s="348"/>
      <c r="EB121" s="548"/>
      <c r="EC121" s="1204"/>
      <c r="ED121" s="1207"/>
      <c r="EE121" s="1207"/>
      <c r="EF121" s="1207"/>
      <c r="EG121" s="410"/>
      <c r="EH121" s="631" t="s">
        <v>429</v>
      </c>
      <c r="EI121" s="406"/>
      <c r="EJ121" s="406"/>
      <c r="EK121" s="406"/>
      <c r="EL121" s="349"/>
      <c r="EM121" s="388"/>
      <c r="EN121" s="348"/>
      <c r="EO121" s="348"/>
      <c r="EP121" s="348"/>
      <c r="EQ121" s="349"/>
      <c r="ER121" s="388"/>
      <c r="ES121" s="348"/>
      <c r="ET121" s="348"/>
      <c r="EU121" s="348"/>
      <c r="EV121" s="349"/>
      <c r="EW121" s="388"/>
      <c r="EX121" s="348"/>
      <c r="EY121" s="348"/>
      <c r="EZ121" s="348"/>
      <c r="FA121" s="348"/>
      <c r="FB121" s="1197"/>
      <c r="FC121" s="1185"/>
      <c r="FD121" s="348"/>
      <c r="FE121" s="348"/>
      <c r="FF121" s="349"/>
      <c r="FG121" s="541"/>
      <c r="FH121" s="348"/>
      <c r="FI121" s="348"/>
      <c r="FJ121" s="348"/>
      <c r="FK121" s="524"/>
      <c r="FL121" s="210"/>
      <c r="FM121" s="43"/>
      <c r="FN121" s="43"/>
      <c r="FO121" s="55" t="str">
        <f t="shared" si="219"/>
        <v/>
      </c>
      <c r="FP121" s="43"/>
      <c r="FQ121" s="56" t="str">
        <f>IF(AO121="","",INDEX($FW$2:$GA$2,2,MATCH(AO121,#REF!,0)))</f>
        <v/>
      </c>
      <c r="FR121" s="57" t="str">
        <f>IF(AP121="","",INDEX($FW$2:$GA$2,2,MATCH(AP121,#REF!,0)))</f>
        <v/>
      </c>
      <c r="FS121" s="57" t="str">
        <f>IF(AQ121="","",INDEX($FW$2:$GA$2,2,MATCH(AQ121,#REF!,0)))</f>
        <v/>
      </c>
      <c r="FT121" s="57" t="str">
        <f>IF(AR121="","",INDEX($FW$2:$GA$2,2,MATCH(AR121,#REF!,0)))</f>
        <v/>
      </c>
      <c r="FU121" s="57" t="str">
        <f>IF(AS121="","",INDEX($FW$2:$GA$2,2,MATCH(AS121,#REF!,0)))</f>
        <v/>
      </c>
      <c r="FV121" s="57" t="str">
        <f>IF(AT121="","",INDEX($FW$2:$GA$2,2,MATCH(AT121,#REF!,0)))</f>
        <v/>
      </c>
      <c r="FW121" s="57" t="str">
        <f>IF(AU121="","",INDEX($FW$2:$GA$2,2,MATCH(AU121,#REF!,0)))</f>
        <v/>
      </c>
      <c r="FX121" s="57" t="str">
        <f>IF(AV121="","",INDEX($FW$2:$GA$2,2,MATCH(AV121,#REF!,0)))</f>
        <v/>
      </c>
      <c r="FY121" s="57" t="str">
        <f>IF(AW121="","",INDEX($FW$2:$GA$2,2,MATCH(AW121,#REF!,0)))</f>
        <v/>
      </c>
      <c r="FZ121" s="58" t="str">
        <f>IF(AX121="","",INDEX($FW$2:$GA$2,2,MATCH(AX121,#REF!,0)))</f>
        <v/>
      </c>
      <c r="GA121" s="59" t="e">
        <f>SUMPRODUCT(FQ121:FZ121,#REF!)</f>
        <v>#REF!</v>
      </c>
      <c r="GB121" s="43"/>
      <c r="GC121" s="88" t="str">
        <f t="shared" si="220"/>
        <v/>
      </c>
      <c r="GD121" s="88" t="str">
        <f t="shared" si="221"/>
        <v/>
      </c>
      <c r="GE121" s="88" t="str">
        <f t="shared" si="222"/>
        <v/>
      </c>
      <c r="GF121" s="87" t="str">
        <f t="shared" si="223"/>
        <v/>
      </c>
      <c r="GG121" s="87" t="str">
        <f t="shared" si="224"/>
        <v/>
      </c>
      <c r="GH121" s="87" t="str">
        <f t="shared" si="225"/>
        <v/>
      </c>
      <c r="GI121" s="87" t="str">
        <f t="shared" si="226"/>
        <v/>
      </c>
      <c r="GJ121" s="87" t="str">
        <f t="shared" si="227"/>
        <v/>
      </c>
    </row>
    <row r="122" spans="1:192" s="13" customFormat="1" ht="22.5" customHeight="1" outlineLevel="1">
      <c r="A122" s="608"/>
      <c r="B122" s="166"/>
      <c r="C122" s="494"/>
      <c r="D122" s="498" t="s">
        <v>374</v>
      </c>
      <c r="E122" s="195" t="s">
        <v>186</v>
      </c>
      <c r="F122" s="198" t="s">
        <v>358</v>
      </c>
      <c r="G122" s="167"/>
      <c r="H122" s="165"/>
      <c r="I122" s="167">
        <v>1991</v>
      </c>
      <c r="J122" s="167" t="str">
        <f t="shared" si="314"/>
        <v>平3</v>
      </c>
      <c r="K122" s="167"/>
      <c r="L122" s="621">
        <v>1520</v>
      </c>
      <c r="M122" s="68"/>
      <c r="N122" s="68"/>
      <c r="O122" s="168"/>
      <c r="P122" s="168"/>
      <c r="Q122" s="169"/>
      <c r="R122" s="461" t="e">
        <f t="shared" si="315"/>
        <v>#DIV/0!</v>
      </c>
      <c r="S122" s="461" t="e">
        <f t="shared" si="316"/>
        <v>#DIV/0!</v>
      </c>
      <c r="T122" s="462" t="e">
        <f t="shared" si="317"/>
        <v>#DIV/0!</v>
      </c>
      <c r="U122" s="68"/>
      <c r="V122" s="68"/>
      <c r="W122" s="68"/>
      <c r="X122" s="68"/>
      <c r="Y122" s="68"/>
      <c r="Z122" s="79" t="str">
        <f t="shared" si="318"/>
        <v>3: 1,000㎡以上</v>
      </c>
      <c r="AA122" s="69"/>
      <c r="AB122" s="69" t="str">
        <f t="shared" si="319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320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321"/>
        <v>24</v>
      </c>
      <c r="AZ122" s="68"/>
      <c r="BA122" s="68">
        <f t="shared" si="322"/>
        <v>24</v>
      </c>
      <c r="BB122" s="69" t="e">
        <f t="shared" si="323"/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324"/>
        <v/>
      </c>
      <c r="BK122" s="441" t="s">
        <v>68</v>
      </c>
      <c r="BL122" s="441">
        <v>2</v>
      </c>
      <c r="BM122" s="441"/>
      <c r="BN122" s="442"/>
      <c r="BO122" s="440"/>
      <c r="BP122" s="441"/>
      <c r="BQ122" s="441"/>
      <c r="BR122" s="441"/>
      <c r="BS122" s="441"/>
      <c r="BT122" s="441"/>
      <c r="BU122" s="441"/>
      <c r="BV122" s="442"/>
      <c r="BW122" s="191"/>
      <c r="BX122" s="190"/>
      <c r="BY122" s="190"/>
      <c r="BZ122" s="499"/>
      <c r="CA122" s="192">
        <v>1</v>
      </c>
      <c r="CB122" s="177" t="str">
        <f>IF($F122="","",IFERROR(INDEX(#REF!,MATCH('一覧（改訂前の当初）'!$F31,#REF!,0),MATCH($CA$4,#REF!,0)),""))</f>
        <v/>
      </c>
      <c r="CC122" s="178" t="str">
        <f t="shared" si="313"/>
        <v/>
      </c>
      <c r="CD122" s="176" t="str">
        <f t="shared" si="213"/>
        <v/>
      </c>
      <c r="CE122" s="179"/>
      <c r="CF122" s="106" t="str">
        <f t="shared" si="214"/>
        <v/>
      </c>
      <c r="CG122" s="75" t="str">
        <f>IF(OR($CF122="",$F122=""),"",INDEX(#REF!,MATCH($F122,#REF!,0),MATCH(CF$4,#REF!,0)))</f>
        <v/>
      </c>
      <c r="CH122" s="180" t="str">
        <f t="shared" si="215"/>
        <v/>
      </c>
      <c r="CI122" s="75">
        <v>1</v>
      </c>
      <c r="CJ122" s="181" t="str">
        <f t="shared" si="325"/>
        <v/>
      </c>
      <c r="CK122" s="107" t="e">
        <f>IF(OR(L122="",TYPE(L122)&lt;&gt;1),"",IF(OR(BJ122="",INDEX(#REF!,MATCH('一覧（改訂前の当初）'!$N31,#REF!,0),MATCH('一覧（改訂前の当初）'!CK$4,#REF!,0))="",INDEX(#REF!,MATCH('一覧（改訂前の当初）'!$N31,#REF!,0),MATCH('一覧（改訂前の当初）'!CK$4,#REF!,0))+$I122&gt;=BJ122),"",IF(OR(BI122="事後保全対応で更新",BI122="事後保全のみ更新せず"),"",INDEX(#REF!,MATCH('一覧（改訂前の当初）'!$N31,#REF!,0),MATCH('一覧（改訂前の当初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326"/>
        <v>#REF!</v>
      </c>
      <c r="CN122" s="75">
        <v>1</v>
      </c>
      <c r="CO122" s="181" t="e">
        <f t="shared" si="327"/>
        <v>#REF!</v>
      </c>
      <c r="CP122" s="107" t="e">
        <f>IF(OR(L122="",TYPE(L122)&lt;&gt;1),"",IF(OR(BJ122="",INDEX(#REF!,MATCH('一覧（改訂前の当初）'!N31,#REF!,0),MATCH(CP$4,#REF!,0))="",INDEX(#REF!,MATCH('一覧（改訂前の当初）'!N31,#REF!,0),MATCH(CP$4,#REF!,0))+$I122&gt;=BJ122),"",IF(OR(BI122="事後保全対応で更新",BI122="事後保全のみ更新せず"),"",INDEX(#REF!,MATCH('一覧（改訂前の当初）'!$N31,#REF!,0),MATCH('一覧（改訂前の当初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216"/>
        <v>#REF!</v>
      </c>
      <c r="CS122" s="75">
        <v>1</v>
      </c>
      <c r="CT122" s="181" t="e">
        <f t="shared" si="328"/>
        <v>#REF!</v>
      </c>
      <c r="CU122" s="107" t="e">
        <f>IF(OR(L122="",TYPE(L122)&lt;&gt;1),"",IF(OR(BJ122="",,INDEX(#REF!,MATCH('一覧（改訂前の当初）'!$N31,#REF!,0),MATCH('一覧（改訂前の当初）'!CU$4,#REF!,0))="",INDEX(#REF!,MATCH('一覧（改訂前の当初）'!$N31,#REF!,0),MATCH('一覧（改訂前の当初）'!CU$4,#REF!,0))+I122&gt;=BJ122),"",IF(OR(BI122="事後保全対応で更新",BI122="事後保全のみ更新せず"),"",INDEX(#REF!,MATCH('一覧（改訂前の当初）'!$N31,#REF!,0),MATCH('一覧（改訂前の当初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329"/>
        <v>#REF!</v>
      </c>
      <c r="CX122" s="75">
        <v>1</v>
      </c>
      <c r="CY122" s="182" t="e">
        <f t="shared" si="330"/>
        <v>#REF!</v>
      </c>
      <c r="CZ122" s="109" t="str">
        <f t="shared" si="217"/>
        <v/>
      </c>
      <c r="DA122" s="76" t="str">
        <f t="shared" si="235"/>
        <v/>
      </c>
      <c r="DB122" s="82">
        <v>1</v>
      </c>
      <c r="DC122" s="183" t="str">
        <f t="shared" si="218"/>
        <v/>
      </c>
      <c r="DD122" s="85" t="str">
        <f>IF($CZ122="","",INDEX(#REF!,MATCH($F122,#REF!,0),MATCH(CZ$4,#REF!,0)))</f>
        <v/>
      </c>
      <c r="DE122" s="184" t="str">
        <f t="shared" si="331"/>
        <v/>
      </c>
      <c r="DF122" s="77">
        <v>3</v>
      </c>
      <c r="DG122" s="185" t="str">
        <f t="shared" si="332"/>
        <v/>
      </c>
      <c r="DH122" s="78" t="str">
        <f t="shared" si="333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334"/>
        <v/>
      </c>
      <c r="DK122" s="75">
        <v>1</v>
      </c>
      <c r="DL122" s="181" t="str">
        <f t="shared" si="335"/>
        <v/>
      </c>
      <c r="DM122" s="78" t="str">
        <f t="shared" si="336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337"/>
        <v/>
      </c>
      <c r="DP122" s="75">
        <v>1</v>
      </c>
      <c r="DQ122" s="181" t="str">
        <f t="shared" si="338"/>
        <v/>
      </c>
      <c r="DR122" s="78" t="str">
        <f t="shared" si="339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340"/>
        <v/>
      </c>
      <c r="DU122" s="75">
        <v>1</v>
      </c>
      <c r="DV122" s="154" t="str">
        <f t="shared" si="341"/>
        <v/>
      </c>
      <c r="DW122" s="508"/>
      <c r="DX122" s="345"/>
      <c r="DY122" s="348"/>
      <c r="DZ122" s="348"/>
      <c r="EA122" s="348"/>
      <c r="EB122" s="548"/>
      <c r="EC122" s="1204"/>
      <c r="ED122" s="1207"/>
      <c r="EE122" s="1207"/>
      <c r="EF122" s="1207"/>
      <c r="EG122" s="410"/>
      <c r="EH122" s="631" t="s">
        <v>429</v>
      </c>
      <c r="EI122" s="406"/>
      <c r="EJ122" s="406"/>
      <c r="EK122" s="406"/>
      <c r="EL122" s="349"/>
      <c r="EM122" s="388"/>
      <c r="EN122" s="348"/>
      <c r="EO122" s="348"/>
      <c r="EP122" s="348"/>
      <c r="EQ122" s="349"/>
      <c r="ER122" s="388"/>
      <c r="ES122" s="348"/>
      <c r="ET122" s="348"/>
      <c r="EU122" s="348"/>
      <c r="EV122" s="349"/>
      <c r="EW122" s="388"/>
      <c r="EX122" s="348"/>
      <c r="EY122" s="348"/>
      <c r="EZ122" s="348"/>
      <c r="FA122" s="348"/>
      <c r="FB122" s="1197"/>
      <c r="FC122" s="1185"/>
      <c r="FD122" s="348"/>
      <c r="FE122" s="348"/>
      <c r="FF122" s="349"/>
      <c r="FG122" s="541"/>
      <c r="FH122" s="348"/>
      <c r="FI122" s="348"/>
      <c r="FJ122" s="348"/>
      <c r="FK122" s="524"/>
      <c r="FL122" s="210"/>
      <c r="FM122" s="43"/>
      <c r="FN122" s="43"/>
      <c r="FO122" s="55" t="str">
        <f t="shared" si="219"/>
        <v/>
      </c>
      <c r="FP122" s="43"/>
      <c r="FQ122" s="56" t="str">
        <f>IF(AO122="","",INDEX($FW$2:$GA$2,2,MATCH(AO122,#REF!,0)))</f>
        <v/>
      </c>
      <c r="FR122" s="57" t="str">
        <f>IF(AP122="","",INDEX($FW$2:$GA$2,2,MATCH(AP122,#REF!,0)))</f>
        <v/>
      </c>
      <c r="FS122" s="57" t="str">
        <f>IF(AQ122="","",INDEX($FW$2:$GA$2,2,MATCH(AQ122,#REF!,0)))</f>
        <v/>
      </c>
      <c r="FT122" s="57" t="str">
        <f>IF(AR122="","",INDEX($FW$2:$GA$2,2,MATCH(AR122,#REF!,0)))</f>
        <v/>
      </c>
      <c r="FU122" s="57" t="str">
        <f>IF(AS122="","",INDEX($FW$2:$GA$2,2,MATCH(AS122,#REF!,0)))</f>
        <v/>
      </c>
      <c r="FV122" s="57" t="str">
        <f>IF(AT122="","",INDEX($FW$2:$GA$2,2,MATCH(AT122,#REF!,0)))</f>
        <v/>
      </c>
      <c r="FW122" s="57" t="str">
        <f>IF(AU122="","",INDEX($FW$2:$GA$2,2,MATCH(AU122,#REF!,0)))</f>
        <v/>
      </c>
      <c r="FX122" s="57" t="str">
        <f>IF(AV122="","",INDEX($FW$2:$GA$2,2,MATCH(AV122,#REF!,0)))</f>
        <v/>
      </c>
      <c r="FY122" s="57" t="str">
        <f>IF(AW122="","",INDEX($FW$2:$GA$2,2,MATCH(AW122,#REF!,0)))</f>
        <v/>
      </c>
      <c r="FZ122" s="58" t="str">
        <f>IF(AX122="","",INDEX($FW$2:$GA$2,2,MATCH(AX122,#REF!,0)))</f>
        <v/>
      </c>
      <c r="GA122" s="59" t="e">
        <f>SUMPRODUCT(FQ122:FZ122,#REF!)</f>
        <v>#REF!</v>
      </c>
      <c r="GB122" s="43"/>
      <c r="GC122" s="88" t="str">
        <f t="shared" si="220"/>
        <v/>
      </c>
      <c r="GD122" s="88" t="e">
        <f t="shared" si="221"/>
        <v>#REF!</v>
      </c>
      <c r="GE122" s="88" t="e">
        <f t="shared" si="222"/>
        <v>#REF!</v>
      </c>
      <c r="GF122" s="87" t="e">
        <f t="shared" si="223"/>
        <v>#REF!</v>
      </c>
      <c r="GG122" s="87" t="str">
        <f t="shared" si="224"/>
        <v/>
      </c>
      <c r="GH122" s="87" t="str">
        <f t="shared" si="225"/>
        <v/>
      </c>
      <c r="GI122" s="87" t="str">
        <f t="shared" si="226"/>
        <v/>
      </c>
      <c r="GJ122" s="87" t="str">
        <f t="shared" si="227"/>
        <v/>
      </c>
    </row>
    <row r="123" spans="1:192" s="13" customFormat="1" ht="22.5" customHeight="1" outlineLevel="1">
      <c r="A123" s="608"/>
      <c r="B123" s="166"/>
      <c r="C123" s="494"/>
      <c r="D123" s="498" t="s">
        <v>374</v>
      </c>
      <c r="E123" s="195" t="s">
        <v>187</v>
      </c>
      <c r="F123" s="198" t="s">
        <v>358</v>
      </c>
      <c r="G123" s="167"/>
      <c r="H123" s="165"/>
      <c r="I123" s="167">
        <v>1991</v>
      </c>
      <c r="J123" s="167" t="str">
        <f t="shared" si="314"/>
        <v>平3</v>
      </c>
      <c r="K123" s="167"/>
      <c r="L123" s="621">
        <v>985</v>
      </c>
      <c r="M123" s="68"/>
      <c r="N123" s="68"/>
      <c r="O123" s="168"/>
      <c r="P123" s="168"/>
      <c r="Q123" s="169"/>
      <c r="R123" s="461" t="e">
        <f t="shared" si="315"/>
        <v>#DIV/0!</v>
      </c>
      <c r="S123" s="461" t="e">
        <f t="shared" si="316"/>
        <v>#DIV/0!</v>
      </c>
      <c r="T123" s="462" t="e">
        <f t="shared" si="317"/>
        <v>#DIV/0!</v>
      </c>
      <c r="U123" s="68"/>
      <c r="V123" s="68"/>
      <c r="W123" s="68"/>
      <c r="X123" s="68"/>
      <c r="Y123" s="68"/>
      <c r="Z123" s="79" t="str">
        <f t="shared" si="318"/>
        <v>4: 500㎡以上</v>
      </c>
      <c r="AA123" s="69"/>
      <c r="AB123" s="69" t="str">
        <f t="shared" si="319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320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321"/>
        <v>24</v>
      </c>
      <c r="AZ123" s="68"/>
      <c r="BA123" s="68">
        <f t="shared" si="322"/>
        <v>24</v>
      </c>
      <c r="BB123" s="69" t="e">
        <f t="shared" si="323"/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324"/>
        <v/>
      </c>
      <c r="BK123" s="441" t="s">
        <v>68</v>
      </c>
      <c r="BL123" s="441">
        <v>2</v>
      </c>
      <c r="BM123" s="441"/>
      <c r="BN123" s="442"/>
      <c r="BO123" s="440"/>
      <c r="BP123" s="441"/>
      <c r="BQ123" s="441"/>
      <c r="BR123" s="441"/>
      <c r="BS123" s="441"/>
      <c r="BT123" s="441"/>
      <c r="BU123" s="441"/>
      <c r="BV123" s="442"/>
      <c r="BW123" s="191"/>
      <c r="BX123" s="190"/>
      <c r="BY123" s="190"/>
      <c r="BZ123" s="499"/>
      <c r="CA123" s="192">
        <v>1</v>
      </c>
      <c r="CB123" s="177" t="str">
        <f>IF($F123="","",IFERROR(INDEX(#REF!,MATCH('一覧（改訂前の当初）'!$F32,#REF!,0),MATCH($CA$4,#REF!,0)),""))</f>
        <v/>
      </c>
      <c r="CC123" s="178" t="str">
        <f t="shared" si="313"/>
        <v/>
      </c>
      <c r="CD123" s="176" t="str">
        <f t="shared" si="213"/>
        <v/>
      </c>
      <c r="CE123" s="179"/>
      <c r="CF123" s="106" t="str">
        <f t="shared" si="214"/>
        <v/>
      </c>
      <c r="CG123" s="75" t="str">
        <f>IF(OR($CF123="",$F123=""),"",INDEX(#REF!,MATCH($F123,#REF!,0),MATCH(CF$4,#REF!,0)))</f>
        <v/>
      </c>
      <c r="CH123" s="180" t="str">
        <f t="shared" si="215"/>
        <v/>
      </c>
      <c r="CI123" s="75">
        <v>1</v>
      </c>
      <c r="CJ123" s="181" t="str">
        <f t="shared" si="325"/>
        <v/>
      </c>
      <c r="CK123" s="107" t="e">
        <f>IF(OR(L123="",TYPE(L123)&lt;&gt;1),"",IF(OR(BJ123="",INDEX(#REF!,MATCH('一覧（改訂前の当初）'!$N32,#REF!,0),MATCH('一覧（改訂前の当初）'!CK$4,#REF!,0))="",INDEX(#REF!,MATCH('一覧（改訂前の当初）'!$N32,#REF!,0),MATCH('一覧（改訂前の当初）'!CK$4,#REF!,0))+$I123&gt;=BJ123),"",IF(OR(BI123="事後保全対応で更新",BI123="事後保全のみ更新せず"),"",INDEX(#REF!,MATCH('一覧（改訂前の当初）'!$N32,#REF!,0),MATCH('一覧（改訂前の当初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326"/>
        <v>#REF!</v>
      </c>
      <c r="CN123" s="75">
        <v>1</v>
      </c>
      <c r="CO123" s="181" t="e">
        <f t="shared" si="327"/>
        <v>#REF!</v>
      </c>
      <c r="CP123" s="107" t="e">
        <f>IF(OR(L123="",TYPE(L123)&lt;&gt;1),"",IF(OR(BJ123="",INDEX(#REF!,MATCH('一覧（改訂前の当初）'!N32,#REF!,0),MATCH(CP$4,#REF!,0))="",INDEX(#REF!,MATCH('一覧（改訂前の当初）'!N32,#REF!,0),MATCH(CP$4,#REF!,0))+$I123&gt;=BJ123),"",IF(OR(BI123="事後保全対応で更新",BI123="事後保全のみ更新せず"),"",INDEX(#REF!,MATCH('一覧（改訂前の当初）'!$N32,#REF!,0),MATCH('一覧（改訂前の当初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216"/>
        <v>#REF!</v>
      </c>
      <c r="CS123" s="75">
        <v>1</v>
      </c>
      <c r="CT123" s="181" t="e">
        <f t="shared" si="328"/>
        <v>#REF!</v>
      </c>
      <c r="CU123" s="107" t="e">
        <f>IF(OR(L123="",TYPE(L123)&lt;&gt;1),"",IF(OR(BJ123="",,INDEX(#REF!,MATCH('一覧（改訂前の当初）'!$N32,#REF!,0),MATCH('一覧（改訂前の当初）'!CU$4,#REF!,0))="",INDEX(#REF!,MATCH('一覧（改訂前の当初）'!$N32,#REF!,0),MATCH('一覧（改訂前の当初）'!CU$4,#REF!,0))+I123&gt;=BJ123),"",IF(OR(BI123="事後保全対応で更新",BI123="事後保全のみ更新せず"),"",INDEX(#REF!,MATCH('一覧（改訂前の当初）'!$N32,#REF!,0),MATCH('一覧（改訂前の当初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329"/>
        <v>#REF!</v>
      </c>
      <c r="CX123" s="75">
        <v>1</v>
      </c>
      <c r="CY123" s="182" t="e">
        <f t="shared" si="330"/>
        <v>#REF!</v>
      </c>
      <c r="CZ123" s="109" t="str">
        <f t="shared" si="217"/>
        <v/>
      </c>
      <c r="DA123" s="76" t="str">
        <f t="shared" si="235"/>
        <v/>
      </c>
      <c r="DB123" s="82">
        <v>1</v>
      </c>
      <c r="DC123" s="183" t="str">
        <f t="shared" si="218"/>
        <v/>
      </c>
      <c r="DD123" s="85" t="str">
        <f>IF($CZ123="","",INDEX(#REF!,MATCH($F123,#REF!,0),MATCH(CZ$4,#REF!,0)))</f>
        <v/>
      </c>
      <c r="DE123" s="184" t="str">
        <f t="shared" si="331"/>
        <v/>
      </c>
      <c r="DF123" s="77">
        <v>3</v>
      </c>
      <c r="DG123" s="185" t="str">
        <f t="shared" si="332"/>
        <v/>
      </c>
      <c r="DH123" s="78" t="str">
        <f t="shared" si="333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334"/>
        <v/>
      </c>
      <c r="DK123" s="75">
        <v>1</v>
      </c>
      <c r="DL123" s="181" t="str">
        <f t="shared" si="335"/>
        <v/>
      </c>
      <c r="DM123" s="78" t="str">
        <f t="shared" si="336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337"/>
        <v/>
      </c>
      <c r="DP123" s="75">
        <v>1</v>
      </c>
      <c r="DQ123" s="181" t="str">
        <f t="shared" si="338"/>
        <v/>
      </c>
      <c r="DR123" s="78" t="str">
        <f t="shared" si="339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340"/>
        <v/>
      </c>
      <c r="DU123" s="75">
        <v>1</v>
      </c>
      <c r="DV123" s="154" t="str">
        <f t="shared" si="341"/>
        <v/>
      </c>
      <c r="DW123" s="508"/>
      <c r="DX123" s="345"/>
      <c r="DY123" s="348"/>
      <c r="DZ123" s="348"/>
      <c r="EA123" s="348"/>
      <c r="EB123" s="548"/>
      <c r="EC123" s="1204"/>
      <c r="ED123" s="1207"/>
      <c r="EE123" s="1207"/>
      <c r="EF123" s="1207"/>
      <c r="EG123" s="410"/>
      <c r="EH123" s="631" t="s">
        <v>429</v>
      </c>
      <c r="EI123" s="406"/>
      <c r="EJ123" s="406"/>
      <c r="EK123" s="406"/>
      <c r="EL123" s="349"/>
      <c r="EM123" s="388"/>
      <c r="EN123" s="348"/>
      <c r="EO123" s="348"/>
      <c r="EP123" s="348"/>
      <c r="EQ123" s="349"/>
      <c r="ER123" s="388"/>
      <c r="ES123" s="348"/>
      <c r="ET123" s="348"/>
      <c r="EU123" s="348"/>
      <c r="EV123" s="349"/>
      <c r="EW123" s="388"/>
      <c r="EX123" s="348"/>
      <c r="EY123" s="348"/>
      <c r="EZ123" s="348"/>
      <c r="FA123" s="348"/>
      <c r="FB123" s="1198"/>
      <c r="FC123" s="1186"/>
      <c r="FD123" s="348"/>
      <c r="FE123" s="348"/>
      <c r="FF123" s="349"/>
      <c r="FG123" s="541"/>
      <c r="FH123" s="348"/>
      <c r="FI123" s="348"/>
      <c r="FJ123" s="348"/>
      <c r="FK123" s="524"/>
      <c r="FL123" s="210"/>
      <c r="FM123" s="43"/>
      <c r="FN123" s="43"/>
      <c r="FO123" s="55" t="str">
        <f t="shared" si="219"/>
        <v/>
      </c>
      <c r="FP123" s="43"/>
      <c r="FQ123" s="56" t="str">
        <f>IF(AO123="","",INDEX($FW$2:$GA$2,2,MATCH(AO123,#REF!,0)))</f>
        <v/>
      </c>
      <c r="FR123" s="57" t="str">
        <f>IF(AP123="","",INDEX($FW$2:$GA$2,2,MATCH(AP123,#REF!,0)))</f>
        <v/>
      </c>
      <c r="FS123" s="57" t="str">
        <f>IF(AQ123="","",INDEX($FW$2:$GA$2,2,MATCH(AQ123,#REF!,0)))</f>
        <v/>
      </c>
      <c r="FT123" s="57" t="str">
        <f>IF(AR123="","",INDEX($FW$2:$GA$2,2,MATCH(AR123,#REF!,0)))</f>
        <v/>
      </c>
      <c r="FU123" s="57" t="str">
        <f>IF(AS123="","",INDEX($FW$2:$GA$2,2,MATCH(AS123,#REF!,0)))</f>
        <v/>
      </c>
      <c r="FV123" s="57" t="str">
        <f>IF(AT123="","",INDEX($FW$2:$GA$2,2,MATCH(AT123,#REF!,0)))</f>
        <v/>
      </c>
      <c r="FW123" s="57" t="str">
        <f>IF(AU123="","",INDEX($FW$2:$GA$2,2,MATCH(AU123,#REF!,0)))</f>
        <v/>
      </c>
      <c r="FX123" s="57" t="str">
        <f>IF(AV123="","",INDEX($FW$2:$GA$2,2,MATCH(AV123,#REF!,0)))</f>
        <v/>
      </c>
      <c r="FY123" s="57" t="str">
        <f>IF(AW123="","",INDEX($FW$2:$GA$2,2,MATCH(AW123,#REF!,0)))</f>
        <v/>
      </c>
      <c r="FZ123" s="58" t="str">
        <f>IF(AX123="","",INDEX($FW$2:$GA$2,2,MATCH(AX123,#REF!,0)))</f>
        <v/>
      </c>
      <c r="GA123" s="59" t="e">
        <f>SUMPRODUCT(FQ123:FZ123,#REF!)</f>
        <v>#REF!</v>
      </c>
      <c r="GB123" s="43"/>
      <c r="GC123" s="88" t="str">
        <f t="shared" si="220"/>
        <v/>
      </c>
      <c r="GD123" s="88" t="e">
        <f t="shared" si="221"/>
        <v>#REF!</v>
      </c>
      <c r="GE123" s="88" t="e">
        <f t="shared" si="222"/>
        <v>#REF!</v>
      </c>
      <c r="GF123" s="87" t="e">
        <f t="shared" si="223"/>
        <v>#REF!</v>
      </c>
      <c r="GG123" s="87" t="str">
        <f t="shared" si="224"/>
        <v/>
      </c>
      <c r="GH123" s="87" t="str">
        <f t="shared" si="225"/>
        <v/>
      </c>
      <c r="GI123" s="87" t="str">
        <f t="shared" si="226"/>
        <v/>
      </c>
      <c r="GJ123" s="87" t="str">
        <f t="shared" si="227"/>
        <v/>
      </c>
    </row>
    <row r="124" spans="1:192" s="13" customFormat="1" ht="22.5" customHeight="1" outlineLevel="1">
      <c r="A124" s="608"/>
      <c r="B124" s="166"/>
      <c r="C124" s="494"/>
      <c r="D124" s="498" t="s">
        <v>374</v>
      </c>
      <c r="E124" s="195" t="s">
        <v>188</v>
      </c>
      <c r="F124" s="198" t="s">
        <v>358</v>
      </c>
      <c r="G124" s="167"/>
      <c r="H124" s="165"/>
      <c r="I124" s="167">
        <v>1980</v>
      </c>
      <c r="J124" s="167" t="str">
        <f t="shared" si="314"/>
        <v>昭55</v>
      </c>
      <c r="K124" s="167"/>
      <c r="L124" s="621">
        <v>600</v>
      </c>
      <c r="M124" s="68"/>
      <c r="N124" s="68"/>
      <c r="O124" s="168"/>
      <c r="P124" s="168"/>
      <c r="Q124" s="169"/>
      <c r="R124" s="461" t="e">
        <f t="shared" si="315"/>
        <v>#DIV/0!</v>
      </c>
      <c r="S124" s="461" t="e">
        <f t="shared" si="316"/>
        <v>#DIV/0!</v>
      </c>
      <c r="T124" s="462" t="e">
        <f t="shared" si="317"/>
        <v>#DIV/0!</v>
      </c>
      <c r="U124" s="68"/>
      <c r="V124" s="68"/>
      <c r="W124" s="68"/>
      <c r="X124" s="68"/>
      <c r="Y124" s="68"/>
      <c r="Z124" s="79" t="str">
        <f t="shared" si="318"/>
        <v>4: 500㎡以上</v>
      </c>
      <c r="AA124" s="69"/>
      <c r="AB124" s="69" t="str">
        <f t="shared" si="319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320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321"/>
        <v>35</v>
      </c>
      <c r="AZ124" s="68"/>
      <c r="BA124" s="68">
        <f t="shared" si="322"/>
        <v>35</v>
      </c>
      <c r="BB124" s="69" t="e">
        <f t="shared" si="323"/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324"/>
        <v/>
      </c>
      <c r="BK124" s="441" t="s">
        <v>70</v>
      </c>
      <c r="BL124" s="441">
        <v>1</v>
      </c>
      <c r="BM124" s="441"/>
      <c r="BN124" s="442"/>
      <c r="BO124" s="440"/>
      <c r="BP124" s="441"/>
      <c r="BQ124" s="441"/>
      <c r="BR124" s="441"/>
      <c r="BS124" s="441"/>
      <c r="BT124" s="441"/>
      <c r="BU124" s="441"/>
      <c r="BV124" s="442"/>
      <c r="BW124" s="191"/>
      <c r="BX124" s="190"/>
      <c r="BY124" s="190"/>
      <c r="BZ124" s="499"/>
      <c r="CA124" s="192">
        <v>1</v>
      </c>
      <c r="CB124" s="177" t="str">
        <f>IF($F124="","",IFERROR(INDEX(#REF!,MATCH('一覧（改訂前の当初）'!$F30,#REF!,0),MATCH($CA$4,#REF!,0)),""))</f>
        <v/>
      </c>
      <c r="CC124" s="178" t="str">
        <f t="shared" si="313"/>
        <v/>
      </c>
      <c r="CD124" s="176" t="str">
        <f t="shared" si="213"/>
        <v/>
      </c>
      <c r="CE124" s="179"/>
      <c r="CF124" s="106" t="str">
        <f t="shared" si="214"/>
        <v/>
      </c>
      <c r="CG124" s="75" t="str">
        <f>IF(OR($CF124="",$F124=""),"",INDEX(#REF!,MATCH($F124,#REF!,0),MATCH(CF$4,#REF!,0)))</f>
        <v/>
      </c>
      <c r="CH124" s="180" t="str">
        <f t="shared" si="215"/>
        <v/>
      </c>
      <c r="CI124" s="75">
        <v>1</v>
      </c>
      <c r="CJ124" s="181" t="str">
        <f t="shared" si="325"/>
        <v/>
      </c>
      <c r="CK124" s="107" t="e">
        <f>IF(OR(L124="",TYPE(L124)&lt;&gt;1),"",IF(OR(BJ124="",INDEX(#REF!,MATCH('一覧（改訂前の当初）'!$N30,#REF!,0),MATCH('一覧（改訂前の当初）'!CK$4,#REF!,0))="",INDEX(#REF!,MATCH('一覧（改訂前の当初）'!$N30,#REF!,0),MATCH('一覧（改訂前の当初）'!CK$4,#REF!,0))+$I124&gt;=BJ124),"",IF(OR(BI124="事後保全対応で更新",BI124="事後保全のみ更新せず"),"",INDEX(#REF!,MATCH('一覧（改訂前の当初）'!$N30,#REF!,0),MATCH('一覧（改訂前の当初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326"/>
        <v>#REF!</v>
      </c>
      <c r="CN124" s="75">
        <v>1</v>
      </c>
      <c r="CO124" s="181" t="e">
        <f t="shared" si="327"/>
        <v>#REF!</v>
      </c>
      <c r="CP124" s="107" t="e">
        <f>IF(OR(L124="",TYPE(L124)&lt;&gt;1),"",IF(OR(BJ124="",INDEX(#REF!,MATCH('一覧（改訂前の当初）'!N30,#REF!,0),MATCH(CP$4,#REF!,0))="",INDEX(#REF!,MATCH('一覧（改訂前の当初）'!N30,#REF!,0),MATCH(CP$4,#REF!,0))+$I124&gt;=BJ124),"",IF(OR(BI124="事後保全対応で更新",BI124="事後保全のみ更新せず"),"",INDEX(#REF!,MATCH('一覧（改訂前の当初）'!$N30,#REF!,0),MATCH('一覧（改訂前の当初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216"/>
        <v>#REF!</v>
      </c>
      <c r="CS124" s="75">
        <v>1</v>
      </c>
      <c r="CT124" s="181" t="e">
        <f t="shared" si="328"/>
        <v>#REF!</v>
      </c>
      <c r="CU124" s="107" t="e">
        <f>IF(OR(L124="",TYPE(L124)&lt;&gt;1),"",IF(OR(BJ124="",,INDEX(#REF!,MATCH('一覧（改訂前の当初）'!$N30,#REF!,0),MATCH('一覧（改訂前の当初）'!CU$4,#REF!,0))="",INDEX(#REF!,MATCH('一覧（改訂前の当初）'!$N30,#REF!,0),MATCH('一覧（改訂前の当初）'!CU$4,#REF!,0))+I124&gt;=BJ124),"",IF(OR(BI124="事後保全対応で更新",BI124="事後保全のみ更新せず"),"",INDEX(#REF!,MATCH('一覧（改訂前の当初）'!$N30,#REF!,0),MATCH('一覧（改訂前の当初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329"/>
        <v>#REF!</v>
      </c>
      <c r="CX124" s="75">
        <v>1</v>
      </c>
      <c r="CY124" s="182" t="e">
        <f t="shared" si="330"/>
        <v>#REF!</v>
      </c>
      <c r="CZ124" s="109" t="str">
        <f t="shared" si="217"/>
        <v/>
      </c>
      <c r="DA124" s="76" t="str">
        <f t="shared" si="235"/>
        <v/>
      </c>
      <c r="DB124" s="82">
        <v>1</v>
      </c>
      <c r="DC124" s="183" t="str">
        <f t="shared" si="218"/>
        <v/>
      </c>
      <c r="DD124" s="85" t="str">
        <f>IF($CZ124="","",INDEX(#REF!,MATCH($F124,#REF!,0),MATCH(CZ$4,#REF!,0)))</f>
        <v/>
      </c>
      <c r="DE124" s="184" t="str">
        <f t="shared" si="331"/>
        <v/>
      </c>
      <c r="DF124" s="77">
        <v>3</v>
      </c>
      <c r="DG124" s="185" t="str">
        <f t="shared" si="332"/>
        <v/>
      </c>
      <c r="DH124" s="78" t="str">
        <f t="shared" si="333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334"/>
        <v/>
      </c>
      <c r="DK124" s="75">
        <v>1</v>
      </c>
      <c r="DL124" s="181" t="str">
        <f t="shared" si="335"/>
        <v/>
      </c>
      <c r="DM124" s="78" t="str">
        <f t="shared" si="336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337"/>
        <v/>
      </c>
      <c r="DP124" s="75">
        <v>1</v>
      </c>
      <c r="DQ124" s="181" t="str">
        <f t="shared" si="338"/>
        <v/>
      </c>
      <c r="DR124" s="78" t="str">
        <f t="shared" si="339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340"/>
        <v/>
      </c>
      <c r="DU124" s="75">
        <v>1</v>
      </c>
      <c r="DV124" s="154" t="str">
        <f t="shared" si="341"/>
        <v/>
      </c>
      <c r="DW124" s="508"/>
      <c r="DX124" s="345"/>
      <c r="DY124" s="348"/>
      <c r="DZ124" s="348"/>
      <c r="EA124" s="348"/>
      <c r="EB124" s="548"/>
      <c r="EC124" s="1204"/>
      <c r="ED124" s="1207"/>
      <c r="EE124" s="1207"/>
      <c r="EF124" s="1207"/>
      <c r="EG124" s="410"/>
      <c r="EH124" s="631" t="s">
        <v>429</v>
      </c>
      <c r="EI124" s="406"/>
      <c r="EJ124" s="406"/>
      <c r="EK124" s="406"/>
      <c r="EL124" s="349"/>
      <c r="EM124" s="388"/>
      <c r="EN124" s="348"/>
      <c r="EO124" s="348"/>
      <c r="EP124" s="348"/>
      <c r="EQ124" s="349"/>
      <c r="ER124" s="388"/>
      <c r="ES124" s="348"/>
      <c r="ET124" s="348"/>
      <c r="EU124" s="348"/>
      <c r="EV124" s="349"/>
      <c r="EW124" s="388"/>
      <c r="EX124" s="348"/>
      <c r="EY124" s="348"/>
      <c r="EZ124" s="348"/>
      <c r="FA124" s="348"/>
      <c r="FB124" s="1196" t="s">
        <v>55</v>
      </c>
      <c r="FC124" s="1184" t="s">
        <v>55</v>
      </c>
      <c r="FD124" s="348"/>
      <c r="FE124" s="348"/>
      <c r="FF124" s="349"/>
      <c r="FG124" s="541"/>
      <c r="FH124" s="348"/>
      <c r="FI124" s="348"/>
      <c r="FJ124" s="348"/>
      <c r="FK124" s="524"/>
      <c r="FL124" s="210"/>
      <c r="FM124" s="43"/>
      <c r="FN124" s="43"/>
      <c r="FO124" s="55" t="str">
        <f t="shared" si="219"/>
        <v/>
      </c>
      <c r="FP124" s="43"/>
      <c r="FQ124" s="56" t="str">
        <f>IF(AO124="","",INDEX($FW$2:$GA$2,2,MATCH(AO124,#REF!,0)))</f>
        <v/>
      </c>
      <c r="FR124" s="57" t="str">
        <f>IF(AP124="","",INDEX($FW$2:$GA$2,2,MATCH(AP124,#REF!,0)))</f>
        <v/>
      </c>
      <c r="FS124" s="57" t="str">
        <f>IF(AQ124="","",INDEX($FW$2:$GA$2,2,MATCH(AQ124,#REF!,0)))</f>
        <v/>
      </c>
      <c r="FT124" s="57" t="str">
        <f>IF(AR124="","",INDEX($FW$2:$GA$2,2,MATCH(AR124,#REF!,0)))</f>
        <v/>
      </c>
      <c r="FU124" s="57" t="str">
        <f>IF(AS124="","",INDEX($FW$2:$GA$2,2,MATCH(AS124,#REF!,0)))</f>
        <v/>
      </c>
      <c r="FV124" s="57" t="str">
        <f>IF(AT124="","",INDEX($FW$2:$GA$2,2,MATCH(AT124,#REF!,0)))</f>
        <v/>
      </c>
      <c r="FW124" s="57" t="str">
        <f>IF(AU124="","",INDEX($FW$2:$GA$2,2,MATCH(AU124,#REF!,0)))</f>
        <v/>
      </c>
      <c r="FX124" s="57" t="str">
        <f>IF(AV124="","",INDEX($FW$2:$GA$2,2,MATCH(AV124,#REF!,0)))</f>
        <v/>
      </c>
      <c r="FY124" s="57" t="str">
        <f>IF(AW124="","",INDEX($FW$2:$GA$2,2,MATCH(AW124,#REF!,0)))</f>
        <v/>
      </c>
      <c r="FZ124" s="58" t="str">
        <f>IF(AX124="","",INDEX($FW$2:$GA$2,2,MATCH(AX124,#REF!,0)))</f>
        <v/>
      </c>
      <c r="GA124" s="59" t="e">
        <f>SUMPRODUCT(FQ124:FZ124,#REF!)</f>
        <v>#REF!</v>
      </c>
      <c r="GB124" s="43"/>
      <c r="GC124" s="88" t="str">
        <f t="shared" si="220"/>
        <v/>
      </c>
      <c r="GD124" s="88" t="e">
        <f t="shared" si="221"/>
        <v>#REF!</v>
      </c>
      <c r="GE124" s="88" t="e">
        <f t="shared" si="222"/>
        <v>#REF!</v>
      </c>
      <c r="GF124" s="87" t="e">
        <f t="shared" si="223"/>
        <v>#REF!</v>
      </c>
      <c r="GG124" s="87" t="str">
        <f t="shared" si="224"/>
        <v/>
      </c>
      <c r="GH124" s="87" t="str">
        <f t="shared" si="225"/>
        <v/>
      </c>
      <c r="GI124" s="87" t="str">
        <f t="shared" si="226"/>
        <v/>
      </c>
      <c r="GJ124" s="87" t="str">
        <f t="shared" si="227"/>
        <v/>
      </c>
    </row>
    <row r="125" spans="1:192" s="13" customFormat="1" ht="22.5" customHeight="1" outlineLevel="1">
      <c r="A125" s="608"/>
      <c r="B125" s="166"/>
      <c r="C125" s="494"/>
      <c r="D125" s="498" t="s">
        <v>374</v>
      </c>
      <c r="E125" s="195" t="s">
        <v>189</v>
      </c>
      <c r="F125" s="198" t="s">
        <v>358</v>
      </c>
      <c r="G125" s="167"/>
      <c r="H125" s="165"/>
      <c r="I125" s="167">
        <v>1964</v>
      </c>
      <c r="J125" s="167" t="str">
        <f t="shared" si="314"/>
        <v>昭39</v>
      </c>
      <c r="K125" s="167"/>
      <c r="L125" s="621">
        <v>53</v>
      </c>
      <c r="M125" s="68"/>
      <c r="N125" s="68"/>
      <c r="O125" s="168"/>
      <c r="P125" s="168"/>
      <c r="Q125" s="169"/>
      <c r="R125" s="461" t="e">
        <f t="shared" si="315"/>
        <v>#DIV/0!</v>
      </c>
      <c r="S125" s="461" t="e">
        <f t="shared" si="316"/>
        <v>#DIV/0!</v>
      </c>
      <c r="T125" s="462" t="e">
        <f t="shared" si="317"/>
        <v>#DIV/0!</v>
      </c>
      <c r="U125" s="68"/>
      <c r="V125" s="68"/>
      <c r="W125" s="68"/>
      <c r="X125" s="68"/>
      <c r="Y125" s="68"/>
      <c r="Z125" s="79" t="str">
        <f t="shared" si="318"/>
        <v>7: 100㎡未満</v>
      </c>
      <c r="AA125" s="69"/>
      <c r="AB125" s="69" t="str">
        <f t="shared" si="319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320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321"/>
        <v>51</v>
      </c>
      <c r="AZ125" s="68"/>
      <c r="BA125" s="68">
        <f t="shared" si="322"/>
        <v>51</v>
      </c>
      <c r="BB125" s="69" t="e">
        <f t="shared" si="323"/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324"/>
        <v/>
      </c>
      <c r="BK125" s="441" t="s">
        <v>91</v>
      </c>
      <c r="BL125" s="441">
        <v>1</v>
      </c>
      <c r="BM125" s="441"/>
      <c r="BN125" s="442"/>
      <c r="BO125" s="440"/>
      <c r="BP125" s="441"/>
      <c r="BQ125" s="441"/>
      <c r="BR125" s="441"/>
      <c r="BS125" s="441"/>
      <c r="BT125" s="441"/>
      <c r="BU125" s="441"/>
      <c r="BV125" s="442"/>
      <c r="BW125" s="191"/>
      <c r="BX125" s="190"/>
      <c r="BY125" s="190"/>
      <c r="BZ125" s="499"/>
      <c r="CA125" s="192">
        <v>1</v>
      </c>
      <c r="CB125" s="177" t="str">
        <f>IF($F125="","",IFERROR(INDEX(#REF!,MATCH('一覧（改訂前の当初）'!$F34,#REF!,0),MATCH($CA$4,#REF!,0)),""))</f>
        <v/>
      </c>
      <c r="CC125" s="178" t="str">
        <f t="shared" si="313"/>
        <v/>
      </c>
      <c r="CD125" s="176" t="str">
        <f t="shared" si="213"/>
        <v/>
      </c>
      <c r="CE125" s="179"/>
      <c r="CF125" s="106" t="str">
        <f t="shared" si="214"/>
        <v/>
      </c>
      <c r="CG125" s="75" t="str">
        <f>IF(OR($CF125="",$F125=""),"",INDEX(#REF!,MATCH($F125,#REF!,0),MATCH(CF$4,#REF!,0)))</f>
        <v/>
      </c>
      <c r="CH125" s="180" t="str">
        <f t="shared" si="215"/>
        <v/>
      </c>
      <c r="CI125" s="75">
        <v>1</v>
      </c>
      <c r="CJ125" s="181" t="str">
        <f t="shared" si="325"/>
        <v/>
      </c>
      <c r="CK125" s="107" t="e">
        <f>IF(OR(L125="",TYPE(L125)&lt;&gt;1),"",IF(OR(BJ125="",INDEX(#REF!,MATCH('一覧（改訂前の当初）'!$N34,#REF!,0),MATCH('一覧（改訂前の当初）'!CK$4,#REF!,0))="",INDEX(#REF!,MATCH('一覧（改訂前の当初）'!$N34,#REF!,0),MATCH('一覧（改訂前の当初）'!CK$4,#REF!,0))+$I125&gt;=BJ125),"",IF(OR(BI125="事後保全対応で更新",BI125="事後保全のみ更新せず"),"",INDEX(#REF!,MATCH('一覧（改訂前の当初）'!$N34,#REF!,0),MATCH('一覧（改訂前の当初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326"/>
        <v>#REF!</v>
      </c>
      <c r="CN125" s="75">
        <v>1</v>
      </c>
      <c r="CO125" s="181" t="e">
        <f t="shared" si="327"/>
        <v>#REF!</v>
      </c>
      <c r="CP125" s="107" t="e">
        <f>IF(OR(L125="",TYPE(L125)&lt;&gt;1),"",IF(OR(BJ125="",INDEX(#REF!,MATCH('一覧（改訂前の当初）'!N34,#REF!,0),MATCH(CP$4,#REF!,0))="",INDEX(#REF!,MATCH('一覧（改訂前の当初）'!N34,#REF!,0),MATCH(CP$4,#REF!,0))+$I125&gt;=BJ125),"",IF(OR(BI125="事後保全対応で更新",BI125="事後保全のみ更新せず"),"",INDEX(#REF!,MATCH('一覧（改訂前の当初）'!$N34,#REF!,0),MATCH('一覧（改訂前の当初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216"/>
        <v>#REF!</v>
      </c>
      <c r="CS125" s="75">
        <v>1</v>
      </c>
      <c r="CT125" s="181" t="e">
        <f t="shared" si="328"/>
        <v>#REF!</v>
      </c>
      <c r="CU125" s="107" t="e">
        <f>IF(OR(L125="",TYPE(L125)&lt;&gt;1),"",IF(OR(BJ125="",,INDEX(#REF!,MATCH('一覧（改訂前の当初）'!$N34,#REF!,0),MATCH('一覧（改訂前の当初）'!CU$4,#REF!,0))="",INDEX(#REF!,MATCH('一覧（改訂前の当初）'!$N34,#REF!,0),MATCH('一覧（改訂前の当初）'!CU$4,#REF!,0))+I125&gt;=BJ125),"",IF(OR(BI125="事後保全対応で更新",BI125="事後保全のみ更新せず"),"",INDEX(#REF!,MATCH('一覧（改訂前の当初）'!$N34,#REF!,0),MATCH('一覧（改訂前の当初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329"/>
        <v>#REF!</v>
      </c>
      <c r="CX125" s="75">
        <v>1</v>
      </c>
      <c r="CY125" s="182" t="e">
        <f t="shared" si="330"/>
        <v>#REF!</v>
      </c>
      <c r="CZ125" s="109" t="str">
        <f t="shared" si="217"/>
        <v/>
      </c>
      <c r="DA125" s="76" t="str">
        <f t="shared" si="235"/>
        <v/>
      </c>
      <c r="DB125" s="82">
        <v>1</v>
      </c>
      <c r="DC125" s="183" t="str">
        <f t="shared" si="218"/>
        <v/>
      </c>
      <c r="DD125" s="85" t="str">
        <f>IF($CZ125="","",INDEX(#REF!,MATCH($F125,#REF!,0),MATCH(CZ$4,#REF!,0)))</f>
        <v/>
      </c>
      <c r="DE125" s="184" t="str">
        <f t="shared" si="331"/>
        <v/>
      </c>
      <c r="DF125" s="77">
        <v>3</v>
      </c>
      <c r="DG125" s="185" t="str">
        <f t="shared" si="332"/>
        <v/>
      </c>
      <c r="DH125" s="78" t="str">
        <f t="shared" si="333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334"/>
        <v/>
      </c>
      <c r="DK125" s="75">
        <v>1</v>
      </c>
      <c r="DL125" s="181" t="str">
        <f t="shared" si="335"/>
        <v/>
      </c>
      <c r="DM125" s="78" t="str">
        <f t="shared" si="336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337"/>
        <v/>
      </c>
      <c r="DP125" s="75">
        <v>1</v>
      </c>
      <c r="DQ125" s="181" t="str">
        <f t="shared" si="338"/>
        <v/>
      </c>
      <c r="DR125" s="78" t="str">
        <f t="shared" si="339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340"/>
        <v/>
      </c>
      <c r="DU125" s="75">
        <v>1</v>
      </c>
      <c r="DV125" s="154" t="str">
        <f t="shared" si="341"/>
        <v/>
      </c>
      <c r="DW125" s="508"/>
      <c r="DX125" s="345"/>
      <c r="DY125" s="348"/>
      <c r="DZ125" s="348"/>
      <c r="EA125" s="348"/>
      <c r="EB125" s="548"/>
      <c r="EC125" s="1204"/>
      <c r="ED125" s="1207"/>
      <c r="EE125" s="1207"/>
      <c r="EF125" s="1207"/>
      <c r="EG125" s="410"/>
      <c r="EH125" s="631" t="s">
        <v>429</v>
      </c>
      <c r="EI125" s="406"/>
      <c r="EJ125" s="406"/>
      <c r="EK125" s="406"/>
      <c r="EL125" s="349"/>
      <c r="EM125" s="388"/>
      <c r="EN125" s="348"/>
      <c r="EO125" s="348"/>
      <c r="EP125" s="348"/>
      <c r="EQ125" s="349"/>
      <c r="ER125" s="388"/>
      <c r="ES125" s="348"/>
      <c r="ET125" s="348"/>
      <c r="EU125" s="348"/>
      <c r="EV125" s="349"/>
      <c r="EW125" s="388"/>
      <c r="EX125" s="348"/>
      <c r="EY125" s="348"/>
      <c r="EZ125" s="348"/>
      <c r="FA125" s="348"/>
      <c r="FB125" s="1197"/>
      <c r="FC125" s="1185"/>
      <c r="FD125" s="348"/>
      <c r="FE125" s="348"/>
      <c r="FF125" s="349"/>
      <c r="FG125" s="541"/>
      <c r="FH125" s="348"/>
      <c r="FI125" s="348"/>
      <c r="FJ125" s="348"/>
      <c r="FK125" s="524"/>
      <c r="FL125" s="210"/>
      <c r="FM125" s="43"/>
      <c r="FN125" s="43"/>
      <c r="FO125" s="55" t="str">
        <f t="shared" si="219"/>
        <v/>
      </c>
      <c r="FP125" s="43"/>
      <c r="FQ125" s="56" t="str">
        <f>IF(AO125="","",INDEX($FW$2:$GA$2,2,MATCH(AO125,#REF!,0)))</f>
        <v/>
      </c>
      <c r="FR125" s="57" t="str">
        <f>IF(AP125="","",INDEX($FW$2:$GA$2,2,MATCH(AP125,#REF!,0)))</f>
        <v/>
      </c>
      <c r="FS125" s="57" t="str">
        <f>IF(AQ125="","",INDEX($FW$2:$GA$2,2,MATCH(AQ125,#REF!,0)))</f>
        <v/>
      </c>
      <c r="FT125" s="57" t="str">
        <f>IF(AR125="","",INDEX($FW$2:$GA$2,2,MATCH(AR125,#REF!,0)))</f>
        <v/>
      </c>
      <c r="FU125" s="57" t="str">
        <f>IF(AS125="","",INDEX($FW$2:$GA$2,2,MATCH(AS125,#REF!,0)))</f>
        <v/>
      </c>
      <c r="FV125" s="57" t="str">
        <f>IF(AT125="","",INDEX($FW$2:$GA$2,2,MATCH(AT125,#REF!,0)))</f>
        <v/>
      </c>
      <c r="FW125" s="57" t="str">
        <f>IF(AU125="","",INDEX($FW$2:$GA$2,2,MATCH(AU125,#REF!,0)))</f>
        <v/>
      </c>
      <c r="FX125" s="57" t="str">
        <f>IF(AV125="","",INDEX($FW$2:$GA$2,2,MATCH(AV125,#REF!,0)))</f>
        <v/>
      </c>
      <c r="FY125" s="57" t="str">
        <f>IF(AW125="","",INDEX($FW$2:$GA$2,2,MATCH(AW125,#REF!,0)))</f>
        <v/>
      </c>
      <c r="FZ125" s="58" t="str">
        <f>IF(AX125="","",INDEX($FW$2:$GA$2,2,MATCH(AX125,#REF!,0)))</f>
        <v/>
      </c>
      <c r="GA125" s="59" t="e">
        <f>SUMPRODUCT(FQ125:FZ125,#REF!)</f>
        <v>#REF!</v>
      </c>
      <c r="GB125" s="43"/>
      <c r="GC125" s="88" t="str">
        <f t="shared" si="220"/>
        <v/>
      </c>
      <c r="GD125" s="88" t="e">
        <f t="shared" si="221"/>
        <v>#REF!</v>
      </c>
      <c r="GE125" s="88" t="e">
        <f t="shared" si="222"/>
        <v>#REF!</v>
      </c>
      <c r="GF125" s="87" t="e">
        <f t="shared" si="223"/>
        <v>#REF!</v>
      </c>
      <c r="GG125" s="87" t="str">
        <f t="shared" si="224"/>
        <v/>
      </c>
      <c r="GH125" s="87" t="str">
        <f t="shared" si="225"/>
        <v/>
      </c>
      <c r="GI125" s="87" t="str">
        <f t="shared" si="226"/>
        <v/>
      </c>
      <c r="GJ125" s="87" t="str">
        <f t="shared" si="227"/>
        <v/>
      </c>
    </row>
    <row r="126" spans="1:192" s="13" customFormat="1" ht="22.5" customHeight="1" outlineLevel="1">
      <c r="A126" s="608"/>
      <c r="B126" s="166"/>
      <c r="C126" s="494"/>
      <c r="D126" s="498" t="s">
        <v>374</v>
      </c>
      <c r="E126" s="195" t="s">
        <v>190</v>
      </c>
      <c r="F126" s="198" t="s">
        <v>358</v>
      </c>
      <c r="G126" s="167"/>
      <c r="H126" s="165"/>
      <c r="I126" s="167">
        <v>2009</v>
      </c>
      <c r="J126" s="167" t="str">
        <f t="shared" si="314"/>
        <v>平21</v>
      </c>
      <c r="K126" s="167"/>
      <c r="L126" s="621">
        <v>997</v>
      </c>
      <c r="M126" s="68"/>
      <c r="N126" s="68"/>
      <c r="O126" s="168"/>
      <c r="P126" s="168"/>
      <c r="Q126" s="169"/>
      <c r="R126" s="461" t="e">
        <f t="shared" si="315"/>
        <v>#DIV/0!</v>
      </c>
      <c r="S126" s="461" t="e">
        <f t="shared" si="316"/>
        <v>#DIV/0!</v>
      </c>
      <c r="T126" s="462" t="e">
        <f t="shared" si="317"/>
        <v>#DIV/0!</v>
      </c>
      <c r="U126" s="68"/>
      <c r="V126" s="68"/>
      <c r="W126" s="68"/>
      <c r="X126" s="68"/>
      <c r="Y126" s="68"/>
      <c r="Z126" s="79" t="str">
        <f t="shared" si="318"/>
        <v>4: 500㎡以上</v>
      </c>
      <c r="AA126" s="69"/>
      <c r="AB126" s="69" t="str">
        <f t="shared" si="319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320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321"/>
        <v>6</v>
      </c>
      <c r="AZ126" s="68"/>
      <c r="BA126" s="68">
        <f t="shared" si="322"/>
        <v>6</v>
      </c>
      <c r="BB126" s="69" t="e">
        <f t="shared" si="323"/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324"/>
        <v/>
      </c>
      <c r="BK126" s="441" t="s">
        <v>70</v>
      </c>
      <c r="BL126" s="441">
        <v>1</v>
      </c>
      <c r="BM126" s="441"/>
      <c r="BN126" s="442"/>
      <c r="BO126" s="440"/>
      <c r="BP126" s="441"/>
      <c r="BQ126" s="441"/>
      <c r="BR126" s="441"/>
      <c r="BS126" s="441"/>
      <c r="BT126" s="441"/>
      <c r="BU126" s="441"/>
      <c r="BV126" s="442"/>
      <c r="BW126" s="191"/>
      <c r="BX126" s="190"/>
      <c r="BY126" s="190"/>
      <c r="BZ126" s="499"/>
      <c r="CA126" s="192">
        <v>1</v>
      </c>
      <c r="CB126" s="177" t="str">
        <f>IF($F126="","",IFERROR(INDEX(#REF!,MATCH('一覧（改訂前の当初）'!$F70,#REF!,0),MATCH($CA$4,#REF!,0)),""))</f>
        <v/>
      </c>
      <c r="CC126" s="178" t="str">
        <f t="shared" si="313"/>
        <v/>
      </c>
      <c r="CD126" s="176" t="str">
        <f t="shared" si="213"/>
        <v/>
      </c>
      <c r="CE126" s="179"/>
      <c r="CF126" s="106" t="str">
        <f t="shared" si="214"/>
        <v/>
      </c>
      <c r="CG126" s="75" t="str">
        <f>IF(OR($CF126="",$F126=""),"",INDEX(#REF!,MATCH($F126,#REF!,0),MATCH(CF$4,#REF!,0)))</f>
        <v/>
      </c>
      <c r="CH126" s="180" t="str">
        <f t="shared" si="215"/>
        <v/>
      </c>
      <c r="CI126" s="75">
        <v>1</v>
      </c>
      <c r="CJ126" s="181" t="str">
        <f t="shared" si="325"/>
        <v/>
      </c>
      <c r="CK126" s="107" t="e">
        <f>IF(OR(L126="",TYPE(L126)&lt;&gt;1),"",IF(OR(BJ126="",INDEX(#REF!,MATCH('一覧（改訂前の当初）'!$N70,#REF!,0),MATCH('一覧（改訂前の当初）'!CK$4,#REF!,0))="",INDEX(#REF!,MATCH('一覧（改訂前の当初）'!$N70,#REF!,0),MATCH('一覧（改訂前の当初）'!CK$4,#REF!,0))+$I126&gt;=BJ126),"",IF(OR(BI126="事後保全対応で更新",BI126="事後保全のみ更新せず"),"",INDEX(#REF!,MATCH('一覧（改訂前の当初）'!$N70,#REF!,0),MATCH('一覧（改訂前の当初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326"/>
        <v>#REF!</v>
      </c>
      <c r="CN126" s="75">
        <v>1</v>
      </c>
      <c r="CO126" s="181" t="e">
        <f t="shared" si="327"/>
        <v>#REF!</v>
      </c>
      <c r="CP126" s="107" t="e">
        <f>IF(OR(L126="",TYPE(L126)&lt;&gt;1),"",IF(OR(BJ126="",INDEX(#REF!,MATCH('一覧（改訂前の当初）'!N70,#REF!,0),MATCH(CP$4,#REF!,0))="",INDEX(#REF!,MATCH('一覧（改訂前の当初）'!N70,#REF!,0),MATCH(CP$4,#REF!,0))+$I126&gt;=BJ126),"",IF(OR(BI126="事後保全対応で更新",BI126="事後保全のみ更新せず"),"",INDEX(#REF!,MATCH('一覧（改訂前の当初）'!$N70,#REF!,0),MATCH('一覧（改訂前の当初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216"/>
        <v>#REF!</v>
      </c>
      <c r="CS126" s="75">
        <v>1</v>
      </c>
      <c r="CT126" s="181" t="e">
        <f t="shared" si="328"/>
        <v>#REF!</v>
      </c>
      <c r="CU126" s="107" t="e">
        <f>IF(OR(L126="",TYPE(L126)&lt;&gt;1),"",IF(OR(BJ126="",,INDEX(#REF!,MATCH('一覧（改訂前の当初）'!$N70,#REF!,0),MATCH('一覧（改訂前の当初）'!CU$4,#REF!,0))="",INDEX(#REF!,MATCH('一覧（改訂前の当初）'!$N70,#REF!,0),MATCH('一覧（改訂前の当初）'!CU$4,#REF!,0))+I126&gt;=BJ126),"",IF(OR(BI126="事後保全対応で更新",BI126="事後保全のみ更新せず"),"",INDEX(#REF!,MATCH('一覧（改訂前の当初）'!$N70,#REF!,0),MATCH('一覧（改訂前の当初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329"/>
        <v>#REF!</v>
      </c>
      <c r="CX126" s="75">
        <v>1</v>
      </c>
      <c r="CY126" s="182" t="e">
        <f t="shared" si="330"/>
        <v>#REF!</v>
      </c>
      <c r="CZ126" s="109" t="str">
        <f t="shared" si="217"/>
        <v/>
      </c>
      <c r="DA126" s="76" t="str">
        <f t="shared" si="235"/>
        <v/>
      </c>
      <c r="DB126" s="82">
        <v>1</v>
      </c>
      <c r="DC126" s="183" t="str">
        <f t="shared" si="218"/>
        <v/>
      </c>
      <c r="DD126" s="85" t="str">
        <f>IF($CZ126="","",INDEX(#REF!,MATCH($F126,#REF!,0),MATCH(CZ$4,#REF!,0)))</f>
        <v/>
      </c>
      <c r="DE126" s="184" t="str">
        <f t="shared" si="331"/>
        <v/>
      </c>
      <c r="DF126" s="77">
        <v>3</v>
      </c>
      <c r="DG126" s="185" t="str">
        <f t="shared" si="332"/>
        <v/>
      </c>
      <c r="DH126" s="78" t="str">
        <f t="shared" si="333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334"/>
        <v/>
      </c>
      <c r="DK126" s="75">
        <v>1</v>
      </c>
      <c r="DL126" s="181" t="str">
        <f t="shared" si="335"/>
        <v/>
      </c>
      <c r="DM126" s="78" t="str">
        <f t="shared" si="336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337"/>
        <v/>
      </c>
      <c r="DP126" s="75">
        <v>1</v>
      </c>
      <c r="DQ126" s="181" t="str">
        <f t="shared" si="338"/>
        <v/>
      </c>
      <c r="DR126" s="78" t="str">
        <f t="shared" si="339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340"/>
        <v/>
      </c>
      <c r="DU126" s="75">
        <v>1</v>
      </c>
      <c r="DV126" s="154" t="str">
        <f t="shared" si="341"/>
        <v/>
      </c>
      <c r="DW126" s="508"/>
      <c r="DX126" s="345"/>
      <c r="DY126" s="348"/>
      <c r="DZ126" s="348"/>
      <c r="EA126" s="348"/>
      <c r="EB126" s="548"/>
      <c r="EC126" s="1204"/>
      <c r="ED126" s="1207"/>
      <c r="EE126" s="1207"/>
      <c r="EF126" s="1207"/>
      <c r="EG126" s="410"/>
      <c r="EH126" s="631" t="s">
        <v>429</v>
      </c>
      <c r="EI126" s="406"/>
      <c r="EJ126" s="406"/>
      <c r="EK126" s="406"/>
      <c r="EL126" s="349"/>
      <c r="EM126" s="388"/>
      <c r="EN126" s="348"/>
      <c r="EO126" s="348"/>
      <c r="EP126" s="348"/>
      <c r="EQ126" s="349"/>
      <c r="ER126" s="388"/>
      <c r="ES126" s="348"/>
      <c r="ET126" s="348"/>
      <c r="EU126" s="348"/>
      <c r="EV126" s="349"/>
      <c r="EW126" s="388"/>
      <c r="EX126" s="348"/>
      <c r="EY126" s="348"/>
      <c r="EZ126" s="348"/>
      <c r="FA126" s="348"/>
      <c r="FB126" s="1197"/>
      <c r="FC126" s="1185"/>
      <c r="FD126" s="348"/>
      <c r="FE126" s="348"/>
      <c r="FF126" s="349"/>
      <c r="FG126" s="541"/>
      <c r="FH126" s="348"/>
      <c r="FI126" s="348"/>
      <c r="FJ126" s="348"/>
      <c r="FK126" s="524"/>
      <c r="FL126" s="210"/>
      <c r="FM126" s="43"/>
      <c r="FN126" s="43"/>
      <c r="FO126" s="55" t="str">
        <f t="shared" si="219"/>
        <v/>
      </c>
      <c r="FP126" s="43"/>
      <c r="FQ126" s="56" t="str">
        <f>IF(AO126="","",INDEX($FW$2:$GA$2,2,MATCH(AO126,#REF!,0)))</f>
        <v/>
      </c>
      <c r="FR126" s="57" t="str">
        <f>IF(AP126="","",INDEX($FW$2:$GA$2,2,MATCH(AP126,#REF!,0)))</f>
        <v/>
      </c>
      <c r="FS126" s="57" t="str">
        <f>IF(AQ126="","",INDEX($FW$2:$GA$2,2,MATCH(AQ126,#REF!,0)))</f>
        <v/>
      </c>
      <c r="FT126" s="57" t="str">
        <f>IF(AR126="","",INDEX($FW$2:$GA$2,2,MATCH(AR126,#REF!,0)))</f>
        <v/>
      </c>
      <c r="FU126" s="57" t="str">
        <f>IF(AS126="","",INDEX($FW$2:$GA$2,2,MATCH(AS126,#REF!,0)))</f>
        <v/>
      </c>
      <c r="FV126" s="57" t="str">
        <f>IF(AT126="","",INDEX($FW$2:$GA$2,2,MATCH(AT126,#REF!,0)))</f>
        <v/>
      </c>
      <c r="FW126" s="57" t="str">
        <f>IF(AU126="","",INDEX($FW$2:$GA$2,2,MATCH(AU126,#REF!,0)))</f>
        <v/>
      </c>
      <c r="FX126" s="57" t="str">
        <f>IF(AV126="","",INDEX($FW$2:$GA$2,2,MATCH(AV126,#REF!,0)))</f>
        <v/>
      </c>
      <c r="FY126" s="57" t="str">
        <f>IF(AW126="","",INDEX($FW$2:$GA$2,2,MATCH(AW126,#REF!,0)))</f>
        <v/>
      </c>
      <c r="FZ126" s="58" t="str">
        <f>IF(AX126="","",INDEX($FW$2:$GA$2,2,MATCH(AX126,#REF!,0)))</f>
        <v/>
      </c>
      <c r="GA126" s="59" t="e">
        <f>SUMPRODUCT(FQ126:FZ126,#REF!)</f>
        <v>#REF!</v>
      </c>
      <c r="GB126" s="43"/>
      <c r="GC126" s="88" t="str">
        <f t="shared" si="220"/>
        <v/>
      </c>
      <c r="GD126" s="88" t="e">
        <f t="shared" si="221"/>
        <v>#REF!</v>
      </c>
      <c r="GE126" s="88" t="e">
        <f t="shared" si="222"/>
        <v>#REF!</v>
      </c>
      <c r="GF126" s="87" t="e">
        <f t="shared" si="223"/>
        <v>#REF!</v>
      </c>
      <c r="GG126" s="87" t="str">
        <f t="shared" si="224"/>
        <v/>
      </c>
      <c r="GH126" s="87" t="str">
        <f t="shared" si="225"/>
        <v/>
      </c>
      <c r="GI126" s="87" t="str">
        <f t="shared" si="226"/>
        <v/>
      </c>
      <c r="GJ126" s="87" t="str">
        <f t="shared" si="227"/>
        <v/>
      </c>
    </row>
    <row r="127" spans="1:192" s="13" customFormat="1" ht="22.5" customHeight="1" outlineLevel="1">
      <c r="A127" s="608"/>
      <c r="B127" s="166"/>
      <c r="C127" s="494"/>
      <c r="D127" s="498" t="s">
        <v>374</v>
      </c>
      <c r="E127" s="195" t="s">
        <v>191</v>
      </c>
      <c r="F127" s="198" t="s">
        <v>358</v>
      </c>
      <c r="G127" s="167"/>
      <c r="H127" s="165"/>
      <c r="I127" s="167">
        <v>1983</v>
      </c>
      <c r="J127" s="167" t="str">
        <f t="shared" si="314"/>
        <v>昭58</v>
      </c>
      <c r="K127" s="167"/>
      <c r="L127" s="621">
        <v>500</v>
      </c>
      <c r="M127" s="68"/>
      <c r="N127" s="68"/>
      <c r="O127" s="168"/>
      <c r="P127" s="168"/>
      <c r="Q127" s="169"/>
      <c r="R127" s="461" t="e">
        <f t="shared" si="315"/>
        <v>#DIV/0!</v>
      </c>
      <c r="S127" s="461" t="e">
        <f t="shared" si="316"/>
        <v>#DIV/0!</v>
      </c>
      <c r="T127" s="462" t="e">
        <f t="shared" si="317"/>
        <v>#DIV/0!</v>
      </c>
      <c r="U127" s="68"/>
      <c r="V127" s="68"/>
      <c r="W127" s="68"/>
      <c r="X127" s="68"/>
      <c r="Y127" s="68"/>
      <c r="Z127" s="79" t="str">
        <f t="shared" si="318"/>
        <v>4: 500㎡以上</v>
      </c>
      <c r="AA127" s="69"/>
      <c r="AB127" s="69" t="str">
        <f t="shared" si="319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320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321"/>
        <v>32</v>
      </c>
      <c r="AZ127" s="68"/>
      <c r="BA127" s="68">
        <f t="shared" si="322"/>
        <v>32</v>
      </c>
      <c r="BB127" s="69" t="e">
        <f t="shared" si="323"/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324"/>
        <v/>
      </c>
      <c r="BK127" s="441" t="s">
        <v>68</v>
      </c>
      <c r="BL127" s="441">
        <v>2</v>
      </c>
      <c r="BM127" s="441"/>
      <c r="BN127" s="442"/>
      <c r="BO127" s="440"/>
      <c r="BP127" s="441"/>
      <c r="BQ127" s="441"/>
      <c r="BR127" s="441"/>
      <c r="BS127" s="441"/>
      <c r="BT127" s="441"/>
      <c r="BU127" s="441"/>
      <c r="BV127" s="442"/>
      <c r="BW127" s="191"/>
      <c r="BX127" s="190"/>
      <c r="BY127" s="190"/>
      <c r="BZ127" s="499"/>
      <c r="CA127" s="192">
        <v>1</v>
      </c>
      <c r="CB127" s="177" t="str">
        <f>IF($F127="","",IFERROR(INDEX(#REF!,MATCH('一覧（改訂前の当初）'!$F68,#REF!,0),MATCH($CA$4,#REF!,0)),""))</f>
        <v/>
      </c>
      <c r="CC127" s="178" t="str">
        <f t="shared" si="313"/>
        <v/>
      </c>
      <c r="CD127" s="176" t="str">
        <f t="shared" si="213"/>
        <v/>
      </c>
      <c r="CE127" s="179"/>
      <c r="CF127" s="106" t="str">
        <f t="shared" si="214"/>
        <v/>
      </c>
      <c r="CG127" s="75" t="str">
        <f>IF(OR($CF127="",$F127=""),"",INDEX(#REF!,MATCH($F127,#REF!,0),MATCH(CF$4,#REF!,0)))</f>
        <v/>
      </c>
      <c r="CH127" s="180" t="str">
        <f t="shared" si="215"/>
        <v/>
      </c>
      <c r="CI127" s="75">
        <v>1</v>
      </c>
      <c r="CJ127" s="181" t="str">
        <f t="shared" si="325"/>
        <v/>
      </c>
      <c r="CK127" s="107" t="e">
        <f>IF(OR(L127="",TYPE(L127)&lt;&gt;1),"",IF(OR(BJ127="",INDEX(#REF!,MATCH('一覧（改訂前の当初）'!$N68,#REF!,0),MATCH('一覧（改訂前の当初）'!CK$4,#REF!,0))="",INDEX(#REF!,MATCH('一覧（改訂前の当初）'!$N68,#REF!,0),MATCH('一覧（改訂前の当初）'!CK$4,#REF!,0))+$I127&gt;=BJ127),"",IF(OR(BI127="事後保全対応で更新",BI127="事後保全のみ更新せず"),"",INDEX(#REF!,MATCH('一覧（改訂前の当初）'!$N68,#REF!,0),MATCH('一覧（改訂前の当初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326"/>
        <v>#REF!</v>
      </c>
      <c r="CN127" s="75">
        <v>1</v>
      </c>
      <c r="CO127" s="181" t="e">
        <f t="shared" si="327"/>
        <v>#REF!</v>
      </c>
      <c r="CP127" s="107" t="e">
        <f>IF(OR(L127="",TYPE(L127)&lt;&gt;1),"",IF(OR(BJ127="",INDEX(#REF!,MATCH('一覧（改訂前の当初）'!N68,#REF!,0),MATCH(CP$4,#REF!,0))="",INDEX(#REF!,MATCH('一覧（改訂前の当初）'!N68,#REF!,0),MATCH(CP$4,#REF!,0))+$I127&gt;=BJ127),"",IF(OR(BI127="事後保全対応で更新",BI127="事後保全のみ更新せず"),"",INDEX(#REF!,MATCH('一覧（改訂前の当初）'!$N68,#REF!,0),MATCH('一覧（改訂前の当初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216"/>
        <v>#REF!</v>
      </c>
      <c r="CS127" s="75">
        <v>1</v>
      </c>
      <c r="CT127" s="181" t="e">
        <f t="shared" si="328"/>
        <v>#REF!</v>
      </c>
      <c r="CU127" s="107" t="e">
        <f>IF(OR(L127="",TYPE(L127)&lt;&gt;1),"",IF(OR(BJ127="",,INDEX(#REF!,MATCH('一覧（改訂前の当初）'!$N68,#REF!,0),MATCH('一覧（改訂前の当初）'!CU$4,#REF!,0))="",INDEX(#REF!,MATCH('一覧（改訂前の当初）'!$N68,#REF!,0),MATCH('一覧（改訂前の当初）'!CU$4,#REF!,0))+I127&gt;=BJ127),"",IF(OR(BI127="事後保全対応で更新",BI127="事後保全のみ更新せず"),"",INDEX(#REF!,MATCH('一覧（改訂前の当初）'!$N68,#REF!,0),MATCH('一覧（改訂前の当初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329"/>
        <v>#REF!</v>
      </c>
      <c r="CX127" s="75">
        <v>1</v>
      </c>
      <c r="CY127" s="182" t="e">
        <f t="shared" si="330"/>
        <v>#REF!</v>
      </c>
      <c r="CZ127" s="109" t="str">
        <f t="shared" si="217"/>
        <v/>
      </c>
      <c r="DA127" s="76" t="str">
        <f t="shared" si="235"/>
        <v/>
      </c>
      <c r="DB127" s="82">
        <v>1</v>
      </c>
      <c r="DC127" s="183" t="str">
        <f t="shared" si="218"/>
        <v/>
      </c>
      <c r="DD127" s="85" t="str">
        <f>IF($CZ127="","",INDEX(#REF!,MATCH($F127,#REF!,0),MATCH(CZ$4,#REF!,0)))</f>
        <v/>
      </c>
      <c r="DE127" s="184" t="str">
        <f t="shared" si="331"/>
        <v/>
      </c>
      <c r="DF127" s="77">
        <v>3</v>
      </c>
      <c r="DG127" s="185" t="str">
        <f t="shared" si="332"/>
        <v/>
      </c>
      <c r="DH127" s="78" t="str">
        <f t="shared" si="333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334"/>
        <v/>
      </c>
      <c r="DK127" s="75">
        <v>1</v>
      </c>
      <c r="DL127" s="181" t="str">
        <f t="shared" si="335"/>
        <v/>
      </c>
      <c r="DM127" s="78" t="str">
        <f t="shared" si="336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337"/>
        <v/>
      </c>
      <c r="DP127" s="75">
        <v>1</v>
      </c>
      <c r="DQ127" s="181" t="str">
        <f t="shared" si="338"/>
        <v/>
      </c>
      <c r="DR127" s="78" t="str">
        <f t="shared" si="339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340"/>
        <v/>
      </c>
      <c r="DU127" s="75">
        <v>1</v>
      </c>
      <c r="DV127" s="154" t="str">
        <f t="shared" si="341"/>
        <v/>
      </c>
      <c r="DW127" s="508"/>
      <c r="DX127" s="345"/>
      <c r="DY127" s="348"/>
      <c r="DZ127" s="348"/>
      <c r="EA127" s="348"/>
      <c r="EB127" s="548"/>
      <c r="EC127" s="1204"/>
      <c r="ED127" s="1207"/>
      <c r="EE127" s="1207"/>
      <c r="EF127" s="1207"/>
      <c r="EG127" s="410"/>
      <c r="EH127" s="631" t="s">
        <v>429</v>
      </c>
      <c r="EI127" s="406"/>
      <c r="EJ127" s="406"/>
      <c r="EK127" s="406"/>
      <c r="EL127" s="349"/>
      <c r="EM127" s="388"/>
      <c r="EN127" s="348"/>
      <c r="EO127" s="348"/>
      <c r="EP127" s="348"/>
      <c r="EQ127" s="349"/>
      <c r="ER127" s="388"/>
      <c r="ES127" s="348"/>
      <c r="ET127" s="348"/>
      <c r="EU127" s="348"/>
      <c r="EV127" s="349"/>
      <c r="EW127" s="388"/>
      <c r="EX127" s="348"/>
      <c r="EY127" s="348"/>
      <c r="EZ127" s="348"/>
      <c r="FA127" s="348"/>
      <c r="FB127" s="1197"/>
      <c r="FC127" s="1185"/>
      <c r="FD127" s="348"/>
      <c r="FE127" s="348"/>
      <c r="FF127" s="349"/>
      <c r="FG127" s="541"/>
      <c r="FH127" s="348"/>
      <c r="FI127" s="348"/>
      <c r="FJ127" s="348"/>
      <c r="FK127" s="524"/>
      <c r="FL127" s="210"/>
      <c r="FM127" s="43"/>
      <c r="FN127" s="43"/>
      <c r="FO127" s="55" t="str">
        <f t="shared" si="219"/>
        <v/>
      </c>
      <c r="FP127" s="43"/>
      <c r="FQ127" s="56" t="str">
        <f>IF(AO127="","",INDEX($FW$2:$GA$2,2,MATCH(AO127,#REF!,0)))</f>
        <v/>
      </c>
      <c r="FR127" s="57" t="str">
        <f>IF(AP127="","",INDEX($FW$2:$GA$2,2,MATCH(AP127,#REF!,0)))</f>
        <v/>
      </c>
      <c r="FS127" s="57" t="str">
        <f>IF(AQ127="","",INDEX($FW$2:$GA$2,2,MATCH(AQ127,#REF!,0)))</f>
        <v/>
      </c>
      <c r="FT127" s="57" t="str">
        <f>IF(AR127="","",INDEX($FW$2:$GA$2,2,MATCH(AR127,#REF!,0)))</f>
        <v/>
      </c>
      <c r="FU127" s="57" t="str">
        <f>IF(AS127="","",INDEX($FW$2:$GA$2,2,MATCH(AS127,#REF!,0)))</f>
        <v/>
      </c>
      <c r="FV127" s="57" t="str">
        <f>IF(AT127="","",INDEX($FW$2:$GA$2,2,MATCH(AT127,#REF!,0)))</f>
        <v/>
      </c>
      <c r="FW127" s="57" t="str">
        <f>IF(AU127="","",INDEX($FW$2:$GA$2,2,MATCH(AU127,#REF!,0)))</f>
        <v/>
      </c>
      <c r="FX127" s="57" t="str">
        <f>IF(AV127="","",INDEX($FW$2:$GA$2,2,MATCH(AV127,#REF!,0)))</f>
        <v/>
      </c>
      <c r="FY127" s="57" t="str">
        <f>IF(AW127="","",INDEX($FW$2:$GA$2,2,MATCH(AW127,#REF!,0)))</f>
        <v/>
      </c>
      <c r="FZ127" s="58" t="str">
        <f>IF(AX127="","",INDEX($FW$2:$GA$2,2,MATCH(AX127,#REF!,0)))</f>
        <v/>
      </c>
      <c r="GA127" s="59" t="e">
        <f>SUMPRODUCT(FQ127:FZ127,#REF!)</f>
        <v>#REF!</v>
      </c>
      <c r="GB127" s="43"/>
      <c r="GC127" s="88" t="str">
        <f t="shared" si="220"/>
        <v/>
      </c>
      <c r="GD127" s="88" t="e">
        <f t="shared" si="221"/>
        <v>#REF!</v>
      </c>
      <c r="GE127" s="88" t="e">
        <f t="shared" si="222"/>
        <v>#REF!</v>
      </c>
      <c r="GF127" s="87" t="e">
        <f t="shared" si="223"/>
        <v>#REF!</v>
      </c>
      <c r="GG127" s="87" t="str">
        <f t="shared" si="224"/>
        <v/>
      </c>
      <c r="GH127" s="87" t="str">
        <f t="shared" si="225"/>
        <v/>
      </c>
      <c r="GI127" s="87" t="str">
        <f t="shared" si="226"/>
        <v/>
      </c>
      <c r="GJ127" s="87" t="str">
        <f t="shared" si="227"/>
        <v/>
      </c>
    </row>
    <row r="128" spans="1:192" s="13" customFormat="1" ht="22.5" customHeight="1" outlineLevel="1">
      <c r="A128" s="608"/>
      <c r="B128" s="166"/>
      <c r="C128" s="494"/>
      <c r="D128" s="498" t="s">
        <v>374</v>
      </c>
      <c r="E128" s="195" t="s">
        <v>192</v>
      </c>
      <c r="F128" s="198" t="s">
        <v>358</v>
      </c>
      <c r="G128" s="167"/>
      <c r="H128" s="165"/>
      <c r="I128" s="167">
        <v>1980</v>
      </c>
      <c r="J128" s="167" t="str">
        <f t="shared" si="314"/>
        <v>昭55</v>
      </c>
      <c r="K128" s="167"/>
      <c r="L128" s="621">
        <v>489</v>
      </c>
      <c r="M128" s="68"/>
      <c r="N128" s="68"/>
      <c r="O128" s="168"/>
      <c r="P128" s="168"/>
      <c r="Q128" s="169"/>
      <c r="R128" s="461" t="e">
        <f t="shared" si="315"/>
        <v>#DIV/0!</v>
      </c>
      <c r="S128" s="461" t="e">
        <f t="shared" si="316"/>
        <v>#DIV/0!</v>
      </c>
      <c r="T128" s="462" t="e">
        <f t="shared" si="317"/>
        <v>#DIV/0!</v>
      </c>
      <c r="U128" s="68"/>
      <c r="V128" s="68"/>
      <c r="W128" s="68"/>
      <c r="X128" s="68"/>
      <c r="Y128" s="68"/>
      <c r="Z128" s="79" t="str">
        <f t="shared" si="318"/>
        <v>5: 200㎡以上</v>
      </c>
      <c r="AA128" s="69"/>
      <c r="AB128" s="69" t="str">
        <f t="shared" si="319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320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321"/>
        <v>35</v>
      </c>
      <c r="AZ128" s="68"/>
      <c r="BA128" s="68">
        <f t="shared" si="322"/>
        <v>35</v>
      </c>
      <c r="BB128" s="69" t="e">
        <f t="shared" si="323"/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324"/>
        <v/>
      </c>
      <c r="BK128" s="441" t="s">
        <v>70</v>
      </c>
      <c r="BL128" s="441">
        <v>1</v>
      </c>
      <c r="BM128" s="441"/>
      <c r="BN128" s="442"/>
      <c r="BO128" s="440"/>
      <c r="BP128" s="441"/>
      <c r="BQ128" s="441"/>
      <c r="BR128" s="441"/>
      <c r="BS128" s="441"/>
      <c r="BT128" s="441"/>
      <c r="BU128" s="441"/>
      <c r="BV128" s="442"/>
      <c r="BW128" s="191"/>
      <c r="BX128" s="190"/>
      <c r="BY128" s="190"/>
      <c r="BZ128" s="499"/>
      <c r="CA128" s="192">
        <v>1</v>
      </c>
      <c r="CB128" s="177" t="str">
        <f>IF($F128="","",IFERROR(INDEX(#REF!,MATCH('一覧（改訂前の当初）'!$F69,#REF!,0),MATCH($CA$4,#REF!,0)),""))</f>
        <v/>
      </c>
      <c r="CC128" s="178" t="str">
        <f t="shared" si="313"/>
        <v/>
      </c>
      <c r="CD128" s="176" t="str">
        <f t="shared" si="213"/>
        <v/>
      </c>
      <c r="CE128" s="179"/>
      <c r="CF128" s="106" t="str">
        <f t="shared" si="214"/>
        <v/>
      </c>
      <c r="CG128" s="75" t="str">
        <f>IF(OR($CF128="",$F128=""),"",INDEX(#REF!,MATCH($F128,#REF!,0),MATCH(CF$4,#REF!,0)))</f>
        <v/>
      </c>
      <c r="CH128" s="180" t="str">
        <f t="shared" si="215"/>
        <v/>
      </c>
      <c r="CI128" s="75">
        <v>1</v>
      </c>
      <c r="CJ128" s="181" t="str">
        <f t="shared" si="325"/>
        <v/>
      </c>
      <c r="CK128" s="107" t="e">
        <f>IF(OR(L128="",TYPE(L128)&lt;&gt;1),"",IF(OR(BJ128="",INDEX(#REF!,MATCH('一覧（改訂前の当初）'!$N69,#REF!,0),MATCH('一覧（改訂前の当初）'!CK$4,#REF!,0))="",INDEX(#REF!,MATCH('一覧（改訂前の当初）'!$N69,#REF!,0),MATCH('一覧（改訂前の当初）'!CK$4,#REF!,0))+$I128&gt;=BJ128),"",IF(OR(BI128="事後保全対応で更新",BI128="事後保全のみ更新せず"),"",INDEX(#REF!,MATCH('一覧（改訂前の当初）'!$N69,#REF!,0),MATCH('一覧（改訂前の当初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326"/>
        <v>#REF!</v>
      </c>
      <c r="CN128" s="75">
        <v>1</v>
      </c>
      <c r="CO128" s="181" t="e">
        <f t="shared" si="327"/>
        <v>#REF!</v>
      </c>
      <c r="CP128" s="107" t="e">
        <f>IF(OR(L128="",TYPE(L128)&lt;&gt;1),"",IF(OR(BJ128="",INDEX(#REF!,MATCH('一覧（改訂前の当初）'!N69,#REF!,0),MATCH(CP$4,#REF!,0))="",INDEX(#REF!,MATCH('一覧（改訂前の当初）'!N69,#REF!,0),MATCH(CP$4,#REF!,0))+$I128&gt;=BJ128),"",IF(OR(BI128="事後保全対応で更新",BI128="事後保全のみ更新せず"),"",INDEX(#REF!,MATCH('一覧（改訂前の当初）'!$N69,#REF!,0),MATCH('一覧（改訂前の当初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216"/>
        <v>#REF!</v>
      </c>
      <c r="CS128" s="75">
        <v>1</v>
      </c>
      <c r="CT128" s="181" t="e">
        <f t="shared" si="328"/>
        <v>#REF!</v>
      </c>
      <c r="CU128" s="107" t="e">
        <f>IF(OR(L128="",TYPE(L128)&lt;&gt;1),"",IF(OR(BJ128="",,INDEX(#REF!,MATCH('一覧（改訂前の当初）'!$N69,#REF!,0),MATCH('一覧（改訂前の当初）'!CU$4,#REF!,0))="",INDEX(#REF!,MATCH('一覧（改訂前の当初）'!$N69,#REF!,0),MATCH('一覧（改訂前の当初）'!CU$4,#REF!,0))+I128&gt;=BJ128),"",IF(OR(BI128="事後保全対応で更新",BI128="事後保全のみ更新せず"),"",INDEX(#REF!,MATCH('一覧（改訂前の当初）'!$N69,#REF!,0),MATCH('一覧（改訂前の当初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329"/>
        <v>#REF!</v>
      </c>
      <c r="CX128" s="75">
        <v>1</v>
      </c>
      <c r="CY128" s="182" t="e">
        <f t="shared" si="330"/>
        <v>#REF!</v>
      </c>
      <c r="CZ128" s="109" t="str">
        <f t="shared" si="217"/>
        <v/>
      </c>
      <c r="DA128" s="76" t="str">
        <f t="shared" si="235"/>
        <v/>
      </c>
      <c r="DB128" s="82">
        <v>1</v>
      </c>
      <c r="DC128" s="183" t="str">
        <f t="shared" si="218"/>
        <v/>
      </c>
      <c r="DD128" s="85" t="str">
        <f>IF($CZ128="","",INDEX(#REF!,MATCH($F128,#REF!,0),MATCH(CZ$4,#REF!,0)))</f>
        <v/>
      </c>
      <c r="DE128" s="184" t="str">
        <f t="shared" si="331"/>
        <v/>
      </c>
      <c r="DF128" s="77">
        <v>3</v>
      </c>
      <c r="DG128" s="185" t="str">
        <f t="shared" si="332"/>
        <v/>
      </c>
      <c r="DH128" s="78" t="str">
        <f t="shared" si="333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334"/>
        <v/>
      </c>
      <c r="DK128" s="75">
        <v>1</v>
      </c>
      <c r="DL128" s="181" t="str">
        <f t="shared" si="335"/>
        <v/>
      </c>
      <c r="DM128" s="78" t="str">
        <f t="shared" si="336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337"/>
        <v/>
      </c>
      <c r="DP128" s="75">
        <v>1</v>
      </c>
      <c r="DQ128" s="181" t="str">
        <f t="shared" si="338"/>
        <v/>
      </c>
      <c r="DR128" s="78" t="str">
        <f t="shared" si="339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340"/>
        <v/>
      </c>
      <c r="DU128" s="75">
        <v>1</v>
      </c>
      <c r="DV128" s="154" t="str">
        <f t="shared" si="341"/>
        <v/>
      </c>
      <c r="DW128" s="508"/>
      <c r="DX128" s="345"/>
      <c r="DY128" s="348"/>
      <c r="DZ128" s="348"/>
      <c r="EA128" s="348"/>
      <c r="EB128" s="548"/>
      <c r="EC128" s="1204"/>
      <c r="ED128" s="1207"/>
      <c r="EE128" s="1207"/>
      <c r="EF128" s="1207"/>
      <c r="EG128" s="410"/>
      <c r="EH128" s="631" t="s">
        <v>429</v>
      </c>
      <c r="EI128" s="406"/>
      <c r="EJ128" s="406"/>
      <c r="EK128" s="406"/>
      <c r="EL128" s="349"/>
      <c r="EM128" s="388"/>
      <c r="EN128" s="348"/>
      <c r="EO128" s="348"/>
      <c r="EP128" s="348"/>
      <c r="EQ128" s="349"/>
      <c r="ER128" s="388"/>
      <c r="ES128" s="348"/>
      <c r="ET128" s="348"/>
      <c r="EU128" s="348"/>
      <c r="EV128" s="349"/>
      <c r="EW128" s="388"/>
      <c r="EX128" s="348"/>
      <c r="EY128" s="348"/>
      <c r="EZ128" s="348"/>
      <c r="FA128" s="348"/>
      <c r="FB128" s="1197"/>
      <c r="FC128" s="1185"/>
      <c r="FD128" s="348"/>
      <c r="FE128" s="348"/>
      <c r="FF128" s="349"/>
      <c r="FG128" s="541"/>
      <c r="FH128" s="348"/>
      <c r="FI128" s="348"/>
      <c r="FJ128" s="348"/>
      <c r="FK128" s="524"/>
      <c r="FL128" s="210"/>
      <c r="FM128" s="43"/>
      <c r="FN128" s="43"/>
      <c r="FO128" s="55" t="str">
        <f t="shared" si="219"/>
        <v/>
      </c>
      <c r="FP128" s="43"/>
      <c r="FQ128" s="56" t="str">
        <f>IF(AO128="","",INDEX($FW$2:$GA$2,2,MATCH(AO128,#REF!,0)))</f>
        <v/>
      </c>
      <c r="FR128" s="57" t="str">
        <f>IF(AP128="","",INDEX($FW$2:$GA$2,2,MATCH(AP128,#REF!,0)))</f>
        <v/>
      </c>
      <c r="FS128" s="57" t="str">
        <f>IF(AQ128="","",INDEX($FW$2:$GA$2,2,MATCH(AQ128,#REF!,0)))</f>
        <v/>
      </c>
      <c r="FT128" s="57" t="str">
        <f>IF(AR128="","",INDEX($FW$2:$GA$2,2,MATCH(AR128,#REF!,0)))</f>
        <v/>
      </c>
      <c r="FU128" s="57" t="str">
        <f>IF(AS128="","",INDEX($FW$2:$GA$2,2,MATCH(AS128,#REF!,0)))</f>
        <v/>
      </c>
      <c r="FV128" s="57" t="str">
        <f>IF(AT128="","",INDEX($FW$2:$GA$2,2,MATCH(AT128,#REF!,0)))</f>
        <v/>
      </c>
      <c r="FW128" s="57" t="str">
        <f>IF(AU128="","",INDEX($FW$2:$GA$2,2,MATCH(AU128,#REF!,0)))</f>
        <v/>
      </c>
      <c r="FX128" s="57" t="str">
        <f>IF(AV128="","",INDEX($FW$2:$GA$2,2,MATCH(AV128,#REF!,0)))</f>
        <v/>
      </c>
      <c r="FY128" s="57" t="str">
        <f>IF(AW128="","",INDEX($FW$2:$GA$2,2,MATCH(AW128,#REF!,0)))</f>
        <v/>
      </c>
      <c r="FZ128" s="58" t="str">
        <f>IF(AX128="","",INDEX($FW$2:$GA$2,2,MATCH(AX128,#REF!,0)))</f>
        <v/>
      </c>
      <c r="GA128" s="59" t="e">
        <f>SUMPRODUCT(FQ128:FZ128,#REF!)</f>
        <v>#REF!</v>
      </c>
      <c r="GB128" s="43"/>
      <c r="GC128" s="88" t="str">
        <f t="shared" si="220"/>
        <v/>
      </c>
      <c r="GD128" s="88" t="e">
        <f t="shared" si="221"/>
        <v>#REF!</v>
      </c>
      <c r="GE128" s="88" t="e">
        <f t="shared" si="222"/>
        <v>#REF!</v>
      </c>
      <c r="GF128" s="87" t="e">
        <f t="shared" si="223"/>
        <v>#REF!</v>
      </c>
      <c r="GG128" s="87" t="str">
        <f t="shared" si="224"/>
        <v/>
      </c>
      <c r="GH128" s="87" t="str">
        <f t="shared" si="225"/>
        <v/>
      </c>
      <c r="GI128" s="87" t="str">
        <f t="shared" si="226"/>
        <v/>
      </c>
      <c r="GJ128" s="87" t="str">
        <f t="shared" si="227"/>
        <v/>
      </c>
    </row>
    <row r="129" spans="1:192" s="13" customFormat="1" ht="22.5" customHeight="1" outlineLevel="1">
      <c r="A129" s="608"/>
      <c r="B129" s="166"/>
      <c r="C129" s="494"/>
      <c r="D129" s="498" t="s">
        <v>374</v>
      </c>
      <c r="E129" s="195" t="s">
        <v>193</v>
      </c>
      <c r="F129" s="198" t="s">
        <v>358</v>
      </c>
      <c r="G129" s="167"/>
      <c r="H129" s="165"/>
      <c r="I129" s="167">
        <v>1969</v>
      </c>
      <c r="J129" s="167" t="str">
        <f t="shared" si="314"/>
        <v>昭44</v>
      </c>
      <c r="K129" s="167"/>
      <c r="L129" s="621">
        <v>19</v>
      </c>
      <c r="M129" s="68"/>
      <c r="N129" s="68"/>
      <c r="O129" s="168"/>
      <c r="P129" s="168"/>
      <c r="Q129" s="169"/>
      <c r="R129" s="461" t="e">
        <f t="shared" si="315"/>
        <v>#DIV/0!</v>
      </c>
      <c r="S129" s="461" t="e">
        <f t="shared" si="316"/>
        <v>#DIV/0!</v>
      </c>
      <c r="T129" s="462" t="e">
        <f t="shared" si="317"/>
        <v>#DIV/0!</v>
      </c>
      <c r="U129" s="68"/>
      <c r="V129" s="68"/>
      <c r="W129" s="68"/>
      <c r="X129" s="68"/>
      <c r="Y129" s="68"/>
      <c r="Z129" s="79" t="str">
        <f t="shared" si="318"/>
        <v>7: 100㎡未満</v>
      </c>
      <c r="AA129" s="69"/>
      <c r="AB129" s="69" t="str">
        <f t="shared" si="319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320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321"/>
        <v>46</v>
      </c>
      <c r="AZ129" s="68"/>
      <c r="BA129" s="68">
        <f t="shared" si="322"/>
        <v>46</v>
      </c>
      <c r="BB129" s="69" t="e">
        <f t="shared" si="323"/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324"/>
        <v/>
      </c>
      <c r="BK129" s="441" t="s">
        <v>70</v>
      </c>
      <c r="BL129" s="441">
        <v>1</v>
      </c>
      <c r="BM129" s="441"/>
      <c r="BN129" s="442"/>
      <c r="BO129" s="440"/>
      <c r="BP129" s="441"/>
      <c r="BQ129" s="441"/>
      <c r="BR129" s="441"/>
      <c r="BS129" s="441"/>
      <c r="BT129" s="441"/>
      <c r="BU129" s="441"/>
      <c r="BV129" s="442"/>
      <c r="BW129" s="191"/>
      <c r="BX129" s="190"/>
      <c r="BY129" s="190"/>
      <c r="BZ129" s="499"/>
      <c r="CA129" s="192">
        <v>1</v>
      </c>
      <c r="CB129" s="177" t="str">
        <f>IF($F129="","",IFERROR(INDEX(#REF!,MATCH('一覧（改訂前の当初）'!$F72,#REF!,0),MATCH($CA$4,#REF!,0)),""))</f>
        <v/>
      </c>
      <c r="CC129" s="178" t="str">
        <f t="shared" si="313"/>
        <v/>
      </c>
      <c r="CD129" s="176" t="str">
        <f t="shared" si="213"/>
        <v/>
      </c>
      <c r="CE129" s="179"/>
      <c r="CF129" s="106" t="str">
        <f t="shared" si="214"/>
        <v/>
      </c>
      <c r="CG129" s="75" t="str">
        <f>IF(OR($CF129="",$F129=""),"",INDEX(#REF!,MATCH($F129,#REF!,0),MATCH(CF$4,#REF!,0)))</f>
        <v/>
      </c>
      <c r="CH129" s="180" t="str">
        <f t="shared" si="215"/>
        <v/>
      </c>
      <c r="CI129" s="75">
        <v>1</v>
      </c>
      <c r="CJ129" s="181" t="str">
        <f t="shared" si="325"/>
        <v/>
      </c>
      <c r="CK129" s="107" t="e">
        <f>IF(OR(L129="",TYPE(L129)&lt;&gt;1),"",IF(OR(BJ129="",INDEX(#REF!,MATCH('一覧（改訂前の当初）'!$N72,#REF!,0),MATCH('一覧（改訂前の当初）'!CK$4,#REF!,0))="",INDEX(#REF!,MATCH('一覧（改訂前の当初）'!$N72,#REF!,0),MATCH('一覧（改訂前の当初）'!CK$4,#REF!,0))+$I129&gt;=BJ129),"",IF(OR(BI129="事後保全対応で更新",BI129="事後保全のみ更新せず"),"",INDEX(#REF!,MATCH('一覧（改訂前の当初）'!$N72,#REF!,0),MATCH('一覧（改訂前の当初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326"/>
        <v>#REF!</v>
      </c>
      <c r="CN129" s="75">
        <v>1</v>
      </c>
      <c r="CO129" s="181" t="e">
        <f t="shared" si="327"/>
        <v>#REF!</v>
      </c>
      <c r="CP129" s="107" t="e">
        <f>IF(OR(L129="",TYPE(L129)&lt;&gt;1),"",IF(OR(BJ129="",INDEX(#REF!,MATCH('一覧（改訂前の当初）'!N72,#REF!,0),MATCH(CP$4,#REF!,0))="",INDEX(#REF!,MATCH('一覧（改訂前の当初）'!N72,#REF!,0),MATCH(CP$4,#REF!,0))+$I129&gt;=BJ129),"",IF(OR(BI129="事後保全対応で更新",BI129="事後保全のみ更新せず"),"",INDEX(#REF!,MATCH('一覧（改訂前の当初）'!$N72,#REF!,0),MATCH('一覧（改訂前の当初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216"/>
        <v>#REF!</v>
      </c>
      <c r="CS129" s="75">
        <v>1</v>
      </c>
      <c r="CT129" s="181" t="e">
        <f t="shared" si="328"/>
        <v>#REF!</v>
      </c>
      <c r="CU129" s="107" t="e">
        <f>IF(OR(L129="",TYPE(L129)&lt;&gt;1),"",IF(OR(BJ129="",,INDEX(#REF!,MATCH('一覧（改訂前の当初）'!$N72,#REF!,0),MATCH('一覧（改訂前の当初）'!CU$4,#REF!,0))="",INDEX(#REF!,MATCH('一覧（改訂前の当初）'!$N72,#REF!,0),MATCH('一覧（改訂前の当初）'!CU$4,#REF!,0))+I129&gt;=BJ129),"",IF(OR(BI129="事後保全対応で更新",BI129="事後保全のみ更新せず"),"",INDEX(#REF!,MATCH('一覧（改訂前の当初）'!$N72,#REF!,0),MATCH('一覧（改訂前の当初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329"/>
        <v>#REF!</v>
      </c>
      <c r="CX129" s="75">
        <v>1</v>
      </c>
      <c r="CY129" s="182" t="e">
        <f t="shared" si="330"/>
        <v>#REF!</v>
      </c>
      <c r="CZ129" s="109" t="str">
        <f t="shared" si="217"/>
        <v/>
      </c>
      <c r="DA129" s="76" t="str">
        <f t="shared" si="235"/>
        <v/>
      </c>
      <c r="DB129" s="82">
        <v>1</v>
      </c>
      <c r="DC129" s="183" t="str">
        <f t="shared" si="218"/>
        <v/>
      </c>
      <c r="DD129" s="85" t="str">
        <f>IF($CZ129="","",INDEX(#REF!,MATCH($F129,#REF!,0),MATCH(CZ$4,#REF!,0)))</f>
        <v/>
      </c>
      <c r="DE129" s="184" t="str">
        <f t="shared" si="331"/>
        <v/>
      </c>
      <c r="DF129" s="77">
        <v>3</v>
      </c>
      <c r="DG129" s="185" t="str">
        <f t="shared" si="332"/>
        <v/>
      </c>
      <c r="DH129" s="78" t="str">
        <f t="shared" si="333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334"/>
        <v/>
      </c>
      <c r="DK129" s="75">
        <v>1</v>
      </c>
      <c r="DL129" s="181" t="str">
        <f t="shared" si="335"/>
        <v/>
      </c>
      <c r="DM129" s="78" t="str">
        <f t="shared" si="336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337"/>
        <v/>
      </c>
      <c r="DP129" s="75">
        <v>1</v>
      </c>
      <c r="DQ129" s="181" t="str">
        <f t="shared" si="338"/>
        <v/>
      </c>
      <c r="DR129" s="78" t="str">
        <f t="shared" si="339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340"/>
        <v/>
      </c>
      <c r="DU129" s="75">
        <v>1</v>
      </c>
      <c r="DV129" s="154" t="str">
        <f t="shared" si="341"/>
        <v/>
      </c>
      <c r="DW129" s="508"/>
      <c r="DX129" s="345"/>
      <c r="DY129" s="348"/>
      <c r="DZ129" s="348"/>
      <c r="EA129" s="348"/>
      <c r="EB129" s="548"/>
      <c r="EC129" s="1204"/>
      <c r="ED129" s="1207"/>
      <c r="EE129" s="1207"/>
      <c r="EF129" s="1207"/>
      <c r="EG129" s="410"/>
      <c r="EH129" s="631" t="s">
        <v>429</v>
      </c>
      <c r="EI129" s="406"/>
      <c r="EJ129" s="406"/>
      <c r="EK129" s="406"/>
      <c r="EL129" s="349"/>
      <c r="EM129" s="388"/>
      <c r="EN129" s="348"/>
      <c r="EO129" s="348"/>
      <c r="EP129" s="348"/>
      <c r="EQ129" s="349"/>
      <c r="ER129" s="388"/>
      <c r="ES129" s="348"/>
      <c r="ET129" s="348"/>
      <c r="EU129" s="348"/>
      <c r="EV129" s="349"/>
      <c r="EW129" s="388"/>
      <c r="EX129" s="348"/>
      <c r="EY129" s="348"/>
      <c r="EZ129" s="348"/>
      <c r="FA129" s="348"/>
      <c r="FB129" s="1198"/>
      <c r="FC129" s="1186"/>
      <c r="FD129" s="348"/>
      <c r="FE129" s="348"/>
      <c r="FF129" s="349"/>
      <c r="FG129" s="541"/>
      <c r="FH129" s="348"/>
      <c r="FI129" s="348"/>
      <c r="FJ129" s="348"/>
      <c r="FK129" s="524"/>
      <c r="FL129" s="210"/>
      <c r="FM129" s="43"/>
      <c r="FN129" s="43"/>
      <c r="FO129" s="55" t="str">
        <f t="shared" si="219"/>
        <v/>
      </c>
      <c r="FP129" s="43"/>
      <c r="FQ129" s="56" t="str">
        <f>IF(AO129="","",INDEX($FW$2:$GA$2,2,MATCH(AO129,#REF!,0)))</f>
        <v/>
      </c>
      <c r="FR129" s="57" t="str">
        <f>IF(AP129="","",INDEX($FW$2:$GA$2,2,MATCH(AP129,#REF!,0)))</f>
        <v/>
      </c>
      <c r="FS129" s="57" t="str">
        <f>IF(AQ129="","",INDEX($FW$2:$GA$2,2,MATCH(AQ129,#REF!,0)))</f>
        <v/>
      </c>
      <c r="FT129" s="57" t="str">
        <f>IF(AR129="","",INDEX($FW$2:$GA$2,2,MATCH(AR129,#REF!,0)))</f>
        <v/>
      </c>
      <c r="FU129" s="57" t="str">
        <f>IF(AS129="","",INDEX($FW$2:$GA$2,2,MATCH(AS129,#REF!,0)))</f>
        <v/>
      </c>
      <c r="FV129" s="57" t="str">
        <f>IF(AT129="","",INDEX($FW$2:$GA$2,2,MATCH(AT129,#REF!,0)))</f>
        <v/>
      </c>
      <c r="FW129" s="57" t="str">
        <f>IF(AU129="","",INDEX($FW$2:$GA$2,2,MATCH(AU129,#REF!,0)))</f>
        <v/>
      </c>
      <c r="FX129" s="57" t="str">
        <f>IF(AV129="","",INDEX($FW$2:$GA$2,2,MATCH(AV129,#REF!,0)))</f>
        <v/>
      </c>
      <c r="FY129" s="57" t="str">
        <f>IF(AW129="","",INDEX($FW$2:$GA$2,2,MATCH(AW129,#REF!,0)))</f>
        <v/>
      </c>
      <c r="FZ129" s="58" t="str">
        <f>IF(AX129="","",INDEX($FW$2:$GA$2,2,MATCH(AX129,#REF!,0)))</f>
        <v/>
      </c>
      <c r="GA129" s="59" t="e">
        <f>SUMPRODUCT(FQ129:FZ129,#REF!)</f>
        <v>#REF!</v>
      </c>
      <c r="GB129" s="43"/>
      <c r="GC129" s="88" t="str">
        <f t="shared" si="220"/>
        <v/>
      </c>
      <c r="GD129" s="88" t="e">
        <f t="shared" si="221"/>
        <v>#REF!</v>
      </c>
      <c r="GE129" s="88" t="e">
        <f t="shared" si="222"/>
        <v>#REF!</v>
      </c>
      <c r="GF129" s="87" t="e">
        <f t="shared" si="223"/>
        <v>#REF!</v>
      </c>
      <c r="GG129" s="87" t="str">
        <f t="shared" si="224"/>
        <v/>
      </c>
      <c r="GH129" s="87" t="str">
        <f t="shared" si="225"/>
        <v/>
      </c>
      <c r="GI129" s="87" t="str">
        <f t="shared" si="226"/>
        <v/>
      </c>
      <c r="GJ129" s="87" t="str">
        <f t="shared" si="227"/>
        <v/>
      </c>
    </row>
    <row r="130" spans="1:192" s="13" customFormat="1" ht="22.5" customHeight="1" outlineLevel="1">
      <c r="A130" s="608"/>
      <c r="B130" s="166"/>
      <c r="C130" s="494"/>
      <c r="D130" s="498" t="s">
        <v>374</v>
      </c>
      <c r="E130" s="195" t="s">
        <v>242</v>
      </c>
      <c r="F130" s="198" t="s">
        <v>358</v>
      </c>
      <c r="G130" s="167"/>
      <c r="H130" s="165"/>
      <c r="I130" s="167">
        <v>1986</v>
      </c>
      <c r="J130" s="167" t="str">
        <f>IF(OR(I130="",TYPE(I130)&lt;&gt;1),"",TEXT(DATEVALUE(I130&amp;"/1/1"),"gge"))</f>
        <v>昭61</v>
      </c>
      <c r="K130" s="167"/>
      <c r="L130" s="621">
        <v>4004</v>
      </c>
      <c r="M130" s="68"/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2: 3,000㎡以上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>IF(AND(TYPE(B$4)=1,B$4&lt;&gt;"",TYPE(I130)=1,I130&lt;&gt;""),B$4-I130,"")</f>
        <v>29</v>
      </c>
      <c r="AZ130" s="68"/>
      <c r="BA130" s="68">
        <f>IF(AY130="","",AY130+AZ130)</f>
        <v>29</v>
      </c>
      <c r="BB130" s="69" t="e">
        <f>GA130/10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>IF(OR(B$4="",AN130=""),"",AN130+B$4)</f>
        <v/>
      </c>
      <c r="BK130" s="441" t="s">
        <v>68</v>
      </c>
      <c r="BL130" s="441">
        <v>3</v>
      </c>
      <c r="BM130" s="441" t="s">
        <v>0</v>
      </c>
      <c r="BN130" s="442" t="s">
        <v>414</v>
      </c>
      <c r="BO130" s="450" t="s">
        <v>1</v>
      </c>
      <c r="BP130" s="441" t="s">
        <v>0</v>
      </c>
      <c r="BQ130" s="446" t="s">
        <v>1</v>
      </c>
      <c r="BR130" s="441" t="s">
        <v>0</v>
      </c>
      <c r="BS130" s="444" t="s">
        <v>2</v>
      </c>
      <c r="BT130" s="441" t="s">
        <v>0</v>
      </c>
      <c r="BU130" s="441" t="s">
        <v>0</v>
      </c>
      <c r="BV130" s="442" t="s">
        <v>42</v>
      </c>
      <c r="BW130" s="191" t="s">
        <v>3</v>
      </c>
      <c r="BX130" s="190"/>
      <c r="BY130" s="190"/>
      <c r="BZ130" s="499"/>
      <c r="CA130" s="192">
        <v>1</v>
      </c>
      <c r="CB130" s="177" t="str">
        <f>IF($F130="","",IFERROR(INDEX(#REF!,MATCH('一覧（改訂前の当初）'!$F126,#REF!,0),MATCH($CA$4,#REF!,0)),""))</f>
        <v/>
      </c>
      <c r="CC130" s="178" t="str">
        <f t="shared" si="313"/>
        <v/>
      </c>
      <c r="CD130" s="176" t="str">
        <f t="shared" si="213"/>
        <v/>
      </c>
      <c r="CE130" s="179"/>
      <c r="CF130" s="106" t="str">
        <f t="shared" si="214"/>
        <v/>
      </c>
      <c r="CG130" s="75" t="str">
        <f>IF(OR($CF130="",$F130=""),"",INDEX(#REF!,MATCH($F130,#REF!,0),MATCH(CF$4,#REF!,0)))</f>
        <v/>
      </c>
      <c r="CH130" s="180" t="str">
        <f t="shared" si="215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前の当初）'!$N126,#REF!,0),MATCH('一覧（改訂前の当初）'!CK$4,#REF!,0))="",INDEX(#REF!,MATCH('一覧（改訂前の当初）'!$N126,#REF!,0),MATCH('一覧（改訂前の当初）'!CK$4,#REF!,0))+$I130&gt;=BJ130),"",IF(OR(BI130="事後保全対応で更新",BI130="事後保全のみ更新せず"),"",INDEX(#REF!,MATCH('一覧（改訂前の当初）'!$N126,#REF!,0),MATCH('一覧（改訂前の当初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前の当初）'!N126,#REF!,0),MATCH(CP$4,#REF!,0))="",INDEX(#REF!,MATCH('一覧（改訂前の当初）'!N126,#REF!,0),MATCH(CP$4,#REF!,0))+$I130&gt;=BJ130),"",IF(OR(BI130="事後保全対応で更新",BI130="事後保全のみ更新せず"),"",INDEX(#REF!,MATCH('一覧（改訂前の当初）'!$N126,#REF!,0),MATCH('一覧（改訂前の当初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216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前の当初）'!$N126,#REF!,0),MATCH('一覧（改訂前の当初）'!CU$4,#REF!,0))="",INDEX(#REF!,MATCH('一覧（改訂前の当初）'!$N126,#REF!,0),MATCH('一覧（改訂前の当初）'!CU$4,#REF!,0))+I130&gt;=BJ130),"",IF(OR(BI130="事後保全対応で更新",BI130="事後保全のみ更新せず"),"",INDEX(#REF!,MATCH('一覧（改訂前の当初）'!$N126,#REF!,0),MATCH('一覧（改訂前の当初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217"/>
        <v/>
      </c>
      <c r="DA130" s="76" t="str">
        <f t="shared" si="235"/>
        <v/>
      </c>
      <c r="DB130" s="82">
        <v>1</v>
      </c>
      <c r="DC130" s="183" t="str">
        <f t="shared" si="218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345"/>
      <c r="DY130" s="348"/>
      <c r="DZ130" s="348"/>
      <c r="EA130" s="348"/>
      <c r="EB130" s="349"/>
      <c r="EC130" s="1204"/>
      <c r="ED130" s="1207"/>
      <c r="EE130" s="1207"/>
      <c r="EF130" s="1207"/>
      <c r="EG130" s="410"/>
      <c r="EH130" s="631" t="s">
        <v>429</v>
      </c>
      <c r="EI130" s="406"/>
      <c r="EJ130" s="348"/>
      <c r="EK130" s="348"/>
      <c r="EL130" s="349"/>
      <c r="EM130" s="388"/>
      <c r="EN130" s="348"/>
      <c r="EO130" s="348"/>
      <c r="EP130" s="348"/>
      <c r="EQ130" s="349"/>
      <c r="ER130" s="388"/>
      <c r="ES130" s="348"/>
      <c r="ET130" s="348"/>
      <c r="EU130" s="348"/>
      <c r="EV130" s="349"/>
      <c r="EW130" s="388"/>
      <c r="EX130" s="348"/>
      <c r="EY130" s="348"/>
      <c r="EZ130" s="348"/>
      <c r="FA130" s="349"/>
      <c r="FB130" s="1267" t="s">
        <v>55</v>
      </c>
      <c r="FC130" s="1266" t="s">
        <v>55</v>
      </c>
      <c r="FD130" s="348"/>
      <c r="FE130" s="348"/>
      <c r="FF130" s="349"/>
      <c r="FG130" s="541"/>
      <c r="FH130" s="348"/>
      <c r="FI130" s="348"/>
      <c r="FJ130" s="348"/>
      <c r="FK130" s="524"/>
      <c r="FL130" s="210"/>
      <c r="FM130" s="43"/>
      <c r="FN130" s="43"/>
      <c r="FO130" s="55" t="str">
        <f t="shared" si="219"/>
        <v/>
      </c>
      <c r="FP130" s="43"/>
      <c r="FQ130" s="56" t="str">
        <f>IF(AO130="","",INDEX($FW$2:$GA$2,2,MATCH(AO130,#REF!,0)))</f>
        <v/>
      </c>
      <c r="FR130" s="57" t="str">
        <f>IF(AP130="","",INDEX($FW$2:$GA$2,2,MATCH(AP130,#REF!,0)))</f>
        <v/>
      </c>
      <c r="FS130" s="57" t="str">
        <f>IF(AQ130="","",INDEX($FW$2:$GA$2,2,MATCH(AQ130,#REF!,0)))</f>
        <v/>
      </c>
      <c r="FT130" s="57" t="str">
        <f>IF(AR130="","",INDEX($FW$2:$GA$2,2,MATCH(AR130,#REF!,0)))</f>
        <v/>
      </c>
      <c r="FU130" s="57" t="str">
        <f>IF(AS130="","",INDEX($FW$2:$GA$2,2,MATCH(AS130,#REF!,0)))</f>
        <v/>
      </c>
      <c r="FV130" s="57" t="str">
        <f>IF(AT130="","",INDEX($FW$2:$GA$2,2,MATCH(AT130,#REF!,0)))</f>
        <v/>
      </c>
      <c r="FW130" s="57" t="str">
        <f>IF(AU130="","",INDEX($FW$2:$GA$2,2,MATCH(AU130,#REF!,0)))</f>
        <v/>
      </c>
      <c r="FX130" s="57" t="str">
        <f>IF(AV130="","",INDEX($FW$2:$GA$2,2,MATCH(AV130,#REF!,0)))</f>
        <v/>
      </c>
      <c r="FY130" s="57" t="str">
        <f>IF(AW130="","",INDEX($FW$2:$GA$2,2,MATCH(AW130,#REF!,0)))</f>
        <v/>
      </c>
      <c r="FZ130" s="58" t="str">
        <f>IF(AX130="","",INDEX($FW$2:$GA$2,2,MATCH(AX130,#REF!,0)))</f>
        <v/>
      </c>
      <c r="GA130" s="59" t="e">
        <f>SUMPRODUCT(FQ130:FZ130,#REF!)</f>
        <v>#REF!</v>
      </c>
      <c r="GB130" s="43"/>
      <c r="GC130" s="88" t="str">
        <f t="shared" si="220"/>
        <v/>
      </c>
      <c r="GD130" s="88" t="e">
        <f t="shared" si="221"/>
        <v>#REF!</v>
      </c>
      <c r="GE130" s="88" t="e">
        <f t="shared" si="222"/>
        <v>#REF!</v>
      </c>
      <c r="GF130" s="87" t="e">
        <f t="shared" si="223"/>
        <v>#REF!</v>
      </c>
      <c r="GG130" s="87" t="str">
        <f t="shared" si="224"/>
        <v/>
      </c>
      <c r="GH130" s="87" t="str">
        <f t="shared" si="225"/>
        <v/>
      </c>
      <c r="GI130" s="87" t="str">
        <f t="shared" si="226"/>
        <v/>
      </c>
      <c r="GJ130" s="87" t="str">
        <f t="shared" si="227"/>
        <v/>
      </c>
    </row>
    <row r="131" spans="1:192" s="13" customFormat="1" ht="22.5" customHeight="1" outlineLevel="1">
      <c r="A131" s="608"/>
      <c r="B131" s="166"/>
      <c r="C131" s="494"/>
      <c r="D131" s="498" t="s">
        <v>374</v>
      </c>
      <c r="E131" s="195" t="s">
        <v>243</v>
      </c>
      <c r="F131" s="198" t="s">
        <v>358</v>
      </c>
      <c r="G131" s="167"/>
      <c r="H131" s="165"/>
      <c r="I131" s="167">
        <v>1992</v>
      </c>
      <c r="J131" s="167" t="str">
        <f>IF(OR(I131="",TYPE(I131)&lt;&gt;1),"",TEXT(DATEVALUE(I131&amp;"/1/1"),"gge"))</f>
        <v>平4</v>
      </c>
      <c r="K131" s="167"/>
      <c r="L131" s="621">
        <v>240</v>
      </c>
      <c r="M131" s="68"/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5: 200㎡以上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>IF(AND(TYPE(B$4)=1,B$4&lt;&gt;"",TYPE(I131)=1,I131&lt;&gt;""),B$4-I131,"")</f>
        <v>23</v>
      </c>
      <c r="AZ131" s="68"/>
      <c r="BA131" s="68">
        <f>IF(AY131="","",AY131+AZ131)</f>
        <v>23</v>
      </c>
      <c r="BB131" s="69" t="e">
        <f>GA131/10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>IF(OR(B$4="",AN131=""),"",AN131+B$4)</f>
        <v/>
      </c>
      <c r="BK131" s="441" t="s">
        <v>68</v>
      </c>
      <c r="BL131" s="441">
        <v>2</v>
      </c>
      <c r="BM131" s="441"/>
      <c r="BN131" s="442"/>
      <c r="BO131" s="440"/>
      <c r="BP131" s="441"/>
      <c r="BQ131" s="441"/>
      <c r="BR131" s="441"/>
      <c r="BS131" s="441"/>
      <c r="BT131" s="441"/>
      <c r="BU131" s="441"/>
      <c r="BV131" s="442"/>
      <c r="BW131" s="191"/>
      <c r="BX131" s="190"/>
      <c r="BY131" s="190"/>
      <c r="BZ131" s="499"/>
      <c r="CA131" s="192">
        <v>1</v>
      </c>
      <c r="CB131" s="177" t="str">
        <f>IF($F131="","",IFERROR(INDEX(#REF!,MATCH('一覧（改訂前の当初）'!$F127,#REF!,0),MATCH($CA$4,#REF!,0)),""))</f>
        <v/>
      </c>
      <c r="CC131" s="178" t="str">
        <f t="shared" si="313"/>
        <v/>
      </c>
      <c r="CD131" s="176" t="str">
        <f t="shared" si="213"/>
        <v/>
      </c>
      <c r="CE131" s="179"/>
      <c r="CF131" s="106" t="str">
        <f t="shared" si="214"/>
        <v/>
      </c>
      <c r="CG131" s="75" t="str">
        <f>IF(OR($CF131="",$F131=""),"",INDEX(#REF!,MATCH($F131,#REF!,0),MATCH(CF$4,#REF!,0)))</f>
        <v/>
      </c>
      <c r="CH131" s="180" t="str">
        <f t="shared" si="215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前の当初）'!$N127,#REF!,0),MATCH('一覧（改訂前の当初）'!CK$4,#REF!,0))="",INDEX(#REF!,MATCH('一覧（改訂前の当初）'!$N127,#REF!,0),MATCH('一覧（改訂前の当初）'!CK$4,#REF!,0))+$I131&gt;=BJ131),"",IF(OR(BI131="事後保全対応で更新",BI131="事後保全のみ更新せず"),"",INDEX(#REF!,MATCH('一覧（改訂前の当初）'!$N127,#REF!,0),MATCH('一覧（改訂前の当初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前の当初）'!N127,#REF!,0),MATCH(CP$4,#REF!,0))="",INDEX(#REF!,MATCH('一覧（改訂前の当初）'!N127,#REF!,0),MATCH(CP$4,#REF!,0))+$I131&gt;=BJ131),"",IF(OR(BI131="事後保全対応で更新",BI131="事後保全のみ更新せず"),"",INDEX(#REF!,MATCH('一覧（改訂前の当初）'!$N127,#REF!,0),MATCH('一覧（改訂前の当初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216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前の当初）'!$N127,#REF!,0),MATCH('一覧（改訂前の当初）'!CU$4,#REF!,0))="",INDEX(#REF!,MATCH('一覧（改訂前の当初）'!$N127,#REF!,0),MATCH('一覧（改訂前の当初）'!CU$4,#REF!,0))+I131&gt;=BJ131),"",IF(OR(BI131="事後保全対応で更新",BI131="事後保全のみ更新せず"),"",INDEX(#REF!,MATCH('一覧（改訂前の当初）'!$N127,#REF!,0),MATCH('一覧（改訂前の当初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217"/>
        <v/>
      </c>
      <c r="DA131" s="76" t="str">
        <f t="shared" si="235"/>
        <v/>
      </c>
      <c r="DB131" s="82">
        <v>1</v>
      </c>
      <c r="DC131" s="183" t="str">
        <f t="shared" si="218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345"/>
      <c r="DY131" s="348"/>
      <c r="DZ131" s="348"/>
      <c r="EA131" s="348"/>
      <c r="EB131" s="349"/>
      <c r="EC131" s="1204"/>
      <c r="ED131" s="1207"/>
      <c r="EE131" s="1207"/>
      <c r="EF131" s="1207"/>
      <c r="EG131" s="410"/>
      <c r="EH131" s="631" t="s">
        <v>429</v>
      </c>
      <c r="EI131" s="406"/>
      <c r="EJ131" s="348"/>
      <c r="EK131" s="348"/>
      <c r="EL131" s="349"/>
      <c r="EM131" s="388"/>
      <c r="EN131" s="348"/>
      <c r="EO131" s="348"/>
      <c r="EP131" s="348"/>
      <c r="EQ131" s="349"/>
      <c r="ER131" s="388"/>
      <c r="ES131" s="348"/>
      <c r="ET131" s="348"/>
      <c r="EU131" s="348"/>
      <c r="EV131" s="349"/>
      <c r="EW131" s="388"/>
      <c r="EX131" s="348"/>
      <c r="EY131" s="348"/>
      <c r="EZ131" s="348"/>
      <c r="FA131" s="349"/>
      <c r="FB131" s="1267"/>
      <c r="FC131" s="1266"/>
      <c r="FD131" s="348"/>
      <c r="FE131" s="348"/>
      <c r="FF131" s="349"/>
      <c r="FG131" s="541"/>
      <c r="FH131" s="348"/>
      <c r="FI131" s="348"/>
      <c r="FJ131" s="348"/>
      <c r="FK131" s="524"/>
      <c r="FL131" s="210"/>
      <c r="FM131" s="43"/>
      <c r="FN131" s="43"/>
      <c r="FO131" s="55" t="str">
        <f t="shared" si="219"/>
        <v/>
      </c>
      <c r="FP131" s="43"/>
      <c r="FQ131" s="56" t="str">
        <f>IF(AO131="","",INDEX($FW$2:$GA$2,2,MATCH(AO131,#REF!,0)))</f>
        <v/>
      </c>
      <c r="FR131" s="57" t="str">
        <f>IF(AP131="","",INDEX($FW$2:$GA$2,2,MATCH(AP131,#REF!,0)))</f>
        <v/>
      </c>
      <c r="FS131" s="57" t="str">
        <f>IF(AQ131="","",INDEX($FW$2:$GA$2,2,MATCH(AQ131,#REF!,0)))</f>
        <v/>
      </c>
      <c r="FT131" s="57" t="str">
        <f>IF(AR131="","",INDEX($FW$2:$GA$2,2,MATCH(AR131,#REF!,0)))</f>
        <v/>
      </c>
      <c r="FU131" s="57" t="str">
        <f>IF(AS131="","",INDEX($FW$2:$GA$2,2,MATCH(AS131,#REF!,0)))</f>
        <v/>
      </c>
      <c r="FV131" s="57" t="str">
        <f>IF(AT131="","",INDEX($FW$2:$GA$2,2,MATCH(AT131,#REF!,0)))</f>
        <v/>
      </c>
      <c r="FW131" s="57" t="str">
        <f>IF(AU131="","",INDEX($FW$2:$GA$2,2,MATCH(AU131,#REF!,0)))</f>
        <v/>
      </c>
      <c r="FX131" s="57" t="str">
        <f>IF(AV131="","",INDEX($FW$2:$GA$2,2,MATCH(AV131,#REF!,0)))</f>
        <v/>
      </c>
      <c r="FY131" s="57" t="str">
        <f>IF(AW131="","",INDEX($FW$2:$GA$2,2,MATCH(AW131,#REF!,0)))</f>
        <v/>
      </c>
      <c r="FZ131" s="58" t="str">
        <f>IF(AX131="","",INDEX($FW$2:$GA$2,2,MATCH(AX131,#REF!,0)))</f>
        <v/>
      </c>
      <c r="GA131" s="59" t="e">
        <f>SUMPRODUCT(FQ131:FZ131,#REF!)</f>
        <v>#REF!</v>
      </c>
      <c r="GB131" s="43"/>
      <c r="GC131" s="88" t="str">
        <f t="shared" si="220"/>
        <v/>
      </c>
      <c r="GD131" s="88" t="e">
        <f t="shared" si="221"/>
        <v>#REF!</v>
      </c>
      <c r="GE131" s="88" t="e">
        <f t="shared" si="222"/>
        <v>#REF!</v>
      </c>
      <c r="GF131" s="87" t="e">
        <f t="shared" si="223"/>
        <v>#REF!</v>
      </c>
      <c r="GG131" s="87" t="str">
        <f t="shared" si="224"/>
        <v/>
      </c>
      <c r="GH131" s="87" t="str">
        <f t="shared" si="225"/>
        <v/>
      </c>
      <c r="GI131" s="87" t="str">
        <f t="shared" si="226"/>
        <v/>
      </c>
      <c r="GJ131" s="87" t="str">
        <f t="shared" si="227"/>
        <v/>
      </c>
    </row>
    <row r="132" spans="1:192" s="13" customFormat="1" ht="22.5" customHeight="1" outlineLevel="1">
      <c r="A132" s="608"/>
      <c r="B132" s="166"/>
      <c r="C132" s="494"/>
      <c r="D132" s="498" t="s">
        <v>374</v>
      </c>
      <c r="E132" s="195" t="s">
        <v>244</v>
      </c>
      <c r="F132" s="198" t="s">
        <v>358</v>
      </c>
      <c r="G132" s="167"/>
      <c r="H132" s="165"/>
      <c r="I132" s="167">
        <v>1987</v>
      </c>
      <c r="J132" s="167" t="str">
        <f>IF(OR(I132="",TYPE(I132)&lt;&gt;1),"",TEXT(DATEVALUE(I132&amp;"/1/1"),"gge"))</f>
        <v>昭62</v>
      </c>
      <c r="K132" s="167"/>
      <c r="L132" s="621">
        <v>761</v>
      </c>
      <c r="M132" s="68"/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4: 500㎡以上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>IF(AND(TYPE(B$4)=1,B$4&lt;&gt;"",TYPE(I132)=1,I132&lt;&gt;""),B$4-I132,"")</f>
        <v>28</v>
      </c>
      <c r="AZ132" s="68"/>
      <c r="BA132" s="68">
        <f>IF(AY132="","",AY132+AZ132)</f>
        <v>28</v>
      </c>
      <c r="BB132" s="69" t="e">
        <f>GA132/10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>IF(OR(B$4="",AN132=""),"",AN132+B$4)</f>
        <v/>
      </c>
      <c r="BK132" s="447" t="s">
        <v>68</v>
      </c>
      <c r="BL132" s="447">
        <v>1</v>
      </c>
      <c r="BM132" s="447" t="s">
        <v>1</v>
      </c>
      <c r="BN132" s="442" t="s">
        <v>414</v>
      </c>
      <c r="BO132" s="449" t="s">
        <v>2</v>
      </c>
      <c r="BP132" s="446" t="s">
        <v>1</v>
      </c>
      <c r="BQ132" s="447" t="s">
        <v>0</v>
      </c>
      <c r="BR132" s="447" t="s">
        <v>0</v>
      </c>
      <c r="BS132" s="447" t="s">
        <v>0</v>
      </c>
      <c r="BT132" s="447" t="s">
        <v>0</v>
      </c>
      <c r="BU132" s="446" t="s">
        <v>1</v>
      </c>
      <c r="BV132" s="448" t="s">
        <v>42</v>
      </c>
      <c r="BW132" s="193" t="s">
        <v>0</v>
      </c>
      <c r="BX132" s="190"/>
      <c r="BY132" s="190"/>
      <c r="BZ132" s="501"/>
      <c r="CA132" s="192">
        <v>1</v>
      </c>
      <c r="CB132" s="177" t="str">
        <f>IF($F132="","",IFERROR(INDEX(#REF!,MATCH('一覧（改訂前の当初）'!$F128,#REF!,0),MATCH($CA$4,#REF!,0)),""))</f>
        <v/>
      </c>
      <c r="CC132" s="178" t="str">
        <f t="shared" si="313"/>
        <v/>
      </c>
      <c r="CD132" s="186" t="str">
        <f t="shared" si="213"/>
        <v/>
      </c>
      <c r="CE132" s="187"/>
      <c r="CF132" s="106" t="str">
        <f t="shared" si="214"/>
        <v/>
      </c>
      <c r="CG132" s="75" t="str">
        <f>IF(OR($CF132="",$F132=""),"",INDEX(#REF!,MATCH($F132,#REF!,0),MATCH(CF$4,#REF!,0)))</f>
        <v/>
      </c>
      <c r="CH132" s="180" t="str">
        <f t="shared" si="215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前の当初）'!$N128,#REF!,0),MATCH('一覧（改訂前の当初）'!CK$4,#REF!,0))="",INDEX(#REF!,MATCH('一覧（改訂前の当初）'!$N128,#REF!,0),MATCH('一覧（改訂前の当初）'!CK$4,#REF!,0))+$I132&gt;=BJ132),"",IF(OR(BI132="事後保全対応で更新",BI132="事後保全のみ更新せず"),"",INDEX(#REF!,MATCH('一覧（改訂前の当初）'!$N128,#REF!,0),MATCH('一覧（改訂前の当初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前の当初）'!N128,#REF!,0),MATCH(CP$4,#REF!,0))="",INDEX(#REF!,MATCH('一覧（改訂前の当初）'!N128,#REF!,0),MATCH(CP$4,#REF!,0))+$I132&gt;=BJ132),"",IF(OR(BI132="事後保全対応で更新",BI132="事後保全のみ更新せず"),"",INDEX(#REF!,MATCH('一覧（改訂前の当初）'!$N128,#REF!,0),MATCH('一覧（改訂前の当初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216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前の当初）'!$N128,#REF!,0),MATCH('一覧（改訂前の当初）'!CU$4,#REF!,0))="",INDEX(#REF!,MATCH('一覧（改訂前の当初）'!$N128,#REF!,0),MATCH('一覧（改訂前の当初）'!CU$4,#REF!,0))+I132&gt;=BJ132),"",IF(OR(BI132="事後保全対応で更新",BI132="事後保全のみ更新せず"),"",INDEX(#REF!,MATCH('一覧（改訂前の当初）'!$N128,#REF!,0),MATCH('一覧（改訂前の当初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217"/>
        <v/>
      </c>
      <c r="DA132" s="76" t="str">
        <f t="shared" si="235"/>
        <v/>
      </c>
      <c r="DB132" s="82">
        <v>1</v>
      </c>
      <c r="DC132" s="183" t="str">
        <f t="shared" si="218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345"/>
      <c r="DY132" s="348"/>
      <c r="DZ132" s="348"/>
      <c r="EA132" s="348"/>
      <c r="EB132" s="349"/>
      <c r="EC132" s="1204"/>
      <c r="ED132" s="1207"/>
      <c r="EE132" s="1207"/>
      <c r="EF132" s="1207"/>
      <c r="EG132" s="410"/>
      <c r="EH132" s="631" t="s">
        <v>429</v>
      </c>
      <c r="EI132" s="406"/>
      <c r="EJ132" s="348"/>
      <c r="EK132" s="348"/>
      <c r="EL132" s="349"/>
      <c r="EM132" s="388"/>
      <c r="EN132" s="348"/>
      <c r="EO132" s="348"/>
      <c r="EP132" s="348"/>
      <c r="EQ132" s="349"/>
      <c r="ER132" s="388"/>
      <c r="ES132" s="348"/>
      <c r="ET132" s="348"/>
      <c r="EU132" s="348"/>
      <c r="EV132" s="349"/>
      <c r="EW132" s="388"/>
      <c r="EX132" s="348"/>
      <c r="EY132" s="348"/>
      <c r="EZ132" s="348"/>
      <c r="FA132" s="349"/>
      <c r="FB132" s="1267"/>
      <c r="FC132" s="1266"/>
      <c r="FD132" s="348"/>
      <c r="FE132" s="348"/>
      <c r="FF132" s="349"/>
      <c r="FG132" s="541"/>
      <c r="FH132" s="348"/>
      <c r="FI132" s="348"/>
      <c r="FJ132" s="348"/>
      <c r="FK132" s="524"/>
      <c r="FL132" s="210"/>
      <c r="FM132" s="43"/>
      <c r="FN132" s="43"/>
      <c r="FO132" s="55" t="str">
        <f t="shared" si="219"/>
        <v/>
      </c>
      <c r="FP132" s="43"/>
      <c r="FQ132" s="56" t="str">
        <f>IF(AO132="","",INDEX($FW$2:$GA$2,2,MATCH(AO132,#REF!,0)))</f>
        <v/>
      </c>
      <c r="FR132" s="57" t="str">
        <f>IF(AP132="","",INDEX($FW$2:$GA$2,2,MATCH(AP132,#REF!,0)))</f>
        <v/>
      </c>
      <c r="FS132" s="57" t="str">
        <f>IF(AQ132="","",INDEX($FW$2:$GA$2,2,MATCH(AQ132,#REF!,0)))</f>
        <v/>
      </c>
      <c r="FT132" s="57" t="str">
        <f>IF(AR132="","",INDEX($FW$2:$GA$2,2,MATCH(AR132,#REF!,0)))</f>
        <v/>
      </c>
      <c r="FU132" s="57" t="str">
        <f>IF(AS132="","",INDEX($FW$2:$GA$2,2,MATCH(AS132,#REF!,0)))</f>
        <v/>
      </c>
      <c r="FV132" s="57" t="str">
        <f>IF(AT132="","",INDEX($FW$2:$GA$2,2,MATCH(AT132,#REF!,0)))</f>
        <v/>
      </c>
      <c r="FW132" s="57" t="str">
        <f>IF(AU132="","",INDEX($FW$2:$GA$2,2,MATCH(AU132,#REF!,0)))</f>
        <v/>
      </c>
      <c r="FX132" s="57" t="str">
        <f>IF(AV132="","",INDEX($FW$2:$GA$2,2,MATCH(AV132,#REF!,0)))</f>
        <v/>
      </c>
      <c r="FY132" s="57" t="str">
        <f>IF(AW132="","",INDEX($FW$2:$GA$2,2,MATCH(AW132,#REF!,0)))</f>
        <v/>
      </c>
      <c r="FZ132" s="58" t="str">
        <f>IF(AX132="","",INDEX($FW$2:$GA$2,2,MATCH(AX132,#REF!,0)))</f>
        <v/>
      </c>
      <c r="GA132" s="59" t="e">
        <f>SUMPRODUCT(FQ132:FZ132,#REF!)</f>
        <v>#REF!</v>
      </c>
      <c r="GB132" s="43"/>
      <c r="GC132" s="88" t="str">
        <f t="shared" si="220"/>
        <v/>
      </c>
      <c r="GD132" s="88" t="e">
        <f t="shared" si="221"/>
        <v>#REF!</v>
      </c>
      <c r="GE132" s="88" t="e">
        <f t="shared" si="222"/>
        <v>#REF!</v>
      </c>
      <c r="GF132" s="87" t="e">
        <f t="shared" si="223"/>
        <v>#REF!</v>
      </c>
      <c r="GG132" s="87" t="str">
        <f t="shared" si="224"/>
        <v/>
      </c>
      <c r="GH132" s="87" t="str">
        <f t="shared" si="225"/>
        <v/>
      </c>
      <c r="GI132" s="87" t="str">
        <f t="shared" si="226"/>
        <v/>
      </c>
      <c r="GJ132" s="87" t="str">
        <f t="shared" si="227"/>
        <v/>
      </c>
    </row>
    <row r="133" spans="1:192" s="13" customFormat="1" ht="22.5" customHeight="1" outlineLevel="1">
      <c r="A133" s="608"/>
      <c r="B133" s="166"/>
      <c r="C133" s="494"/>
      <c r="D133" s="498" t="s">
        <v>374</v>
      </c>
      <c r="E133" s="195" t="s">
        <v>245</v>
      </c>
      <c r="F133" s="198" t="s">
        <v>358</v>
      </c>
      <c r="G133" s="167"/>
      <c r="H133" s="165"/>
      <c r="I133" s="167">
        <v>1988</v>
      </c>
      <c r="J133" s="167" t="str">
        <f>IF(OR(I133="",TYPE(I133)&lt;&gt;1),"",TEXT(DATEVALUE(I133&amp;"/1/1"),"gge"))</f>
        <v>昭63</v>
      </c>
      <c r="K133" s="167"/>
      <c r="L133" s="621">
        <v>1396</v>
      </c>
      <c r="M133" s="68"/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3: 1,000㎡以上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>IF(AND(TYPE(B$4)=1,B$4&lt;&gt;"",TYPE(I133)=1,I133&lt;&gt;""),B$4-I133,"")</f>
        <v>27</v>
      </c>
      <c r="AZ133" s="68"/>
      <c r="BA133" s="68">
        <f>IF(AY133="","",AY133+AZ133)</f>
        <v>27</v>
      </c>
      <c r="BB133" s="69" t="e">
        <f>GA133/10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>IF(OR(B$4="",AN133=""),"",AN133+B$4)</f>
        <v/>
      </c>
      <c r="BK133" s="441" t="s">
        <v>68</v>
      </c>
      <c r="BL133" s="441">
        <v>1</v>
      </c>
      <c r="BM133" s="441" t="s">
        <v>0</v>
      </c>
      <c r="BN133" s="442" t="s">
        <v>414</v>
      </c>
      <c r="BO133" s="443" t="s">
        <v>3</v>
      </c>
      <c r="BP133" s="441" t="s">
        <v>0</v>
      </c>
      <c r="BQ133" s="441" t="s">
        <v>0</v>
      </c>
      <c r="BR133" s="444" t="s">
        <v>2</v>
      </c>
      <c r="BS133" s="441" t="s">
        <v>0</v>
      </c>
      <c r="BT133" s="441" t="s">
        <v>0</v>
      </c>
      <c r="BU133" s="441" t="s">
        <v>42</v>
      </c>
      <c r="BV133" s="442" t="s">
        <v>42</v>
      </c>
      <c r="BW133" s="191" t="s">
        <v>0</v>
      </c>
      <c r="BX133" s="190"/>
      <c r="BY133" s="190"/>
      <c r="BZ133" s="500">
        <v>14916000</v>
      </c>
      <c r="CA133" s="192">
        <v>1</v>
      </c>
      <c r="CB133" s="177" t="str">
        <f>IF($F133="","",IFERROR(INDEX(#REF!,MATCH('一覧（改訂前の当初）'!$F129,#REF!,0),MATCH($CA$4,#REF!,0)),""))</f>
        <v/>
      </c>
      <c r="CC133" s="178" t="str">
        <f t="shared" si="313"/>
        <v/>
      </c>
      <c r="CD133" s="176" t="str">
        <f t="shared" si="213"/>
        <v/>
      </c>
      <c r="CE133" s="179"/>
      <c r="CF133" s="106" t="str">
        <f t="shared" si="214"/>
        <v/>
      </c>
      <c r="CG133" s="75" t="str">
        <f>IF(OR($CF133="",$F133=""),"",INDEX(#REF!,MATCH($F133,#REF!,0),MATCH(CF$4,#REF!,0)))</f>
        <v/>
      </c>
      <c r="CH133" s="180" t="str">
        <f t="shared" si="215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前の当初）'!$N129,#REF!,0),MATCH('一覧（改訂前の当初）'!CK$4,#REF!,0))="",INDEX(#REF!,MATCH('一覧（改訂前の当初）'!$N129,#REF!,0),MATCH('一覧（改訂前の当初）'!CK$4,#REF!,0))+$I133&gt;=BJ133),"",IF(OR(BI133="事後保全対応で更新",BI133="事後保全のみ更新せず"),"",INDEX(#REF!,MATCH('一覧（改訂前の当初）'!$N129,#REF!,0),MATCH('一覧（改訂前の当初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前の当初）'!N129,#REF!,0),MATCH(CP$4,#REF!,0))="",INDEX(#REF!,MATCH('一覧（改訂前の当初）'!N129,#REF!,0),MATCH(CP$4,#REF!,0))+$I133&gt;=BJ133),"",IF(OR(BI133="事後保全対応で更新",BI133="事後保全のみ更新せず"),"",INDEX(#REF!,MATCH('一覧（改訂前の当初）'!$N129,#REF!,0),MATCH('一覧（改訂前の当初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216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前の当初）'!$N129,#REF!,0),MATCH('一覧（改訂前の当初）'!CU$4,#REF!,0))="",INDEX(#REF!,MATCH('一覧（改訂前の当初）'!$N129,#REF!,0),MATCH('一覧（改訂前の当初）'!CU$4,#REF!,0))+I133&gt;=BJ133),"",IF(OR(BI133="事後保全対応で更新",BI133="事後保全のみ更新せず"),"",INDEX(#REF!,MATCH('一覧（改訂前の当初）'!$N129,#REF!,0),MATCH('一覧（改訂前の当初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217"/>
        <v/>
      </c>
      <c r="DA133" s="76" t="str">
        <f t="shared" si="235"/>
        <v/>
      </c>
      <c r="DB133" s="82">
        <v>1</v>
      </c>
      <c r="DC133" s="183" t="str">
        <f t="shared" si="218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345"/>
      <c r="DY133" s="348"/>
      <c r="DZ133" s="348"/>
      <c r="EA133" s="348"/>
      <c r="EB133" s="349"/>
      <c r="EC133" s="1204"/>
      <c r="ED133" s="1207"/>
      <c r="EE133" s="1207"/>
      <c r="EF133" s="1207"/>
      <c r="EG133" s="410"/>
      <c r="EH133" s="631" t="s">
        <v>429</v>
      </c>
      <c r="EI133" s="406"/>
      <c r="EJ133" s="348"/>
      <c r="EK133" s="348"/>
      <c r="EL133" s="349"/>
      <c r="EM133" s="388"/>
      <c r="EN133" s="348"/>
      <c r="EO133" s="348"/>
      <c r="EP133" s="348"/>
      <c r="EQ133" s="349"/>
      <c r="ER133" s="388"/>
      <c r="ES133" s="348"/>
      <c r="ET133" s="348"/>
      <c r="EU133" s="348"/>
      <c r="EV133" s="349"/>
      <c r="EW133" s="388"/>
      <c r="EX133" s="348"/>
      <c r="EY133" s="348"/>
      <c r="EZ133" s="348"/>
      <c r="FA133" s="349"/>
      <c r="FB133" s="1267"/>
      <c r="FC133" s="1266"/>
      <c r="FD133" s="348"/>
      <c r="FE133" s="348"/>
      <c r="FF133" s="349"/>
      <c r="FG133" s="541"/>
      <c r="FH133" s="348"/>
      <c r="FI133" s="348"/>
      <c r="FJ133" s="348"/>
      <c r="FK133" s="524"/>
      <c r="FL133" s="210"/>
      <c r="FM133" s="43"/>
      <c r="FN133" s="43"/>
      <c r="FO133" s="55" t="str">
        <f t="shared" si="219"/>
        <v/>
      </c>
      <c r="FP133" s="43"/>
      <c r="FQ133" s="56" t="str">
        <f>IF(AO133="","",INDEX($FW$2:$GA$2,2,MATCH(AO133,#REF!,0)))</f>
        <v/>
      </c>
      <c r="FR133" s="57" t="str">
        <f>IF(AP133="","",INDEX($FW$2:$GA$2,2,MATCH(AP133,#REF!,0)))</f>
        <v/>
      </c>
      <c r="FS133" s="57" t="str">
        <f>IF(AQ133="","",INDEX($FW$2:$GA$2,2,MATCH(AQ133,#REF!,0)))</f>
        <v/>
      </c>
      <c r="FT133" s="57" t="str">
        <f>IF(AR133="","",INDEX($FW$2:$GA$2,2,MATCH(AR133,#REF!,0)))</f>
        <v/>
      </c>
      <c r="FU133" s="57" t="str">
        <f>IF(AS133="","",INDEX($FW$2:$GA$2,2,MATCH(AS133,#REF!,0)))</f>
        <v/>
      </c>
      <c r="FV133" s="57" t="str">
        <f>IF(AT133="","",INDEX($FW$2:$GA$2,2,MATCH(AT133,#REF!,0)))</f>
        <v/>
      </c>
      <c r="FW133" s="57" t="str">
        <f>IF(AU133="","",INDEX($FW$2:$GA$2,2,MATCH(AU133,#REF!,0)))</f>
        <v/>
      </c>
      <c r="FX133" s="57" t="str">
        <f>IF(AV133="","",INDEX($FW$2:$GA$2,2,MATCH(AV133,#REF!,0)))</f>
        <v/>
      </c>
      <c r="FY133" s="57" t="str">
        <f>IF(AW133="","",INDEX($FW$2:$GA$2,2,MATCH(AW133,#REF!,0)))</f>
        <v/>
      </c>
      <c r="FZ133" s="58" t="str">
        <f>IF(AX133="","",INDEX($FW$2:$GA$2,2,MATCH(AX133,#REF!,0)))</f>
        <v/>
      </c>
      <c r="GA133" s="59" t="e">
        <f>SUMPRODUCT(FQ133:FZ133,#REF!)</f>
        <v>#REF!</v>
      </c>
      <c r="GB133" s="43"/>
      <c r="GC133" s="88" t="str">
        <f t="shared" si="220"/>
        <v/>
      </c>
      <c r="GD133" s="88" t="e">
        <f t="shared" si="221"/>
        <v>#REF!</v>
      </c>
      <c r="GE133" s="88" t="e">
        <f t="shared" si="222"/>
        <v>#REF!</v>
      </c>
      <c r="GF133" s="87" t="e">
        <f t="shared" si="223"/>
        <v>#REF!</v>
      </c>
      <c r="GG133" s="87" t="str">
        <f t="shared" si="224"/>
        <v/>
      </c>
      <c r="GH133" s="87" t="str">
        <f t="shared" si="225"/>
        <v/>
      </c>
      <c r="GI133" s="87" t="str">
        <f t="shared" si="226"/>
        <v/>
      </c>
      <c r="GJ133" s="87" t="str">
        <f t="shared" si="227"/>
        <v/>
      </c>
    </row>
    <row r="134" spans="1:192" s="13" customFormat="1" ht="22.5" customHeight="1" outlineLevel="1">
      <c r="A134" s="608"/>
      <c r="B134" s="166"/>
      <c r="C134" s="494"/>
      <c r="D134" s="498" t="s">
        <v>374</v>
      </c>
      <c r="E134" s="195" t="s">
        <v>246</v>
      </c>
      <c r="F134" s="198" t="s">
        <v>358</v>
      </c>
      <c r="G134" s="167"/>
      <c r="H134" s="165"/>
      <c r="I134" s="167">
        <v>2004</v>
      </c>
      <c r="J134" s="167" t="str">
        <f>IF(OR(I134="",TYPE(I134)&lt;&gt;1),"",TEXT(DATEVALUE(I134&amp;"/1/1"),"gge"))</f>
        <v>平16</v>
      </c>
      <c r="K134" s="167"/>
      <c r="L134" s="621">
        <v>93</v>
      </c>
      <c r="M134" s="68"/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7: 100㎡未満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>IF(AND(TYPE(B$4)=1,B$4&lt;&gt;"",TYPE(I134)=1,I134&lt;&gt;""),B$4-I134,"")</f>
        <v>11</v>
      </c>
      <c r="AZ134" s="68"/>
      <c r="BA134" s="68">
        <f>IF(AY134="","",AY134+AZ134)</f>
        <v>11</v>
      </c>
      <c r="BB134" s="69" t="e">
        <f>GA134/10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>IF(OR(B$4="",AN134=""),"",AN134+B$4)</f>
        <v/>
      </c>
      <c r="BK134" s="441" t="s">
        <v>68</v>
      </c>
      <c r="BL134" s="441">
        <v>1</v>
      </c>
      <c r="BM134" s="441"/>
      <c r="BN134" s="442"/>
      <c r="BO134" s="440"/>
      <c r="BP134" s="441"/>
      <c r="BQ134" s="441"/>
      <c r="BR134" s="441"/>
      <c r="BS134" s="441"/>
      <c r="BT134" s="441"/>
      <c r="BU134" s="441"/>
      <c r="BV134" s="442"/>
      <c r="BW134" s="191"/>
      <c r="BX134" s="190"/>
      <c r="BY134" s="190"/>
      <c r="BZ134" s="499"/>
      <c r="CA134" s="192">
        <v>1</v>
      </c>
      <c r="CB134" s="177" t="str">
        <f>IF($F134="","",IFERROR(INDEX(#REF!,MATCH('一覧（改訂前の当初）'!$F135,#REF!,0),MATCH($CA$4,#REF!,0)),""))</f>
        <v/>
      </c>
      <c r="CC134" s="178" t="str">
        <f t="shared" si="313"/>
        <v/>
      </c>
      <c r="CD134" s="176" t="str">
        <f t="shared" si="213"/>
        <v/>
      </c>
      <c r="CE134" s="179"/>
      <c r="CF134" s="106" t="str">
        <f t="shared" si="214"/>
        <v/>
      </c>
      <c r="CG134" s="75" t="str">
        <f>IF(OR($CF134="",$F134=""),"",INDEX(#REF!,MATCH($F134,#REF!,0),MATCH(CF$4,#REF!,0)))</f>
        <v/>
      </c>
      <c r="CH134" s="180" t="str">
        <f t="shared" si="215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前の当初）'!$N135,#REF!,0),MATCH('一覧（改訂前の当初）'!CK$4,#REF!,0))="",INDEX(#REF!,MATCH('一覧（改訂前の当初）'!$N135,#REF!,0),MATCH('一覧（改訂前の当初）'!CK$4,#REF!,0))+$I134&gt;=BJ134),"",IF(OR(BI134="事後保全対応で更新",BI134="事後保全のみ更新せず"),"",INDEX(#REF!,MATCH('一覧（改訂前の当初）'!$N135,#REF!,0),MATCH('一覧（改訂前の当初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前の当初）'!N135,#REF!,0),MATCH(CP$4,#REF!,0))="",INDEX(#REF!,MATCH('一覧（改訂前の当初）'!N135,#REF!,0),MATCH(CP$4,#REF!,0))+$I134&gt;=BJ134),"",IF(OR(BI134="事後保全対応で更新",BI134="事後保全のみ更新せず"),"",INDEX(#REF!,MATCH('一覧（改訂前の当初）'!$N135,#REF!,0),MATCH('一覧（改訂前の当初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216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前の当初）'!$N135,#REF!,0),MATCH('一覧（改訂前の当初）'!CU$4,#REF!,0))="",INDEX(#REF!,MATCH('一覧（改訂前の当初）'!$N135,#REF!,0),MATCH('一覧（改訂前の当初）'!CU$4,#REF!,0))+I134&gt;=BJ134),"",IF(OR(BI134="事後保全対応で更新",BI134="事後保全のみ更新せず"),"",INDEX(#REF!,MATCH('一覧（改訂前の当初）'!$N135,#REF!,0),MATCH('一覧（改訂前の当初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217"/>
        <v/>
      </c>
      <c r="DA134" s="76" t="str">
        <f t="shared" si="235"/>
        <v/>
      </c>
      <c r="DB134" s="82">
        <v>1</v>
      </c>
      <c r="DC134" s="183" t="str">
        <f t="shared" si="218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345"/>
      <c r="DY134" s="348"/>
      <c r="DZ134" s="348"/>
      <c r="EA134" s="348"/>
      <c r="EB134" s="349"/>
      <c r="EC134" s="1205"/>
      <c r="ED134" s="1208"/>
      <c r="EE134" s="1208"/>
      <c r="EF134" s="1208"/>
      <c r="EG134" s="410"/>
      <c r="EH134" s="631" t="s">
        <v>429</v>
      </c>
      <c r="EI134" s="406"/>
      <c r="EJ134" s="348"/>
      <c r="EK134" s="348"/>
      <c r="EL134" s="349"/>
      <c r="EM134" s="388"/>
      <c r="EN134" s="348"/>
      <c r="EO134" s="348"/>
      <c r="EP134" s="348"/>
      <c r="EQ134" s="349"/>
      <c r="ER134" s="388"/>
      <c r="ES134" s="348"/>
      <c r="ET134" s="348"/>
      <c r="EU134" s="348"/>
      <c r="EV134" s="349"/>
      <c r="EW134" s="388"/>
      <c r="EX134" s="348"/>
      <c r="EY134" s="348"/>
      <c r="EZ134" s="348"/>
      <c r="FA134" s="349"/>
      <c r="FB134" s="1267"/>
      <c r="FC134" s="1266"/>
      <c r="FD134" s="348"/>
      <c r="FE134" s="348"/>
      <c r="FF134" s="349"/>
      <c r="FG134" s="541"/>
      <c r="FH134" s="348"/>
      <c r="FI134" s="348"/>
      <c r="FJ134" s="348"/>
      <c r="FK134" s="524"/>
      <c r="FL134" s="210"/>
      <c r="FM134" s="43"/>
      <c r="FN134" s="43"/>
      <c r="FO134" s="55" t="str">
        <f t="shared" si="219"/>
        <v/>
      </c>
      <c r="FP134" s="43"/>
      <c r="FQ134" s="56" t="str">
        <f>IF(AO134="","",INDEX($FW$2:$GA$2,2,MATCH(AO134,#REF!,0)))</f>
        <v/>
      </c>
      <c r="FR134" s="57" t="str">
        <f>IF(AP134="","",INDEX($FW$2:$GA$2,2,MATCH(AP134,#REF!,0)))</f>
        <v/>
      </c>
      <c r="FS134" s="57" t="str">
        <f>IF(AQ134="","",INDEX($FW$2:$GA$2,2,MATCH(AQ134,#REF!,0)))</f>
        <v/>
      </c>
      <c r="FT134" s="57" t="str">
        <f>IF(AR134="","",INDEX($FW$2:$GA$2,2,MATCH(AR134,#REF!,0)))</f>
        <v/>
      </c>
      <c r="FU134" s="57" t="str">
        <f>IF(AS134="","",INDEX($FW$2:$GA$2,2,MATCH(AS134,#REF!,0)))</f>
        <v/>
      </c>
      <c r="FV134" s="57" t="str">
        <f>IF(AT134="","",INDEX($FW$2:$GA$2,2,MATCH(AT134,#REF!,0)))</f>
        <v/>
      </c>
      <c r="FW134" s="57" t="str">
        <f>IF(AU134="","",INDEX($FW$2:$GA$2,2,MATCH(AU134,#REF!,0)))</f>
        <v/>
      </c>
      <c r="FX134" s="57" t="str">
        <f>IF(AV134="","",INDEX($FW$2:$GA$2,2,MATCH(AV134,#REF!,0)))</f>
        <v/>
      </c>
      <c r="FY134" s="57" t="str">
        <f>IF(AW134="","",INDEX($FW$2:$GA$2,2,MATCH(AW134,#REF!,0)))</f>
        <v/>
      </c>
      <c r="FZ134" s="58" t="str">
        <f>IF(AX134="","",INDEX($FW$2:$GA$2,2,MATCH(AX134,#REF!,0)))</f>
        <v/>
      </c>
      <c r="GA134" s="59" t="e">
        <f>SUMPRODUCT(FQ134:FZ134,#REF!)</f>
        <v>#REF!</v>
      </c>
      <c r="GB134" s="43"/>
      <c r="GC134" s="88" t="str">
        <f t="shared" si="220"/>
        <v/>
      </c>
      <c r="GD134" s="88" t="e">
        <f t="shared" si="221"/>
        <v>#REF!</v>
      </c>
      <c r="GE134" s="88" t="e">
        <f t="shared" si="222"/>
        <v>#REF!</v>
      </c>
      <c r="GF134" s="87" t="e">
        <f t="shared" si="223"/>
        <v>#REF!</v>
      </c>
      <c r="GG134" s="87" t="str">
        <f t="shared" si="224"/>
        <v/>
      </c>
      <c r="GH134" s="87" t="str">
        <f t="shared" si="225"/>
        <v/>
      </c>
      <c r="GI134" s="87" t="str">
        <f t="shared" si="226"/>
        <v/>
      </c>
      <c r="GJ134" s="87" t="str">
        <f t="shared" si="227"/>
        <v/>
      </c>
    </row>
    <row r="135" spans="1:192" s="13" customFormat="1" ht="22.5" customHeight="1" outlineLevel="1">
      <c r="A135" s="608"/>
      <c r="B135" s="166"/>
      <c r="C135" s="494"/>
      <c r="D135" s="498" t="s">
        <v>374</v>
      </c>
      <c r="E135" s="195" t="s">
        <v>194</v>
      </c>
      <c r="F135" s="198" t="s">
        <v>358</v>
      </c>
      <c r="G135" s="167"/>
      <c r="H135" s="165"/>
      <c r="I135" s="167">
        <v>1985</v>
      </c>
      <c r="J135" s="167" t="str">
        <f t="shared" si="314"/>
        <v>昭60</v>
      </c>
      <c r="K135" s="167"/>
      <c r="L135" s="621">
        <v>1621</v>
      </c>
      <c r="M135" s="68"/>
      <c r="N135" s="68"/>
      <c r="O135" s="168"/>
      <c r="P135" s="168"/>
      <c r="Q135" s="169"/>
      <c r="R135" s="461" t="e">
        <f t="shared" si="315"/>
        <v>#DIV/0!</v>
      </c>
      <c r="S135" s="461" t="e">
        <f t="shared" si="316"/>
        <v>#DIV/0!</v>
      </c>
      <c r="T135" s="462" t="e">
        <f t="shared" si="317"/>
        <v>#DIV/0!</v>
      </c>
      <c r="U135" s="68"/>
      <c r="V135" s="68"/>
      <c r="W135" s="68"/>
      <c r="X135" s="68"/>
      <c r="Y135" s="68"/>
      <c r="Z135" s="79" t="str">
        <f t="shared" si="318"/>
        <v>3: 1,000㎡以上</v>
      </c>
      <c r="AA135" s="69"/>
      <c r="AB135" s="69" t="str">
        <f t="shared" si="319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320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321"/>
        <v>30</v>
      </c>
      <c r="AZ135" s="68"/>
      <c r="BA135" s="68">
        <f t="shared" si="322"/>
        <v>30</v>
      </c>
      <c r="BB135" s="69" t="e">
        <f t="shared" si="323"/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324"/>
        <v/>
      </c>
      <c r="BK135" s="441" t="s">
        <v>68</v>
      </c>
      <c r="BL135" s="441">
        <v>1</v>
      </c>
      <c r="BM135" s="441" t="s">
        <v>1</v>
      </c>
      <c r="BN135" s="442" t="s">
        <v>414</v>
      </c>
      <c r="BO135" s="440" t="s">
        <v>0</v>
      </c>
      <c r="BP135" s="446" t="s">
        <v>1</v>
      </c>
      <c r="BQ135" s="446" t="s">
        <v>1</v>
      </c>
      <c r="BR135" s="444" t="s">
        <v>2</v>
      </c>
      <c r="BS135" s="446" t="s">
        <v>1</v>
      </c>
      <c r="BT135" s="445" t="s">
        <v>3</v>
      </c>
      <c r="BU135" s="441" t="s">
        <v>0</v>
      </c>
      <c r="BV135" s="442" t="s">
        <v>42</v>
      </c>
      <c r="BW135" s="191" t="s">
        <v>1</v>
      </c>
      <c r="BX135" s="190"/>
      <c r="BY135" s="190"/>
      <c r="BZ135" s="499"/>
      <c r="CA135" s="192">
        <v>1</v>
      </c>
      <c r="CB135" s="177" t="str">
        <f>IF($F135="","",IFERROR(INDEX(#REF!,MATCH('一覧（改訂前の当初）'!$F65,#REF!,0),MATCH($CA$4,#REF!,0)),""))</f>
        <v/>
      </c>
      <c r="CC135" s="178" t="str">
        <f t="shared" si="313"/>
        <v/>
      </c>
      <c r="CD135" s="176" t="str">
        <f t="shared" si="213"/>
        <v/>
      </c>
      <c r="CE135" s="179"/>
      <c r="CF135" s="106" t="str">
        <f t="shared" si="214"/>
        <v/>
      </c>
      <c r="CG135" s="75" t="str">
        <f>IF(OR($CF135="",$F135=""),"",INDEX(#REF!,MATCH($F135,#REF!,0),MATCH(CF$4,#REF!,0)))</f>
        <v/>
      </c>
      <c r="CH135" s="180" t="str">
        <f t="shared" si="215"/>
        <v/>
      </c>
      <c r="CI135" s="75">
        <v>1</v>
      </c>
      <c r="CJ135" s="181" t="str">
        <f t="shared" si="325"/>
        <v/>
      </c>
      <c r="CK135" s="107" t="e">
        <f>IF(OR(L135="",TYPE(L135)&lt;&gt;1),"",IF(OR(BJ135="",INDEX(#REF!,MATCH('一覧（改訂前の当初）'!$N65,#REF!,0),MATCH('一覧（改訂前の当初）'!CK$4,#REF!,0))="",INDEX(#REF!,MATCH('一覧（改訂前の当初）'!$N65,#REF!,0),MATCH('一覧（改訂前の当初）'!CK$4,#REF!,0))+$I135&gt;=BJ135),"",IF(OR(BI135="事後保全対応で更新",BI135="事後保全のみ更新せず"),"",INDEX(#REF!,MATCH('一覧（改訂前の当初）'!$N65,#REF!,0),MATCH('一覧（改訂前の当初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326"/>
        <v>#REF!</v>
      </c>
      <c r="CN135" s="75">
        <v>1</v>
      </c>
      <c r="CO135" s="181" t="e">
        <f t="shared" si="327"/>
        <v>#REF!</v>
      </c>
      <c r="CP135" s="107" t="e">
        <f>IF(OR(L135="",TYPE(L135)&lt;&gt;1),"",IF(OR(BJ135="",INDEX(#REF!,MATCH('一覧（改訂前の当初）'!N65,#REF!,0),MATCH(CP$4,#REF!,0))="",INDEX(#REF!,MATCH('一覧（改訂前の当初）'!N65,#REF!,0),MATCH(CP$4,#REF!,0))+$I135&gt;=BJ135),"",IF(OR(BI135="事後保全対応で更新",BI135="事後保全のみ更新せず"),"",INDEX(#REF!,MATCH('一覧（改訂前の当初）'!$N65,#REF!,0),MATCH('一覧（改訂前の当初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216"/>
        <v>#REF!</v>
      </c>
      <c r="CS135" s="75">
        <v>1</v>
      </c>
      <c r="CT135" s="181" t="e">
        <f t="shared" si="328"/>
        <v>#REF!</v>
      </c>
      <c r="CU135" s="107" t="e">
        <f>IF(OR(L135="",TYPE(L135)&lt;&gt;1),"",IF(OR(BJ135="",,INDEX(#REF!,MATCH('一覧（改訂前の当初）'!$N65,#REF!,0),MATCH('一覧（改訂前の当初）'!CU$4,#REF!,0))="",INDEX(#REF!,MATCH('一覧（改訂前の当初）'!$N65,#REF!,0),MATCH('一覧（改訂前の当初）'!CU$4,#REF!,0))+I135&gt;=BJ135),"",IF(OR(BI135="事後保全対応で更新",BI135="事後保全のみ更新せず"),"",INDEX(#REF!,MATCH('一覧（改訂前の当初）'!$N65,#REF!,0),MATCH('一覧（改訂前の当初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329"/>
        <v>#REF!</v>
      </c>
      <c r="CX135" s="75">
        <v>1</v>
      </c>
      <c r="CY135" s="182" t="e">
        <f t="shared" si="330"/>
        <v>#REF!</v>
      </c>
      <c r="CZ135" s="109" t="str">
        <f t="shared" si="217"/>
        <v/>
      </c>
      <c r="DA135" s="76" t="str">
        <f t="shared" si="235"/>
        <v/>
      </c>
      <c r="DB135" s="82">
        <v>1</v>
      </c>
      <c r="DC135" s="183" t="str">
        <f t="shared" si="218"/>
        <v/>
      </c>
      <c r="DD135" s="85" t="str">
        <f>IF($CZ135="","",INDEX(#REF!,MATCH($F135,#REF!,0),MATCH(CZ$4,#REF!,0)))</f>
        <v/>
      </c>
      <c r="DE135" s="184" t="str">
        <f t="shared" si="331"/>
        <v/>
      </c>
      <c r="DF135" s="77">
        <v>3</v>
      </c>
      <c r="DG135" s="185" t="str">
        <f t="shared" si="332"/>
        <v/>
      </c>
      <c r="DH135" s="78" t="str">
        <f t="shared" si="333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334"/>
        <v/>
      </c>
      <c r="DK135" s="75">
        <v>1</v>
      </c>
      <c r="DL135" s="181" t="str">
        <f t="shared" si="335"/>
        <v/>
      </c>
      <c r="DM135" s="78" t="str">
        <f t="shared" si="336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337"/>
        <v/>
      </c>
      <c r="DP135" s="75">
        <v>1</v>
      </c>
      <c r="DQ135" s="181" t="str">
        <f t="shared" si="338"/>
        <v/>
      </c>
      <c r="DR135" s="78" t="str">
        <f t="shared" si="339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340"/>
        <v/>
      </c>
      <c r="DU135" s="75">
        <v>1</v>
      </c>
      <c r="DV135" s="154" t="str">
        <f t="shared" si="341"/>
        <v/>
      </c>
      <c r="DW135" s="508"/>
      <c r="DX135" s="345"/>
      <c r="DY135" s="369"/>
      <c r="DZ135" s="1067" t="s">
        <v>423</v>
      </c>
      <c r="EA135" s="1067" t="s">
        <v>423</v>
      </c>
      <c r="EB135" s="1201" t="s">
        <v>423</v>
      </c>
      <c r="EC135" s="1209" t="s">
        <v>423</v>
      </c>
      <c r="ED135" s="629" t="s">
        <v>429</v>
      </c>
      <c r="EE135" s="404"/>
      <c r="EF135" s="406"/>
      <c r="EG135" s="370"/>
      <c r="EH135" s="388"/>
      <c r="EI135" s="348"/>
      <c r="EJ135" s="348"/>
      <c r="EK135" s="348"/>
      <c r="EL135" s="349"/>
      <c r="EM135" s="388"/>
      <c r="EN135" s="348"/>
      <c r="EO135" s="348"/>
      <c r="EP135" s="348"/>
      <c r="EQ135" s="349"/>
      <c r="ER135" s="388"/>
      <c r="ES135" s="348"/>
      <c r="ET135" s="348"/>
      <c r="EU135" s="348"/>
      <c r="EV135" s="349"/>
      <c r="EW135" s="388"/>
      <c r="EX135" s="1187" t="s">
        <v>55</v>
      </c>
      <c r="EY135" s="1080" t="s">
        <v>55</v>
      </c>
      <c r="EZ135" s="348"/>
      <c r="FA135" s="349"/>
      <c r="FB135" s="388"/>
      <c r="FC135" s="348"/>
      <c r="FD135" s="348"/>
      <c r="FE135" s="348"/>
      <c r="FF135" s="349"/>
      <c r="FG135" s="541"/>
      <c r="FH135" s="348"/>
      <c r="FI135" s="348"/>
      <c r="FJ135" s="348"/>
      <c r="FK135" s="524"/>
      <c r="FL135" s="210"/>
      <c r="FM135" s="43"/>
      <c r="FN135" s="43"/>
      <c r="FO135" s="55" t="str">
        <f t="shared" si="219"/>
        <v/>
      </c>
      <c r="FP135" s="43"/>
      <c r="FQ135" s="56" t="str">
        <f>IF(AO135="","",INDEX($FW$2:$GA$2,2,MATCH(AO135,#REF!,0)))</f>
        <v/>
      </c>
      <c r="FR135" s="57" t="str">
        <f>IF(AP135="","",INDEX($FW$2:$GA$2,2,MATCH(AP135,#REF!,0)))</f>
        <v/>
      </c>
      <c r="FS135" s="57" t="str">
        <f>IF(AQ135="","",INDEX($FW$2:$GA$2,2,MATCH(AQ135,#REF!,0)))</f>
        <v/>
      </c>
      <c r="FT135" s="57" t="str">
        <f>IF(AR135="","",INDEX($FW$2:$GA$2,2,MATCH(AR135,#REF!,0)))</f>
        <v/>
      </c>
      <c r="FU135" s="57" t="str">
        <f>IF(AS135="","",INDEX($FW$2:$GA$2,2,MATCH(AS135,#REF!,0)))</f>
        <v/>
      </c>
      <c r="FV135" s="57" t="str">
        <f>IF(AT135="","",INDEX($FW$2:$GA$2,2,MATCH(AT135,#REF!,0)))</f>
        <v/>
      </c>
      <c r="FW135" s="57" t="str">
        <f>IF(AU135="","",INDEX($FW$2:$GA$2,2,MATCH(AU135,#REF!,0)))</f>
        <v/>
      </c>
      <c r="FX135" s="57" t="str">
        <f>IF(AV135="","",INDEX($FW$2:$GA$2,2,MATCH(AV135,#REF!,0)))</f>
        <v/>
      </c>
      <c r="FY135" s="57" t="str">
        <f>IF(AW135="","",INDEX($FW$2:$GA$2,2,MATCH(AW135,#REF!,0)))</f>
        <v/>
      </c>
      <c r="FZ135" s="58" t="str">
        <f>IF(AX135="","",INDEX($FW$2:$GA$2,2,MATCH(AX135,#REF!,0)))</f>
        <v/>
      </c>
      <c r="GA135" s="59" t="e">
        <f>SUMPRODUCT(FQ135:FZ135,#REF!)</f>
        <v>#REF!</v>
      </c>
      <c r="GB135" s="43"/>
      <c r="GC135" s="88" t="str">
        <f t="shared" si="220"/>
        <v/>
      </c>
      <c r="GD135" s="88" t="e">
        <f t="shared" si="221"/>
        <v>#REF!</v>
      </c>
      <c r="GE135" s="88" t="e">
        <f t="shared" si="222"/>
        <v>#REF!</v>
      </c>
      <c r="GF135" s="87" t="e">
        <f t="shared" si="223"/>
        <v>#REF!</v>
      </c>
      <c r="GG135" s="87" t="str">
        <f t="shared" si="224"/>
        <v/>
      </c>
      <c r="GH135" s="87" t="str">
        <f t="shared" si="225"/>
        <v/>
      </c>
      <c r="GI135" s="87" t="str">
        <f t="shared" si="226"/>
        <v/>
      </c>
      <c r="GJ135" s="87" t="str">
        <f t="shared" si="227"/>
        <v/>
      </c>
    </row>
    <row r="136" spans="1:192" s="13" customFormat="1" ht="22.5" customHeight="1" outlineLevel="1">
      <c r="A136" s="608"/>
      <c r="B136" s="166"/>
      <c r="C136" s="494"/>
      <c r="D136" s="498" t="s">
        <v>374</v>
      </c>
      <c r="E136" s="195" t="s">
        <v>195</v>
      </c>
      <c r="F136" s="198" t="s">
        <v>358</v>
      </c>
      <c r="G136" s="167"/>
      <c r="H136" s="165"/>
      <c r="I136" s="167">
        <v>1974</v>
      </c>
      <c r="J136" s="167" t="str">
        <f t="shared" si="314"/>
        <v>昭49</v>
      </c>
      <c r="K136" s="167"/>
      <c r="L136" s="621">
        <v>1151</v>
      </c>
      <c r="M136" s="68"/>
      <c r="N136" s="68"/>
      <c r="O136" s="168"/>
      <c r="P136" s="168"/>
      <c r="Q136" s="169"/>
      <c r="R136" s="461" t="e">
        <f t="shared" si="315"/>
        <v>#DIV/0!</v>
      </c>
      <c r="S136" s="461" t="e">
        <f t="shared" si="316"/>
        <v>#DIV/0!</v>
      </c>
      <c r="T136" s="462" t="e">
        <f t="shared" si="317"/>
        <v>#DIV/0!</v>
      </c>
      <c r="U136" s="68"/>
      <c r="V136" s="68"/>
      <c r="W136" s="68"/>
      <c r="X136" s="68"/>
      <c r="Y136" s="68"/>
      <c r="Z136" s="79" t="str">
        <f t="shared" si="318"/>
        <v>3: 1,000㎡以上</v>
      </c>
      <c r="AA136" s="69"/>
      <c r="AB136" s="69" t="str">
        <f t="shared" si="319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320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321"/>
        <v>41</v>
      </c>
      <c r="AZ136" s="68"/>
      <c r="BA136" s="68">
        <f t="shared" si="322"/>
        <v>41</v>
      </c>
      <c r="BB136" s="69" t="e">
        <f t="shared" si="323"/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324"/>
        <v/>
      </c>
      <c r="BK136" s="441" t="s">
        <v>68</v>
      </c>
      <c r="BL136" s="441">
        <v>2</v>
      </c>
      <c r="BM136" s="441" t="s">
        <v>3</v>
      </c>
      <c r="BN136" s="442" t="s">
        <v>414</v>
      </c>
      <c r="BO136" s="449" t="s">
        <v>2</v>
      </c>
      <c r="BP136" s="444" t="s">
        <v>2</v>
      </c>
      <c r="BQ136" s="444" t="s">
        <v>2</v>
      </c>
      <c r="BR136" s="445" t="s">
        <v>3</v>
      </c>
      <c r="BS136" s="444" t="s">
        <v>2</v>
      </c>
      <c r="BT136" s="441" t="s">
        <v>0</v>
      </c>
      <c r="BU136" s="441" t="s">
        <v>42</v>
      </c>
      <c r="BV136" s="442" t="s">
        <v>42</v>
      </c>
      <c r="BW136" s="191" t="s">
        <v>0</v>
      </c>
      <c r="BX136" s="190"/>
      <c r="BY136" s="190"/>
      <c r="BZ136" s="500">
        <v>12758100</v>
      </c>
      <c r="CA136" s="192">
        <v>1</v>
      </c>
      <c r="CB136" s="177" t="str">
        <f>IF($F136="","",IFERROR(INDEX(#REF!,MATCH('一覧（改訂前の当初）'!$F60,#REF!,0),MATCH($CA$4,#REF!,0)),""))</f>
        <v/>
      </c>
      <c r="CC136" s="178" t="str">
        <f t="shared" si="313"/>
        <v/>
      </c>
      <c r="CD136" s="176" t="str">
        <f t="shared" ref="CD136:CD199" si="342">IF(BI136="廃止等",BJ136,"")</f>
        <v/>
      </c>
      <c r="CE136" s="179"/>
      <c r="CF136" s="106" t="str">
        <f t="shared" ref="CF136:CF199" si="343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199" si="344">IF(OR(L136="",TYPE(L136)&lt;&gt;1,$CF136=""),"",ROUND(L136*CG136,0))</f>
        <v/>
      </c>
      <c r="CI136" s="75">
        <v>1</v>
      </c>
      <c r="CJ136" s="181" t="str">
        <f t="shared" si="325"/>
        <v/>
      </c>
      <c r="CK136" s="107" t="e">
        <f>IF(OR(L136="",TYPE(L136)&lt;&gt;1),"",IF(OR(BJ136="",INDEX(#REF!,MATCH('一覧（改訂前の当初）'!$N60,#REF!,0),MATCH('一覧（改訂前の当初）'!CK$4,#REF!,0))="",INDEX(#REF!,MATCH('一覧（改訂前の当初）'!$N60,#REF!,0),MATCH('一覧（改訂前の当初）'!CK$4,#REF!,0))+$I136&gt;=BJ136),"",IF(OR(BI136="事後保全対応で更新",BI136="事後保全のみ更新せず"),"",INDEX(#REF!,MATCH('一覧（改訂前の当初）'!$N60,#REF!,0),MATCH('一覧（改訂前の当初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326"/>
        <v>#REF!</v>
      </c>
      <c r="CN136" s="75">
        <v>1</v>
      </c>
      <c r="CO136" s="181" t="e">
        <f t="shared" si="327"/>
        <v>#REF!</v>
      </c>
      <c r="CP136" s="107" t="e">
        <f>IF(OR(L136="",TYPE(L136)&lt;&gt;1),"",IF(OR(BJ136="",INDEX(#REF!,MATCH('一覧（改訂前の当初）'!N60,#REF!,0),MATCH(CP$4,#REF!,0))="",INDEX(#REF!,MATCH('一覧（改訂前の当初）'!N60,#REF!,0),MATCH(CP$4,#REF!,0))+$I136&gt;=BJ136),"",IF(OR(BI136="事後保全対応で更新",BI136="事後保全のみ更新せず"),"",INDEX(#REF!,MATCH('一覧（改訂前の当初）'!$N60,#REF!,0),MATCH('一覧（改訂前の当初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199" si="345">IF(OR(CP136="",L136="",TYPE(L136)&lt;&gt;1),"",ROUND(L136*CQ136,0))</f>
        <v>#REF!</v>
      </c>
      <c r="CS136" s="75">
        <v>1</v>
      </c>
      <c r="CT136" s="181" t="e">
        <f t="shared" si="328"/>
        <v>#REF!</v>
      </c>
      <c r="CU136" s="107" t="e">
        <f>IF(OR(L136="",TYPE(L136)&lt;&gt;1),"",IF(OR(BJ136="",,INDEX(#REF!,MATCH('一覧（改訂前の当初）'!$N60,#REF!,0),MATCH('一覧（改訂前の当初）'!CU$4,#REF!,0))="",INDEX(#REF!,MATCH('一覧（改訂前の当初）'!$N60,#REF!,0),MATCH('一覧（改訂前の当初）'!CU$4,#REF!,0))+I136&gt;=BJ136),"",IF(OR(BI136="事後保全対応で更新",BI136="事後保全のみ更新せず"),"",INDEX(#REF!,MATCH('一覧（改訂前の当初）'!$N60,#REF!,0),MATCH('一覧（改訂前の当初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329"/>
        <v>#REF!</v>
      </c>
      <c r="CX136" s="75">
        <v>1</v>
      </c>
      <c r="CY136" s="182" t="e">
        <f t="shared" si="330"/>
        <v>#REF!</v>
      </c>
      <c r="CZ136" s="109" t="str">
        <f t="shared" ref="CZ136:CZ199" si="346">IF(OR(BI136="更新",BI136="事後保全対応で更新"),IF(AND(BJ136&lt;&gt;"",TYPE(BJ136)=1),BJ136,""),"")</f>
        <v/>
      </c>
      <c r="DA136" s="76" t="str">
        <f t="shared" si="235"/>
        <v/>
      </c>
      <c r="DB136" s="82">
        <v>1</v>
      </c>
      <c r="DC136" s="183" t="str">
        <f t="shared" ref="DC136:DC199" si="347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331"/>
        <v/>
      </c>
      <c r="DF136" s="77">
        <v>3</v>
      </c>
      <c r="DG136" s="185" t="str">
        <f t="shared" si="332"/>
        <v/>
      </c>
      <c r="DH136" s="78" t="str">
        <f t="shared" si="333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334"/>
        <v/>
      </c>
      <c r="DK136" s="75">
        <v>1</v>
      </c>
      <c r="DL136" s="181" t="str">
        <f t="shared" si="335"/>
        <v/>
      </c>
      <c r="DM136" s="78" t="str">
        <f t="shared" si="336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337"/>
        <v/>
      </c>
      <c r="DP136" s="75">
        <v>1</v>
      </c>
      <c r="DQ136" s="181" t="str">
        <f t="shared" si="338"/>
        <v/>
      </c>
      <c r="DR136" s="78" t="str">
        <f t="shared" si="339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340"/>
        <v/>
      </c>
      <c r="DU136" s="75">
        <v>1</v>
      </c>
      <c r="DV136" s="154" t="str">
        <f t="shared" si="341"/>
        <v/>
      </c>
      <c r="DW136" s="508"/>
      <c r="DX136" s="345"/>
      <c r="DY136" s="369"/>
      <c r="DZ136" s="1067"/>
      <c r="EA136" s="1067"/>
      <c r="EB136" s="1201"/>
      <c r="EC136" s="1209"/>
      <c r="ED136" s="629" t="s">
        <v>429</v>
      </c>
      <c r="EE136" s="404"/>
      <c r="EF136" s="406"/>
      <c r="EG136" s="370"/>
      <c r="EH136" s="388"/>
      <c r="EI136" s="348"/>
      <c r="EJ136" s="348"/>
      <c r="EK136" s="348"/>
      <c r="EL136" s="349"/>
      <c r="EM136" s="388"/>
      <c r="EN136" s="348"/>
      <c r="EO136" s="348"/>
      <c r="EP136" s="348"/>
      <c r="EQ136" s="349"/>
      <c r="ER136" s="388"/>
      <c r="ES136" s="348"/>
      <c r="ET136" s="348"/>
      <c r="EU136" s="348"/>
      <c r="EV136" s="349"/>
      <c r="EW136" s="388"/>
      <c r="EX136" s="1200"/>
      <c r="EY136" s="1080"/>
      <c r="EZ136" s="348"/>
      <c r="FA136" s="349"/>
      <c r="FB136" s="388"/>
      <c r="FC136" s="348"/>
      <c r="FD136" s="348"/>
      <c r="FE136" s="348"/>
      <c r="FF136" s="349"/>
      <c r="FG136" s="541"/>
      <c r="FH136" s="348"/>
      <c r="FI136" s="348"/>
      <c r="FJ136" s="348"/>
      <c r="FK136" s="524"/>
      <c r="FL136" s="210"/>
      <c r="FM136" s="43"/>
      <c r="FN136" s="43"/>
      <c r="FO136" s="55" t="str">
        <f t="shared" ref="FO136:FO199" si="348">IF(SUM(DW136:FL136)=0,"",SUM(DW136:FL136)+CC136)</f>
        <v/>
      </c>
      <c r="FP136" s="43"/>
      <c r="FQ136" s="56" t="str">
        <f>IF(AO136="","",INDEX($FW$2:$GA$2,2,MATCH(AO136,#REF!,0)))</f>
        <v/>
      </c>
      <c r="FR136" s="57" t="str">
        <f>IF(AP136="","",INDEX($FW$2:$GA$2,2,MATCH(AP136,#REF!,0)))</f>
        <v/>
      </c>
      <c r="FS136" s="57" t="str">
        <f>IF(AQ136="","",INDEX($FW$2:$GA$2,2,MATCH(AQ136,#REF!,0)))</f>
        <v/>
      </c>
      <c r="FT136" s="57" t="str">
        <f>IF(AR136="","",INDEX($FW$2:$GA$2,2,MATCH(AR136,#REF!,0)))</f>
        <v/>
      </c>
      <c r="FU136" s="57" t="str">
        <f>IF(AS136="","",INDEX($FW$2:$GA$2,2,MATCH(AS136,#REF!,0)))</f>
        <v/>
      </c>
      <c r="FV136" s="57" t="str">
        <f>IF(AT136="","",INDEX($FW$2:$GA$2,2,MATCH(AT136,#REF!,0)))</f>
        <v/>
      </c>
      <c r="FW136" s="57" t="str">
        <f>IF(AU136="","",INDEX($FW$2:$GA$2,2,MATCH(AU136,#REF!,0)))</f>
        <v/>
      </c>
      <c r="FX136" s="57" t="str">
        <f>IF(AV136="","",INDEX($FW$2:$GA$2,2,MATCH(AV136,#REF!,0)))</f>
        <v/>
      </c>
      <c r="FY136" s="57" t="str">
        <f>IF(AW136="","",INDEX($FW$2:$GA$2,2,MATCH(AW136,#REF!,0)))</f>
        <v/>
      </c>
      <c r="FZ136" s="58" t="str">
        <f>IF(AX136="","",INDEX($FW$2:$GA$2,2,MATCH(AX136,#REF!,0)))</f>
        <v/>
      </c>
      <c r="GA136" s="59" t="e">
        <f>SUMPRODUCT(FQ136:FZ136,#REF!)</f>
        <v>#REF!</v>
      </c>
      <c r="GB136" s="43"/>
      <c r="GC136" s="88" t="str">
        <f t="shared" ref="GC136:GC199" si="349">IF(CF136="","",CF136+CI136-1)</f>
        <v/>
      </c>
      <c r="GD136" s="88" t="e">
        <f t="shared" ref="GD136:GD199" si="350">IF(CK136="","",CK136+CN136-1)</f>
        <v>#REF!</v>
      </c>
      <c r="GE136" s="88" t="e">
        <f t="shared" ref="GE136:GE199" si="351">IF(CP136="","",CP136+CS136-1)</f>
        <v>#REF!</v>
      </c>
      <c r="GF136" s="87" t="e">
        <f t="shared" ref="GF136:GF199" si="352">IF(CU136="","",CU136+CX136-1)</f>
        <v>#REF!</v>
      </c>
      <c r="GG136" s="87" t="str">
        <f t="shared" ref="GG136:GG199" si="353">IF(CZ136="","",CZ136+DF136-1)</f>
        <v/>
      </c>
      <c r="GH136" s="87" t="str">
        <f t="shared" ref="GH136:GH199" si="354">IF(DH136="","",DH136+DK136-1)</f>
        <v/>
      </c>
      <c r="GI136" s="87" t="str">
        <f t="shared" ref="GI136:GI199" si="355">IF(DM136="","",DM136+DP136-1)</f>
        <v/>
      </c>
      <c r="GJ136" s="87" t="str">
        <f t="shared" ref="GJ136:GJ199" si="356">IF(DR136="","",DR136+DU136-1)</f>
        <v/>
      </c>
    </row>
    <row r="137" spans="1:192" s="13" customFormat="1" ht="22.5" customHeight="1" outlineLevel="1">
      <c r="A137" s="608"/>
      <c r="B137" s="166"/>
      <c r="C137" s="494"/>
      <c r="D137" s="498" t="s">
        <v>374</v>
      </c>
      <c r="E137" s="195" t="s">
        <v>196</v>
      </c>
      <c r="F137" s="198" t="s">
        <v>358</v>
      </c>
      <c r="G137" s="167"/>
      <c r="H137" s="165"/>
      <c r="I137" s="167">
        <v>1978</v>
      </c>
      <c r="J137" s="167" t="str">
        <f t="shared" si="314"/>
        <v>昭53</v>
      </c>
      <c r="K137" s="167"/>
      <c r="L137" s="621">
        <v>601</v>
      </c>
      <c r="M137" s="68"/>
      <c r="N137" s="68"/>
      <c r="O137" s="168"/>
      <c r="P137" s="168"/>
      <c r="Q137" s="169"/>
      <c r="R137" s="461" t="e">
        <f t="shared" si="315"/>
        <v>#DIV/0!</v>
      </c>
      <c r="S137" s="461" t="e">
        <f t="shared" si="316"/>
        <v>#DIV/0!</v>
      </c>
      <c r="T137" s="462" t="e">
        <f t="shared" si="317"/>
        <v>#DIV/0!</v>
      </c>
      <c r="U137" s="68"/>
      <c r="V137" s="68"/>
      <c r="W137" s="68"/>
      <c r="X137" s="68"/>
      <c r="Y137" s="68"/>
      <c r="Z137" s="79" t="str">
        <f t="shared" si="318"/>
        <v>4: 500㎡以上</v>
      </c>
      <c r="AA137" s="69"/>
      <c r="AB137" s="69" t="str">
        <f t="shared" si="319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320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321"/>
        <v>37</v>
      </c>
      <c r="AZ137" s="68"/>
      <c r="BA137" s="68">
        <f t="shared" si="322"/>
        <v>37</v>
      </c>
      <c r="BB137" s="69" t="e">
        <f t="shared" si="323"/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324"/>
        <v/>
      </c>
      <c r="BK137" s="441" t="s">
        <v>70</v>
      </c>
      <c r="BL137" s="441">
        <v>1</v>
      </c>
      <c r="BM137" s="441" t="s">
        <v>2</v>
      </c>
      <c r="BN137" s="442" t="s">
        <v>414</v>
      </c>
      <c r="BO137" s="440" t="s">
        <v>0</v>
      </c>
      <c r="BP137" s="441" t="s">
        <v>0</v>
      </c>
      <c r="BQ137" s="446" t="s">
        <v>1</v>
      </c>
      <c r="BR137" s="444" t="s">
        <v>2</v>
      </c>
      <c r="BS137" s="441" t="s">
        <v>0</v>
      </c>
      <c r="BT137" s="441" t="s">
        <v>0</v>
      </c>
      <c r="BU137" s="441" t="s">
        <v>42</v>
      </c>
      <c r="BV137" s="442" t="s">
        <v>42</v>
      </c>
      <c r="BW137" s="191" t="s">
        <v>0</v>
      </c>
      <c r="BX137" s="190"/>
      <c r="BY137" s="190"/>
      <c r="BZ137" s="499"/>
      <c r="CA137" s="192">
        <v>1</v>
      </c>
      <c r="CB137" s="177" t="str">
        <f>IF($F137="","",IFERROR(INDEX(#REF!,MATCH('一覧（改訂前の当初）'!$F66,#REF!,0),MATCH($CA$4,#REF!,0)),""))</f>
        <v/>
      </c>
      <c r="CC137" s="178" t="str">
        <f t="shared" si="313"/>
        <v/>
      </c>
      <c r="CD137" s="176" t="str">
        <f t="shared" si="342"/>
        <v/>
      </c>
      <c r="CE137" s="179"/>
      <c r="CF137" s="106" t="str">
        <f t="shared" si="343"/>
        <v/>
      </c>
      <c r="CG137" s="75" t="str">
        <f>IF(OR($CF137="",$F137=""),"",INDEX(#REF!,MATCH($F137,#REF!,0),MATCH(CF$4,#REF!,0)))</f>
        <v/>
      </c>
      <c r="CH137" s="180" t="str">
        <f t="shared" si="344"/>
        <v/>
      </c>
      <c r="CI137" s="75">
        <v>1</v>
      </c>
      <c r="CJ137" s="181" t="str">
        <f t="shared" si="325"/>
        <v/>
      </c>
      <c r="CK137" s="107" t="e">
        <f>IF(OR(L137="",TYPE(L137)&lt;&gt;1),"",IF(OR(BJ137="",INDEX(#REF!,MATCH('一覧（改訂前の当初）'!$N66,#REF!,0),MATCH('一覧（改訂前の当初）'!CK$4,#REF!,0))="",INDEX(#REF!,MATCH('一覧（改訂前の当初）'!$N66,#REF!,0),MATCH('一覧（改訂前の当初）'!CK$4,#REF!,0))+$I137&gt;=BJ137),"",IF(OR(BI137="事後保全対応で更新",BI137="事後保全のみ更新せず"),"",INDEX(#REF!,MATCH('一覧（改訂前の当初）'!$N66,#REF!,0),MATCH('一覧（改訂前の当初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326"/>
        <v>#REF!</v>
      </c>
      <c r="CN137" s="75">
        <v>1</v>
      </c>
      <c r="CO137" s="181" t="e">
        <f t="shared" si="327"/>
        <v>#REF!</v>
      </c>
      <c r="CP137" s="107" t="e">
        <f>IF(OR(L137="",TYPE(L137)&lt;&gt;1),"",IF(OR(BJ137="",INDEX(#REF!,MATCH('一覧（改訂前の当初）'!N66,#REF!,0),MATCH(CP$4,#REF!,0))="",INDEX(#REF!,MATCH('一覧（改訂前の当初）'!N66,#REF!,0),MATCH(CP$4,#REF!,0))+$I137&gt;=BJ137),"",IF(OR(BI137="事後保全対応で更新",BI137="事後保全のみ更新せず"),"",INDEX(#REF!,MATCH('一覧（改訂前の当初）'!$N66,#REF!,0),MATCH('一覧（改訂前の当初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345"/>
        <v>#REF!</v>
      </c>
      <c r="CS137" s="75">
        <v>1</v>
      </c>
      <c r="CT137" s="181" t="e">
        <f t="shared" si="328"/>
        <v>#REF!</v>
      </c>
      <c r="CU137" s="107" t="e">
        <f>IF(OR(L137="",TYPE(L137)&lt;&gt;1),"",IF(OR(BJ137="",,INDEX(#REF!,MATCH('一覧（改訂前の当初）'!$N66,#REF!,0),MATCH('一覧（改訂前の当初）'!CU$4,#REF!,0))="",INDEX(#REF!,MATCH('一覧（改訂前の当初）'!$N66,#REF!,0),MATCH('一覧（改訂前の当初）'!CU$4,#REF!,0))+I137&gt;=BJ137),"",IF(OR(BI137="事後保全対応で更新",BI137="事後保全のみ更新せず"),"",INDEX(#REF!,MATCH('一覧（改訂前の当初）'!$N66,#REF!,0),MATCH('一覧（改訂前の当初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329"/>
        <v>#REF!</v>
      </c>
      <c r="CX137" s="75">
        <v>1</v>
      </c>
      <c r="CY137" s="182" t="e">
        <f t="shared" si="330"/>
        <v>#REF!</v>
      </c>
      <c r="CZ137" s="109" t="str">
        <f t="shared" si="346"/>
        <v/>
      </c>
      <c r="DA137" s="76" t="str">
        <f t="shared" ref="DA137:DA200" si="357">IF(N137="","",N137)</f>
        <v/>
      </c>
      <c r="DB137" s="82">
        <v>1</v>
      </c>
      <c r="DC137" s="183" t="str">
        <f t="shared" si="347"/>
        <v/>
      </c>
      <c r="DD137" s="85" t="str">
        <f>IF($CZ137="","",INDEX(#REF!,MATCH($F137,#REF!,0),MATCH(CZ$4,#REF!,0)))</f>
        <v/>
      </c>
      <c r="DE137" s="184" t="str">
        <f t="shared" si="331"/>
        <v/>
      </c>
      <c r="DF137" s="77">
        <v>3</v>
      </c>
      <c r="DG137" s="185" t="str">
        <f t="shared" si="332"/>
        <v/>
      </c>
      <c r="DH137" s="78" t="str">
        <f t="shared" si="333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334"/>
        <v/>
      </c>
      <c r="DK137" s="75">
        <v>1</v>
      </c>
      <c r="DL137" s="181" t="str">
        <f t="shared" si="335"/>
        <v/>
      </c>
      <c r="DM137" s="78" t="str">
        <f t="shared" si="336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337"/>
        <v/>
      </c>
      <c r="DP137" s="75">
        <v>1</v>
      </c>
      <c r="DQ137" s="181" t="str">
        <f t="shared" si="338"/>
        <v/>
      </c>
      <c r="DR137" s="78" t="str">
        <f t="shared" si="339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340"/>
        <v/>
      </c>
      <c r="DU137" s="75">
        <v>1</v>
      </c>
      <c r="DV137" s="154" t="str">
        <f t="shared" si="341"/>
        <v/>
      </c>
      <c r="DW137" s="508"/>
      <c r="DX137" s="345"/>
      <c r="DY137" s="369"/>
      <c r="DZ137" s="1067"/>
      <c r="EA137" s="1067"/>
      <c r="EB137" s="1201"/>
      <c r="EC137" s="1209"/>
      <c r="ED137" s="629" t="s">
        <v>429</v>
      </c>
      <c r="EE137" s="404"/>
      <c r="EF137" s="406"/>
      <c r="EG137" s="370"/>
      <c r="EH137" s="388"/>
      <c r="EI137" s="348"/>
      <c r="EJ137" s="348"/>
      <c r="EK137" s="348"/>
      <c r="EL137" s="349"/>
      <c r="EM137" s="388"/>
      <c r="EN137" s="348"/>
      <c r="EO137" s="348"/>
      <c r="EP137" s="348"/>
      <c r="EQ137" s="349"/>
      <c r="ER137" s="388"/>
      <c r="ES137" s="348"/>
      <c r="ET137" s="348"/>
      <c r="EU137" s="348"/>
      <c r="EV137" s="349"/>
      <c r="EW137" s="388"/>
      <c r="EX137" s="1200"/>
      <c r="EY137" s="1080"/>
      <c r="EZ137" s="348"/>
      <c r="FA137" s="349"/>
      <c r="FB137" s="388"/>
      <c r="FC137" s="348"/>
      <c r="FD137" s="348"/>
      <c r="FE137" s="348"/>
      <c r="FF137" s="349"/>
      <c r="FG137" s="541"/>
      <c r="FH137" s="348"/>
      <c r="FI137" s="348"/>
      <c r="FJ137" s="348"/>
      <c r="FK137" s="524"/>
      <c r="FL137" s="210"/>
      <c r="FM137" s="43"/>
      <c r="FN137" s="43"/>
      <c r="FO137" s="55" t="str">
        <f t="shared" si="348"/>
        <v/>
      </c>
      <c r="FP137" s="43"/>
      <c r="FQ137" s="56" t="str">
        <f>IF(AO137="","",INDEX($FW$2:$GA$2,2,MATCH(AO137,#REF!,0)))</f>
        <v/>
      </c>
      <c r="FR137" s="57" t="str">
        <f>IF(AP137="","",INDEX($FW$2:$GA$2,2,MATCH(AP137,#REF!,0)))</f>
        <v/>
      </c>
      <c r="FS137" s="57" t="str">
        <f>IF(AQ137="","",INDEX($FW$2:$GA$2,2,MATCH(AQ137,#REF!,0)))</f>
        <v/>
      </c>
      <c r="FT137" s="57" t="str">
        <f>IF(AR137="","",INDEX($FW$2:$GA$2,2,MATCH(AR137,#REF!,0)))</f>
        <v/>
      </c>
      <c r="FU137" s="57" t="str">
        <f>IF(AS137="","",INDEX($FW$2:$GA$2,2,MATCH(AS137,#REF!,0)))</f>
        <v/>
      </c>
      <c r="FV137" s="57" t="str">
        <f>IF(AT137="","",INDEX($FW$2:$GA$2,2,MATCH(AT137,#REF!,0)))</f>
        <v/>
      </c>
      <c r="FW137" s="57" t="str">
        <f>IF(AU137="","",INDEX($FW$2:$GA$2,2,MATCH(AU137,#REF!,0)))</f>
        <v/>
      </c>
      <c r="FX137" s="57" t="str">
        <f>IF(AV137="","",INDEX($FW$2:$GA$2,2,MATCH(AV137,#REF!,0)))</f>
        <v/>
      </c>
      <c r="FY137" s="57" t="str">
        <f>IF(AW137="","",INDEX($FW$2:$GA$2,2,MATCH(AW137,#REF!,0)))</f>
        <v/>
      </c>
      <c r="FZ137" s="58" t="str">
        <f>IF(AX137="","",INDEX($FW$2:$GA$2,2,MATCH(AX137,#REF!,0)))</f>
        <v/>
      </c>
      <c r="GA137" s="59" t="e">
        <f>SUMPRODUCT(FQ137:FZ137,#REF!)</f>
        <v>#REF!</v>
      </c>
      <c r="GB137" s="43"/>
      <c r="GC137" s="88" t="str">
        <f t="shared" si="349"/>
        <v/>
      </c>
      <c r="GD137" s="88" t="e">
        <f t="shared" si="350"/>
        <v>#REF!</v>
      </c>
      <c r="GE137" s="88" t="e">
        <f t="shared" si="351"/>
        <v>#REF!</v>
      </c>
      <c r="GF137" s="87" t="e">
        <f t="shared" si="352"/>
        <v>#REF!</v>
      </c>
      <c r="GG137" s="87" t="str">
        <f t="shared" si="353"/>
        <v/>
      </c>
      <c r="GH137" s="87" t="str">
        <f t="shared" si="354"/>
        <v/>
      </c>
      <c r="GI137" s="87" t="str">
        <f t="shared" si="355"/>
        <v/>
      </c>
      <c r="GJ137" s="87" t="str">
        <f t="shared" si="356"/>
        <v/>
      </c>
    </row>
    <row r="138" spans="1:192" s="13" customFormat="1" ht="22.5" customHeight="1" outlineLevel="1">
      <c r="A138" s="608"/>
      <c r="B138" s="166"/>
      <c r="C138" s="494"/>
      <c r="D138" s="498" t="s">
        <v>374</v>
      </c>
      <c r="E138" s="195" t="s">
        <v>197</v>
      </c>
      <c r="F138" s="198" t="s">
        <v>358</v>
      </c>
      <c r="G138" s="167"/>
      <c r="H138" s="165"/>
      <c r="I138" s="167">
        <v>1968</v>
      </c>
      <c r="J138" s="167" t="str">
        <f t="shared" si="314"/>
        <v>昭43</v>
      </c>
      <c r="K138" s="167"/>
      <c r="L138" s="621">
        <v>27</v>
      </c>
      <c r="M138" s="68"/>
      <c r="N138" s="68"/>
      <c r="O138" s="168"/>
      <c r="P138" s="168"/>
      <c r="Q138" s="169"/>
      <c r="R138" s="461" t="e">
        <f t="shared" si="315"/>
        <v>#DIV/0!</v>
      </c>
      <c r="S138" s="461" t="e">
        <f t="shared" si="316"/>
        <v>#DIV/0!</v>
      </c>
      <c r="T138" s="462" t="e">
        <f t="shared" si="317"/>
        <v>#DIV/0!</v>
      </c>
      <c r="U138" s="68"/>
      <c r="V138" s="68"/>
      <c r="W138" s="68"/>
      <c r="X138" s="68"/>
      <c r="Y138" s="68"/>
      <c r="Z138" s="79" t="str">
        <f t="shared" si="318"/>
        <v>7: 100㎡未満</v>
      </c>
      <c r="AA138" s="69"/>
      <c r="AB138" s="69" t="str">
        <f t="shared" si="319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320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321"/>
        <v>47</v>
      </c>
      <c r="AZ138" s="68"/>
      <c r="BA138" s="68">
        <f t="shared" si="322"/>
        <v>47</v>
      </c>
      <c r="BB138" s="69" t="e">
        <f t="shared" si="323"/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324"/>
        <v/>
      </c>
      <c r="BK138" s="441" t="s">
        <v>70</v>
      </c>
      <c r="BL138" s="441">
        <v>1</v>
      </c>
      <c r="BM138" s="441"/>
      <c r="BN138" s="442"/>
      <c r="BO138" s="440"/>
      <c r="BP138" s="441"/>
      <c r="BQ138" s="441"/>
      <c r="BR138" s="441"/>
      <c r="BS138" s="441"/>
      <c r="BT138" s="441"/>
      <c r="BU138" s="441"/>
      <c r="BV138" s="442"/>
      <c r="BW138" s="191"/>
      <c r="BX138" s="190"/>
      <c r="BY138" s="190"/>
      <c r="BZ138" s="499"/>
      <c r="CA138" s="192">
        <v>1</v>
      </c>
      <c r="CB138" s="177" t="str">
        <f>IF($F138="","",IFERROR(INDEX(#REF!,MATCH('一覧（改訂前の当初）'!$F61,#REF!,0),MATCH($CA$4,#REF!,0)),""))</f>
        <v/>
      </c>
      <c r="CC138" s="178" t="str">
        <f t="shared" si="313"/>
        <v/>
      </c>
      <c r="CD138" s="176" t="str">
        <f t="shared" si="342"/>
        <v/>
      </c>
      <c r="CE138" s="179"/>
      <c r="CF138" s="106" t="str">
        <f t="shared" si="343"/>
        <v/>
      </c>
      <c r="CG138" s="75" t="str">
        <f>IF(OR($CF138="",$F138=""),"",INDEX(#REF!,MATCH($F138,#REF!,0),MATCH(CF$4,#REF!,0)))</f>
        <v/>
      </c>
      <c r="CH138" s="180" t="str">
        <f t="shared" si="344"/>
        <v/>
      </c>
      <c r="CI138" s="75">
        <v>1</v>
      </c>
      <c r="CJ138" s="181" t="str">
        <f t="shared" si="325"/>
        <v/>
      </c>
      <c r="CK138" s="107" t="e">
        <f>IF(OR(L138="",TYPE(L138)&lt;&gt;1),"",IF(OR(BJ138="",INDEX(#REF!,MATCH('一覧（改訂前の当初）'!$N61,#REF!,0),MATCH('一覧（改訂前の当初）'!CK$4,#REF!,0))="",INDEX(#REF!,MATCH('一覧（改訂前の当初）'!$N61,#REF!,0),MATCH('一覧（改訂前の当初）'!CK$4,#REF!,0))+$I138&gt;=BJ138),"",IF(OR(BI138="事後保全対応で更新",BI138="事後保全のみ更新せず"),"",INDEX(#REF!,MATCH('一覧（改訂前の当初）'!$N61,#REF!,0),MATCH('一覧（改訂前の当初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si="326"/>
        <v>#REF!</v>
      </c>
      <c r="CN138" s="75">
        <v>1</v>
      </c>
      <c r="CO138" s="181" t="e">
        <f t="shared" si="327"/>
        <v>#REF!</v>
      </c>
      <c r="CP138" s="107" t="e">
        <f>IF(OR(L138="",TYPE(L138)&lt;&gt;1),"",IF(OR(BJ138="",INDEX(#REF!,MATCH('一覧（改訂前の当初）'!N61,#REF!,0),MATCH(CP$4,#REF!,0))="",INDEX(#REF!,MATCH('一覧（改訂前の当初）'!N61,#REF!,0),MATCH(CP$4,#REF!,0))+$I138&gt;=BJ138),"",IF(OR(BI138="事後保全対応で更新",BI138="事後保全のみ更新せず"),"",INDEX(#REF!,MATCH('一覧（改訂前の当初）'!$N61,#REF!,0),MATCH('一覧（改訂前の当初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345"/>
        <v>#REF!</v>
      </c>
      <c r="CS138" s="75">
        <v>1</v>
      </c>
      <c r="CT138" s="181" t="e">
        <f t="shared" si="328"/>
        <v>#REF!</v>
      </c>
      <c r="CU138" s="107" t="e">
        <f>IF(OR(L138="",TYPE(L138)&lt;&gt;1),"",IF(OR(BJ138="",,INDEX(#REF!,MATCH('一覧（改訂前の当初）'!$N61,#REF!,0),MATCH('一覧（改訂前の当初）'!CU$4,#REF!,0))="",INDEX(#REF!,MATCH('一覧（改訂前の当初）'!$N61,#REF!,0),MATCH('一覧（改訂前の当初）'!CU$4,#REF!,0))+I138&gt;=BJ138),"",IF(OR(BI138="事後保全対応で更新",BI138="事後保全のみ更新せず"),"",INDEX(#REF!,MATCH('一覧（改訂前の当初）'!$N61,#REF!,0),MATCH('一覧（改訂前の当初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si="329"/>
        <v>#REF!</v>
      </c>
      <c r="CX138" s="75">
        <v>1</v>
      </c>
      <c r="CY138" s="182" t="e">
        <f t="shared" si="330"/>
        <v>#REF!</v>
      </c>
      <c r="CZ138" s="109" t="str">
        <f t="shared" si="346"/>
        <v/>
      </c>
      <c r="DA138" s="76" t="str">
        <f t="shared" si="357"/>
        <v/>
      </c>
      <c r="DB138" s="82">
        <v>1</v>
      </c>
      <c r="DC138" s="183" t="str">
        <f t="shared" si="347"/>
        <v/>
      </c>
      <c r="DD138" s="85" t="str">
        <f>IF($CZ138="","",INDEX(#REF!,MATCH($F138,#REF!,0),MATCH(CZ$4,#REF!,0)))</f>
        <v/>
      </c>
      <c r="DE138" s="184" t="str">
        <f t="shared" si="331"/>
        <v/>
      </c>
      <c r="DF138" s="77">
        <v>3</v>
      </c>
      <c r="DG138" s="185" t="str">
        <f t="shared" si="332"/>
        <v/>
      </c>
      <c r="DH138" s="78" t="str">
        <f t="shared" si="333"/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si="334"/>
        <v/>
      </c>
      <c r="DK138" s="75">
        <v>1</v>
      </c>
      <c r="DL138" s="181" t="str">
        <f t="shared" si="335"/>
        <v/>
      </c>
      <c r="DM138" s="78" t="str">
        <f t="shared" si="336"/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si="337"/>
        <v/>
      </c>
      <c r="DP138" s="75">
        <v>1</v>
      </c>
      <c r="DQ138" s="181" t="str">
        <f t="shared" si="338"/>
        <v/>
      </c>
      <c r="DR138" s="78" t="str">
        <f t="shared" si="339"/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si="340"/>
        <v/>
      </c>
      <c r="DU138" s="75">
        <v>1</v>
      </c>
      <c r="DV138" s="154" t="str">
        <f t="shared" si="341"/>
        <v/>
      </c>
      <c r="DW138" s="508"/>
      <c r="DX138" s="345"/>
      <c r="DY138" s="369"/>
      <c r="DZ138" s="1067"/>
      <c r="EA138" s="1067"/>
      <c r="EB138" s="1201"/>
      <c r="EC138" s="1209"/>
      <c r="ED138" s="629" t="s">
        <v>429</v>
      </c>
      <c r="EE138" s="404"/>
      <c r="EF138" s="406"/>
      <c r="EG138" s="370"/>
      <c r="EH138" s="388"/>
      <c r="EI138" s="348"/>
      <c r="EJ138" s="348"/>
      <c r="EK138" s="348"/>
      <c r="EL138" s="349"/>
      <c r="EM138" s="388"/>
      <c r="EN138" s="348"/>
      <c r="EO138" s="348"/>
      <c r="EP138" s="348"/>
      <c r="EQ138" s="349"/>
      <c r="ER138" s="388"/>
      <c r="ES138" s="348"/>
      <c r="ET138" s="348"/>
      <c r="EU138" s="348"/>
      <c r="EV138" s="349"/>
      <c r="EW138" s="388"/>
      <c r="EX138" s="1200"/>
      <c r="EY138" s="1080"/>
      <c r="EZ138" s="348"/>
      <c r="FA138" s="349"/>
      <c r="FB138" s="388"/>
      <c r="FC138" s="348"/>
      <c r="FD138" s="348"/>
      <c r="FE138" s="348"/>
      <c r="FF138" s="349"/>
      <c r="FG138" s="541"/>
      <c r="FH138" s="348"/>
      <c r="FI138" s="348"/>
      <c r="FJ138" s="348"/>
      <c r="FK138" s="524"/>
      <c r="FL138" s="210"/>
      <c r="FM138" s="43"/>
      <c r="FN138" s="43"/>
      <c r="FO138" s="55" t="str">
        <f t="shared" si="348"/>
        <v/>
      </c>
      <c r="FP138" s="43"/>
      <c r="FQ138" s="56" t="str">
        <f>IF(AO138="","",INDEX($FW$2:$GA$2,2,MATCH(AO138,#REF!,0)))</f>
        <v/>
      </c>
      <c r="FR138" s="57" t="str">
        <f>IF(AP138="","",INDEX($FW$2:$GA$2,2,MATCH(AP138,#REF!,0)))</f>
        <v/>
      </c>
      <c r="FS138" s="57" t="str">
        <f>IF(AQ138="","",INDEX($FW$2:$GA$2,2,MATCH(AQ138,#REF!,0)))</f>
        <v/>
      </c>
      <c r="FT138" s="57" t="str">
        <f>IF(AR138="","",INDEX($FW$2:$GA$2,2,MATCH(AR138,#REF!,0)))</f>
        <v/>
      </c>
      <c r="FU138" s="57" t="str">
        <f>IF(AS138="","",INDEX($FW$2:$GA$2,2,MATCH(AS138,#REF!,0)))</f>
        <v/>
      </c>
      <c r="FV138" s="57" t="str">
        <f>IF(AT138="","",INDEX($FW$2:$GA$2,2,MATCH(AT138,#REF!,0)))</f>
        <v/>
      </c>
      <c r="FW138" s="57" t="str">
        <f>IF(AU138="","",INDEX($FW$2:$GA$2,2,MATCH(AU138,#REF!,0)))</f>
        <v/>
      </c>
      <c r="FX138" s="57" t="str">
        <f>IF(AV138="","",INDEX($FW$2:$GA$2,2,MATCH(AV138,#REF!,0)))</f>
        <v/>
      </c>
      <c r="FY138" s="57" t="str">
        <f>IF(AW138="","",INDEX($FW$2:$GA$2,2,MATCH(AW138,#REF!,0)))</f>
        <v/>
      </c>
      <c r="FZ138" s="58" t="str">
        <f>IF(AX138="","",INDEX($FW$2:$GA$2,2,MATCH(AX138,#REF!,0)))</f>
        <v/>
      </c>
      <c r="GA138" s="59" t="e">
        <f>SUMPRODUCT(FQ138:FZ138,#REF!)</f>
        <v>#REF!</v>
      </c>
      <c r="GB138" s="43"/>
      <c r="GC138" s="88" t="str">
        <f t="shared" si="349"/>
        <v/>
      </c>
      <c r="GD138" s="88" t="e">
        <f t="shared" si="350"/>
        <v>#REF!</v>
      </c>
      <c r="GE138" s="88" t="e">
        <f t="shared" si="351"/>
        <v>#REF!</v>
      </c>
      <c r="GF138" s="87" t="e">
        <f t="shared" si="352"/>
        <v>#REF!</v>
      </c>
      <c r="GG138" s="87" t="str">
        <f t="shared" si="353"/>
        <v/>
      </c>
      <c r="GH138" s="87" t="str">
        <f t="shared" si="354"/>
        <v/>
      </c>
      <c r="GI138" s="87" t="str">
        <f t="shared" si="355"/>
        <v/>
      </c>
      <c r="GJ138" s="87" t="str">
        <f t="shared" si="356"/>
        <v/>
      </c>
    </row>
    <row r="139" spans="1:192" s="13" customFormat="1" ht="22.5" customHeight="1" outlineLevel="1">
      <c r="A139" s="608"/>
      <c r="B139" s="166"/>
      <c r="C139" s="494"/>
      <c r="D139" s="498" t="s">
        <v>374</v>
      </c>
      <c r="E139" s="195" t="s">
        <v>198</v>
      </c>
      <c r="F139" s="198" t="s">
        <v>358</v>
      </c>
      <c r="G139" s="167"/>
      <c r="H139" s="165"/>
      <c r="I139" s="167">
        <v>1986</v>
      </c>
      <c r="J139" s="167" t="str">
        <f t="shared" si="314"/>
        <v>昭61</v>
      </c>
      <c r="K139" s="167"/>
      <c r="L139" s="621">
        <v>2686</v>
      </c>
      <c r="M139" s="68"/>
      <c r="N139" s="68"/>
      <c r="O139" s="168"/>
      <c r="P139" s="168"/>
      <c r="Q139" s="169"/>
      <c r="R139" s="461" t="e">
        <f t="shared" si="315"/>
        <v>#DIV/0!</v>
      </c>
      <c r="S139" s="461" t="e">
        <f t="shared" si="316"/>
        <v>#DIV/0!</v>
      </c>
      <c r="T139" s="462" t="e">
        <f t="shared" si="317"/>
        <v>#DIV/0!</v>
      </c>
      <c r="U139" s="68"/>
      <c r="V139" s="68"/>
      <c r="W139" s="68"/>
      <c r="X139" s="68"/>
      <c r="Y139" s="68"/>
      <c r="Z139" s="79" t="str">
        <f t="shared" si="318"/>
        <v>3: 1,000㎡以上</v>
      </c>
      <c r="AA139" s="69"/>
      <c r="AB139" s="69" t="str">
        <f t="shared" si="319"/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si="320"/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si="321"/>
        <v>29</v>
      </c>
      <c r="AZ139" s="68"/>
      <c r="BA139" s="68">
        <f t="shared" si="322"/>
        <v>29</v>
      </c>
      <c r="BB139" s="69" t="e">
        <f t="shared" si="323"/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si="324"/>
        <v/>
      </c>
      <c r="BK139" s="441" t="s">
        <v>68</v>
      </c>
      <c r="BL139" s="441">
        <v>3</v>
      </c>
      <c r="BM139" s="441"/>
      <c r="BN139" s="442"/>
      <c r="BO139" s="440"/>
      <c r="BP139" s="441"/>
      <c r="BQ139" s="441"/>
      <c r="BR139" s="441"/>
      <c r="BS139" s="441"/>
      <c r="BT139" s="441"/>
      <c r="BU139" s="441"/>
      <c r="BV139" s="442"/>
      <c r="BW139" s="191"/>
      <c r="BX139" s="190"/>
      <c r="BY139" s="190"/>
      <c r="BZ139" s="499"/>
      <c r="CA139" s="192">
        <v>1</v>
      </c>
      <c r="CB139" s="177" t="str">
        <f>IF($F139="","",IFERROR(INDEX(#REF!,MATCH('一覧（改訂前の当初）'!$F62,#REF!,0),MATCH($CA$4,#REF!,0)),""))</f>
        <v/>
      </c>
      <c r="CC139" s="178" t="str">
        <f t="shared" si="313"/>
        <v/>
      </c>
      <c r="CD139" s="176" t="str">
        <f t="shared" si="342"/>
        <v/>
      </c>
      <c r="CE139" s="179"/>
      <c r="CF139" s="106" t="str">
        <f t="shared" si="343"/>
        <v/>
      </c>
      <c r="CG139" s="75" t="str">
        <f>IF(OR($CF139="",$F139=""),"",INDEX(#REF!,MATCH($F139,#REF!,0),MATCH(CF$4,#REF!,0)))</f>
        <v/>
      </c>
      <c r="CH139" s="180" t="str">
        <f t="shared" si="344"/>
        <v/>
      </c>
      <c r="CI139" s="75">
        <v>1</v>
      </c>
      <c r="CJ139" s="181" t="str">
        <f t="shared" si="325"/>
        <v/>
      </c>
      <c r="CK139" s="107" t="e">
        <f>IF(OR(L139="",TYPE(L139)&lt;&gt;1),"",IF(OR(BJ139="",INDEX(#REF!,MATCH('一覧（改訂前の当初）'!$N62,#REF!,0),MATCH('一覧（改訂前の当初）'!CK$4,#REF!,0))="",INDEX(#REF!,MATCH('一覧（改訂前の当初）'!$N62,#REF!,0),MATCH('一覧（改訂前の当初）'!CK$4,#REF!,0))+$I139&gt;=BJ139),"",IF(OR(BI139="事後保全対応で更新",BI139="事後保全のみ更新せず"),"",INDEX(#REF!,MATCH('一覧（改訂前の当初）'!$N62,#REF!,0),MATCH('一覧（改訂前の当初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326"/>
        <v>#REF!</v>
      </c>
      <c r="CN139" s="75">
        <v>1</v>
      </c>
      <c r="CO139" s="181" t="e">
        <f t="shared" si="327"/>
        <v>#REF!</v>
      </c>
      <c r="CP139" s="107" t="e">
        <f>IF(OR(L139="",TYPE(L139)&lt;&gt;1),"",IF(OR(BJ139="",INDEX(#REF!,MATCH('一覧（改訂前の当初）'!N62,#REF!,0),MATCH(CP$4,#REF!,0))="",INDEX(#REF!,MATCH('一覧（改訂前の当初）'!N62,#REF!,0),MATCH(CP$4,#REF!,0))+$I139&gt;=BJ139),"",IF(OR(BI139="事後保全対応で更新",BI139="事後保全のみ更新せず"),"",INDEX(#REF!,MATCH('一覧（改訂前の当初）'!$N62,#REF!,0),MATCH('一覧（改訂前の当初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345"/>
        <v>#REF!</v>
      </c>
      <c r="CS139" s="75">
        <v>1</v>
      </c>
      <c r="CT139" s="181" t="e">
        <f t="shared" si="328"/>
        <v>#REF!</v>
      </c>
      <c r="CU139" s="107" t="e">
        <f>IF(OR(L139="",TYPE(L139)&lt;&gt;1),"",IF(OR(BJ139="",,INDEX(#REF!,MATCH('一覧（改訂前の当初）'!$N62,#REF!,0),MATCH('一覧（改訂前の当初）'!CU$4,#REF!,0))="",INDEX(#REF!,MATCH('一覧（改訂前の当初）'!$N62,#REF!,0),MATCH('一覧（改訂前の当初）'!CU$4,#REF!,0))+I139&gt;=BJ139),"",IF(OR(BI139="事後保全対応で更新",BI139="事後保全のみ更新せず"),"",INDEX(#REF!,MATCH('一覧（改訂前の当初）'!$N62,#REF!,0),MATCH('一覧（改訂前の当初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329"/>
        <v>#REF!</v>
      </c>
      <c r="CX139" s="75">
        <v>1</v>
      </c>
      <c r="CY139" s="182" t="e">
        <f t="shared" si="330"/>
        <v>#REF!</v>
      </c>
      <c r="CZ139" s="109" t="str">
        <f t="shared" si="346"/>
        <v/>
      </c>
      <c r="DA139" s="76" t="str">
        <f t="shared" si="357"/>
        <v/>
      </c>
      <c r="DB139" s="82">
        <v>1</v>
      </c>
      <c r="DC139" s="183" t="str">
        <f t="shared" si="347"/>
        <v/>
      </c>
      <c r="DD139" s="85" t="str">
        <f>IF($CZ139="","",INDEX(#REF!,MATCH($F139,#REF!,0),MATCH(CZ$4,#REF!,0)))</f>
        <v/>
      </c>
      <c r="DE139" s="184" t="str">
        <f t="shared" si="331"/>
        <v/>
      </c>
      <c r="DF139" s="77">
        <v>3</v>
      </c>
      <c r="DG139" s="185" t="str">
        <f t="shared" si="332"/>
        <v/>
      </c>
      <c r="DH139" s="78" t="str">
        <f t="shared" si="333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334"/>
        <v/>
      </c>
      <c r="DK139" s="75">
        <v>1</v>
      </c>
      <c r="DL139" s="181" t="str">
        <f t="shared" si="335"/>
        <v/>
      </c>
      <c r="DM139" s="78" t="str">
        <f t="shared" si="336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337"/>
        <v/>
      </c>
      <c r="DP139" s="75">
        <v>1</v>
      </c>
      <c r="DQ139" s="181" t="str">
        <f t="shared" si="338"/>
        <v/>
      </c>
      <c r="DR139" s="78" t="str">
        <f t="shared" si="339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340"/>
        <v/>
      </c>
      <c r="DU139" s="75">
        <v>1</v>
      </c>
      <c r="DV139" s="154" t="str">
        <f t="shared" si="341"/>
        <v/>
      </c>
      <c r="DW139" s="508"/>
      <c r="DX139" s="345"/>
      <c r="DY139" s="369"/>
      <c r="DZ139" s="1067"/>
      <c r="EA139" s="1067"/>
      <c r="EB139" s="1201"/>
      <c r="EC139" s="1209"/>
      <c r="ED139" s="629" t="s">
        <v>429</v>
      </c>
      <c r="EE139" s="404"/>
      <c r="EF139" s="406"/>
      <c r="EG139" s="370"/>
      <c r="EH139" s="388"/>
      <c r="EI139" s="348"/>
      <c r="EJ139" s="348"/>
      <c r="EK139" s="348"/>
      <c r="EL139" s="349"/>
      <c r="EM139" s="388"/>
      <c r="EN139" s="348"/>
      <c r="EO139" s="348"/>
      <c r="EP139" s="348"/>
      <c r="EQ139" s="349"/>
      <c r="ER139" s="388"/>
      <c r="ES139" s="348"/>
      <c r="ET139" s="348"/>
      <c r="EU139" s="348"/>
      <c r="EV139" s="349"/>
      <c r="EW139" s="388"/>
      <c r="EX139" s="1200"/>
      <c r="EY139" s="1080"/>
      <c r="EZ139" s="348"/>
      <c r="FA139" s="349"/>
      <c r="FB139" s="388"/>
      <c r="FC139" s="348"/>
      <c r="FD139" s="348"/>
      <c r="FE139" s="348"/>
      <c r="FF139" s="349"/>
      <c r="FG139" s="541"/>
      <c r="FH139" s="348"/>
      <c r="FI139" s="348"/>
      <c r="FJ139" s="348"/>
      <c r="FK139" s="524"/>
      <c r="FL139" s="210"/>
      <c r="FM139" s="43"/>
      <c r="FN139" s="43"/>
      <c r="FO139" s="55" t="str">
        <f t="shared" si="348"/>
        <v/>
      </c>
      <c r="FP139" s="43"/>
      <c r="FQ139" s="56" t="str">
        <f>IF(AO139="","",INDEX($FW$2:$GA$2,2,MATCH(AO139,#REF!,0)))</f>
        <v/>
      </c>
      <c r="FR139" s="57" t="str">
        <f>IF(AP139="","",INDEX($FW$2:$GA$2,2,MATCH(AP139,#REF!,0)))</f>
        <v/>
      </c>
      <c r="FS139" s="57" t="str">
        <f>IF(AQ139="","",INDEX($FW$2:$GA$2,2,MATCH(AQ139,#REF!,0)))</f>
        <v/>
      </c>
      <c r="FT139" s="57" t="str">
        <f>IF(AR139="","",INDEX($FW$2:$GA$2,2,MATCH(AR139,#REF!,0)))</f>
        <v/>
      </c>
      <c r="FU139" s="57" t="str">
        <f>IF(AS139="","",INDEX($FW$2:$GA$2,2,MATCH(AS139,#REF!,0)))</f>
        <v/>
      </c>
      <c r="FV139" s="57" t="str">
        <f>IF(AT139="","",INDEX($FW$2:$GA$2,2,MATCH(AT139,#REF!,0)))</f>
        <v/>
      </c>
      <c r="FW139" s="57" t="str">
        <f>IF(AU139="","",INDEX($FW$2:$GA$2,2,MATCH(AU139,#REF!,0)))</f>
        <v/>
      </c>
      <c r="FX139" s="57" t="str">
        <f>IF(AV139="","",INDEX($FW$2:$GA$2,2,MATCH(AV139,#REF!,0)))</f>
        <v/>
      </c>
      <c r="FY139" s="57" t="str">
        <f>IF(AW139="","",INDEX($FW$2:$GA$2,2,MATCH(AW139,#REF!,0)))</f>
        <v/>
      </c>
      <c r="FZ139" s="58" t="str">
        <f>IF(AX139="","",INDEX($FW$2:$GA$2,2,MATCH(AX139,#REF!,0)))</f>
        <v/>
      </c>
      <c r="GA139" s="59" t="e">
        <f>SUMPRODUCT(FQ139:FZ139,#REF!)</f>
        <v>#REF!</v>
      </c>
      <c r="GB139" s="43"/>
      <c r="GC139" s="88" t="str">
        <f t="shared" si="349"/>
        <v/>
      </c>
      <c r="GD139" s="88" t="e">
        <f t="shared" si="350"/>
        <v>#REF!</v>
      </c>
      <c r="GE139" s="88" t="e">
        <f t="shared" si="351"/>
        <v>#REF!</v>
      </c>
      <c r="GF139" s="87" t="e">
        <f t="shared" si="352"/>
        <v>#REF!</v>
      </c>
      <c r="GG139" s="87" t="str">
        <f t="shared" si="353"/>
        <v/>
      </c>
      <c r="GH139" s="87" t="str">
        <f t="shared" si="354"/>
        <v/>
      </c>
      <c r="GI139" s="87" t="str">
        <f t="shared" si="355"/>
        <v/>
      </c>
      <c r="GJ139" s="87" t="str">
        <f t="shared" si="356"/>
        <v/>
      </c>
    </row>
    <row r="140" spans="1:192" s="13" customFormat="1" ht="22.5" customHeight="1" outlineLevel="1">
      <c r="A140" s="608"/>
      <c r="B140" s="166"/>
      <c r="C140" s="494"/>
      <c r="D140" s="498" t="s">
        <v>374</v>
      </c>
      <c r="E140" s="195" t="s">
        <v>199</v>
      </c>
      <c r="F140" s="198" t="s">
        <v>358</v>
      </c>
      <c r="G140" s="167"/>
      <c r="H140" s="165"/>
      <c r="I140" s="167">
        <v>1976</v>
      </c>
      <c r="J140" s="167" t="str">
        <f t="shared" si="314"/>
        <v>昭51</v>
      </c>
      <c r="K140" s="167"/>
      <c r="L140" s="621">
        <v>258</v>
      </c>
      <c r="M140" s="68"/>
      <c r="N140" s="68"/>
      <c r="O140" s="168"/>
      <c r="P140" s="168"/>
      <c r="Q140" s="169"/>
      <c r="R140" s="461" t="e">
        <f t="shared" si="315"/>
        <v>#DIV/0!</v>
      </c>
      <c r="S140" s="461" t="e">
        <f t="shared" si="316"/>
        <v>#DIV/0!</v>
      </c>
      <c r="T140" s="462" t="e">
        <f t="shared" si="317"/>
        <v>#DIV/0!</v>
      </c>
      <c r="U140" s="68"/>
      <c r="V140" s="68"/>
      <c r="W140" s="68"/>
      <c r="X140" s="68"/>
      <c r="Y140" s="68"/>
      <c r="Z140" s="79" t="str">
        <f t="shared" si="318"/>
        <v>5: 200㎡以上</v>
      </c>
      <c r="AA140" s="69"/>
      <c r="AB140" s="69" t="str">
        <f t="shared" si="319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320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321"/>
        <v>39</v>
      </c>
      <c r="AZ140" s="68"/>
      <c r="BA140" s="68">
        <f t="shared" si="322"/>
        <v>39</v>
      </c>
      <c r="BB140" s="69" t="e">
        <f t="shared" si="323"/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324"/>
        <v/>
      </c>
      <c r="BK140" s="441" t="s">
        <v>68</v>
      </c>
      <c r="BL140" s="441">
        <v>1</v>
      </c>
      <c r="BM140" s="441"/>
      <c r="BN140" s="442"/>
      <c r="BO140" s="440"/>
      <c r="BP140" s="441"/>
      <c r="BQ140" s="441"/>
      <c r="BR140" s="441"/>
      <c r="BS140" s="441"/>
      <c r="BT140" s="441"/>
      <c r="BU140" s="441"/>
      <c r="BV140" s="442"/>
      <c r="BW140" s="191"/>
      <c r="BX140" s="190"/>
      <c r="BY140" s="190"/>
      <c r="BZ140" s="499"/>
      <c r="CA140" s="192">
        <v>1</v>
      </c>
      <c r="CB140" s="177" t="str">
        <f>IF($F140="","",IFERROR(INDEX(#REF!,MATCH('一覧（改訂前の当初）'!$F67,#REF!,0),MATCH($CA$4,#REF!,0)),""))</f>
        <v/>
      </c>
      <c r="CC140" s="178" t="str">
        <f t="shared" si="313"/>
        <v/>
      </c>
      <c r="CD140" s="176" t="str">
        <f t="shared" si="342"/>
        <v/>
      </c>
      <c r="CE140" s="179"/>
      <c r="CF140" s="106" t="str">
        <f t="shared" si="343"/>
        <v/>
      </c>
      <c r="CG140" s="75" t="str">
        <f>IF(OR($CF140="",$F140=""),"",INDEX(#REF!,MATCH($F140,#REF!,0),MATCH(CF$4,#REF!,0)))</f>
        <v/>
      </c>
      <c r="CH140" s="180" t="str">
        <f t="shared" si="344"/>
        <v/>
      </c>
      <c r="CI140" s="75">
        <v>1</v>
      </c>
      <c r="CJ140" s="181" t="str">
        <f t="shared" si="325"/>
        <v/>
      </c>
      <c r="CK140" s="107" t="e">
        <f>IF(OR(L140="",TYPE(L140)&lt;&gt;1),"",IF(OR(BJ140="",INDEX(#REF!,MATCH('一覧（改訂前の当初）'!$N67,#REF!,0),MATCH('一覧（改訂前の当初）'!CK$4,#REF!,0))="",INDEX(#REF!,MATCH('一覧（改訂前の当初）'!$N67,#REF!,0),MATCH('一覧（改訂前の当初）'!CK$4,#REF!,0))+$I140&gt;=BJ140),"",IF(OR(BI140="事後保全対応で更新",BI140="事後保全のみ更新せず"),"",INDEX(#REF!,MATCH('一覧（改訂前の当初）'!$N67,#REF!,0),MATCH('一覧（改訂前の当初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326"/>
        <v>#REF!</v>
      </c>
      <c r="CN140" s="75">
        <v>1</v>
      </c>
      <c r="CO140" s="181" t="e">
        <f t="shared" si="327"/>
        <v>#REF!</v>
      </c>
      <c r="CP140" s="107" t="e">
        <f>IF(OR(L140="",TYPE(L140)&lt;&gt;1),"",IF(OR(BJ140="",INDEX(#REF!,MATCH('一覧（改訂前の当初）'!N67,#REF!,0),MATCH(CP$4,#REF!,0))="",INDEX(#REF!,MATCH('一覧（改訂前の当初）'!N67,#REF!,0),MATCH(CP$4,#REF!,0))+$I140&gt;=BJ140),"",IF(OR(BI140="事後保全対応で更新",BI140="事後保全のみ更新せず"),"",INDEX(#REF!,MATCH('一覧（改訂前の当初）'!$N67,#REF!,0),MATCH('一覧（改訂前の当初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345"/>
        <v>#REF!</v>
      </c>
      <c r="CS140" s="75">
        <v>1</v>
      </c>
      <c r="CT140" s="181" t="e">
        <f t="shared" si="328"/>
        <v>#REF!</v>
      </c>
      <c r="CU140" s="107" t="e">
        <f>IF(OR(L140="",TYPE(L140)&lt;&gt;1),"",IF(OR(BJ140="",,INDEX(#REF!,MATCH('一覧（改訂前の当初）'!$N67,#REF!,0),MATCH('一覧（改訂前の当初）'!CU$4,#REF!,0))="",INDEX(#REF!,MATCH('一覧（改訂前の当初）'!$N67,#REF!,0),MATCH('一覧（改訂前の当初）'!CU$4,#REF!,0))+I140&gt;=BJ140),"",IF(OR(BI140="事後保全対応で更新",BI140="事後保全のみ更新せず"),"",INDEX(#REF!,MATCH('一覧（改訂前の当初）'!$N67,#REF!,0),MATCH('一覧（改訂前の当初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329"/>
        <v>#REF!</v>
      </c>
      <c r="CX140" s="75">
        <v>1</v>
      </c>
      <c r="CY140" s="182" t="e">
        <f t="shared" si="330"/>
        <v>#REF!</v>
      </c>
      <c r="CZ140" s="109" t="str">
        <f t="shared" si="346"/>
        <v/>
      </c>
      <c r="DA140" s="76" t="str">
        <f t="shared" si="357"/>
        <v/>
      </c>
      <c r="DB140" s="82">
        <v>1</v>
      </c>
      <c r="DC140" s="183" t="str">
        <f t="shared" si="347"/>
        <v/>
      </c>
      <c r="DD140" s="85" t="str">
        <f>IF($CZ140="","",INDEX(#REF!,MATCH($F140,#REF!,0),MATCH(CZ$4,#REF!,0)))</f>
        <v/>
      </c>
      <c r="DE140" s="184" t="str">
        <f t="shared" si="331"/>
        <v/>
      </c>
      <c r="DF140" s="77">
        <v>3</v>
      </c>
      <c r="DG140" s="185" t="str">
        <f t="shared" si="332"/>
        <v/>
      </c>
      <c r="DH140" s="78" t="str">
        <f t="shared" si="333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334"/>
        <v/>
      </c>
      <c r="DK140" s="75">
        <v>1</v>
      </c>
      <c r="DL140" s="181" t="str">
        <f t="shared" si="335"/>
        <v/>
      </c>
      <c r="DM140" s="78" t="str">
        <f t="shared" si="336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337"/>
        <v/>
      </c>
      <c r="DP140" s="75">
        <v>1</v>
      </c>
      <c r="DQ140" s="181" t="str">
        <f t="shared" si="338"/>
        <v/>
      </c>
      <c r="DR140" s="78" t="str">
        <f t="shared" si="339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340"/>
        <v/>
      </c>
      <c r="DU140" s="75">
        <v>1</v>
      </c>
      <c r="DV140" s="154" t="str">
        <f t="shared" si="341"/>
        <v/>
      </c>
      <c r="DW140" s="508"/>
      <c r="DX140" s="345"/>
      <c r="DY140" s="369"/>
      <c r="DZ140" s="1067"/>
      <c r="EA140" s="1067"/>
      <c r="EB140" s="1201"/>
      <c r="EC140" s="1209"/>
      <c r="ED140" s="629" t="s">
        <v>429</v>
      </c>
      <c r="EE140" s="404"/>
      <c r="EF140" s="406"/>
      <c r="EG140" s="370"/>
      <c r="EH140" s="388"/>
      <c r="EI140" s="348"/>
      <c r="EJ140" s="348"/>
      <c r="EK140" s="348"/>
      <c r="EL140" s="349"/>
      <c r="EM140" s="388"/>
      <c r="EN140" s="348"/>
      <c r="EO140" s="348"/>
      <c r="EP140" s="348"/>
      <c r="EQ140" s="349"/>
      <c r="ER140" s="388"/>
      <c r="ES140" s="348"/>
      <c r="ET140" s="348"/>
      <c r="EU140" s="348"/>
      <c r="EV140" s="349"/>
      <c r="EW140" s="388"/>
      <c r="EX140" s="1188"/>
      <c r="EY140" s="1080"/>
      <c r="EZ140" s="348"/>
      <c r="FA140" s="349"/>
      <c r="FB140" s="388"/>
      <c r="FC140" s="348"/>
      <c r="FD140" s="348"/>
      <c r="FE140" s="348"/>
      <c r="FF140" s="349"/>
      <c r="FG140" s="541"/>
      <c r="FH140" s="348"/>
      <c r="FI140" s="348"/>
      <c r="FJ140" s="348"/>
      <c r="FK140" s="524"/>
      <c r="FL140" s="210"/>
      <c r="FM140" s="43"/>
      <c r="FN140" s="43"/>
      <c r="FO140" s="55" t="str">
        <f t="shared" si="348"/>
        <v/>
      </c>
      <c r="FP140" s="43"/>
      <c r="FQ140" s="56" t="str">
        <f>IF(AO140="","",INDEX($FW$2:$GA$2,2,MATCH(AO140,#REF!,0)))</f>
        <v/>
      </c>
      <c r="FR140" s="57" t="str">
        <f>IF(AP140="","",INDEX($FW$2:$GA$2,2,MATCH(AP140,#REF!,0)))</f>
        <v/>
      </c>
      <c r="FS140" s="57" t="str">
        <f>IF(AQ140="","",INDEX($FW$2:$GA$2,2,MATCH(AQ140,#REF!,0)))</f>
        <v/>
      </c>
      <c r="FT140" s="57" t="str">
        <f>IF(AR140="","",INDEX($FW$2:$GA$2,2,MATCH(AR140,#REF!,0)))</f>
        <v/>
      </c>
      <c r="FU140" s="57" t="str">
        <f>IF(AS140="","",INDEX($FW$2:$GA$2,2,MATCH(AS140,#REF!,0)))</f>
        <v/>
      </c>
      <c r="FV140" s="57" t="str">
        <f>IF(AT140="","",INDEX($FW$2:$GA$2,2,MATCH(AT140,#REF!,0)))</f>
        <v/>
      </c>
      <c r="FW140" s="57" t="str">
        <f>IF(AU140="","",INDEX($FW$2:$GA$2,2,MATCH(AU140,#REF!,0)))</f>
        <v/>
      </c>
      <c r="FX140" s="57" t="str">
        <f>IF(AV140="","",INDEX($FW$2:$GA$2,2,MATCH(AV140,#REF!,0)))</f>
        <v/>
      </c>
      <c r="FY140" s="57" t="str">
        <f>IF(AW140="","",INDEX($FW$2:$GA$2,2,MATCH(AW140,#REF!,0)))</f>
        <v/>
      </c>
      <c r="FZ140" s="58" t="str">
        <f>IF(AX140="","",INDEX($FW$2:$GA$2,2,MATCH(AX140,#REF!,0)))</f>
        <v/>
      </c>
      <c r="GA140" s="59" t="e">
        <f>SUMPRODUCT(FQ140:FZ140,#REF!)</f>
        <v>#REF!</v>
      </c>
      <c r="GB140" s="43"/>
      <c r="GC140" s="88" t="str">
        <f t="shared" si="349"/>
        <v/>
      </c>
      <c r="GD140" s="88" t="e">
        <f t="shared" si="350"/>
        <v>#REF!</v>
      </c>
      <c r="GE140" s="88" t="e">
        <f t="shared" si="351"/>
        <v>#REF!</v>
      </c>
      <c r="GF140" s="87" t="e">
        <f t="shared" si="352"/>
        <v>#REF!</v>
      </c>
      <c r="GG140" s="87" t="str">
        <f t="shared" si="353"/>
        <v/>
      </c>
      <c r="GH140" s="87" t="str">
        <f t="shared" si="354"/>
        <v/>
      </c>
      <c r="GI140" s="87" t="str">
        <f t="shared" si="355"/>
        <v/>
      </c>
      <c r="GJ140" s="87" t="str">
        <f t="shared" si="356"/>
        <v/>
      </c>
    </row>
    <row r="141" spans="1:192" s="13" customFormat="1" ht="22.5" customHeight="1" outlineLevel="1">
      <c r="A141" s="608"/>
      <c r="B141" s="166"/>
      <c r="C141" s="494"/>
      <c r="D141" s="498" t="s">
        <v>374</v>
      </c>
      <c r="E141" s="195" t="s">
        <v>200</v>
      </c>
      <c r="F141" s="198" t="s">
        <v>358</v>
      </c>
      <c r="G141" s="167"/>
      <c r="H141" s="165"/>
      <c r="I141" s="167">
        <v>1968</v>
      </c>
      <c r="J141" s="167" t="str">
        <f t="shared" si="314"/>
        <v>昭43</v>
      </c>
      <c r="K141" s="167"/>
      <c r="L141" s="621">
        <v>601</v>
      </c>
      <c r="M141" s="68"/>
      <c r="N141" s="68"/>
      <c r="O141" s="168"/>
      <c r="P141" s="168"/>
      <c r="Q141" s="169"/>
      <c r="R141" s="461" t="e">
        <f t="shared" si="315"/>
        <v>#DIV/0!</v>
      </c>
      <c r="S141" s="461" t="e">
        <f t="shared" si="316"/>
        <v>#DIV/0!</v>
      </c>
      <c r="T141" s="462" t="e">
        <f t="shared" si="317"/>
        <v>#DIV/0!</v>
      </c>
      <c r="U141" s="68"/>
      <c r="V141" s="68"/>
      <c r="W141" s="68"/>
      <c r="X141" s="68"/>
      <c r="Y141" s="68"/>
      <c r="Z141" s="79" t="str">
        <f t="shared" si="318"/>
        <v>4: 500㎡以上</v>
      </c>
      <c r="AA141" s="69"/>
      <c r="AB141" s="69" t="str">
        <f t="shared" si="319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320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321"/>
        <v>47</v>
      </c>
      <c r="AZ141" s="68"/>
      <c r="BA141" s="68">
        <f t="shared" si="322"/>
        <v>47</v>
      </c>
      <c r="BB141" s="69" t="e">
        <f t="shared" si="323"/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324"/>
        <v/>
      </c>
      <c r="BK141" s="441" t="s">
        <v>70</v>
      </c>
      <c r="BL141" s="441">
        <v>2</v>
      </c>
      <c r="BM141" s="441"/>
      <c r="BN141" s="442"/>
      <c r="BO141" s="440"/>
      <c r="BP141" s="441"/>
      <c r="BQ141" s="441"/>
      <c r="BR141" s="441"/>
      <c r="BS141" s="441"/>
      <c r="BT141" s="441"/>
      <c r="BU141" s="441"/>
      <c r="BV141" s="442"/>
      <c r="BW141" s="191"/>
      <c r="BX141" s="190"/>
      <c r="BY141" s="190"/>
      <c r="BZ141" s="499"/>
      <c r="CA141" s="192">
        <v>1</v>
      </c>
      <c r="CB141" s="177" t="str">
        <f>IF($F141="","",IFERROR(INDEX(#REF!,MATCH('一覧（改訂前の当初）'!$F12,#REF!,0),MATCH($CA$4,#REF!,0)),""))</f>
        <v/>
      </c>
      <c r="CC141" s="178" t="str">
        <f t="shared" si="313"/>
        <v/>
      </c>
      <c r="CD141" s="176" t="str">
        <f t="shared" si="342"/>
        <v/>
      </c>
      <c r="CE141" s="179"/>
      <c r="CF141" s="106" t="str">
        <f t="shared" si="343"/>
        <v/>
      </c>
      <c r="CG141" s="75" t="str">
        <f>IF(OR($CF141="",$F141=""),"",INDEX(#REF!,MATCH($F141,#REF!,0),MATCH(CF$4,#REF!,0)))</f>
        <v/>
      </c>
      <c r="CH141" s="180" t="str">
        <f t="shared" si="344"/>
        <v/>
      </c>
      <c r="CI141" s="75">
        <v>1</v>
      </c>
      <c r="CJ141" s="181" t="str">
        <f t="shared" si="325"/>
        <v/>
      </c>
      <c r="CK141" s="107" t="e">
        <f>IF(OR(L141="",TYPE(L141)&lt;&gt;1),"",IF(OR(BJ141="",INDEX(#REF!,MATCH('一覧（改訂前の当初）'!$N12,#REF!,0),MATCH('一覧（改訂前の当初）'!CK$4,#REF!,0))="",INDEX(#REF!,MATCH('一覧（改訂前の当初）'!$N12,#REF!,0),MATCH('一覧（改訂前の当初）'!CK$4,#REF!,0))+$I141&gt;=BJ141),"",IF(OR(BI141="事後保全対応で更新",BI141="事後保全のみ更新せず"),"",INDEX(#REF!,MATCH('一覧（改訂前の当初）'!$N12,#REF!,0),MATCH('一覧（改訂前の当初）'!CK$4,#REF!,0))+$I141)))</f>
        <v>#REF!</v>
      </c>
      <c r="CL141" s="75" t="e">
        <f>IF(OR(CK141="",$F141=""),"",IF(AND(CK141&lt;&gt;"",$CF141=CK141),INDEX(#REF!,MATCH($F141,#REF!,0),MATCH(CK$4,#REF!,0))+35,INDEX(#REF!,MATCH($F141,#REF!,0),MATCH(CK$4,#REF!,0))))</f>
        <v>#REF!</v>
      </c>
      <c r="CM141" s="180" t="e">
        <f t="shared" si="326"/>
        <v>#REF!</v>
      </c>
      <c r="CN141" s="75">
        <v>1</v>
      </c>
      <c r="CO141" s="181" t="e">
        <f t="shared" si="327"/>
        <v>#REF!</v>
      </c>
      <c r="CP141" s="107" t="e">
        <f>IF(OR(L141="",TYPE(L141)&lt;&gt;1),"",IF(OR(BJ141="",INDEX(#REF!,MATCH('一覧（改訂前の当初）'!N12,#REF!,0),MATCH(CP$4,#REF!,0))="",INDEX(#REF!,MATCH('一覧（改訂前の当初）'!N12,#REF!,0),MATCH(CP$4,#REF!,0))+$I141&gt;=BJ141),"",IF(OR(BI141="事後保全対応で更新",BI141="事後保全のみ更新せず"),"",INDEX(#REF!,MATCH('一覧（改訂前の当初）'!$N12,#REF!,0),MATCH('一覧（改訂前の当初）'!CP$4,#REF!,0))+$I141)))</f>
        <v>#REF!</v>
      </c>
      <c r="CQ141" s="75" t="e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>#REF!</v>
      </c>
      <c r="CR141" s="180" t="e">
        <f t="shared" si="345"/>
        <v>#REF!</v>
      </c>
      <c r="CS141" s="75">
        <v>1</v>
      </c>
      <c r="CT141" s="181" t="e">
        <f t="shared" si="328"/>
        <v>#REF!</v>
      </c>
      <c r="CU141" s="107" t="e">
        <f>IF(OR(L141="",TYPE(L141)&lt;&gt;1),"",IF(OR(BJ141="",,INDEX(#REF!,MATCH('一覧（改訂前の当初）'!$N12,#REF!,0),MATCH('一覧（改訂前の当初）'!CU$4,#REF!,0))="",INDEX(#REF!,MATCH('一覧（改訂前の当初）'!$N12,#REF!,0),MATCH('一覧（改訂前の当初）'!CU$4,#REF!,0))+I141&gt;=BJ141),"",IF(OR(BI141="事後保全対応で更新",BI141="事後保全のみ更新せず"),"",INDEX(#REF!,MATCH('一覧（改訂前の当初）'!$N12,#REF!,0),MATCH('一覧（改訂前の当初）'!CU$4,#REF!,0))+I141)))</f>
        <v>#REF!</v>
      </c>
      <c r="CV141" s="75" t="e">
        <f>IF(OR(CU141="",$F141=""),"",IF(AND(CU141&lt;&gt;"",$CF141=CU141),INDEX(#REF!,MATCH($F141,#REF!,0),MATCH(CF$4,#REF!,0))+35,INDEX(#REF!,MATCH($F141,#REF!,0),MATCH(CU$4,#REF!,0))))</f>
        <v>#REF!</v>
      </c>
      <c r="CW141" s="180" t="e">
        <f t="shared" si="329"/>
        <v>#REF!</v>
      </c>
      <c r="CX141" s="75">
        <v>1</v>
      </c>
      <c r="CY141" s="182" t="e">
        <f t="shared" si="330"/>
        <v>#REF!</v>
      </c>
      <c r="CZ141" s="109" t="str">
        <f t="shared" si="346"/>
        <v/>
      </c>
      <c r="DA141" s="76" t="str">
        <f t="shared" si="357"/>
        <v/>
      </c>
      <c r="DB141" s="82">
        <v>1</v>
      </c>
      <c r="DC141" s="183" t="str">
        <f t="shared" si="347"/>
        <v/>
      </c>
      <c r="DD141" s="85" t="str">
        <f>IF($CZ141="","",INDEX(#REF!,MATCH($F141,#REF!,0),MATCH(CZ$4,#REF!,0)))</f>
        <v/>
      </c>
      <c r="DE141" s="184" t="str">
        <f t="shared" si="331"/>
        <v/>
      </c>
      <c r="DF141" s="77">
        <v>3</v>
      </c>
      <c r="DG141" s="185" t="str">
        <f t="shared" si="332"/>
        <v/>
      </c>
      <c r="DH141" s="78" t="str">
        <f t="shared" si="333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334"/>
        <v/>
      </c>
      <c r="DK141" s="75">
        <v>1</v>
      </c>
      <c r="DL141" s="181" t="str">
        <f t="shared" si="335"/>
        <v/>
      </c>
      <c r="DM141" s="78" t="str">
        <f t="shared" si="336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337"/>
        <v/>
      </c>
      <c r="DP141" s="75">
        <v>1</v>
      </c>
      <c r="DQ141" s="181" t="str">
        <f t="shared" si="338"/>
        <v/>
      </c>
      <c r="DR141" s="78" t="str">
        <f t="shared" si="339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340"/>
        <v/>
      </c>
      <c r="DU141" s="75">
        <v>1</v>
      </c>
      <c r="DV141" s="154" t="str">
        <f t="shared" si="341"/>
        <v/>
      </c>
      <c r="DW141" s="508"/>
      <c r="DX141" s="345"/>
      <c r="DY141" s="369"/>
      <c r="DZ141" s="1067"/>
      <c r="EA141" s="1067"/>
      <c r="EB141" s="1201"/>
      <c r="EC141" s="1209"/>
      <c r="ED141" s="629" t="s">
        <v>429</v>
      </c>
      <c r="EE141" s="404"/>
      <c r="EF141" s="406"/>
      <c r="EG141" s="370"/>
      <c r="EH141" s="388"/>
      <c r="EI141" s="348"/>
      <c r="EJ141" s="348"/>
      <c r="EK141" s="348"/>
      <c r="EL141" s="349"/>
      <c r="EM141" s="388"/>
      <c r="EN141" s="348"/>
      <c r="EO141" s="348"/>
      <c r="EP141" s="348"/>
      <c r="EQ141" s="349"/>
      <c r="ER141" s="388"/>
      <c r="ES141" s="348"/>
      <c r="ET141" s="348"/>
      <c r="EU141" s="348"/>
      <c r="EV141" s="349"/>
      <c r="EW141" s="388"/>
      <c r="EX141" s="1187" t="s">
        <v>55</v>
      </c>
      <c r="EY141" s="1080" t="s">
        <v>55</v>
      </c>
      <c r="EZ141" s="348"/>
      <c r="FA141" s="349"/>
      <c r="FB141" s="388"/>
      <c r="FC141" s="348"/>
      <c r="FD141" s="348"/>
      <c r="FE141" s="348"/>
      <c r="FF141" s="349"/>
      <c r="FG141" s="541"/>
      <c r="FH141" s="348"/>
      <c r="FI141" s="348"/>
      <c r="FJ141" s="348"/>
      <c r="FK141" s="524"/>
      <c r="FL141" s="210"/>
      <c r="FM141" s="43"/>
      <c r="FN141" s="43"/>
      <c r="FO141" s="55" t="str">
        <f t="shared" si="348"/>
        <v/>
      </c>
      <c r="FP141" s="43"/>
      <c r="FQ141" s="56" t="str">
        <f>IF(AO141="","",INDEX($FW$2:$GA$2,2,MATCH(AO141,#REF!,0)))</f>
        <v/>
      </c>
      <c r="FR141" s="57" t="str">
        <f>IF(AP141="","",INDEX($FW$2:$GA$2,2,MATCH(AP141,#REF!,0)))</f>
        <v/>
      </c>
      <c r="FS141" s="57" t="str">
        <f>IF(AQ141="","",INDEX($FW$2:$GA$2,2,MATCH(AQ141,#REF!,0)))</f>
        <v/>
      </c>
      <c r="FT141" s="57" t="str">
        <f>IF(AR141="","",INDEX($FW$2:$GA$2,2,MATCH(AR141,#REF!,0)))</f>
        <v/>
      </c>
      <c r="FU141" s="57" t="str">
        <f>IF(AS141="","",INDEX($FW$2:$GA$2,2,MATCH(AS141,#REF!,0)))</f>
        <v/>
      </c>
      <c r="FV141" s="57" t="str">
        <f>IF(AT141="","",INDEX($FW$2:$GA$2,2,MATCH(AT141,#REF!,0)))</f>
        <v/>
      </c>
      <c r="FW141" s="57" t="str">
        <f>IF(AU141="","",INDEX($FW$2:$GA$2,2,MATCH(AU141,#REF!,0)))</f>
        <v/>
      </c>
      <c r="FX141" s="57" t="str">
        <f>IF(AV141="","",INDEX($FW$2:$GA$2,2,MATCH(AV141,#REF!,0)))</f>
        <v/>
      </c>
      <c r="FY141" s="57" t="str">
        <f>IF(AW141="","",INDEX($FW$2:$GA$2,2,MATCH(AW141,#REF!,0)))</f>
        <v/>
      </c>
      <c r="FZ141" s="58" t="str">
        <f>IF(AX141="","",INDEX($FW$2:$GA$2,2,MATCH(AX141,#REF!,0)))</f>
        <v/>
      </c>
      <c r="GA141" s="59" t="e">
        <f>SUMPRODUCT(FQ141:FZ141,#REF!)</f>
        <v>#REF!</v>
      </c>
      <c r="GB141" s="43"/>
      <c r="GC141" s="88" t="str">
        <f t="shared" si="349"/>
        <v/>
      </c>
      <c r="GD141" s="88" t="e">
        <f t="shared" si="350"/>
        <v>#REF!</v>
      </c>
      <c r="GE141" s="88" t="e">
        <f t="shared" si="351"/>
        <v>#REF!</v>
      </c>
      <c r="GF141" s="87" t="e">
        <f t="shared" si="352"/>
        <v>#REF!</v>
      </c>
      <c r="GG141" s="87" t="str">
        <f t="shared" si="353"/>
        <v/>
      </c>
      <c r="GH141" s="87" t="str">
        <f t="shared" si="354"/>
        <v/>
      </c>
      <c r="GI141" s="87" t="str">
        <f t="shared" si="355"/>
        <v/>
      </c>
      <c r="GJ141" s="87" t="str">
        <f t="shared" si="356"/>
        <v/>
      </c>
    </row>
    <row r="142" spans="1:192" s="13" customFormat="1" ht="22.5" customHeight="1" outlineLevel="1">
      <c r="A142" s="608"/>
      <c r="B142" s="166"/>
      <c r="C142" s="494"/>
      <c r="D142" s="498" t="s">
        <v>374</v>
      </c>
      <c r="E142" s="195" t="s">
        <v>201</v>
      </c>
      <c r="F142" s="198" t="s">
        <v>358</v>
      </c>
      <c r="G142" s="167"/>
      <c r="H142" s="165"/>
      <c r="I142" s="167">
        <v>1966</v>
      </c>
      <c r="J142" s="167" t="str">
        <f t="shared" si="314"/>
        <v>昭41</v>
      </c>
      <c r="K142" s="167"/>
      <c r="L142" s="621">
        <v>32</v>
      </c>
      <c r="M142" s="68"/>
      <c r="N142" s="68"/>
      <c r="O142" s="168"/>
      <c r="P142" s="168"/>
      <c r="Q142" s="169"/>
      <c r="R142" s="461" t="e">
        <f t="shared" si="315"/>
        <v>#DIV/0!</v>
      </c>
      <c r="S142" s="461" t="e">
        <f t="shared" si="316"/>
        <v>#DIV/0!</v>
      </c>
      <c r="T142" s="462" t="e">
        <f t="shared" si="317"/>
        <v>#DIV/0!</v>
      </c>
      <c r="U142" s="68"/>
      <c r="V142" s="68"/>
      <c r="W142" s="68"/>
      <c r="X142" s="68"/>
      <c r="Y142" s="68"/>
      <c r="Z142" s="79" t="str">
        <f t="shared" si="318"/>
        <v>7: 100㎡未満</v>
      </c>
      <c r="AA142" s="69"/>
      <c r="AB142" s="69" t="str">
        <f t="shared" si="319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320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321"/>
        <v>49</v>
      </c>
      <c r="AZ142" s="68"/>
      <c r="BA142" s="68">
        <f t="shared" si="322"/>
        <v>49</v>
      </c>
      <c r="BB142" s="69" t="e">
        <f t="shared" si="323"/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324"/>
        <v/>
      </c>
      <c r="BK142" s="441" t="s">
        <v>70</v>
      </c>
      <c r="BL142" s="441">
        <v>1</v>
      </c>
      <c r="BM142" s="441"/>
      <c r="BN142" s="442"/>
      <c r="BO142" s="440"/>
      <c r="BP142" s="441"/>
      <c r="BQ142" s="441"/>
      <c r="BR142" s="441"/>
      <c r="BS142" s="441"/>
      <c r="BT142" s="441"/>
      <c r="BU142" s="441"/>
      <c r="BV142" s="442"/>
      <c r="BW142" s="191"/>
      <c r="BX142" s="190"/>
      <c r="BY142" s="190"/>
      <c r="BZ142" s="499"/>
      <c r="CA142" s="192">
        <v>1</v>
      </c>
      <c r="CB142" s="177" t="str">
        <f>IF($F142="","",IFERROR(INDEX(#REF!,MATCH('一覧（改訂前の当初）'!$F28,#REF!,0),MATCH($CA$4,#REF!,0)),""))</f>
        <v/>
      </c>
      <c r="CC142" s="178" t="str">
        <f t="shared" si="313"/>
        <v/>
      </c>
      <c r="CD142" s="176" t="str">
        <f t="shared" si="342"/>
        <v/>
      </c>
      <c r="CE142" s="179"/>
      <c r="CF142" s="106" t="str">
        <f t="shared" si="343"/>
        <v/>
      </c>
      <c r="CG142" s="75" t="str">
        <f>IF(OR($CF142="",$F142=""),"",INDEX(#REF!,MATCH($F142,#REF!,0),MATCH(CF$4,#REF!,0)))</f>
        <v/>
      </c>
      <c r="CH142" s="180" t="str">
        <f t="shared" si="344"/>
        <v/>
      </c>
      <c r="CI142" s="75">
        <v>1</v>
      </c>
      <c r="CJ142" s="181" t="str">
        <f t="shared" si="325"/>
        <v/>
      </c>
      <c r="CK142" s="107" t="e">
        <f>IF(OR(L142="",TYPE(L142)&lt;&gt;1),"",IF(OR(BJ142="",INDEX(#REF!,MATCH('一覧（改訂前の当初）'!$N28,#REF!,0),MATCH('一覧（改訂前の当初）'!CK$4,#REF!,0))="",INDEX(#REF!,MATCH('一覧（改訂前の当初）'!$N28,#REF!,0),MATCH('一覧（改訂前の当初）'!CK$4,#REF!,0))+$I142&gt;=BJ142),"",IF(OR(BI142="事後保全対応で更新",BI142="事後保全のみ更新せず"),"",INDEX(#REF!,MATCH('一覧（改訂前の当初）'!$N28,#REF!,0),MATCH('一覧（改訂前の当初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326"/>
        <v>#REF!</v>
      </c>
      <c r="CN142" s="75">
        <v>1</v>
      </c>
      <c r="CO142" s="181" t="e">
        <f t="shared" si="327"/>
        <v>#REF!</v>
      </c>
      <c r="CP142" s="107" t="e">
        <f>IF(OR(L142="",TYPE(L142)&lt;&gt;1),"",IF(OR(BJ142="",INDEX(#REF!,MATCH('一覧（改訂前の当初）'!N28,#REF!,0),MATCH(CP$4,#REF!,0))="",INDEX(#REF!,MATCH('一覧（改訂前の当初）'!N28,#REF!,0),MATCH(CP$4,#REF!,0))+$I142&gt;=BJ142),"",IF(OR(BI142="事後保全対応で更新",BI142="事後保全のみ更新せず"),"",INDEX(#REF!,MATCH('一覧（改訂前の当初）'!$N28,#REF!,0),MATCH('一覧（改訂前の当初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345"/>
        <v>#REF!</v>
      </c>
      <c r="CS142" s="75">
        <v>1</v>
      </c>
      <c r="CT142" s="181" t="e">
        <f t="shared" si="328"/>
        <v>#REF!</v>
      </c>
      <c r="CU142" s="107" t="e">
        <f>IF(OR(L142="",TYPE(L142)&lt;&gt;1),"",IF(OR(BJ142="",,INDEX(#REF!,MATCH('一覧（改訂前の当初）'!$N28,#REF!,0),MATCH('一覧（改訂前の当初）'!CU$4,#REF!,0))="",INDEX(#REF!,MATCH('一覧（改訂前の当初）'!$N28,#REF!,0),MATCH('一覧（改訂前の当初）'!CU$4,#REF!,0))+I142&gt;=BJ142),"",IF(OR(BI142="事後保全対応で更新",BI142="事後保全のみ更新せず"),"",INDEX(#REF!,MATCH('一覧（改訂前の当初）'!$N28,#REF!,0),MATCH('一覧（改訂前の当初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329"/>
        <v>#REF!</v>
      </c>
      <c r="CX142" s="75">
        <v>1</v>
      </c>
      <c r="CY142" s="182" t="e">
        <f t="shared" si="330"/>
        <v>#REF!</v>
      </c>
      <c r="CZ142" s="109" t="str">
        <f t="shared" si="346"/>
        <v/>
      </c>
      <c r="DA142" s="76" t="str">
        <f t="shared" si="357"/>
        <v/>
      </c>
      <c r="DB142" s="82">
        <v>1</v>
      </c>
      <c r="DC142" s="183" t="str">
        <f t="shared" si="347"/>
        <v/>
      </c>
      <c r="DD142" s="85" t="str">
        <f>IF($CZ142="","",INDEX(#REF!,MATCH($F142,#REF!,0),MATCH(CZ$4,#REF!,0)))</f>
        <v/>
      </c>
      <c r="DE142" s="184" t="str">
        <f t="shared" si="331"/>
        <v/>
      </c>
      <c r="DF142" s="77">
        <v>3</v>
      </c>
      <c r="DG142" s="185" t="str">
        <f t="shared" si="332"/>
        <v/>
      </c>
      <c r="DH142" s="78" t="str">
        <f t="shared" si="333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334"/>
        <v/>
      </c>
      <c r="DK142" s="75">
        <v>1</v>
      </c>
      <c r="DL142" s="181" t="str">
        <f t="shared" si="335"/>
        <v/>
      </c>
      <c r="DM142" s="78" t="str">
        <f t="shared" si="336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337"/>
        <v/>
      </c>
      <c r="DP142" s="75">
        <v>1</v>
      </c>
      <c r="DQ142" s="181" t="str">
        <f t="shared" si="338"/>
        <v/>
      </c>
      <c r="DR142" s="78" t="str">
        <f t="shared" si="339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340"/>
        <v/>
      </c>
      <c r="DU142" s="75">
        <v>1</v>
      </c>
      <c r="DV142" s="154" t="str">
        <f t="shared" si="341"/>
        <v/>
      </c>
      <c r="DW142" s="508"/>
      <c r="DX142" s="345"/>
      <c r="DY142" s="369"/>
      <c r="DZ142" s="1067"/>
      <c r="EA142" s="1067"/>
      <c r="EB142" s="1201"/>
      <c r="EC142" s="1209"/>
      <c r="ED142" s="629" t="s">
        <v>429</v>
      </c>
      <c r="EE142" s="404"/>
      <c r="EF142" s="406"/>
      <c r="EG142" s="370"/>
      <c r="EH142" s="388"/>
      <c r="EI142" s="348"/>
      <c r="EJ142" s="348"/>
      <c r="EK142" s="348"/>
      <c r="EL142" s="349"/>
      <c r="EM142" s="388"/>
      <c r="EN142" s="348"/>
      <c r="EO142" s="348"/>
      <c r="EP142" s="348"/>
      <c r="EQ142" s="349"/>
      <c r="ER142" s="388"/>
      <c r="ES142" s="348"/>
      <c r="ET142" s="348"/>
      <c r="EU142" s="348"/>
      <c r="EV142" s="349"/>
      <c r="EW142" s="388"/>
      <c r="EX142" s="1188"/>
      <c r="EY142" s="1080"/>
      <c r="EZ142" s="348"/>
      <c r="FA142" s="349"/>
      <c r="FB142" s="388"/>
      <c r="FC142" s="348"/>
      <c r="FD142" s="348"/>
      <c r="FE142" s="348"/>
      <c r="FF142" s="349"/>
      <c r="FG142" s="541"/>
      <c r="FH142" s="348"/>
      <c r="FI142" s="348"/>
      <c r="FJ142" s="348"/>
      <c r="FK142" s="524"/>
      <c r="FL142" s="210"/>
      <c r="FM142" s="43"/>
      <c r="FN142" s="43"/>
      <c r="FO142" s="55" t="str">
        <f t="shared" si="348"/>
        <v/>
      </c>
      <c r="FP142" s="43"/>
      <c r="FQ142" s="56" t="str">
        <f>IF(AO142="","",INDEX($FW$2:$GA$2,2,MATCH(AO142,#REF!,0)))</f>
        <v/>
      </c>
      <c r="FR142" s="57" t="str">
        <f>IF(AP142="","",INDEX($FW$2:$GA$2,2,MATCH(AP142,#REF!,0)))</f>
        <v/>
      </c>
      <c r="FS142" s="57" t="str">
        <f>IF(AQ142="","",INDEX($FW$2:$GA$2,2,MATCH(AQ142,#REF!,0)))</f>
        <v/>
      </c>
      <c r="FT142" s="57" t="str">
        <f>IF(AR142="","",INDEX($FW$2:$GA$2,2,MATCH(AR142,#REF!,0)))</f>
        <v/>
      </c>
      <c r="FU142" s="57" t="str">
        <f>IF(AS142="","",INDEX($FW$2:$GA$2,2,MATCH(AS142,#REF!,0)))</f>
        <v/>
      </c>
      <c r="FV142" s="57" t="str">
        <f>IF(AT142="","",INDEX($FW$2:$GA$2,2,MATCH(AT142,#REF!,0)))</f>
        <v/>
      </c>
      <c r="FW142" s="57" t="str">
        <f>IF(AU142="","",INDEX($FW$2:$GA$2,2,MATCH(AU142,#REF!,0)))</f>
        <v/>
      </c>
      <c r="FX142" s="57" t="str">
        <f>IF(AV142="","",INDEX($FW$2:$GA$2,2,MATCH(AV142,#REF!,0)))</f>
        <v/>
      </c>
      <c r="FY142" s="57" t="str">
        <f>IF(AW142="","",INDEX($FW$2:$GA$2,2,MATCH(AW142,#REF!,0)))</f>
        <v/>
      </c>
      <c r="FZ142" s="58" t="str">
        <f>IF(AX142="","",INDEX($FW$2:$GA$2,2,MATCH(AX142,#REF!,0)))</f>
        <v/>
      </c>
      <c r="GA142" s="59" t="e">
        <f>SUMPRODUCT(FQ142:FZ142,#REF!)</f>
        <v>#REF!</v>
      </c>
      <c r="GB142" s="43"/>
      <c r="GC142" s="88" t="str">
        <f t="shared" si="349"/>
        <v/>
      </c>
      <c r="GD142" s="88" t="e">
        <f t="shared" si="350"/>
        <v>#REF!</v>
      </c>
      <c r="GE142" s="88" t="e">
        <f t="shared" si="351"/>
        <v>#REF!</v>
      </c>
      <c r="GF142" s="87" t="e">
        <f t="shared" si="352"/>
        <v>#REF!</v>
      </c>
      <c r="GG142" s="87" t="str">
        <f t="shared" si="353"/>
        <v/>
      </c>
      <c r="GH142" s="87" t="str">
        <f t="shared" si="354"/>
        <v/>
      </c>
      <c r="GI142" s="87" t="str">
        <f t="shared" si="355"/>
        <v/>
      </c>
      <c r="GJ142" s="87" t="str">
        <f t="shared" si="356"/>
        <v/>
      </c>
    </row>
    <row r="143" spans="1:192" s="13" customFormat="1" ht="22.5" customHeight="1" outlineLevel="1">
      <c r="A143" s="608"/>
      <c r="B143" s="166"/>
      <c r="C143" s="494"/>
      <c r="D143" s="498" t="s">
        <v>374</v>
      </c>
      <c r="E143" s="195" t="s">
        <v>202</v>
      </c>
      <c r="F143" s="198" t="s">
        <v>358</v>
      </c>
      <c r="G143" s="167"/>
      <c r="H143" s="165"/>
      <c r="I143" s="167">
        <v>1980</v>
      </c>
      <c r="J143" s="167" t="str">
        <f t="shared" si="314"/>
        <v>昭55</v>
      </c>
      <c r="K143" s="167"/>
      <c r="L143" s="621">
        <v>535</v>
      </c>
      <c r="M143" s="68"/>
      <c r="N143" s="68"/>
      <c r="O143" s="168"/>
      <c r="P143" s="168"/>
      <c r="Q143" s="169"/>
      <c r="R143" s="461" t="e">
        <f t="shared" si="315"/>
        <v>#DIV/0!</v>
      </c>
      <c r="S143" s="461" t="e">
        <f t="shared" si="316"/>
        <v>#DIV/0!</v>
      </c>
      <c r="T143" s="462" t="e">
        <f t="shared" si="317"/>
        <v>#DIV/0!</v>
      </c>
      <c r="U143" s="68"/>
      <c r="V143" s="68"/>
      <c r="W143" s="68"/>
      <c r="X143" s="68"/>
      <c r="Y143" s="68"/>
      <c r="Z143" s="79" t="str">
        <f t="shared" si="318"/>
        <v>4: 500㎡以上</v>
      </c>
      <c r="AA143" s="69"/>
      <c r="AB143" s="69" t="str">
        <f t="shared" si="319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320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321"/>
        <v>35</v>
      </c>
      <c r="AZ143" s="68"/>
      <c r="BA143" s="68">
        <f t="shared" si="322"/>
        <v>35</v>
      </c>
      <c r="BB143" s="69" t="e">
        <f t="shared" si="323"/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324"/>
        <v/>
      </c>
      <c r="BK143" s="441" t="s">
        <v>68</v>
      </c>
      <c r="BL143" s="441">
        <v>1</v>
      </c>
      <c r="BM143" s="441"/>
      <c r="BN143" s="442"/>
      <c r="BO143" s="440"/>
      <c r="BP143" s="441"/>
      <c r="BQ143" s="441"/>
      <c r="BR143" s="441"/>
      <c r="BS143" s="441"/>
      <c r="BT143" s="441"/>
      <c r="BU143" s="441"/>
      <c r="BV143" s="442"/>
      <c r="BW143" s="191"/>
      <c r="BX143" s="190"/>
      <c r="BY143" s="190"/>
      <c r="BZ143" s="499"/>
      <c r="CA143" s="192">
        <v>1</v>
      </c>
      <c r="CB143" s="177" t="str">
        <f>IF($F143="","",IFERROR(INDEX(#REF!,MATCH('一覧（改訂前の当初）'!$F40,#REF!,0),MATCH($CA$4,#REF!,0)),""))</f>
        <v/>
      </c>
      <c r="CC143" s="178" t="str">
        <f t="shared" si="313"/>
        <v/>
      </c>
      <c r="CD143" s="176" t="str">
        <f t="shared" si="342"/>
        <v/>
      </c>
      <c r="CE143" s="179"/>
      <c r="CF143" s="106" t="str">
        <f t="shared" si="343"/>
        <v/>
      </c>
      <c r="CG143" s="75" t="str">
        <f>IF(OR($CF143="",$F143=""),"",INDEX(#REF!,MATCH($F143,#REF!,0),MATCH(CF$4,#REF!,0)))</f>
        <v/>
      </c>
      <c r="CH143" s="180" t="str">
        <f t="shared" si="344"/>
        <v/>
      </c>
      <c r="CI143" s="75">
        <v>1</v>
      </c>
      <c r="CJ143" s="181" t="str">
        <f t="shared" si="325"/>
        <v/>
      </c>
      <c r="CK143" s="107" t="e">
        <f>IF(OR(L143="",TYPE(L143)&lt;&gt;1),"",IF(OR(BJ143="",INDEX(#REF!,MATCH('一覧（改訂前の当初）'!$N40,#REF!,0),MATCH('一覧（改訂前の当初）'!CK$4,#REF!,0))="",INDEX(#REF!,MATCH('一覧（改訂前の当初）'!$N40,#REF!,0),MATCH('一覧（改訂前の当初）'!CK$4,#REF!,0))+$I143&gt;=BJ143),"",IF(OR(BI143="事後保全対応で更新",BI143="事後保全のみ更新せず"),"",INDEX(#REF!,MATCH('一覧（改訂前の当初）'!$N40,#REF!,0),MATCH('一覧（改訂前の当初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326"/>
        <v>#REF!</v>
      </c>
      <c r="CN143" s="75">
        <v>1</v>
      </c>
      <c r="CO143" s="181" t="e">
        <f t="shared" si="327"/>
        <v>#REF!</v>
      </c>
      <c r="CP143" s="107" t="e">
        <f>IF(OR(L143="",TYPE(L143)&lt;&gt;1),"",IF(OR(BJ143="",INDEX(#REF!,MATCH('一覧（改訂前の当初）'!N40,#REF!,0),MATCH(CP$4,#REF!,0))="",INDEX(#REF!,MATCH('一覧（改訂前の当初）'!N40,#REF!,0),MATCH(CP$4,#REF!,0))+$I143&gt;=BJ143),"",IF(OR(BI143="事後保全対応で更新",BI143="事後保全のみ更新せず"),"",INDEX(#REF!,MATCH('一覧（改訂前の当初）'!$N40,#REF!,0),MATCH('一覧（改訂前の当初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345"/>
        <v>#REF!</v>
      </c>
      <c r="CS143" s="75">
        <v>1</v>
      </c>
      <c r="CT143" s="181" t="e">
        <f t="shared" si="328"/>
        <v>#REF!</v>
      </c>
      <c r="CU143" s="107" t="e">
        <f>IF(OR(L143="",TYPE(L143)&lt;&gt;1),"",IF(OR(BJ143="",,INDEX(#REF!,MATCH('一覧（改訂前の当初）'!$N40,#REF!,0),MATCH('一覧（改訂前の当初）'!CU$4,#REF!,0))="",INDEX(#REF!,MATCH('一覧（改訂前の当初）'!$N40,#REF!,0),MATCH('一覧（改訂前の当初）'!CU$4,#REF!,0))+I143&gt;=BJ143),"",IF(OR(BI143="事後保全対応で更新",BI143="事後保全のみ更新せず"),"",INDEX(#REF!,MATCH('一覧（改訂前の当初）'!$N40,#REF!,0),MATCH('一覧（改訂前の当初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329"/>
        <v>#REF!</v>
      </c>
      <c r="CX143" s="75">
        <v>1</v>
      </c>
      <c r="CY143" s="182" t="e">
        <f t="shared" si="330"/>
        <v>#REF!</v>
      </c>
      <c r="CZ143" s="109" t="str">
        <f t="shared" si="346"/>
        <v/>
      </c>
      <c r="DA143" s="76" t="str">
        <f t="shared" si="357"/>
        <v/>
      </c>
      <c r="DB143" s="82">
        <v>1</v>
      </c>
      <c r="DC143" s="183" t="str">
        <f t="shared" si="347"/>
        <v/>
      </c>
      <c r="DD143" s="85" t="str">
        <f>IF($CZ143="","",INDEX(#REF!,MATCH($F143,#REF!,0),MATCH(CZ$4,#REF!,0)))</f>
        <v/>
      </c>
      <c r="DE143" s="184" t="str">
        <f t="shared" si="331"/>
        <v/>
      </c>
      <c r="DF143" s="77">
        <v>3</v>
      </c>
      <c r="DG143" s="185" t="str">
        <f t="shared" si="332"/>
        <v/>
      </c>
      <c r="DH143" s="78" t="str">
        <f t="shared" si="333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334"/>
        <v/>
      </c>
      <c r="DK143" s="75">
        <v>1</v>
      </c>
      <c r="DL143" s="181" t="str">
        <f t="shared" si="335"/>
        <v/>
      </c>
      <c r="DM143" s="78" t="str">
        <f t="shared" si="336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337"/>
        <v/>
      </c>
      <c r="DP143" s="75">
        <v>1</v>
      </c>
      <c r="DQ143" s="181" t="str">
        <f t="shared" si="338"/>
        <v/>
      </c>
      <c r="DR143" s="78" t="str">
        <f t="shared" si="339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340"/>
        <v/>
      </c>
      <c r="DU143" s="75">
        <v>1</v>
      </c>
      <c r="DV143" s="154" t="str">
        <f t="shared" si="341"/>
        <v/>
      </c>
      <c r="DW143" s="1074" t="s">
        <v>423</v>
      </c>
      <c r="DX143" s="1066" t="s">
        <v>423</v>
      </c>
      <c r="DY143" s="1067" t="s">
        <v>423</v>
      </c>
      <c r="DZ143" s="629" t="s">
        <v>429</v>
      </c>
      <c r="EA143" s="406"/>
      <c r="EB143" s="370"/>
      <c r="EC143" s="405"/>
      <c r="ED143" s="348"/>
      <c r="EE143" s="348"/>
      <c r="EF143" s="348"/>
      <c r="EG143" s="349"/>
      <c r="EH143" s="388"/>
      <c r="EI143" s="348"/>
      <c r="EJ143" s="348"/>
      <c r="EK143" s="348"/>
      <c r="EL143" s="349"/>
      <c r="EM143" s="388"/>
      <c r="EN143" s="348"/>
      <c r="EO143" s="348"/>
      <c r="EP143" s="348"/>
      <c r="EQ143" s="349"/>
      <c r="ER143" s="388"/>
      <c r="ES143" s="1187" t="s">
        <v>55</v>
      </c>
      <c r="ET143" s="1080" t="s">
        <v>55</v>
      </c>
      <c r="EU143" s="348"/>
      <c r="EV143" s="349"/>
      <c r="EW143" s="388"/>
      <c r="EX143" s="348"/>
      <c r="EY143" s="348"/>
      <c r="EZ143" s="348"/>
      <c r="FA143" s="349"/>
      <c r="FB143" s="388"/>
      <c r="FC143" s="348"/>
      <c r="FD143" s="348"/>
      <c r="FE143" s="348"/>
      <c r="FF143" s="349"/>
      <c r="FG143" s="541"/>
      <c r="FH143" s="348"/>
      <c r="FI143" s="348"/>
      <c r="FJ143" s="348"/>
      <c r="FK143" s="524"/>
      <c r="FL143" s="210"/>
      <c r="FM143" s="43"/>
      <c r="FN143" s="43"/>
      <c r="FO143" s="55" t="str">
        <f t="shared" si="348"/>
        <v/>
      </c>
      <c r="FP143" s="43"/>
      <c r="FQ143" s="56" t="str">
        <f>IF(AO143="","",INDEX($FW$2:$GA$2,2,MATCH(AO143,#REF!,0)))</f>
        <v/>
      </c>
      <c r="FR143" s="57" t="str">
        <f>IF(AP143="","",INDEX($FW$2:$GA$2,2,MATCH(AP143,#REF!,0)))</f>
        <v/>
      </c>
      <c r="FS143" s="57" t="str">
        <f>IF(AQ143="","",INDEX($FW$2:$GA$2,2,MATCH(AQ143,#REF!,0)))</f>
        <v/>
      </c>
      <c r="FT143" s="57" t="str">
        <f>IF(AR143="","",INDEX($FW$2:$GA$2,2,MATCH(AR143,#REF!,0)))</f>
        <v/>
      </c>
      <c r="FU143" s="57" t="str">
        <f>IF(AS143="","",INDEX($FW$2:$GA$2,2,MATCH(AS143,#REF!,0)))</f>
        <v/>
      </c>
      <c r="FV143" s="57" t="str">
        <f>IF(AT143="","",INDEX($FW$2:$GA$2,2,MATCH(AT143,#REF!,0)))</f>
        <v/>
      </c>
      <c r="FW143" s="57" t="str">
        <f>IF(AU143="","",INDEX($FW$2:$GA$2,2,MATCH(AU143,#REF!,0)))</f>
        <v/>
      </c>
      <c r="FX143" s="57" t="str">
        <f>IF(AV143="","",INDEX($FW$2:$GA$2,2,MATCH(AV143,#REF!,0)))</f>
        <v/>
      </c>
      <c r="FY143" s="57" t="str">
        <f>IF(AW143="","",INDEX($FW$2:$GA$2,2,MATCH(AW143,#REF!,0)))</f>
        <v/>
      </c>
      <c r="FZ143" s="58" t="str">
        <f>IF(AX143="","",INDEX($FW$2:$GA$2,2,MATCH(AX143,#REF!,0)))</f>
        <v/>
      </c>
      <c r="GA143" s="59" t="e">
        <f>SUMPRODUCT(FQ143:FZ143,#REF!)</f>
        <v>#REF!</v>
      </c>
      <c r="GB143" s="43"/>
      <c r="GC143" s="88" t="str">
        <f t="shared" si="349"/>
        <v/>
      </c>
      <c r="GD143" s="88" t="e">
        <f t="shared" si="350"/>
        <v>#REF!</v>
      </c>
      <c r="GE143" s="88" t="e">
        <f t="shared" si="351"/>
        <v>#REF!</v>
      </c>
      <c r="GF143" s="87" t="e">
        <f t="shared" si="352"/>
        <v>#REF!</v>
      </c>
      <c r="GG143" s="87" t="str">
        <f t="shared" si="353"/>
        <v/>
      </c>
      <c r="GH143" s="87" t="str">
        <f t="shared" si="354"/>
        <v/>
      </c>
      <c r="GI143" s="87" t="str">
        <f t="shared" si="355"/>
        <v/>
      </c>
      <c r="GJ143" s="87" t="str">
        <f t="shared" si="356"/>
        <v/>
      </c>
    </row>
    <row r="144" spans="1:192" s="13" customFormat="1" ht="22.5" customHeight="1" outlineLevel="1">
      <c r="A144" s="608"/>
      <c r="B144" s="166"/>
      <c r="C144" s="494"/>
      <c r="D144" s="498" t="s">
        <v>374</v>
      </c>
      <c r="E144" s="195" t="s">
        <v>203</v>
      </c>
      <c r="F144" s="198" t="s">
        <v>358</v>
      </c>
      <c r="G144" s="167"/>
      <c r="H144" s="165"/>
      <c r="I144" s="167">
        <v>1980</v>
      </c>
      <c r="J144" s="167" t="str">
        <f t="shared" si="314"/>
        <v>昭55</v>
      </c>
      <c r="K144" s="167"/>
      <c r="L144" s="621">
        <v>851</v>
      </c>
      <c r="M144" s="68"/>
      <c r="N144" s="68"/>
      <c r="O144" s="168"/>
      <c r="P144" s="168"/>
      <c r="Q144" s="169"/>
      <c r="R144" s="461" t="e">
        <f t="shared" si="315"/>
        <v>#DIV/0!</v>
      </c>
      <c r="S144" s="461" t="e">
        <f t="shared" si="316"/>
        <v>#DIV/0!</v>
      </c>
      <c r="T144" s="462" t="e">
        <f t="shared" si="317"/>
        <v>#DIV/0!</v>
      </c>
      <c r="U144" s="68"/>
      <c r="V144" s="68"/>
      <c r="W144" s="68"/>
      <c r="X144" s="68"/>
      <c r="Y144" s="68"/>
      <c r="Z144" s="79" t="str">
        <f t="shared" si="318"/>
        <v>4: 500㎡以上</v>
      </c>
      <c r="AA144" s="69"/>
      <c r="AB144" s="69" t="str">
        <f t="shared" si="319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320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321"/>
        <v>35</v>
      </c>
      <c r="AZ144" s="68"/>
      <c r="BA144" s="68">
        <f t="shared" si="322"/>
        <v>35</v>
      </c>
      <c r="BB144" s="69" t="e">
        <f t="shared" si="323"/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324"/>
        <v/>
      </c>
      <c r="BK144" s="441" t="s">
        <v>68</v>
      </c>
      <c r="BL144" s="441">
        <v>2</v>
      </c>
      <c r="BM144" s="441"/>
      <c r="BN144" s="442"/>
      <c r="BO144" s="440"/>
      <c r="BP144" s="441"/>
      <c r="BQ144" s="441"/>
      <c r="BR144" s="441"/>
      <c r="BS144" s="441"/>
      <c r="BT144" s="441"/>
      <c r="BU144" s="441"/>
      <c r="BV144" s="442"/>
      <c r="BW144" s="191"/>
      <c r="BX144" s="190"/>
      <c r="BY144" s="190"/>
      <c r="BZ144" s="499"/>
      <c r="CA144" s="192">
        <v>1</v>
      </c>
      <c r="CB144" s="177" t="str">
        <f>IF($F144="","",IFERROR(INDEX(#REF!,MATCH('一覧（改訂前の当初）'!$F41,#REF!,0),MATCH($CA$4,#REF!,0)),""))</f>
        <v/>
      </c>
      <c r="CC144" s="178" t="str">
        <f t="shared" si="313"/>
        <v/>
      </c>
      <c r="CD144" s="176" t="str">
        <f t="shared" si="342"/>
        <v/>
      </c>
      <c r="CE144" s="179"/>
      <c r="CF144" s="106" t="str">
        <f t="shared" si="343"/>
        <v/>
      </c>
      <c r="CG144" s="75" t="str">
        <f>IF(OR($CF144="",$F144=""),"",INDEX(#REF!,MATCH($F144,#REF!,0),MATCH(CF$4,#REF!,0)))</f>
        <v/>
      </c>
      <c r="CH144" s="180" t="str">
        <f t="shared" si="344"/>
        <v/>
      </c>
      <c r="CI144" s="75">
        <v>1</v>
      </c>
      <c r="CJ144" s="181" t="str">
        <f t="shared" si="325"/>
        <v/>
      </c>
      <c r="CK144" s="107" t="e">
        <f>IF(OR(L144="",TYPE(L144)&lt;&gt;1),"",IF(OR(BJ144="",INDEX(#REF!,MATCH('一覧（改訂前の当初）'!$N41,#REF!,0),MATCH('一覧（改訂前の当初）'!CK$4,#REF!,0))="",INDEX(#REF!,MATCH('一覧（改訂前の当初）'!$N41,#REF!,0),MATCH('一覧（改訂前の当初）'!CK$4,#REF!,0))+$I144&gt;=BJ144),"",IF(OR(BI144="事後保全対応で更新",BI144="事後保全のみ更新せず"),"",INDEX(#REF!,MATCH('一覧（改訂前の当初）'!$N41,#REF!,0),MATCH('一覧（改訂前の当初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326"/>
        <v>#REF!</v>
      </c>
      <c r="CN144" s="75">
        <v>1</v>
      </c>
      <c r="CO144" s="181" t="e">
        <f t="shared" si="327"/>
        <v>#REF!</v>
      </c>
      <c r="CP144" s="107" t="e">
        <f>IF(OR(L144="",TYPE(L144)&lt;&gt;1),"",IF(OR(BJ144="",INDEX(#REF!,MATCH('一覧（改訂前の当初）'!N41,#REF!,0),MATCH(CP$4,#REF!,0))="",INDEX(#REF!,MATCH('一覧（改訂前の当初）'!N41,#REF!,0),MATCH(CP$4,#REF!,0))+$I144&gt;=BJ144),"",IF(OR(BI144="事後保全対応で更新",BI144="事後保全のみ更新せず"),"",INDEX(#REF!,MATCH('一覧（改訂前の当初）'!$N41,#REF!,0),MATCH('一覧（改訂前の当初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345"/>
        <v>#REF!</v>
      </c>
      <c r="CS144" s="75">
        <v>1</v>
      </c>
      <c r="CT144" s="181" t="e">
        <f t="shared" si="328"/>
        <v>#REF!</v>
      </c>
      <c r="CU144" s="107" t="e">
        <f>IF(OR(L144="",TYPE(L144)&lt;&gt;1),"",IF(OR(BJ144="",,INDEX(#REF!,MATCH('一覧（改訂前の当初）'!$N41,#REF!,0),MATCH('一覧（改訂前の当初）'!CU$4,#REF!,0))="",INDEX(#REF!,MATCH('一覧（改訂前の当初）'!$N41,#REF!,0),MATCH('一覧（改訂前の当初）'!CU$4,#REF!,0))+I144&gt;=BJ144),"",IF(OR(BI144="事後保全対応で更新",BI144="事後保全のみ更新せず"),"",INDEX(#REF!,MATCH('一覧（改訂前の当初）'!$N41,#REF!,0),MATCH('一覧（改訂前の当初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329"/>
        <v>#REF!</v>
      </c>
      <c r="CX144" s="75">
        <v>1</v>
      </c>
      <c r="CY144" s="182" t="e">
        <f t="shared" si="330"/>
        <v>#REF!</v>
      </c>
      <c r="CZ144" s="109" t="str">
        <f t="shared" si="346"/>
        <v/>
      </c>
      <c r="DA144" s="76" t="str">
        <f t="shared" si="357"/>
        <v/>
      </c>
      <c r="DB144" s="82">
        <v>1</v>
      </c>
      <c r="DC144" s="183" t="str">
        <f t="shared" si="347"/>
        <v/>
      </c>
      <c r="DD144" s="85" t="str">
        <f>IF($CZ144="","",INDEX(#REF!,MATCH($F144,#REF!,0),MATCH(CZ$4,#REF!,0)))</f>
        <v/>
      </c>
      <c r="DE144" s="184" t="str">
        <f t="shared" si="331"/>
        <v/>
      </c>
      <c r="DF144" s="77">
        <v>3</v>
      </c>
      <c r="DG144" s="185" t="str">
        <f t="shared" si="332"/>
        <v/>
      </c>
      <c r="DH144" s="78" t="str">
        <f t="shared" si="333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334"/>
        <v/>
      </c>
      <c r="DK144" s="75">
        <v>1</v>
      </c>
      <c r="DL144" s="181" t="str">
        <f t="shared" si="335"/>
        <v/>
      </c>
      <c r="DM144" s="78" t="str">
        <f t="shared" si="336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337"/>
        <v/>
      </c>
      <c r="DP144" s="75">
        <v>1</v>
      </c>
      <c r="DQ144" s="181" t="str">
        <f t="shared" si="338"/>
        <v/>
      </c>
      <c r="DR144" s="78" t="str">
        <f t="shared" si="339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340"/>
        <v/>
      </c>
      <c r="DU144" s="75">
        <v>1</v>
      </c>
      <c r="DV144" s="154" t="str">
        <f t="shared" si="341"/>
        <v/>
      </c>
      <c r="DW144" s="1074"/>
      <c r="DX144" s="1066"/>
      <c r="DY144" s="1067"/>
      <c r="DZ144" s="629" t="s">
        <v>429</v>
      </c>
      <c r="EA144" s="406"/>
      <c r="EB144" s="370"/>
      <c r="EC144" s="405"/>
      <c r="ED144" s="348"/>
      <c r="EE144" s="348"/>
      <c r="EF144" s="348"/>
      <c r="EG144" s="349"/>
      <c r="EH144" s="388"/>
      <c r="EI144" s="348"/>
      <c r="EJ144" s="348"/>
      <c r="EK144" s="348"/>
      <c r="EL144" s="349"/>
      <c r="EM144" s="388"/>
      <c r="EN144" s="348"/>
      <c r="EO144" s="348"/>
      <c r="EP144" s="348"/>
      <c r="EQ144" s="349"/>
      <c r="ER144" s="388"/>
      <c r="ES144" s="1200"/>
      <c r="ET144" s="1080"/>
      <c r="EU144" s="348"/>
      <c r="EV144" s="349"/>
      <c r="EW144" s="388"/>
      <c r="EX144" s="348"/>
      <c r="EY144" s="348"/>
      <c r="EZ144" s="348"/>
      <c r="FA144" s="349"/>
      <c r="FB144" s="388"/>
      <c r="FC144" s="348"/>
      <c r="FD144" s="348"/>
      <c r="FE144" s="348"/>
      <c r="FF144" s="349"/>
      <c r="FG144" s="541"/>
      <c r="FH144" s="348"/>
      <c r="FI144" s="348"/>
      <c r="FJ144" s="348"/>
      <c r="FK144" s="524"/>
      <c r="FL144" s="210"/>
      <c r="FM144" s="43"/>
      <c r="FN144" s="43"/>
      <c r="FO144" s="55" t="str">
        <f t="shared" si="348"/>
        <v/>
      </c>
      <c r="FP144" s="43"/>
      <c r="FQ144" s="56" t="str">
        <f>IF(AO144="","",INDEX($FW$2:$GA$2,2,MATCH(AO144,#REF!,0)))</f>
        <v/>
      </c>
      <c r="FR144" s="57" t="str">
        <f>IF(AP144="","",INDEX($FW$2:$GA$2,2,MATCH(AP144,#REF!,0)))</f>
        <v/>
      </c>
      <c r="FS144" s="57" t="str">
        <f>IF(AQ144="","",INDEX($FW$2:$GA$2,2,MATCH(AQ144,#REF!,0)))</f>
        <v/>
      </c>
      <c r="FT144" s="57" t="str">
        <f>IF(AR144="","",INDEX($FW$2:$GA$2,2,MATCH(AR144,#REF!,0)))</f>
        <v/>
      </c>
      <c r="FU144" s="57" t="str">
        <f>IF(AS144="","",INDEX($FW$2:$GA$2,2,MATCH(AS144,#REF!,0)))</f>
        <v/>
      </c>
      <c r="FV144" s="57" t="str">
        <f>IF(AT144="","",INDEX($FW$2:$GA$2,2,MATCH(AT144,#REF!,0)))</f>
        <v/>
      </c>
      <c r="FW144" s="57" t="str">
        <f>IF(AU144="","",INDEX($FW$2:$GA$2,2,MATCH(AU144,#REF!,0)))</f>
        <v/>
      </c>
      <c r="FX144" s="57" t="str">
        <f>IF(AV144="","",INDEX($FW$2:$GA$2,2,MATCH(AV144,#REF!,0)))</f>
        <v/>
      </c>
      <c r="FY144" s="57" t="str">
        <f>IF(AW144="","",INDEX($FW$2:$GA$2,2,MATCH(AW144,#REF!,0)))</f>
        <v/>
      </c>
      <c r="FZ144" s="58" t="str">
        <f>IF(AX144="","",INDEX($FW$2:$GA$2,2,MATCH(AX144,#REF!,0)))</f>
        <v/>
      </c>
      <c r="GA144" s="59" t="e">
        <f>SUMPRODUCT(FQ144:FZ144,#REF!)</f>
        <v>#REF!</v>
      </c>
      <c r="GB144" s="43"/>
      <c r="GC144" s="88" t="str">
        <f t="shared" si="349"/>
        <v/>
      </c>
      <c r="GD144" s="88" t="e">
        <f t="shared" si="350"/>
        <v>#REF!</v>
      </c>
      <c r="GE144" s="88" t="e">
        <f t="shared" si="351"/>
        <v>#REF!</v>
      </c>
      <c r="GF144" s="87" t="e">
        <f t="shared" si="352"/>
        <v>#REF!</v>
      </c>
      <c r="GG144" s="87" t="str">
        <f t="shared" si="353"/>
        <v/>
      </c>
      <c r="GH144" s="87" t="str">
        <f t="shared" si="354"/>
        <v/>
      </c>
      <c r="GI144" s="87" t="str">
        <f t="shared" si="355"/>
        <v/>
      </c>
      <c r="GJ144" s="87" t="str">
        <f t="shared" si="356"/>
        <v/>
      </c>
    </row>
    <row r="145" spans="1:192" s="13" customFormat="1" ht="22.5" customHeight="1" outlineLevel="1">
      <c r="A145" s="608"/>
      <c r="B145" s="166"/>
      <c r="C145" s="494"/>
      <c r="D145" s="498" t="s">
        <v>374</v>
      </c>
      <c r="E145" s="195" t="s">
        <v>204</v>
      </c>
      <c r="F145" s="198" t="s">
        <v>358</v>
      </c>
      <c r="G145" s="167"/>
      <c r="H145" s="165"/>
      <c r="I145" s="167">
        <v>1965</v>
      </c>
      <c r="J145" s="167" t="str">
        <f t="shared" ref="J145:J203" si="358">IF(OR(I145="",TYPE(I145)&lt;&gt;1),"",TEXT(DATEVALUE(I145&amp;"/1/1"),"gge"))</f>
        <v>昭40</v>
      </c>
      <c r="K145" s="167"/>
      <c r="L145" s="621">
        <v>164</v>
      </c>
      <c r="M145" s="68"/>
      <c r="N145" s="68"/>
      <c r="O145" s="168"/>
      <c r="P145" s="168"/>
      <c r="Q145" s="169"/>
      <c r="R145" s="461" t="e">
        <f t="shared" ref="R145:R203" si="359">IF(OR(TYPE(L145)&lt;&gt;1,L145=""),"",IF(L145=0,0,ROUND(L145/(O145+P145)*1.1,0)))</f>
        <v>#DIV/0!</v>
      </c>
      <c r="S145" s="461" t="e">
        <f t="shared" ref="S145:S203" si="360">IF(OR(TYPE(L145)&lt;&gt;1,L145=""),"",IF(L145=0,0,ROUND((L145/(O145+P145))^0.5*1.1*4*(4*O145+1)*0.7,0)))</f>
        <v>#DIV/0!</v>
      </c>
      <c r="T145" s="462" t="e">
        <f t="shared" ref="T145:T203" si="361">IF(OR(TYPE(L145)&lt;&gt;1,L145=""),"",IF(L145=0,0,ROUND((L145/(O145+P145))^0.5*1.1*4*(4*O145+1)*0.3,0)))</f>
        <v>#DIV/0!</v>
      </c>
      <c r="U145" s="68"/>
      <c r="V145" s="68"/>
      <c r="W145" s="68"/>
      <c r="X145" s="68"/>
      <c r="Y145" s="68"/>
      <c r="Z145" s="79" t="str">
        <f t="shared" ref="Z145:Z203" si="362">IF(OR(L145="",TYPE(L145)&lt;&gt;1),"",IF(L145&gt;=5000,"1: 5,000㎡以上",IF(L145&gt;=3000,"2: 3,000㎡以上",IF(L145&gt;=1000,"3: 1,000㎡以上",IF(L145&gt;=500,"4: 500㎡以上",IF(L145&gt;=200,"5: 200㎡以上",IF(L145&gt;=100,"6: 100㎡以上",IF(L145&gt;=0,"7: 100㎡未満",""))))))))</f>
        <v>6: 100㎡以上</v>
      </c>
      <c r="AA145" s="69"/>
      <c r="AB145" s="69" t="str">
        <f t="shared" ref="AB145:AB203" si="363">IF(AA145="","",AA145-I145)</f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ref="AN145:AN203" si="364">IF(OR(AM145="",AY145=""),"",IF(OR(AM145="80年以上",AM145="躯体補修の上80年以上"),80-AY145,IF(OR(AM145="60年以上80年未満",AM145="躯体補修の上60年未満"),IF(TYPE(AK145)=1,AK145-AY145,80-AY145),IF(OR(AM145="60年未満",AM145="60年"),60-AY145,IF(AM145="40年",40-AY145,"")))))</f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ref="AY145:AY203" si="365">IF(AND(TYPE(B$4)=1,B$4&lt;&gt;"",TYPE(I145)=1,I145&lt;&gt;""),B$4-I145,"")</f>
        <v>50</v>
      </c>
      <c r="AZ145" s="68"/>
      <c r="BA145" s="68">
        <f t="shared" ref="BA145:BA203" si="366">IF(AY145="","",AY145+AZ145)</f>
        <v>50</v>
      </c>
      <c r="BB145" s="69" t="e">
        <f t="shared" ref="BB145:BB203" si="367">GA145/10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ref="BJ145:BJ203" si="368">IF(OR(B$4="",AN145=""),"",AN145+B$4)</f>
        <v/>
      </c>
      <c r="BK145" s="441" t="s">
        <v>91</v>
      </c>
      <c r="BL145" s="441">
        <v>1</v>
      </c>
      <c r="BM145" s="441"/>
      <c r="BN145" s="442"/>
      <c r="BO145" s="440"/>
      <c r="BP145" s="441"/>
      <c r="BQ145" s="441"/>
      <c r="BR145" s="441"/>
      <c r="BS145" s="441"/>
      <c r="BT145" s="441"/>
      <c r="BU145" s="441"/>
      <c r="BV145" s="442"/>
      <c r="BW145" s="191"/>
      <c r="BX145" s="190"/>
      <c r="BY145" s="190"/>
      <c r="BZ145" s="499"/>
      <c r="CA145" s="192">
        <v>1</v>
      </c>
      <c r="CB145" s="177" t="str">
        <f>IF($F145="","",IFERROR(INDEX(#REF!,MATCH('一覧（改訂前の当初）'!$F27,#REF!,0),MATCH($CA$4,#REF!,0)),""))</f>
        <v/>
      </c>
      <c r="CC145" s="178" t="str">
        <f t="shared" si="313"/>
        <v/>
      </c>
      <c r="CD145" s="176" t="str">
        <f t="shared" si="342"/>
        <v/>
      </c>
      <c r="CE145" s="179"/>
      <c r="CF145" s="106" t="str">
        <f t="shared" si="343"/>
        <v/>
      </c>
      <c r="CG145" s="75" t="str">
        <f>IF(OR($CF145="",$F145=""),"",INDEX(#REF!,MATCH($F145,#REF!,0),MATCH(CF$4,#REF!,0)))</f>
        <v/>
      </c>
      <c r="CH145" s="180" t="str">
        <f t="shared" si="344"/>
        <v/>
      </c>
      <c r="CI145" s="75">
        <v>1</v>
      </c>
      <c r="CJ145" s="181" t="str">
        <f t="shared" ref="CJ145:CJ203" si="369">IF(CF145="","",CH145/CI145)</f>
        <v/>
      </c>
      <c r="CK145" s="107" t="e">
        <f>IF(OR(L145="",TYPE(L145)&lt;&gt;1),"",IF(OR(BJ145="",INDEX(#REF!,MATCH('一覧（改訂前の当初）'!$N27,#REF!,0),MATCH('一覧（改訂前の当初）'!CK$4,#REF!,0))="",INDEX(#REF!,MATCH('一覧（改訂前の当初）'!$N27,#REF!,0),MATCH('一覧（改訂前の当初）'!CK$4,#REF!,0))+$I145&gt;=BJ145),"",IF(OR(BI145="事後保全対応で更新",BI145="事後保全のみ更新せず"),"",INDEX(#REF!,MATCH('一覧（改訂前の当初）'!$N27,#REF!,0),MATCH('一覧（改訂前の当初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ref="CM145:CM203" si="370">IF(OR(CK145="",$L145="",TYPE($L145)&lt;&gt;1),"",ROUND($L145*CL145,0))</f>
        <v>#REF!</v>
      </c>
      <c r="CN145" s="75">
        <v>1</v>
      </c>
      <c r="CO145" s="181" t="e">
        <f t="shared" ref="CO145:CO203" si="371">IF(CK145="","",CM145/CN145)</f>
        <v>#REF!</v>
      </c>
      <c r="CP145" s="107" t="e">
        <f>IF(OR(L145="",TYPE(L145)&lt;&gt;1),"",IF(OR(BJ145="",INDEX(#REF!,MATCH('一覧（改訂前の当初）'!N27,#REF!,0),MATCH(CP$4,#REF!,0))="",INDEX(#REF!,MATCH('一覧（改訂前の当初）'!N27,#REF!,0),MATCH(CP$4,#REF!,0))+$I145&gt;=BJ145),"",IF(OR(BI145="事後保全対応で更新",BI145="事後保全のみ更新せず"),"",INDEX(#REF!,MATCH('一覧（改訂前の当初）'!$N27,#REF!,0),MATCH('一覧（改訂前の当初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345"/>
        <v>#REF!</v>
      </c>
      <c r="CS145" s="75">
        <v>1</v>
      </c>
      <c r="CT145" s="181" t="e">
        <f t="shared" si="328"/>
        <v>#REF!</v>
      </c>
      <c r="CU145" s="107" t="e">
        <f>IF(OR(L145="",TYPE(L145)&lt;&gt;1),"",IF(OR(BJ145="",,INDEX(#REF!,MATCH('一覧（改訂前の当初）'!$N27,#REF!,0),MATCH('一覧（改訂前の当初）'!CU$4,#REF!,0))="",INDEX(#REF!,MATCH('一覧（改訂前の当初）'!$N27,#REF!,0),MATCH('一覧（改訂前の当初）'!CU$4,#REF!,0))+I145&gt;=BJ145),"",IF(OR(BI145="事後保全対応で更新",BI145="事後保全のみ更新せず"),"",INDEX(#REF!,MATCH('一覧（改訂前の当初）'!$N27,#REF!,0),MATCH('一覧（改訂前の当初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ref="CW145:CW203" si="372">IF(OR(CU145="",$L145="",TYPE($L145)&lt;&gt;1),"",ROUND($L145*CV145,0))</f>
        <v>#REF!</v>
      </c>
      <c r="CX145" s="75">
        <v>1</v>
      </c>
      <c r="CY145" s="182" t="e">
        <f t="shared" ref="CY145:CY203" si="373">IF($CU145="","",$CW145/$CX145)</f>
        <v>#REF!</v>
      </c>
      <c r="CZ145" s="109" t="str">
        <f t="shared" si="346"/>
        <v/>
      </c>
      <c r="DA145" s="76" t="str">
        <f t="shared" si="357"/>
        <v/>
      </c>
      <c r="DB145" s="82">
        <v>1</v>
      </c>
      <c r="DC145" s="183" t="str">
        <f t="shared" si="347"/>
        <v/>
      </c>
      <c r="DD145" s="85" t="str">
        <f>IF($CZ145="","",INDEX(#REF!,MATCH($F145,#REF!,0),MATCH(CZ$4,#REF!,0)))</f>
        <v/>
      </c>
      <c r="DE145" s="184" t="str">
        <f t="shared" ref="DE145:DE203" si="374">IF(OR(DC145="",TYPE(DC145)&lt;&gt;1),"",ROUND(DC145*DD145,0))</f>
        <v/>
      </c>
      <c r="DF145" s="77">
        <v>3</v>
      </c>
      <c r="DG145" s="185" t="str">
        <f t="shared" ref="DG145:DG203" si="375">IF(DE145="","",DE145/DF145)</f>
        <v/>
      </c>
      <c r="DH145" s="78" t="str">
        <f t="shared" ref="DH145:DH203" si="376">IF(CZ145="","",CZ145+20)</f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ref="DJ145:DJ203" si="377">IF(OR(DH145="",$DC145="",TYPE($DC145)&lt;&gt;1),"",ROUND($DC145*DI145,0))</f>
        <v/>
      </c>
      <c r="DK145" s="75">
        <v>1</v>
      </c>
      <c r="DL145" s="181" t="str">
        <f t="shared" ref="DL145:DL203" si="378">IF(DH145="","",DJ145/DK145)</f>
        <v/>
      </c>
      <c r="DM145" s="78" t="str">
        <f t="shared" ref="DM145:DM203" si="379">IF(CZ145="","",IF(OR(DA145="RC",DA145="SRC",DA145="S"),CZ145+40,""))</f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ref="DO145:DO203" si="380">IF(OR(DM145="",$DC145="",TYPE($DC145)&lt;&gt;1),"",ROUND($DC145*DN145,0))</f>
        <v/>
      </c>
      <c r="DP145" s="75">
        <v>1</v>
      </c>
      <c r="DQ145" s="181" t="str">
        <f t="shared" ref="DQ145:DQ203" si="381">IF($DM145="","",$DO145/$DP145)</f>
        <v/>
      </c>
      <c r="DR145" s="78" t="str">
        <f t="shared" ref="DR145:DR203" si="382">IF(CZ145="","",IF(OR(DA145="RC",DA145="SRC"),CZ145+60,""))</f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ref="DT145:DT203" si="383">IF(OR(DR145="",$DC145="",TYPE($DC145)&lt;&gt;1),"",ROUND($DC145*DS145,0))</f>
        <v/>
      </c>
      <c r="DU145" s="75">
        <v>1</v>
      </c>
      <c r="DV145" s="154" t="str">
        <f t="shared" ref="DV145:DV203" si="384">IF($DR145="","",$DT145/$DU145)</f>
        <v/>
      </c>
      <c r="DW145" s="1074"/>
      <c r="DX145" s="1066"/>
      <c r="DY145" s="1067"/>
      <c r="DZ145" s="629" t="s">
        <v>429</v>
      </c>
      <c r="EA145" s="406"/>
      <c r="EB145" s="370"/>
      <c r="EC145" s="405"/>
      <c r="ED145" s="348"/>
      <c r="EE145" s="348"/>
      <c r="EF145" s="348"/>
      <c r="EG145" s="349"/>
      <c r="EH145" s="388"/>
      <c r="EI145" s="348"/>
      <c r="EJ145" s="348"/>
      <c r="EK145" s="348"/>
      <c r="EL145" s="349"/>
      <c r="EM145" s="388"/>
      <c r="EN145" s="348"/>
      <c r="EO145" s="348"/>
      <c r="EP145" s="348"/>
      <c r="EQ145" s="349"/>
      <c r="ER145" s="388"/>
      <c r="ES145" s="1200"/>
      <c r="ET145" s="1080"/>
      <c r="EU145" s="348"/>
      <c r="EV145" s="349"/>
      <c r="EW145" s="388"/>
      <c r="EX145" s="348"/>
      <c r="EY145" s="348"/>
      <c r="EZ145" s="348"/>
      <c r="FA145" s="349"/>
      <c r="FB145" s="388"/>
      <c r="FC145" s="348"/>
      <c r="FD145" s="348"/>
      <c r="FE145" s="348"/>
      <c r="FF145" s="349"/>
      <c r="FG145" s="541"/>
      <c r="FH145" s="348"/>
      <c r="FI145" s="348"/>
      <c r="FJ145" s="348"/>
      <c r="FK145" s="524"/>
      <c r="FL145" s="210"/>
      <c r="FM145" s="43"/>
      <c r="FN145" s="43"/>
      <c r="FO145" s="55" t="str">
        <f t="shared" si="348"/>
        <v/>
      </c>
      <c r="FP145" s="43"/>
      <c r="FQ145" s="56" t="str">
        <f>IF(AO145="","",INDEX($FW$2:$GA$2,2,MATCH(AO145,#REF!,0)))</f>
        <v/>
      </c>
      <c r="FR145" s="57" t="str">
        <f>IF(AP145="","",INDEX($FW$2:$GA$2,2,MATCH(AP145,#REF!,0)))</f>
        <v/>
      </c>
      <c r="FS145" s="57" t="str">
        <f>IF(AQ145="","",INDEX($FW$2:$GA$2,2,MATCH(AQ145,#REF!,0)))</f>
        <v/>
      </c>
      <c r="FT145" s="57" t="str">
        <f>IF(AR145="","",INDEX($FW$2:$GA$2,2,MATCH(AR145,#REF!,0)))</f>
        <v/>
      </c>
      <c r="FU145" s="57" t="str">
        <f>IF(AS145="","",INDEX($FW$2:$GA$2,2,MATCH(AS145,#REF!,0)))</f>
        <v/>
      </c>
      <c r="FV145" s="57" t="str">
        <f>IF(AT145="","",INDEX($FW$2:$GA$2,2,MATCH(AT145,#REF!,0)))</f>
        <v/>
      </c>
      <c r="FW145" s="57" t="str">
        <f>IF(AU145="","",INDEX($FW$2:$GA$2,2,MATCH(AU145,#REF!,0)))</f>
        <v/>
      </c>
      <c r="FX145" s="57" t="str">
        <f>IF(AV145="","",INDEX($FW$2:$GA$2,2,MATCH(AV145,#REF!,0)))</f>
        <v/>
      </c>
      <c r="FY145" s="57" t="str">
        <f>IF(AW145="","",INDEX($FW$2:$GA$2,2,MATCH(AW145,#REF!,0)))</f>
        <v/>
      </c>
      <c r="FZ145" s="58" t="str">
        <f>IF(AX145="","",INDEX($FW$2:$GA$2,2,MATCH(AX145,#REF!,0)))</f>
        <v/>
      </c>
      <c r="GA145" s="59" t="e">
        <f>SUMPRODUCT(FQ145:FZ145,#REF!)</f>
        <v>#REF!</v>
      </c>
      <c r="GB145" s="43"/>
      <c r="GC145" s="88" t="str">
        <f t="shared" si="349"/>
        <v/>
      </c>
      <c r="GD145" s="88" t="e">
        <f t="shared" si="350"/>
        <v>#REF!</v>
      </c>
      <c r="GE145" s="88" t="e">
        <f t="shared" si="351"/>
        <v>#REF!</v>
      </c>
      <c r="GF145" s="87" t="e">
        <f t="shared" si="352"/>
        <v>#REF!</v>
      </c>
      <c r="GG145" s="87" t="str">
        <f t="shared" si="353"/>
        <v/>
      </c>
      <c r="GH145" s="87" t="str">
        <f t="shared" si="354"/>
        <v/>
      </c>
      <c r="GI145" s="87" t="str">
        <f t="shared" si="355"/>
        <v/>
      </c>
      <c r="GJ145" s="87" t="str">
        <f t="shared" si="356"/>
        <v/>
      </c>
    </row>
    <row r="146" spans="1:192" s="13" customFormat="1" ht="22.5" customHeight="1" outlineLevel="1">
      <c r="A146" s="608"/>
      <c r="B146" s="166"/>
      <c r="C146" s="494"/>
      <c r="D146" s="498" t="s">
        <v>374</v>
      </c>
      <c r="E146" s="195" t="s">
        <v>205</v>
      </c>
      <c r="F146" s="198" t="s">
        <v>358</v>
      </c>
      <c r="G146" s="167"/>
      <c r="H146" s="165"/>
      <c r="I146" s="167">
        <v>2014</v>
      </c>
      <c r="J146" s="167" t="str">
        <f t="shared" si="358"/>
        <v>平26</v>
      </c>
      <c r="K146" s="167"/>
      <c r="L146" s="621"/>
      <c r="M146" s="68"/>
      <c r="N146" s="68"/>
      <c r="O146" s="168"/>
      <c r="P146" s="168"/>
      <c r="Q146" s="169"/>
      <c r="R146" s="461" t="str">
        <f t="shared" si="359"/>
        <v/>
      </c>
      <c r="S146" s="461" t="str">
        <f t="shared" si="360"/>
        <v/>
      </c>
      <c r="T146" s="462" t="str">
        <f t="shared" si="361"/>
        <v/>
      </c>
      <c r="U146" s="68"/>
      <c r="V146" s="68"/>
      <c r="W146" s="68"/>
      <c r="X146" s="68"/>
      <c r="Y146" s="68"/>
      <c r="Z146" s="79" t="str">
        <f t="shared" si="362"/>
        <v/>
      </c>
      <c r="AA146" s="69"/>
      <c r="AB146" s="69" t="str">
        <f t="shared" si="363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364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365"/>
        <v>1</v>
      </c>
      <c r="AZ146" s="68"/>
      <c r="BA146" s="68">
        <f t="shared" si="366"/>
        <v>1</v>
      </c>
      <c r="BB146" s="69" t="e">
        <f t="shared" si="367"/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368"/>
        <v/>
      </c>
      <c r="BK146" s="441"/>
      <c r="BL146" s="441"/>
      <c r="BM146" s="441"/>
      <c r="BN146" s="442"/>
      <c r="BO146" s="440"/>
      <c r="BP146" s="441"/>
      <c r="BQ146" s="441"/>
      <c r="BR146" s="441"/>
      <c r="BS146" s="441"/>
      <c r="BT146" s="441"/>
      <c r="BU146" s="441"/>
      <c r="BV146" s="442"/>
      <c r="BW146" s="191"/>
      <c r="BX146" s="190"/>
      <c r="BY146" s="190"/>
      <c r="BZ146" s="499"/>
      <c r="CA146" s="192">
        <v>1</v>
      </c>
      <c r="CB146" s="177" t="str">
        <f>IF($F146="","",IFERROR(INDEX(#REF!,MATCH('一覧（改訂前の当初）'!$F13,#REF!,0),MATCH($CA$4,#REF!,0)),""))</f>
        <v/>
      </c>
      <c r="CC146" s="178" t="str">
        <f t="shared" si="313"/>
        <v/>
      </c>
      <c r="CD146" s="176" t="str">
        <f t="shared" si="342"/>
        <v/>
      </c>
      <c r="CE146" s="179"/>
      <c r="CF146" s="106" t="str">
        <f t="shared" si="343"/>
        <v/>
      </c>
      <c r="CG146" s="75" t="str">
        <f>IF(OR($CF146="",$F146=""),"",INDEX(#REF!,MATCH($F146,#REF!,0),MATCH(CF$4,#REF!,0)))</f>
        <v/>
      </c>
      <c r="CH146" s="180" t="str">
        <f t="shared" si="344"/>
        <v/>
      </c>
      <c r="CI146" s="75">
        <v>1</v>
      </c>
      <c r="CJ146" s="181" t="str">
        <f t="shared" si="369"/>
        <v/>
      </c>
      <c r="CK146" s="107" t="str">
        <f>IF(OR(L146="",TYPE(L146)&lt;&gt;1),"",IF(OR(BJ146="",INDEX(#REF!,MATCH('一覧（改訂前の当初）'!$N13,#REF!,0),MATCH('一覧（改訂前の当初）'!CK$4,#REF!,0))="",INDEX(#REF!,MATCH('一覧（改訂前の当初）'!$N13,#REF!,0),MATCH('一覧（改訂前の当初）'!CK$4,#REF!,0))+$I146&gt;=BJ146),"",IF(OR(BI146="事後保全対応で更新",BI146="事後保全のみ更新せず"),"",INDEX(#REF!,MATCH('一覧（改訂前の当初）'!$N13,#REF!,0),MATCH('一覧（改訂前の当初）'!CK$4,#REF!,0))+$I146)))</f>
        <v/>
      </c>
      <c r="CL146" s="75" t="str">
        <f>IF(OR(CK146="",$F146=""),"",IF(AND(CK146&lt;&gt;"",$CF146=CK146),INDEX(#REF!,MATCH($F146,#REF!,0),MATCH(CK$4,#REF!,0))+35,INDEX(#REF!,MATCH($F146,#REF!,0),MATCH(CK$4,#REF!,0))))</f>
        <v/>
      </c>
      <c r="CM146" s="180" t="str">
        <f t="shared" si="370"/>
        <v/>
      </c>
      <c r="CN146" s="75">
        <v>1</v>
      </c>
      <c r="CO146" s="181" t="str">
        <f t="shared" si="371"/>
        <v/>
      </c>
      <c r="CP146" s="107" t="str">
        <f>IF(OR(L146="",TYPE(L146)&lt;&gt;1),"",IF(OR(BJ146="",INDEX(#REF!,MATCH('一覧（改訂前の当初）'!N13,#REF!,0),MATCH(CP$4,#REF!,0))="",INDEX(#REF!,MATCH('一覧（改訂前の当初）'!N13,#REF!,0),MATCH(CP$4,#REF!,0))+$I146&gt;=BJ146),"",IF(OR(BI146="事後保全対応で更新",BI146="事後保全のみ更新せず"),"",INDEX(#REF!,MATCH('一覧（改訂前の当初）'!$N13,#REF!,0),MATCH('一覧（改訂前の当初）'!CP$4,#REF!,0))+$I146)))</f>
        <v/>
      </c>
      <c r="CQ146" s="75" t="str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/>
      </c>
      <c r="CR146" s="180" t="str">
        <f t="shared" si="345"/>
        <v/>
      </c>
      <c r="CS146" s="75">
        <v>1</v>
      </c>
      <c r="CT146" s="181" t="str">
        <f t="shared" si="328"/>
        <v/>
      </c>
      <c r="CU146" s="107" t="str">
        <f>IF(OR(L146="",TYPE(L146)&lt;&gt;1),"",IF(OR(BJ146="",,INDEX(#REF!,MATCH('一覧（改訂前の当初）'!$N13,#REF!,0),MATCH('一覧（改訂前の当初）'!CU$4,#REF!,0))="",INDEX(#REF!,MATCH('一覧（改訂前の当初）'!$N13,#REF!,0),MATCH('一覧（改訂前の当初）'!CU$4,#REF!,0))+I146&gt;=BJ146),"",IF(OR(BI146="事後保全対応で更新",BI146="事後保全のみ更新せず"),"",INDEX(#REF!,MATCH('一覧（改訂前の当初）'!$N13,#REF!,0),MATCH('一覧（改訂前の当初）'!CU$4,#REF!,0))+I146)))</f>
        <v/>
      </c>
      <c r="CV146" s="75" t="str">
        <f>IF(OR(CU146="",$F146=""),"",IF(AND(CU146&lt;&gt;"",$CF146=CU146),INDEX(#REF!,MATCH($F146,#REF!,0),MATCH(CF$4,#REF!,0))+35,INDEX(#REF!,MATCH($F146,#REF!,0),MATCH(CU$4,#REF!,0))))</f>
        <v/>
      </c>
      <c r="CW146" s="180" t="str">
        <f t="shared" si="372"/>
        <v/>
      </c>
      <c r="CX146" s="75">
        <v>1</v>
      </c>
      <c r="CY146" s="182" t="str">
        <f t="shared" si="373"/>
        <v/>
      </c>
      <c r="CZ146" s="109" t="str">
        <f t="shared" si="346"/>
        <v/>
      </c>
      <c r="DA146" s="76" t="str">
        <f t="shared" si="357"/>
        <v/>
      </c>
      <c r="DB146" s="82">
        <v>1</v>
      </c>
      <c r="DC146" s="183" t="str">
        <f t="shared" si="347"/>
        <v/>
      </c>
      <c r="DD146" s="85" t="str">
        <f>IF($CZ146="","",INDEX(#REF!,MATCH($F146,#REF!,0),MATCH(CZ$4,#REF!,0)))</f>
        <v/>
      </c>
      <c r="DE146" s="184" t="str">
        <f t="shared" si="374"/>
        <v/>
      </c>
      <c r="DF146" s="77">
        <v>3</v>
      </c>
      <c r="DG146" s="185" t="str">
        <f t="shared" si="375"/>
        <v/>
      </c>
      <c r="DH146" s="78" t="str">
        <f t="shared" si="376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377"/>
        <v/>
      </c>
      <c r="DK146" s="75">
        <v>1</v>
      </c>
      <c r="DL146" s="181" t="str">
        <f t="shared" si="378"/>
        <v/>
      </c>
      <c r="DM146" s="78" t="str">
        <f t="shared" si="379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380"/>
        <v/>
      </c>
      <c r="DP146" s="75">
        <v>1</v>
      </c>
      <c r="DQ146" s="181" t="str">
        <f t="shared" si="381"/>
        <v/>
      </c>
      <c r="DR146" s="78" t="str">
        <f t="shared" si="382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383"/>
        <v/>
      </c>
      <c r="DU146" s="75">
        <v>1</v>
      </c>
      <c r="DV146" s="154" t="str">
        <f t="shared" si="384"/>
        <v/>
      </c>
      <c r="DW146" s="1074"/>
      <c r="DX146" s="1066"/>
      <c r="DY146" s="1067"/>
      <c r="DZ146" s="629" t="s">
        <v>429</v>
      </c>
      <c r="EA146" s="406"/>
      <c r="EB146" s="370"/>
      <c r="EC146" s="405"/>
      <c r="ED146" s="348"/>
      <c r="EE146" s="348"/>
      <c r="EF146" s="348"/>
      <c r="EG146" s="349"/>
      <c r="EH146" s="388"/>
      <c r="EI146" s="348"/>
      <c r="EJ146" s="348"/>
      <c r="EK146" s="348"/>
      <c r="EL146" s="349"/>
      <c r="EM146" s="388"/>
      <c r="EN146" s="348"/>
      <c r="EO146" s="348"/>
      <c r="EP146" s="348"/>
      <c r="EQ146" s="349"/>
      <c r="ER146" s="388"/>
      <c r="ES146" s="1200"/>
      <c r="ET146" s="1080"/>
      <c r="EU146" s="348"/>
      <c r="EV146" s="349"/>
      <c r="EW146" s="388"/>
      <c r="EX146" s="348"/>
      <c r="EY146" s="348"/>
      <c r="EZ146" s="348"/>
      <c r="FA146" s="349"/>
      <c r="FB146" s="388"/>
      <c r="FC146" s="348"/>
      <c r="FD146" s="348"/>
      <c r="FE146" s="348"/>
      <c r="FF146" s="349"/>
      <c r="FG146" s="541"/>
      <c r="FH146" s="348"/>
      <c r="FI146" s="348"/>
      <c r="FJ146" s="348"/>
      <c r="FK146" s="524"/>
      <c r="FL146" s="210"/>
      <c r="FM146" s="43"/>
      <c r="FN146" s="43"/>
      <c r="FO146" s="55" t="str">
        <f t="shared" si="348"/>
        <v/>
      </c>
      <c r="FP146" s="43"/>
      <c r="FQ146" s="56" t="str">
        <f>IF(AO146="","",INDEX($FW$2:$GA$2,2,MATCH(AO146,#REF!,0)))</f>
        <v/>
      </c>
      <c r="FR146" s="57" t="str">
        <f>IF(AP146="","",INDEX($FW$2:$GA$2,2,MATCH(AP146,#REF!,0)))</f>
        <v/>
      </c>
      <c r="FS146" s="57" t="str">
        <f>IF(AQ146="","",INDEX($FW$2:$GA$2,2,MATCH(AQ146,#REF!,0)))</f>
        <v/>
      </c>
      <c r="FT146" s="57" t="str">
        <f>IF(AR146="","",INDEX($FW$2:$GA$2,2,MATCH(AR146,#REF!,0)))</f>
        <v/>
      </c>
      <c r="FU146" s="57" t="str">
        <f>IF(AS146="","",INDEX($FW$2:$GA$2,2,MATCH(AS146,#REF!,0)))</f>
        <v/>
      </c>
      <c r="FV146" s="57" t="str">
        <f>IF(AT146="","",INDEX($FW$2:$GA$2,2,MATCH(AT146,#REF!,0)))</f>
        <v/>
      </c>
      <c r="FW146" s="57" t="str">
        <f>IF(AU146="","",INDEX($FW$2:$GA$2,2,MATCH(AU146,#REF!,0)))</f>
        <v/>
      </c>
      <c r="FX146" s="57" t="str">
        <f>IF(AV146="","",INDEX($FW$2:$GA$2,2,MATCH(AV146,#REF!,0)))</f>
        <v/>
      </c>
      <c r="FY146" s="57" t="str">
        <f>IF(AW146="","",INDEX($FW$2:$GA$2,2,MATCH(AW146,#REF!,0)))</f>
        <v/>
      </c>
      <c r="FZ146" s="58" t="str">
        <f>IF(AX146="","",INDEX($FW$2:$GA$2,2,MATCH(AX146,#REF!,0)))</f>
        <v/>
      </c>
      <c r="GA146" s="59" t="e">
        <f>SUMPRODUCT(FQ146:FZ146,#REF!)</f>
        <v>#REF!</v>
      </c>
      <c r="GB146" s="43"/>
      <c r="GC146" s="88" t="str">
        <f t="shared" si="349"/>
        <v/>
      </c>
      <c r="GD146" s="88" t="str">
        <f t="shared" si="350"/>
        <v/>
      </c>
      <c r="GE146" s="88" t="str">
        <f t="shared" si="351"/>
        <v/>
      </c>
      <c r="GF146" s="87" t="str">
        <f t="shared" si="352"/>
        <v/>
      </c>
      <c r="GG146" s="87" t="str">
        <f t="shared" si="353"/>
        <v/>
      </c>
      <c r="GH146" s="87" t="str">
        <f t="shared" si="354"/>
        <v/>
      </c>
      <c r="GI146" s="87" t="str">
        <f t="shared" si="355"/>
        <v/>
      </c>
      <c r="GJ146" s="87" t="str">
        <f t="shared" si="356"/>
        <v/>
      </c>
    </row>
    <row r="147" spans="1:192" s="13" customFormat="1" ht="22.5" customHeight="1" outlineLevel="1">
      <c r="A147" s="608"/>
      <c r="B147" s="166"/>
      <c r="C147" s="494"/>
      <c r="D147" s="498" t="s">
        <v>374</v>
      </c>
      <c r="E147" s="195" t="s">
        <v>206</v>
      </c>
      <c r="F147" s="198" t="s">
        <v>358</v>
      </c>
      <c r="G147" s="167"/>
      <c r="H147" s="165"/>
      <c r="I147" s="167">
        <v>1971</v>
      </c>
      <c r="J147" s="167" t="str">
        <f t="shared" si="358"/>
        <v>昭46</v>
      </c>
      <c r="K147" s="167"/>
      <c r="L147" s="621">
        <v>426</v>
      </c>
      <c r="M147" s="68"/>
      <c r="N147" s="68"/>
      <c r="O147" s="168"/>
      <c r="P147" s="168"/>
      <c r="Q147" s="169"/>
      <c r="R147" s="461" t="e">
        <f t="shared" si="359"/>
        <v>#DIV/0!</v>
      </c>
      <c r="S147" s="461" t="e">
        <f t="shared" si="360"/>
        <v>#DIV/0!</v>
      </c>
      <c r="T147" s="462" t="e">
        <f t="shared" si="361"/>
        <v>#DIV/0!</v>
      </c>
      <c r="U147" s="68"/>
      <c r="V147" s="68"/>
      <c r="W147" s="68"/>
      <c r="X147" s="68"/>
      <c r="Y147" s="68"/>
      <c r="Z147" s="79" t="str">
        <f t="shared" si="362"/>
        <v>5: 200㎡以上</v>
      </c>
      <c r="AA147" s="69"/>
      <c r="AB147" s="69" t="str">
        <f t="shared" si="363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364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365"/>
        <v>44</v>
      </c>
      <c r="AZ147" s="68"/>
      <c r="BA147" s="68">
        <f t="shared" si="366"/>
        <v>44</v>
      </c>
      <c r="BB147" s="69" t="e">
        <f t="shared" si="367"/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368"/>
        <v/>
      </c>
      <c r="BK147" s="441" t="s">
        <v>70</v>
      </c>
      <c r="BL147" s="441">
        <v>2</v>
      </c>
      <c r="BM147" s="441"/>
      <c r="BN147" s="442"/>
      <c r="BO147" s="440"/>
      <c r="BP147" s="441"/>
      <c r="BQ147" s="441"/>
      <c r="BR147" s="441"/>
      <c r="BS147" s="441"/>
      <c r="BT147" s="441"/>
      <c r="BU147" s="441"/>
      <c r="BV147" s="442"/>
      <c r="BW147" s="191"/>
      <c r="BX147" s="190"/>
      <c r="BY147" s="190"/>
      <c r="BZ147" s="499"/>
      <c r="CA147" s="192">
        <v>1</v>
      </c>
      <c r="CB147" s="177" t="str">
        <f>IF($F147="","",IFERROR(INDEX(#REF!,MATCH('一覧（改訂前の当初）'!$F17,#REF!,0),MATCH($CA$4,#REF!,0)),""))</f>
        <v/>
      </c>
      <c r="CC147" s="178" t="str">
        <f t="shared" si="313"/>
        <v/>
      </c>
      <c r="CD147" s="176" t="str">
        <f t="shared" si="342"/>
        <v/>
      </c>
      <c r="CE147" s="179"/>
      <c r="CF147" s="106" t="str">
        <f t="shared" si="343"/>
        <v/>
      </c>
      <c r="CG147" s="75" t="str">
        <f>IF(OR($CF147="",$F147=""),"",INDEX(#REF!,MATCH($F147,#REF!,0),MATCH(CF$4,#REF!,0)))</f>
        <v/>
      </c>
      <c r="CH147" s="180" t="str">
        <f t="shared" si="344"/>
        <v/>
      </c>
      <c r="CI147" s="75">
        <v>2</v>
      </c>
      <c r="CJ147" s="181" t="str">
        <f t="shared" si="369"/>
        <v/>
      </c>
      <c r="CK147" s="107" t="e">
        <f>IF(OR(L147="",TYPE(L147)&lt;&gt;1),"",IF(OR(BJ147="",INDEX(#REF!,MATCH('一覧（改訂前の当初）'!$N17,#REF!,0),MATCH('一覧（改訂前の当初）'!CK$4,#REF!,0))="",INDEX(#REF!,MATCH('一覧（改訂前の当初）'!$N17,#REF!,0),MATCH('一覧（改訂前の当初）'!CK$4,#REF!,0))+$I147&gt;=BJ147),"",IF(OR(BI147="事後保全対応で更新",BI147="事後保全のみ更新せず"),"",INDEX(#REF!,MATCH('一覧（改訂前の当初）'!$N17,#REF!,0),MATCH('一覧（改訂前の当初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370"/>
        <v>#REF!</v>
      </c>
      <c r="CN147" s="75">
        <v>1</v>
      </c>
      <c r="CO147" s="181" t="e">
        <f t="shared" si="371"/>
        <v>#REF!</v>
      </c>
      <c r="CP147" s="107" t="e">
        <f>IF(OR(L147="",TYPE(L147)&lt;&gt;1),"",IF(OR(BJ147="",INDEX(#REF!,MATCH('一覧（改訂前の当初）'!N17,#REF!,0),MATCH(CP$4,#REF!,0))="",INDEX(#REF!,MATCH('一覧（改訂前の当初）'!N17,#REF!,0),MATCH(CP$4,#REF!,0))+$I147&gt;=BJ147),"",IF(OR(BI147="事後保全対応で更新",BI147="事後保全のみ更新せず"),"",INDEX(#REF!,MATCH('一覧（改訂前の当初）'!$N17,#REF!,0),MATCH('一覧（改訂前の当初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345"/>
        <v>#REF!</v>
      </c>
      <c r="CS147" s="75">
        <v>1</v>
      </c>
      <c r="CT147" s="181" t="e">
        <f t="shared" si="328"/>
        <v>#REF!</v>
      </c>
      <c r="CU147" s="107" t="e">
        <f>IF(OR(L147="",TYPE(L147)&lt;&gt;1),"",IF(OR(BJ147="",,INDEX(#REF!,MATCH('一覧（改訂前の当初）'!$N17,#REF!,0),MATCH('一覧（改訂前の当初）'!CU$4,#REF!,0))="",INDEX(#REF!,MATCH('一覧（改訂前の当初）'!$N17,#REF!,0),MATCH('一覧（改訂前の当初）'!CU$4,#REF!,0))+I147&gt;=BJ147),"",IF(OR(BI147="事後保全対応で更新",BI147="事後保全のみ更新せず"),"",INDEX(#REF!,MATCH('一覧（改訂前の当初）'!$N17,#REF!,0),MATCH('一覧（改訂前の当初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372"/>
        <v>#REF!</v>
      </c>
      <c r="CX147" s="75">
        <v>1</v>
      </c>
      <c r="CY147" s="182" t="e">
        <f t="shared" si="373"/>
        <v>#REF!</v>
      </c>
      <c r="CZ147" s="109" t="str">
        <f t="shared" si="346"/>
        <v/>
      </c>
      <c r="DA147" s="76" t="str">
        <f t="shared" si="357"/>
        <v/>
      </c>
      <c r="DB147" s="82">
        <v>1</v>
      </c>
      <c r="DC147" s="183" t="str">
        <f t="shared" si="347"/>
        <v/>
      </c>
      <c r="DD147" s="85" t="str">
        <f>IF($CZ147="","",INDEX(#REF!,MATCH($F147,#REF!,0),MATCH(CZ$4,#REF!,0)))</f>
        <v/>
      </c>
      <c r="DE147" s="184" t="str">
        <f t="shared" si="374"/>
        <v/>
      </c>
      <c r="DF147" s="77">
        <v>3</v>
      </c>
      <c r="DG147" s="185" t="str">
        <f t="shared" si="375"/>
        <v/>
      </c>
      <c r="DH147" s="78" t="str">
        <f t="shared" si="376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377"/>
        <v/>
      </c>
      <c r="DK147" s="75">
        <v>1</v>
      </c>
      <c r="DL147" s="181" t="str">
        <f t="shared" si="378"/>
        <v/>
      </c>
      <c r="DM147" s="78" t="str">
        <f t="shared" si="379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380"/>
        <v/>
      </c>
      <c r="DP147" s="75">
        <v>1</v>
      </c>
      <c r="DQ147" s="181" t="str">
        <f t="shared" si="381"/>
        <v/>
      </c>
      <c r="DR147" s="78" t="str">
        <f t="shared" si="382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383"/>
        <v/>
      </c>
      <c r="DU147" s="75">
        <v>1</v>
      </c>
      <c r="DV147" s="154" t="str">
        <f t="shared" si="384"/>
        <v/>
      </c>
      <c r="DW147" s="1074"/>
      <c r="DX147" s="1066"/>
      <c r="DY147" s="1067"/>
      <c r="DZ147" s="629" t="s">
        <v>429</v>
      </c>
      <c r="EA147" s="406"/>
      <c r="EB147" s="370"/>
      <c r="EC147" s="405"/>
      <c r="ED147" s="348"/>
      <c r="EE147" s="348"/>
      <c r="EF147" s="348"/>
      <c r="EG147" s="349"/>
      <c r="EH147" s="388"/>
      <c r="EI147" s="348"/>
      <c r="EJ147" s="348"/>
      <c r="EK147" s="348"/>
      <c r="EL147" s="349"/>
      <c r="EM147" s="388"/>
      <c r="EN147" s="348"/>
      <c r="EO147" s="348"/>
      <c r="EP147" s="348"/>
      <c r="EQ147" s="349"/>
      <c r="ER147" s="388"/>
      <c r="ES147" s="1200"/>
      <c r="ET147" s="1080"/>
      <c r="EU147" s="348"/>
      <c r="EV147" s="349"/>
      <c r="EW147" s="388"/>
      <c r="EX147" s="348"/>
      <c r="EY147" s="348"/>
      <c r="EZ147" s="348"/>
      <c r="FA147" s="349"/>
      <c r="FB147" s="388"/>
      <c r="FC147" s="348"/>
      <c r="FD147" s="348"/>
      <c r="FE147" s="348"/>
      <c r="FF147" s="349"/>
      <c r="FG147" s="541"/>
      <c r="FH147" s="348"/>
      <c r="FI147" s="348"/>
      <c r="FJ147" s="348"/>
      <c r="FK147" s="524"/>
      <c r="FL147" s="210"/>
      <c r="FM147" s="43"/>
      <c r="FN147" s="43"/>
      <c r="FO147" s="55" t="str">
        <f t="shared" si="348"/>
        <v/>
      </c>
      <c r="FP147" s="43"/>
      <c r="FQ147" s="56" t="str">
        <f>IF(AO147="","",INDEX($FW$2:$GA$2,2,MATCH(AO147,#REF!,0)))</f>
        <v/>
      </c>
      <c r="FR147" s="57" t="str">
        <f>IF(AP147="","",INDEX($FW$2:$GA$2,2,MATCH(AP147,#REF!,0)))</f>
        <v/>
      </c>
      <c r="FS147" s="57" t="str">
        <f>IF(AQ147="","",INDEX($FW$2:$GA$2,2,MATCH(AQ147,#REF!,0)))</f>
        <v/>
      </c>
      <c r="FT147" s="57" t="str">
        <f>IF(AR147="","",INDEX($FW$2:$GA$2,2,MATCH(AR147,#REF!,0)))</f>
        <v/>
      </c>
      <c r="FU147" s="57" t="str">
        <f>IF(AS147="","",INDEX($FW$2:$GA$2,2,MATCH(AS147,#REF!,0)))</f>
        <v/>
      </c>
      <c r="FV147" s="57" t="str">
        <f>IF(AT147="","",INDEX($FW$2:$GA$2,2,MATCH(AT147,#REF!,0)))</f>
        <v/>
      </c>
      <c r="FW147" s="57" t="str">
        <f>IF(AU147="","",INDEX($FW$2:$GA$2,2,MATCH(AU147,#REF!,0)))</f>
        <v/>
      </c>
      <c r="FX147" s="57" t="str">
        <f>IF(AV147="","",INDEX($FW$2:$GA$2,2,MATCH(AV147,#REF!,0)))</f>
        <v/>
      </c>
      <c r="FY147" s="57" t="str">
        <f>IF(AW147="","",INDEX($FW$2:$GA$2,2,MATCH(AW147,#REF!,0)))</f>
        <v/>
      </c>
      <c r="FZ147" s="58" t="str">
        <f>IF(AX147="","",INDEX($FW$2:$GA$2,2,MATCH(AX147,#REF!,0)))</f>
        <v/>
      </c>
      <c r="GA147" s="59" t="e">
        <f>SUMPRODUCT(FQ147:FZ147,#REF!)</f>
        <v>#REF!</v>
      </c>
      <c r="GB147" s="43"/>
      <c r="GC147" s="88" t="str">
        <f t="shared" si="349"/>
        <v/>
      </c>
      <c r="GD147" s="88" t="e">
        <f t="shared" si="350"/>
        <v>#REF!</v>
      </c>
      <c r="GE147" s="88" t="e">
        <f t="shared" si="351"/>
        <v>#REF!</v>
      </c>
      <c r="GF147" s="87" t="e">
        <f t="shared" si="352"/>
        <v>#REF!</v>
      </c>
      <c r="GG147" s="87" t="str">
        <f t="shared" si="353"/>
        <v/>
      </c>
      <c r="GH147" s="87" t="str">
        <f t="shared" si="354"/>
        <v/>
      </c>
      <c r="GI147" s="87" t="str">
        <f t="shared" si="355"/>
        <v/>
      </c>
      <c r="GJ147" s="87" t="str">
        <f t="shared" si="356"/>
        <v/>
      </c>
    </row>
    <row r="148" spans="1:192" s="13" customFormat="1" ht="22.5" customHeight="1" outlineLevel="1">
      <c r="A148" s="608"/>
      <c r="B148" s="166"/>
      <c r="C148" s="494"/>
      <c r="D148" s="498" t="s">
        <v>374</v>
      </c>
      <c r="E148" s="195" t="s">
        <v>207</v>
      </c>
      <c r="F148" s="198" t="s">
        <v>358</v>
      </c>
      <c r="G148" s="167"/>
      <c r="H148" s="165"/>
      <c r="I148" s="167">
        <v>1962</v>
      </c>
      <c r="J148" s="167" t="str">
        <f t="shared" si="358"/>
        <v>昭37</v>
      </c>
      <c r="K148" s="167"/>
      <c r="L148" s="621"/>
      <c r="M148" s="68"/>
      <c r="N148" s="68"/>
      <c r="O148" s="168"/>
      <c r="P148" s="168"/>
      <c r="Q148" s="169"/>
      <c r="R148" s="461" t="str">
        <f t="shared" si="359"/>
        <v/>
      </c>
      <c r="S148" s="461" t="str">
        <f t="shared" si="360"/>
        <v/>
      </c>
      <c r="T148" s="462" t="str">
        <f t="shared" si="361"/>
        <v/>
      </c>
      <c r="U148" s="68"/>
      <c r="V148" s="68"/>
      <c r="W148" s="68"/>
      <c r="X148" s="68"/>
      <c r="Y148" s="68"/>
      <c r="Z148" s="79" t="str">
        <f t="shared" si="362"/>
        <v/>
      </c>
      <c r="AA148" s="69"/>
      <c r="AB148" s="69" t="str">
        <f t="shared" si="363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364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365"/>
        <v>53</v>
      </c>
      <c r="AZ148" s="68"/>
      <c r="BA148" s="68">
        <f t="shared" si="366"/>
        <v>53</v>
      </c>
      <c r="BB148" s="69" t="e">
        <f t="shared" si="367"/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368"/>
        <v/>
      </c>
      <c r="BK148" s="447"/>
      <c r="BL148" s="447"/>
      <c r="BM148" s="447"/>
      <c r="BN148" s="448"/>
      <c r="BO148" s="452"/>
      <c r="BP148" s="447"/>
      <c r="BQ148" s="447"/>
      <c r="BR148" s="447"/>
      <c r="BS148" s="447"/>
      <c r="BT148" s="447"/>
      <c r="BU148" s="447"/>
      <c r="BV148" s="448"/>
      <c r="BW148" s="193"/>
      <c r="BX148" s="190"/>
      <c r="BY148" s="190"/>
      <c r="BZ148" s="501"/>
      <c r="CA148" s="192">
        <v>1</v>
      </c>
      <c r="CB148" s="177" t="str">
        <f>IF($F148="","",IFERROR(INDEX(#REF!,MATCH('一覧（改訂前の当初）'!$F43,#REF!,0),MATCH($CA$4,#REF!,0)),""))</f>
        <v/>
      </c>
      <c r="CC148" s="178" t="str">
        <f t="shared" si="313"/>
        <v/>
      </c>
      <c r="CD148" s="186" t="str">
        <f t="shared" si="342"/>
        <v/>
      </c>
      <c r="CE148" s="187"/>
      <c r="CF148" s="106" t="str">
        <f t="shared" si="343"/>
        <v/>
      </c>
      <c r="CG148" s="75" t="str">
        <f>IF(OR($CF148="",$F148=""),"",INDEX(#REF!,MATCH($F148,#REF!,0),MATCH(CF$4,#REF!,0)))</f>
        <v/>
      </c>
      <c r="CH148" s="180" t="str">
        <f t="shared" si="344"/>
        <v/>
      </c>
      <c r="CI148" s="75">
        <v>3</v>
      </c>
      <c r="CJ148" s="181" t="str">
        <f t="shared" si="369"/>
        <v/>
      </c>
      <c r="CK148" s="107" t="str">
        <f>IF(OR(L148="",TYPE(L148)&lt;&gt;1),"",IF(OR(BJ148="",INDEX(#REF!,MATCH('一覧（改訂前の当初）'!$N43,#REF!,0),MATCH('一覧（改訂前の当初）'!CK$4,#REF!,0))="",INDEX(#REF!,MATCH('一覧（改訂前の当初）'!$N43,#REF!,0),MATCH('一覧（改訂前の当初）'!CK$4,#REF!,0))+$I148&gt;=BJ148),"",IF(OR(BI148="事後保全対応で更新",BI148="事後保全のみ更新せず"),"",INDEX(#REF!,MATCH('一覧（改訂前の当初）'!$N43,#REF!,0),MATCH('一覧（改訂前の当初）'!CK$4,#REF!,0))+$I148)))</f>
        <v/>
      </c>
      <c r="CL148" s="75" t="str">
        <f>IF(OR(CK148="",$F148=""),"",IF(AND(CK148&lt;&gt;"",$CF148=CK148),INDEX(#REF!,MATCH($F148,#REF!,0),MATCH(CK$4,#REF!,0))+35,INDEX(#REF!,MATCH($F148,#REF!,0),MATCH(CK$4,#REF!,0))))</f>
        <v/>
      </c>
      <c r="CM148" s="180" t="str">
        <f t="shared" si="370"/>
        <v/>
      </c>
      <c r="CN148" s="75">
        <v>1</v>
      </c>
      <c r="CO148" s="181" t="str">
        <f t="shared" si="371"/>
        <v/>
      </c>
      <c r="CP148" s="107" t="str">
        <f>IF(OR(L148="",TYPE(L148)&lt;&gt;1),"",IF(OR(BJ148="",INDEX(#REF!,MATCH('一覧（改訂前の当初）'!N43,#REF!,0),MATCH(CP$4,#REF!,0))="",INDEX(#REF!,MATCH('一覧（改訂前の当初）'!N43,#REF!,0),MATCH(CP$4,#REF!,0))+$I148&gt;=BJ148),"",IF(OR(BI148="事後保全対応で更新",BI148="事後保全のみ更新せず"),"",INDEX(#REF!,MATCH('一覧（改訂前の当初）'!$N43,#REF!,0),MATCH('一覧（改訂前の当初）'!CP$4,#REF!,0))+$I148)))</f>
        <v/>
      </c>
      <c r="CQ148" s="75" t="str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/>
      </c>
      <c r="CR148" s="188" t="str">
        <f t="shared" si="345"/>
        <v/>
      </c>
      <c r="CS148" s="75">
        <v>1</v>
      </c>
      <c r="CT148" s="189" t="str">
        <f t="shared" si="328"/>
        <v/>
      </c>
      <c r="CU148" s="107" t="str">
        <f>IF(OR(L148="",TYPE(L148)&lt;&gt;1),"",IF(OR(BJ148="",,INDEX(#REF!,MATCH('一覧（改訂前の当初）'!$N43,#REF!,0),MATCH('一覧（改訂前の当初）'!CU$4,#REF!,0))="",INDEX(#REF!,MATCH('一覧（改訂前の当初）'!$N43,#REF!,0),MATCH('一覧（改訂前の当初）'!CU$4,#REF!,0))+I148&gt;=BJ148),"",IF(OR(BI148="事後保全対応で更新",BI148="事後保全のみ更新せず"),"",INDEX(#REF!,MATCH('一覧（改訂前の当初）'!$N43,#REF!,0),MATCH('一覧（改訂前の当初）'!CU$4,#REF!,0))+I148)))</f>
        <v/>
      </c>
      <c r="CV148" s="75" t="str">
        <f>IF(OR(CU148="",$F148=""),"",IF(AND(CU148&lt;&gt;"",$CF148=CU148),INDEX(#REF!,MATCH($F148,#REF!,0),MATCH(CF$4,#REF!,0))+35,INDEX(#REF!,MATCH($F148,#REF!,0),MATCH(CU$4,#REF!,0))))</f>
        <v/>
      </c>
      <c r="CW148" s="188" t="str">
        <f t="shared" si="372"/>
        <v/>
      </c>
      <c r="CX148" s="75">
        <v>1</v>
      </c>
      <c r="CY148" s="182" t="str">
        <f t="shared" si="373"/>
        <v/>
      </c>
      <c r="CZ148" s="109" t="str">
        <f t="shared" si="346"/>
        <v/>
      </c>
      <c r="DA148" s="76" t="str">
        <f t="shared" si="357"/>
        <v/>
      </c>
      <c r="DB148" s="82">
        <v>1</v>
      </c>
      <c r="DC148" s="183" t="str">
        <f t="shared" si="347"/>
        <v/>
      </c>
      <c r="DD148" s="85" t="str">
        <f>IF($CZ148="","",INDEX(#REF!,MATCH($F148,#REF!,0),MATCH(CZ$4,#REF!,0)))</f>
        <v/>
      </c>
      <c r="DE148" s="184" t="str">
        <f t="shared" si="374"/>
        <v/>
      </c>
      <c r="DF148" s="77">
        <v>3</v>
      </c>
      <c r="DG148" s="185" t="str">
        <f t="shared" si="375"/>
        <v/>
      </c>
      <c r="DH148" s="78" t="str">
        <f t="shared" si="376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377"/>
        <v/>
      </c>
      <c r="DK148" s="75">
        <v>1</v>
      </c>
      <c r="DL148" s="181" t="str">
        <f t="shared" si="378"/>
        <v/>
      </c>
      <c r="DM148" s="78" t="str">
        <f t="shared" si="379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380"/>
        <v/>
      </c>
      <c r="DP148" s="75">
        <v>1</v>
      </c>
      <c r="DQ148" s="181" t="str">
        <f t="shared" si="381"/>
        <v/>
      </c>
      <c r="DR148" s="78" t="str">
        <f t="shared" si="382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383"/>
        <v/>
      </c>
      <c r="DU148" s="75">
        <v>1</v>
      </c>
      <c r="DV148" s="154" t="str">
        <f t="shared" si="384"/>
        <v/>
      </c>
      <c r="DW148" s="1074"/>
      <c r="DX148" s="1066"/>
      <c r="DY148" s="1067"/>
      <c r="DZ148" s="629" t="s">
        <v>429</v>
      </c>
      <c r="EA148" s="406"/>
      <c r="EB148" s="370"/>
      <c r="EC148" s="405"/>
      <c r="ED148" s="348"/>
      <c r="EE148" s="348"/>
      <c r="EF148" s="348"/>
      <c r="EG148" s="349"/>
      <c r="EH148" s="388"/>
      <c r="EI148" s="348"/>
      <c r="EJ148" s="348"/>
      <c r="EK148" s="348"/>
      <c r="EL148" s="349"/>
      <c r="EM148" s="388"/>
      <c r="EN148" s="348"/>
      <c r="EO148" s="348"/>
      <c r="EP148" s="348"/>
      <c r="EQ148" s="349"/>
      <c r="ER148" s="388"/>
      <c r="ES148" s="1200"/>
      <c r="ET148" s="1080"/>
      <c r="EU148" s="348"/>
      <c r="EV148" s="349"/>
      <c r="EW148" s="388"/>
      <c r="EX148" s="348"/>
      <c r="EY148" s="348"/>
      <c r="EZ148" s="348"/>
      <c r="FA148" s="349"/>
      <c r="FB148" s="388"/>
      <c r="FC148" s="348"/>
      <c r="FD148" s="348"/>
      <c r="FE148" s="348"/>
      <c r="FF148" s="349"/>
      <c r="FG148" s="541"/>
      <c r="FH148" s="348"/>
      <c r="FI148" s="348"/>
      <c r="FJ148" s="348"/>
      <c r="FK148" s="524"/>
      <c r="FL148" s="210"/>
      <c r="FM148" s="43"/>
      <c r="FN148" s="43"/>
      <c r="FO148" s="55" t="str">
        <f t="shared" si="348"/>
        <v/>
      </c>
      <c r="FP148" s="43"/>
      <c r="FQ148" s="56" t="str">
        <f>IF(AO148="","",INDEX($FW$2:$GA$2,2,MATCH(AO148,#REF!,0)))</f>
        <v/>
      </c>
      <c r="FR148" s="57" t="str">
        <f>IF(AP148="","",INDEX($FW$2:$GA$2,2,MATCH(AP148,#REF!,0)))</f>
        <v/>
      </c>
      <c r="FS148" s="57" t="str">
        <f>IF(AQ148="","",INDEX($FW$2:$GA$2,2,MATCH(AQ148,#REF!,0)))</f>
        <v/>
      </c>
      <c r="FT148" s="57" t="str">
        <f>IF(AR148="","",INDEX($FW$2:$GA$2,2,MATCH(AR148,#REF!,0)))</f>
        <v/>
      </c>
      <c r="FU148" s="57" t="str">
        <f>IF(AS148="","",INDEX($FW$2:$GA$2,2,MATCH(AS148,#REF!,0)))</f>
        <v/>
      </c>
      <c r="FV148" s="57" t="str">
        <f>IF(AT148="","",INDEX($FW$2:$GA$2,2,MATCH(AT148,#REF!,0)))</f>
        <v/>
      </c>
      <c r="FW148" s="57" t="str">
        <f>IF(AU148="","",INDEX($FW$2:$GA$2,2,MATCH(AU148,#REF!,0)))</f>
        <v/>
      </c>
      <c r="FX148" s="57" t="str">
        <f>IF(AV148="","",INDEX($FW$2:$GA$2,2,MATCH(AV148,#REF!,0)))</f>
        <v/>
      </c>
      <c r="FY148" s="57" t="str">
        <f>IF(AW148="","",INDEX($FW$2:$GA$2,2,MATCH(AW148,#REF!,0)))</f>
        <v/>
      </c>
      <c r="FZ148" s="58" t="str">
        <f>IF(AX148="","",INDEX($FW$2:$GA$2,2,MATCH(AX148,#REF!,0)))</f>
        <v/>
      </c>
      <c r="GA148" s="59" t="e">
        <f>SUMPRODUCT(FQ148:FZ148,#REF!)</f>
        <v>#REF!</v>
      </c>
      <c r="GB148" s="43"/>
      <c r="GC148" s="88" t="str">
        <f t="shared" si="349"/>
        <v/>
      </c>
      <c r="GD148" s="88" t="str">
        <f t="shared" si="350"/>
        <v/>
      </c>
      <c r="GE148" s="88" t="str">
        <f t="shared" si="351"/>
        <v/>
      </c>
      <c r="GF148" s="87" t="str">
        <f t="shared" si="352"/>
        <v/>
      </c>
      <c r="GG148" s="87" t="str">
        <f t="shared" si="353"/>
        <v/>
      </c>
      <c r="GH148" s="87" t="str">
        <f t="shared" si="354"/>
        <v/>
      </c>
      <c r="GI148" s="87" t="str">
        <f t="shared" si="355"/>
        <v/>
      </c>
      <c r="GJ148" s="87" t="str">
        <f t="shared" si="356"/>
        <v/>
      </c>
    </row>
    <row r="149" spans="1:192" s="13" customFormat="1" ht="22.5" customHeight="1" outlineLevel="1">
      <c r="A149" s="608"/>
      <c r="B149" s="166"/>
      <c r="C149" s="494"/>
      <c r="D149" s="498" t="s">
        <v>374</v>
      </c>
      <c r="E149" s="195" t="s">
        <v>208</v>
      </c>
      <c r="F149" s="198" t="s">
        <v>358</v>
      </c>
      <c r="G149" s="167"/>
      <c r="H149" s="165"/>
      <c r="I149" s="167">
        <v>1981</v>
      </c>
      <c r="J149" s="167" t="str">
        <f t="shared" si="358"/>
        <v>昭56</v>
      </c>
      <c r="K149" s="167"/>
      <c r="L149" s="621">
        <v>916</v>
      </c>
      <c r="M149" s="68"/>
      <c r="N149" s="68"/>
      <c r="O149" s="168"/>
      <c r="P149" s="168"/>
      <c r="Q149" s="169"/>
      <c r="R149" s="461" t="e">
        <f t="shared" si="359"/>
        <v>#DIV/0!</v>
      </c>
      <c r="S149" s="461" t="e">
        <f t="shared" si="360"/>
        <v>#DIV/0!</v>
      </c>
      <c r="T149" s="462" t="e">
        <f t="shared" si="361"/>
        <v>#DIV/0!</v>
      </c>
      <c r="U149" s="68"/>
      <c r="V149" s="68"/>
      <c r="W149" s="68"/>
      <c r="X149" s="68"/>
      <c r="Y149" s="68"/>
      <c r="Z149" s="79" t="str">
        <f t="shared" si="362"/>
        <v>4: 500㎡以上</v>
      </c>
      <c r="AA149" s="69"/>
      <c r="AB149" s="69" t="str">
        <f t="shared" si="363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364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365"/>
        <v>34</v>
      </c>
      <c r="AZ149" s="68"/>
      <c r="BA149" s="68">
        <f t="shared" si="366"/>
        <v>34</v>
      </c>
      <c r="BB149" s="69" t="e">
        <f t="shared" si="367"/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368"/>
        <v/>
      </c>
      <c r="BK149" s="441" t="s">
        <v>68</v>
      </c>
      <c r="BL149" s="441">
        <v>3</v>
      </c>
      <c r="BM149" s="441"/>
      <c r="BN149" s="442"/>
      <c r="BO149" s="440"/>
      <c r="BP149" s="441"/>
      <c r="BQ149" s="441"/>
      <c r="BR149" s="441"/>
      <c r="BS149" s="441"/>
      <c r="BT149" s="441"/>
      <c r="BU149" s="441"/>
      <c r="BV149" s="442"/>
      <c r="BW149" s="191"/>
      <c r="BX149" s="190"/>
      <c r="BY149" s="190"/>
      <c r="BZ149" s="499"/>
      <c r="CA149" s="192">
        <v>1</v>
      </c>
      <c r="CB149" s="177" t="str">
        <f>IF($F149="","",IFERROR(INDEX(#REF!,MATCH('一覧（改訂前の当初）'!$F29,#REF!,0),MATCH($CA$4,#REF!,0)),""))</f>
        <v/>
      </c>
      <c r="CC149" s="178" t="str">
        <f t="shared" si="313"/>
        <v/>
      </c>
      <c r="CD149" s="176" t="str">
        <f t="shared" si="342"/>
        <v/>
      </c>
      <c r="CE149" s="179"/>
      <c r="CF149" s="106" t="str">
        <f t="shared" si="343"/>
        <v/>
      </c>
      <c r="CG149" s="75" t="str">
        <f>IF(OR($CF149="",$F149=""),"",INDEX(#REF!,MATCH($F149,#REF!,0),MATCH(CF$4,#REF!,0)))</f>
        <v/>
      </c>
      <c r="CH149" s="180" t="str">
        <f t="shared" si="344"/>
        <v/>
      </c>
      <c r="CI149" s="75">
        <v>1</v>
      </c>
      <c r="CJ149" s="181" t="str">
        <f t="shared" si="369"/>
        <v/>
      </c>
      <c r="CK149" s="107" t="e">
        <f>IF(OR(L149="",TYPE(L149)&lt;&gt;1),"",IF(OR(BJ149="",INDEX(#REF!,MATCH('一覧（改訂前の当初）'!$N29,#REF!,0),MATCH('一覧（改訂前の当初）'!CK$4,#REF!,0))="",INDEX(#REF!,MATCH('一覧（改訂前の当初）'!$N29,#REF!,0),MATCH('一覧（改訂前の当初）'!CK$4,#REF!,0))+$I149&gt;=BJ149),"",IF(OR(BI149="事後保全対応で更新",BI149="事後保全のみ更新せず"),"",INDEX(#REF!,MATCH('一覧（改訂前の当初）'!$N29,#REF!,0),MATCH('一覧（改訂前の当初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370"/>
        <v>#REF!</v>
      </c>
      <c r="CN149" s="75">
        <v>1</v>
      </c>
      <c r="CO149" s="181" t="e">
        <f t="shared" si="371"/>
        <v>#REF!</v>
      </c>
      <c r="CP149" s="107" t="e">
        <f>IF(OR(L149="",TYPE(L149)&lt;&gt;1),"",IF(OR(BJ149="",INDEX(#REF!,MATCH('一覧（改訂前の当初）'!N29,#REF!,0),MATCH(CP$4,#REF!,0))="",INDEX(#REF!,MATCH('一覧（改訂前の当初）'!N29,#REF!,0),MATCH(CP$4,#REF!,0))+$I149&gt;=BJ149),"",IF(OR(BI149="事後保全対応で更新",BI149="事後保全のみ更新せず"),"",INDEX(#REF!,MATCH('一覧（改訂前の当初）'!$N29,#REF!,0),MATCH('一覧（改訂前の当初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345"/>
        <v>#REF!</v>
      </c>
      <c r="CS149" s="75">
        <v>1</v>
      </c>
      <c r="CT149" s="181" t="e">
        <f t="shared" si="328"/>
        <v>#REF!</v>
      </c>
      <c r="CU149" s="107" t="e">
        <f>IF(OR(L149="",TYPE(L149)&lt;&gt;1),"",IF(OR(BJ149="",,INDEX(#REF!,MATCH('一覧（改訂前の当初）'!$N29,#REF!,0),MATCH('一覧（改訂前の当初）'!CU$4,#REF!,0))="",INDEX(#REF!,MATCH('一覧（改訂前の当初）'!$N29,#REF!,0),MATCH('一覧（改訂前の当初）'!CU$4,#REF!,0))+I149&gt;=BJ149),"",IF(OR(BI149="事後保全対応で更新",BI149="事後保全のみ更新せず"),"",INDEX(#REF!,MATCH('一覧（改訂前の当初）'!$N29,#REF!,0),MATCH('一覧（改訂前の当初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372"/>
        <v>#REF!</v>
      </c>
      <c r="CX149" s="75">
        <v>1</v>
      </c>
      <c r="CY149" s="182" t="e">
        <f t="shared" si="373"/>
        <v>#REF!</v>
      </c>
      <c r="CZ149" s="109" t="str">
        <f t="shared" si="346"/>
        <v/>
      </c>
      <c r="DA149" s="76" t="str">
        <f t="shared" si="357"/>
        <v/>
      </c>
      <c r="DB149" s="82">
        <v>1</v>
      </c>
      <c r="DC149" s="183" t="str">
        <f t="shared" si="347"/>
        <v/>
      </c>
      <c r="DD149" s="85" t="str">
        <f>IF($CZ149="","",INDEX(#REF!,MATCH($F149,#REF!,0),MATCH(CZ$4,#REF!,0)))</f>
        <v/>
      </c>
      <c r="DE149" s="184" t="str">
        <f t="shared" si="374"/>
        <v/>
      </c>
      <c r="DF149" s="77">
        <v>3</v>
      </c>
      <c r="DG149" s="185" t="str">
        <f t="shared" si="375"/>
        <v/>
      </c>
      <c r="DH149" s="78" t="str">
        <f t="shared" si="376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377"/>
        <v/>
      </c>
      <c r="DK149" s="75">
        <v>1</v>
      </c>
      <c r="DL149" s="181" t="str">
        <f t="shared" si="378"/>
        <v/>
      </c>
      <c r="DM149" s="78" t="str">
        <f t="shared" si="379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380"/>
        <v/>
      </c>
      <c r="DP149" s="75">
        <v>1</v>
      </c>
      <c r="DQ149" s="181" t="str">
        <f t="shared" si="381"/>
        <v/>
      </c>
      <c r="DR149" s="78" t="str">
        <f t="shared" si="382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383"/>
        <v/>
      </c>
      <c r="DU149" s="75">
        <v>1</v>
      </c>
      <c r="DV149" s="154" t="str">
        <f t="shared" si="384"/>
        <v/>
      </c>
      <c r="DW149" s="1074"/>
      <c r="DX149" s="1066"/>
      <c r="DY149" s="1067"/>
      <c r="DZ149" s="629" t="s">
        <v>429</v>
      </c>
      <c r="EA149" s="406"/>
      <c r="EB149" s="370"/>
      <c r="EC149" s="405"/>
      <c r="ED149" s="348"/>
      <c r="EE149" s="348"/>
      <c r="EF149" s="348"/>
      <c r="EG149" s="349"/>
      <c r="EH149" s="388"/>
      <c r="EI149" s="348"/>
      <c r="EJ149" s="348"/>
      <c r="EK149" s="348"/>
      <c r="EL149" s="349"/>
      <c r="EM149" s="388"/>
      <c r="EN149" s="348"/>
      <c r="EO149" s="348"/>
      <c r="EP149" s="348"/>
      <c r="EQ149" s="349"/>
      <c r="ER149" s="388"/>
      <c r="ES149" s="1200"/>
      <c r="ET149" s="1080"/>
      <c r="EU149" s="348"/>
      <c r="EV149" s="349"/>
      <c r="EW149" s="388"/>
      <c r="EX149" s="348"/>
      <c r="EY149" s="348"/>
      <c r="EZ149" s="348"/>
      <c r="FA149" s="349"/>
      <c r="FB149" s="388"/>
      <c r="FC149" s="348"/>
      <c r="FD149" s="348"/>
      <c r="FE149" s="348"/>
      <c r="FF149" s="349"/>
      <c r="FG149" s="541"/>
      <c r="FH149" s="348"/>
      <c r="FI149" s="348"/>
      <c r="FJ149" s="348"/>
      <c r="FK149" s="524"/>
      <c r="FL149" s="210"/>
      <c r="FM149" s="43"/>
      <c r="FN149" s="43"/>
      <c r="FO149" s="55" t="str">
        <f t="shared" si="348"/>
        <v/>
      </c>
      <c r="FP149" s="43"/>
      <c r="FQ149" s="56" t="str">
        <f>IF(AO149="","",INDEX($FW$2:$GA$2,2,MATCH(AO149,#REF!,0)))</f>
        <v/>
      </c>
      <c r="FR149" s="57" t="str">
        <f>IF(AP149="","",INDEX($FW$2:$GA$2,2,MATCH(AP149,#REF!,0)))</f>
        <v/>
      </c>
      <c r="FS149" s="57" t="str">
        <f>IF(AQ149="","",INDEX($FW$2:$GA$2,2,MATCH(AQ149,#REF!,0)))</f>
        <v/>
      </c>
      <c r="FT149" s="57" t="str">
        <f>IF(AR149="","",INDEX($FW$2:$GA$2,2,MATCH(AR149,#REF!,0)))</f>
        <v/>
      </c>
      <c r="FU149" s="57" t="str">
        <f>IF(AS149="","",INDEX($FW$2:$GA$2,2,MATCH(AS149,#REF!,0)))</f>
        <v/>
      </c>
      <c r="FV149" s="57" t="str">
        <f>IF(AT149="","",INDEX($FW$2:$GA$2,2,MATCH(AT149,#REF!,0)))</f>
        <v/>
      </c>
      <c r="FW149" s="57" t="str">
        <f>IF(AU149="","",INDEX($FW$2:$GA$2,2,MATCH(AU149,#REF!,0)))</f>
        <v/>
      </c>
      <c r="FX149" s="57" t="str">
        <f>IF(AV149="","",INDEX($FW$2:$GA$2,2,MATCH(AV149,#REF!,0)))</f>
        <v/>
      </c>
      <c r="FY149" s="57" t="str">
        <f>IF(AW149="","",INDEX($FW$2:$GA$2,2,MATCH(AW149,#REF!,0)))</f>
        <v/>
      </c>
      <c r="FZ149" s="58" t="str">
        <f>IF(AX149="","",INDEX($FW$2:$GA$2,2,MATCH(AX149,#REF!,0)))</f>
        <v/>
      </c>
      <c r="GA149" s="59" t="e">
        <f>SUMPRODUCT(FQ149:FZ149,#REF!)</f>
        <v>#REF!</v>
      </c>
      <c r="GB149" s="43"/>
      <c r="GC149" s="88" t="str">
        <f t="shared" si="349"/>
        <v/>
      </c>
      <c r="GD149" s="88" t="e">
        <f t="shared" si="350"/>
        <v>#REF!</v>
      </c>
      <c r="GE149" s="88" t="e">
        <f t="shared" si="351"/>
        <v>#REF!</v>
      </c>
      <c r="GF149" s="87" t="e">
        <f t="shared" si="352"/>
        <v>#REF!</v>
      </c>
      <c r="GG149" s="87" t="str">
        <f t="shared" si="353"/>
        <v/>
      </c>
      <c r="GH149" s="87" t="str">
        <f t="shared" si="354"/>
        <v/>
      </c>
      <c r="GI149" s="87" t="str">
        <f t="shared" si="355"/>
        <v/>
      </c>
      <c r="GJ149" s="87" t="str">
        <f t="shared" si="356"/>
        <v/>
      </c>
    </row>
    <row r="150" spans="1:192" s="13" customFormat="1" ht="22.5" customHeight="1" outlineLevel="1">
      <c r="A150" s="608"/>
      <c r="B150" s="166"/>
      <c r="C150" s="494"/>
      <c r="D150" s="498" t="s">
        <v>374</v>
      </c>
      <c r="E150" s="195" t="s">
        <v>209</v>
      </c>
      <c r="F150" s="198" t="s">
        <v>358</v>
      </c>
      <c r="G150" s="167"/>
      <c r="H150" s="165"/>
      <c r="I150" s="167">
        <v>1979</v>
      </c>
      <c r="J150" s="167" t="str">
        <f t="shared" si="358"/>
        <v>昭54</v>
      </c>
      <c r="K150" s="167"/>
      <c r="L150" s="621">
        <v>466</v>
      </c>
      <c r="M150" s="68"/>
      <c r="N150" s="68"/>
      <c r="O150" s="168"/>
      <c r="P150" s="168"/>
      <c r="Q150" s="169"/>
      <c r="R150" s="461" t="e">
        <f t="shared" si="359"/>
        <v>#DIV/0!</v>
      </c>
      <c r="S150" s="461" t="e">
        <f t="shared" si="360"/>
        <v>#DIV/0!</v>
      </c>
      <c r="T150" s="462" t="e">
        <f t="shared" si="361"/>
        <v>#DIV/0!</v>
      </c>
      <c r="U150" s="68"/>
      <c r="V150" s="68"/>
      <c r="W150" s="68"/>
      <c r="X150" s="68"/>
      <c r="Y150" s="68"/>
      <c r="Z150" s="79" t="str">
        <f t="shared" si="362"/>
        <v>5: 200㎡以上</v>
      </c>
      <c r="AA150" s="69"/>
      <c r="AB150" s="69" t="str">
        <f t="shared" si="363"/>
        <v/>
      </c>
      <c r="AC150" s="170"/>
      <c r="AD150" s="170"/>
      <c r="AE150" s="171"/>
      <c r="AF150" s="170"/>
      <c r="AG150" s="170"/>
      <c r="AH150" s="170"/>
      <c r="AI150" s="172"/>
      <c r="AJ150" s="172"/>
      <c r="AK150" s="172"/>
      <c r="AL150" s="172"/>
      <c r="AM150" s="173"/>
      <c r="AN150" s="463" t="str">
        <f t="shared" si="364"/>
        <v/>
      </c>
      <c r="AO150" s="464"/>
      <c r="AP150" s="464"/>
      <c r="AQ150" s="464"/>
      <c r="AR150" s="464"/>
      <c r="AS150" s="464"/>
      <c r="AT150" s="464"/>
      <c r="AU150" s="464"/>
      <c r="AV150" s="464"/>
      <c r="AW150" s="464"/>
      <c r="AX150" s="464"/>
      <c r="AY150" s="68">
        <f t="shared" si="365"/>
        <v>36</v>
      </c>
      <c r="AZ150" s="68"/>
      <c r="BA150" s="68">
        <f t="shared" si="366"/>
        <v>36</v>
      </c>
      <c r="BB150" s="69" t="e">
        <f t="shared" si="367"/>
        <v>#REF!</v>
      </c>
      <c r="BC150" s="146"/>
      <c r="BD150" s="465"/>
      <c r="BE150" s="466"/>
      <c r="BF150" s="174"/>
      <c r="BG150" s="175"/>
      <c r="BH150" s="467"/>
      <c r="BI150" s="465"/>
      <c r="BJ150" s="441" t="str">
        <f t="shared" si="368"/>
        <v/>
      </c>
      <c r="BK150" s="441" t="s">
        <v>68</v>
      </c>
      <c r="BL150" s="441">
        <v>2</v>
      </c>
      <c r="BM150" s="441"/>
      <c r="BN150" s="442"/>
      <c r="BO150" s="440"/>
      <c r="BP150" s="441"/>
      <c r="BQ150" s="441"/>
      <c r="BR150" s="441"/>
      <c r="BS150" s="441"/>
      <c r="BT150" s="441"/>
      <c r="BU150" s="441"/>
      <c r="BV150" s="442"/>
      <c r="BW150" s="191"/>
      <c r="BX150" s="190"/>
      <c r="BY150" s="190"/>
      <c r="BZ150" s="499"/>
      <c r="CA150" s="192">
        <v>1</v>
      </c>
      <c r="CB150" s="177" t="str">
        <f>IF($F150="","",IFERROR(INDEX(#REF!,MATCH('一覧（改訂前の当初）'!$F16,#REF!,0),MATCH($CA$4,#REF!,0)),""))</f>
        <v/>
      </c>
      <c r="CC150" s="178" t="str">
        <f t="shared" si="313"/>
        <v/>
      </c>
      <c r="CD150" s="176" t="str">
        <f t="shared" si="342"/>
        <v/>
      </c>
      <c r="CE150" s="179"/>
      <c r="CF150" s="106" t="str">
        <f t="shared" si="343"/>
        <v/>
      </c>
      <c r="CG150" s="75" t="str">
        <f>IF(OR($CF150="",$F150=""),"",INDEX(#REF!,MATCH($F150,#REF!,0),MATCH(CF$4,#REF!,0)))</f>
        <v/>
      </c>
      <c r="CH150" s="180" t="str">
        <f t="shared" si="344"/>
        <v/>
      </c>
      <c r="CI150" s="75">
        <v>1</v>
      </c>
      <c r="CJ150" s="181" t="str">
        <f t="shared" si="369"/>
        <v/>
      </c>
      <c r="CK150" s="107" t="e">
        <f>IF(OR(L150="",TYPE(L150)&lt;&gt;1),"",IF(OR(BJ150="",INDEX(#REF!,MATCH('一覧（改訂前の当初）'!$N16,#REF!,0),MATCH('一覧（改訂前の当初）'!CK$4,#REF!,0))="",INDEX(#REF!,MATCH('一覧（改訂前の当初）'!$N16,#REF!,0),MATCH('一覧（改訂前の当初）'!CK$4,#REF!,0))+$I150&gt;=BJ150),"",IF(OR(BI150="事後保全対応で更新",BI150="事後保全のみ更新せず"),"",INDEX(#REF!,MATCH('一覧（改訂前の当初）'!$N16,#REF!,0),MATCH('一覧（改訂前の当初）'!CK$4,#REF!,0))+$I150)))</f>
        <v>#REF!</v>
      </c>
      <c r="CL150" s="75" t="e">
        <f>IF(OR(CK150="",$F150=""),"",IF(AND(CK150&lt;&gt;"",$CF150=CK150),INDEX(#REF!,MATCH($F150,#REF!,0),MATCH(CK$4,#REF!,0))+35,INDEX(#REF!,MATCH($F150,#REF!,0),MATCH(CK$4,#REF!,0))))</f>
        <v>#REF!</v>
      </c>
      <c r="CM150" s="180" t="e">
        <f t="shared" si="370"/>
        <v>#REF!</v>
      </c>
      <c r="CN150" s="75">
        <v>1</v>
      </c>
      <c r="CO150" s="181" t="e">
        <f t="shared" si="371"/>
        <v>#REF!</v>
      </c>
      <c r="CP150" s="107" t="e">
        <f>IF(OR(L150="",TYPE(L150)&lt;&gt;1),"",IF(OR(BJ150="",INDEX(#REF!,MATCH('一覧（改訂前の当初）'!N16,#REF!,0),MATCH(CP$4,#REF!,0))="",INDEX(#REF!,MATCH('一覧（改訂前の当初）'!N16,#REF!,0),MATCH(CP$4,#REF!,0))+$I150&gt;=BJ150),"",IF(OR(BI150="事後保全対応で更新",BI150="事後保全のみ更新せず"),"",INDEX(#REF!,MATCH('一覧（改訂前の当初）'!$N16,#REF!,0),MATCH('一覧（改訂前の当初）'!CP$4,#REF!,0))+$I150)))</f>
        <v>#REF!</v>
      </c>
      <c r="CQ150" s="75" t="e">
        <f>IF(OR(CP150="",$F150=""),"",IF(BI150="中規模のみで残存維持",IF(AND($CF150=CP150,CP150&lt;&gt;""),INDEX(#REF!,MATCH($F150,#REF!,0),MATCH(CK$4,#REF!,0))+35,INDEX(#REF!,MATCH($F150,#REF!,0),MATCH(CK$4,#REF!,0))),IF(AND($CF150=CP150,CP150&lt;&gt;""),INDEX(#REF!,MATCH($F150,#REF!,0),MATCH(CF$4,#REF!,0))+35,INDEX(#REF!,MATCH($F150,#REF!,0),MATCH(CP$4,#REF!,0)))))</f>
        <v>#REF!</v>
      </c>
      <c r="CR150" s="180" t="e">
        <f t="shared" si="345"/>
        <v>#REF!</v>
      </c>
      <c r="CS150" s="75">
        <v>1</v>
      </c>
      <c r="CT150" s="181" t="e">
        <f t="shared" si="328"/>
        <v>#REF!</v>
      </c>
      <c r="CU150" s="107" t="e">
        <f>IF(OR(L150="",TYPE(L150)&lt;&gt;1),"",IF(OR(BJ150="",,INDEX(#REF!,MATCH('一覧（改訂前の当初）'!$N16,#REF!,0),MATCH('一覧（改訂前の当初）'!CU$4,#REF!,0))="",INDEX(#REF!,MATCH('一覧（改訂前の当初）'!$N16,#REF!,0),MATCH('一覧（改訂前の当初）'!CU$4,#REF!,0))+I150&gt;=BJ150),"",IF(OR(BI150="事後保全対応で更新",BI150="事後保全のみ更新せず"),"",INDEX(#REF!,MATCH('一覧（改訂前の当初）'!$N16,#REF!,0),MATCH('一覧（改訂前の当初）'!CU$4,#REF!,0))+I150)))</f>
        <v>#REF!</v>
      </c>
      <c r="CV150" s="75" t="e">
        <f>IF(OR(CU150="",$F150=""),"",IF(AND(CU150&lt;&gt;"",$CF150=CU150),INDEX(#REF!,MATCH($F150,#REF!,0),MATCH(CF$4,#REF!,0))+35,INDEX(#REF!,MATCH($F150,#REF!,0),MATCH(CU$4,#REF!,0))))</f>
        <v>#REF!</v>
      </c>
      <c r="CW150" s="180" t="e">
        <f t="shared" si="372"/>
        <v>#REF!</v>
      </c>
      <c r="CX150" s="75">
        <v>1</v>
      </c>
      <c r="CY150" s="182" t="e">
        <f t="shared" si="373"/>
        <v>#REF!</v>
      </c>
      <c r="CZ150" s="109" t="str">
        <f t="shared" si="346"/>
        <v/>
      </c>
      <c r="DA150" s="76" t="str">
        <f t="shared" si="357"/>
        <v/>
      </c>
      <c r="DB150" s="82">
        <v>1</v>
      </c>
      <c r="DC150" s="183" t="str">
        <f t="shared" si="347"/>
        <v/>
      </c>
      <c r="DD150" s="85" t="str">
        <f>IF($CZ150="","",INDEX(#REF!,MATCH($F150,#REF!,0),MATCH(CZ$4,#REF!,0)))</f>
        <v/>
      </c>
      <c r="DE150" s="184" t="str">
        <f t="shared" si="374"/>
        <v/>
      </c>
      <c r="DF150" s="77">
        <v>3</v>
      </c>
      <c r="DG150" s="185" t="str">
        <f t="shared" si="375"/>
        <v/>
      </c>
      <c r="DH150" s="78" t="str">
        <f t="shared" si="376"/>
        <v/>
      </c>
      <c r="DI150" s="75" t="str">
        <f>IF(OR(DH150="",$F150=""),"",IF(AND(DH150&lt;&gt;"",$CF150=DH150),INDEX(#REF!,MATCH($F150,#REF!,0),MATCH(DI$4,#REF!,0))+35,INDEX(#REF!,MATCH($F150,#REF!,0),MATCH(DI$4,#REF!,0))))</f>
        <v/>
      </c>
      <c r="DJ150" s="180" t="str">
        <f t="shared" si="377"/>
        <v/>
      </c>
      <c r="DK150" s="75">
        <v>1</v>
      </c>
      <c r="DL150" s="181" t="str">
        <f t="shared" si="378"/>
        <v/>
      </c>
      <c r="DM150" s="78" t="str">
        <f t="shared" si="379"/>
        <v/>
      </c>
      <c r="DN150" s="75" t="str">
        <f>IF(OR(DM150="",$F150=""),"",IF(AND($BJ150=DM150,DM150&lt;&gt;""),INDEX(#REF!,MATCH($F150,#REF!,0),MATCH(DN$4,#REF!,0))+35,INDEX(#REF!,MATCH($F150,#REF!,0),MATCH(DN$4,#REF!,0))))</f>
        <v/>
      </c>
      <c r="DO150" s="180" t="str">
        <f t="shared" si="380"/>
        <v/>
      </c>
      <c r="DP150" s="75">
        <v>1</v>
      </c>
      <c r="DQ150" s="181" t="str">
        <f t="shared" si="381"/>
        <v/>
      </c>
      <c r="DR150" s="78" t="str">
        <f t="shared" si="382"/>
        <v/>
      </c>
      <c r="DS150" s="75" t="str">
        <f>IF(OR(DR150="",$F150=""),"",IF(AND(DR150&lt;&gt;"",$CF150=DR150),INDEX(#REF!,MATCH($F150,#REF!,0),MATCH(DS$4,#REF!,0))+35,INDEX(#REF!,MATCH($F150,#REF!,0),MATCH(DS$4,#REF!,0))))</f>
        <v/>
      </c>
      <c r="DT150" s="180" t="str">
        <f t="shared" si="383"/>
        <v/>
      </c>
      <c r="DU150" s="75">
        <v>1</v>
      </c>
      <c r="DV150" s="154" t="str">
        <f t="shared" si="384"/>
        <v/>
      </c>
      <c r="DW150" s="1074"/>
      <c r="DX150" s="1066"/>
      <c r="DY150" s="1067"/>
      <c r="DZ150" s="629" t="s">
        <v>429</v>
      </c>
      <c r="EA150" s="406"/>
      <c r="EB150" s="370"/>
      <c r="EC150" s="405"/>
      <c r="ED150" s="348"/>
      <c r="EE150" s="348"/>
      <c r="EF150" s="348"/>
      <c r="EG150" s="349"/>
      <c r="EH150" s="388"/>
      <c r="EI150" s="348"/>
      <c r="EJ150" s="348"/>
      <c r="EK150" s="348"/>
      <c r="EL150" s="349"/>
      <c r="EM150" s="388"/>
      <c r="EN150" s="348"/>
      <c r="EO150" s="348"/>
      <c r="EP150" s="348"/>
      <c r="EQ150" s="349"/>
      <c r="ER150" s="388"/>
      <c r="ES150" s="1200"/>
      <c r="ET150" s="1080"/>
      <c r="EU150" s="348"/>
      <c r="EV150" s="349"/>
      <c r="EW150" s="388"/>
      <c r="EX150" s="348"/>
      <c r="EY150" s="348"/>
      <c r="EZ150" s="348"/>
      <c r="FA150" s="349"/>
      <c r="FB150" s="388"/>
      <c r="FC150" s="348"/>
      <c r="FD150" s="348"/>
      <c r="FE150" s="348"/>
      <c r="FF150" s="349"/>
      <c r="FG150" s="541"/>
      <c r="FH150" s="348"/>
      <c r="FI150" s="348"/>
      <c r="FJ150" s="348"/>
      <c r="FK150" s="524"/>
      <c r="FL150" s="210"/>
      <c r="FM150" s="43"/>
      <c r="FN150" s="43"/>
      <c r="FO150" s="55" t="str">
        <f t="shared" si="348"/>
        <v/>
      </c>
      <c r="FP150" s="43"/>
      <c r="FQ150" s="56" t="str">
        <f>IF(AO150="","",INDEX($FW$2:$GA$2,2,MATCH(AO150,#REF!,0)))</f>
        <v/>
      </c>
      <c r="FR150" s="57" t="str">
        <f>IF(AP150="","",INDEX($FW$2:$GA$2,2,MATCH(AP150,#REF!,0)))</f>
        <v/>
      </c>
      <c r="FS150" s="57" t="str">
        <f>IF(AQ150="","",INDEX($FW$2:$GA$2,2,MATCH(AQ150,#REF!,0)))</f>
        <v/>
      </c>
      <c r="FT150" s="57" t="str">
        <f>IF(AR150="","",INDEX($FW$2:$GA$2,2,MATCH(AR150,#REF!,0)))</f>
        <v/>
      </c>
      <c r="FU150" s="57" t="str">
        <f>IF(AS150="","",INDEX($FW$2:$GA$2,2,MATCH(AS150,#REF!,0)))</f>
        <v/>
      </c>
      <c r="FV150" s="57" t="str">
        <f>IF(AT150="","",INDEX($FW$2:$GA$2,2,MATCH(AT150,#REF!,0)))</f>
        <v/>
      </c>
      <c r="FW150" s="57" t="str">
        <f>IF(AU150="","",INDEX($FW$2:$GA$2,2,MATCH(AU150,#REF!,0)))</f>
        <v/>
      </c>
      <c r="FX150" s="57" t="str">
        <f>IF(AV150="","",INDEX($FW$2:$GA$2,2,MATCH(AV150,#REF!,0)))</f>
        <v/>
      </c>
      <c r="FY150" s="57" t="str">
        <f>IF(AW150="","",INDEX($FW$2:$GA$2,2,MATCH(AW150,#REF!,0)))</f>
        <v/>
      </c>
      <c r="FZ150" s="58" t="str">
        <f>IF(AX150="","",INDEX($FW$2:$GA$2,2,MATCH(AX150,#REF!,0)))</f>
        <v/>
      </c>
      <c r="GA150" s="59" t="e">
        <f>SUMPRODUCT(FQ150:FZ150,#REF!)</f>
        <v>#REF!</v>
      </c>
      <c r="GB150" s="43"/>
      <c r="GC150" s="88" t="str">
        <f t="shared" si="349"/>
        <v/>
      </c>
      <c r="GD150" s="88" t="e">
        <f t="shared" si="350"/>
        <v>#REF!</v>
      </c>
      <c r="GE150" s="88" t="e">
        <f t="shared" si="351"/>
        <v>#REF!</v>
      </c>
      <c r="GF150" s="87" t="e">
        <f t="shared" si="352"/>
        <v>#REF!</v>
      </c>
      <c r="GG150" s="87" t="str">
        <f t="shared" si="353"/>
        <v/>
      </c>
      <c r="GH150" s="87" t="str">
        <f t="shared" si="354"/>
        <v/>
      </c>
      <c r="GI150" s="87" t="str">
        <f t="shared" si="355"/>
        <v/>
      </c>
      <c r="GJ150" s="87" t="str">
        <f t="shared" si="356"/>
        <v/>
      </c>
    </row>
    <row r="151" spans="1:192" s="13" customFormat="1" ht="22.5" customHeight="1" outlineLevel="1">
      <c r="A151" s="608"/>
      <c r="B151" s="166"/>
      <c r="C151" s="494"/>
      <c r="D151" s="498" t="s">
        <v>374</v>
      </c>
      <c r="E151" s="195" t="s">
        <v>210</v>
      </c>
      <c r="F151" s="198" t="s">
        <v>358</v>
      </c>
      <c r="G151" s="167"/>
      <c r="H151" s="165"/>
      <c r="I151" s="167">
        <v>1967</v>
      </c>
      <c r="J151" s="167" t="str">
        <f t="shared" si="358"/>
        <v>昭42</v>
      </c>
      <c r="K151" s="167"/>
      <c r="L151" s="621">
        <v>348</v>
      </c>
      <c r="M151" s="68"/>
      <c r="N151" s="68"/>
      <c r="O151" s="168"/>
      <c r="P151" s="168"/>
      <c r="Q151" s="169"/>
      <c r="R151" s="461" t="e">
        <f t="shared" si="359"/>
        <v>#DIV/0!</v>
      </c>
      <c r="S151" s="461" t="e">
        <f t="shared" si="360"/>
        <v>#DIV/0!</v>
      </c>
      <c r="T151" s="462" t="e">
        <f t="shared" si="361"/>
        <v>#DIV/0!</v>
      </c>
      <c r="U151" s="68"/>
      <c r="V151" s="68"/>
      <c r="W151" s="68"/>
      <c r="X151" s="68"/>
      <c r="Y151" s="68"/>
      <c r="Z151" s="79" t="str">
        <f t="shared" si="362"/>
        <v>5: 200㎡以上</v>
      </c>
      <c r="AA151" s="69"/>
      <c r="AB151" s="69" t="str">
        <f t="shared" si="363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364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si="365"/>
        <v>48</v>
      </c>
      <c r="AZ151" s="68"/>
      <c r="BA151" s="68">
        <f t="shared" si="366"/>
        <v>48</v>
      </c>
      <c r="BB151" s="69" t="e">
        <f t="shared" si="367"/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si="368"/>
        <v/>
      </c>
      <c r="BK151" s="441" t="s">
        <v>70</v>
      </c>
      <c r="BL151" s="441">
        <v>1</v>
      </c>
      <c r="BM151" s="441"/>
      <c r="BN151" s="442"/>
      <c r="BO151" s="440"/>
      <c r="BP151" s="441"/>
      <c r="BQ151" s="441"/>
      <c r="BR151" s="441"/>
      <c r="BS151" s="441"/>
      <c r="BT151" s="441"/>
      <c r="BU151" s="441"/>
      <c r="BV151" s="442"/>
      <c r="BW151" s="191"/>
      <c r="BX151" s="190"/>
      <c r="BY151" s="190"/>
      <c r="BZ151" s="499"/>
      <c r="CA151" s="192">
        <v>1</v>
      </c>
      <c r="CB151" s="177" t="str">
        <f>IF($F151="","",IFERROR(INDEX(#REF!,MATCH('一覧（改訂前の当初）'!$F45,#REF!,0),MATCH($CA$4,#REF!,0)),""))</f>
        <v/>
      </c>
      <c r="CC151" s="178" t="str">
        <f t="shared" si="313"/>
        <v/>
      </c>
      <c r="CD151" s="176" t="str">
        <f t="shared" si="342"/>
        <v/>
      </c>
      <c r="CE151" s="179"/>
      <c r="CF151" s="106" t="str">
        <f t="shared" si="343"/>
        <v/>
      </c>
      <c r="CG151" s="75" t="str">
        <f>IF(OR($CF151="",$F151=""),"",INDEX(#REF!,MATCH($F151,#REF!,0),MATCH(CF$4,#REF!,0)))</f>
        <v/>
      </c>
      <c r="CH151" s="180" t="str">
        <f t="shared" si="344"/>
        <v/>
      </c>
      <c r="CI151" s="75">
        <v>1</v>
      </c>
      <c r="CJ151" s="181" t="str">
        <f t="shared" si="369"/>
        <v/>
      </c>
      <c r="CK151" s="107" t="e">
        <f>IF(OR(L151="",TYPE(L151)&lt;&gt;1),"",IF(OR(BJ151="",INDEX(#REF!,MATCH('一覧（改訂前の当初）'!$N45,#REF!,0),MATCH('一覧（改訂前の当初）'!CK$4,#REF!,0))="",INDEX(#REF!,MATCH('一覧（改訂前の当初）'!$N45,#REF!,0),MATCH('一覧（改訂前の当初）'!CK$4,#REF!,0))+$I151&gt;=BJ151),"",IF(OR(BI151="事後保全対応で更新",BI151="事後保全のみ更新せず"),"",INDEX(#REF!,MATCH('一覧（改訂前の当初）'!$N45,#REF!,0),MATCH('一覧（改訂前の当初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370"/>
        <v>#REF!</v>
      </c>
      <c r="CN151" s="75">
        <v>1</v>
      </c>
      <c r="CO151" s="181" t="e">
        <f t="shared" si="371"/>
        <v>#REF!</v>
      </c>
      <c r="CP151" s="107" t="e">
        <f>IF(OR(L151="",TYPE(L151)&lt;&gt;1),"",IF(OR(BJ151="",INDEX(#REF!,MATCH('一覧（改訂前の当初）'!N45,#REF!,0),MATCH(CP$4,#REF!,0))="",INDEX(#REF!,MATCH('一覧（改訂前の当初）'!N45,#REF!,0),MATCH(CP$4,#REF!,0))+$I151&gt;=BJ151),"",IF(OR(BI151="事後保全対応で更新",BI151="事後保全のみ更新せず"),"",INDEX(#REF!,MATCH('一覧（改訂前の当初）'!$N45,#REF!,0),MATCH('一覧（改訂前の当初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345"/>
        <v>#REF!</v>
      </c>
      <c r="CS151" s="75">
        <v>1</v>
      </c>
      <c r="CT151" s="181" t="e">
        <f t="shared" si="328"/>
        <v>#REF!</v>
      </c>
      <c r="CU151" s="107" t="e">
        <f>IF(OR(L151="",TYPE(L151)&lt;&gt;1),"",IF(OR(BJ151="",,INDEX(#REF!,MATCH('一覧（改訂前の当初）'!$N45,#REF!,0),MATCH('一覧（改訂前の当初）'!CU$4,#REF!,0))="",INDEX(#REF!,MATCH('一覧（改訂前の当初）'!$N45,#REF!,0),MATCH('一覧（改訂前の当初）'!CU$4,#REF!,0))+I151&gt;=BJ151),"",IF(OR(BI151="事後保全対応で更新",BI151="事後保全のみ更新せず"),"",INDEX(#REF!,MATCH('一覧（改訂前の当初）'!$N45,#REF!,0),MATCH('一覧（改訂前の当初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372"/>
        <v>#REF!</v>
      </c>
      <c r="CX151" s="75">
        <v>1</v>
      </c>
      <c r="CY151" s="182" t="e">
        <f t="shared" si="373"/>
        <v>#REF!</v>
      </c>
      <c r="CZ151" s="109" t="str">
        <f t="shared" si="346"/>
        <v/>
      </c>
      <c r="DA151" s="76" t="str">
        <f t="shared" si="357"/>
        <v/>
      </c>
      <c r="DB151" s="82">
        <v>1</v>
      </c>
      <c r="DC151" s="183" t="str">
        <f t="shared" si="347"/>
        <v/>
      </c>
      <c r="DD151" s="85" t="str">
        <f>IF($CZ151="","",INDEX(#REF!,MATCH($F151,#REF!,0),MATCH(CZ$4,#REF!,0)))</f>
        <v/>
      </c>
      <c r="DE151" s="184" t="str">
        <f t="shared" si="374"/>
        <v/>
      </c>
      <c r="DF151" s="77">
        <v>3</v>
      </c>
      <c r="DG151" s="185" t="str">
        <f t="shared" si="375"/>
        <v/>
      </c>
      <c r="DH151" s="78" t="str">
        <f t="shared" si="376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377"/>
        <v/>
      </c>
      <c r="DK151" s="75">
        <v>1</v>
      </c>
      <c r="DL151" s="181" t="str">
        <f t="shared" si="378"/>
        <v/>
      </c>
      <c r="DM151" s="78" t="str">
        <f t="shared" si="379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380"/>
        <v/>
      </c>
      <c r="DP151" s="75">
        <v>1</v>
      </c>
      <c r="DQ151" s="181" t="str">
        <f t="shared" si="381"/>
        <v/>
      </c>
      <c r="DR151" s="78" t="str">
        <f t="shared" si="382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383"/>
        <v/>
      </c>
      <c r="DU151" s="75">
        <v>1</v>
      </c>
      <c r="DV151" s="154" t="str">
        <f t="shared" si="384"/>
        <v/>
      </c>
      <c r="DW151" s="1074"/>
      <c r="DX151" s="1066"/>
      <c r="DY151" s="1067"/>
      <c r="DZ151" s="629" t="s">
        <v>429</v>
      </c>
      <c r="EA151" s="406"/>
      <c r="EB151" s="370"/>
      <c r="EC151" s="405"/>
      <c r="ED151" s="348"/>
      <c r="EE151" s="348"/>
      <c r="EF151" s="348"/>
      <c r="EG151" s="349"/>
      <c r="EH151" s="388"/>
      <c r="EI151" s="348"/>
      <c r="EJ151" s="348"/>
      <c r="EK151" s="348"/>
      <c r="EL151" s="349"/>
      <c r="EM151" s="388"/>
      <c r="EN151" s="348"/>
      <c r="EO151" s="348"/>
      <c r="EP151" s="348"/>
      <c r="EQ151" s="349"/>
      <c r="ER151" s="388"/>
      <c r="ES151" s="1200"/>
      <c r="ET151" s="1080"/>
      <c r="EU151" s="348"/>
      <c r="EV151" s="349"/>
      <c r="EW151" s="388"/>
      <c r="EX151" s="348"/>
      <c r="EY151" s="348"/>
      <c r="EZ151" s="348"/>
      <c r="FA151" s="349"/>
      <c r="FB151" s="388"/>
      <c r="FC151" s="348"/>
      <c r="FD151" s="348"/>
      <c r="FE151" s="348"/>
      <c r="FF151" s="349"/>
      <c r="FG151" s="541"/>
      <c r="FH151" s="348"/>
      <c r="FI151" s="348"/>
      <c r="FJ151" s="348"/>
      <c r="FK151" s="524"/>
      <c r="FL151" s="210"/>
      <c r="FM151" s="43"/>
      <c r="FN151" s="43"/>
      <c r="FO151" s="55" t="str">
        <f t="shared" si="348"/>
        <v/>
      </c>
      <c r="FP151" s="43"/>
      <c r="FQ151" s="56" t="str">
        <f>IF(AO151="","",INDEX($FW$2:$GA$2,2,MATCH(AO151,#REF!,0)))</f>
        <v/>
      </c>
      <c r="FR151" s="57" t="str">
        <f>IF(AP151="","",INDEX($FW$2:$GA$2,2,MATCH(AP151,#REF!,0)))</f>
        <v/>
      </c>
      <c r="FS151" s="57" t="str">
        <f>IF(AQ151="","",INDEX($FW$2:$GA$2,2,MATCH(AQ151,#REF!,0)))</f>
        <v/>
      </c>
      <c r="FT151" s="57" t="str">
        <f>IF(AR151="","",INDEX($FW$2:$GA$2,2,MATCH(AR151,#REF!,0)))</f>
        <v/>
      </c>
      <c r="FU151" s="57" t="str">
        <f>IF(AS151="","",INDEX($FW$2:$GA$2,2,MATCH(AS151,#REF!,0)))</f>
        <v/>
      </c>
      <c r="FV151" s="57" t="str">
        <f>IF(AT151="","",INDEX($FW$2:$GA$2,2,MATCH(AT151,#REF!,0)))</f>
        <v/>
      </c>
      <c r="FW151" s="57" t="str">
        <f>IF(AU151="","",INDEX($FW$2:$GA$2,2,MATCH(AU151,#REF!,0)))</f>
        <v/>
      </c>
      <c r="FX151" s="57" t="str">
        <f>IF(AV151="","",INDEX($FW$2:$GA$2,2,MATCH(AV151,#REF!,0)))</f>
        <v/>
      </c>
      <c r="FY151" s="57" t="str">
        <f>IF(AW151="","",INDEX($FW$2:$GA$2,2,MATCH(AW151,#REF!,0)))</f>
        <v/>
      </c>
      <c r="FZ151" s="58" t="str">
        <f>IF(AX151="","",INDEX($FW$2:$GA$2,2,MATCH(AX151,#REF!,0)))</f>
        <v/>
      </c>
      <c r="GA151" s="59" t="e">
        <f>SUMPRODUCT(FQ151:FZ151,#REF!)</f>
        <v>#REF!</v>
      </c>
      <c r="GB151" s="43"/>
      <c r="GC151" s="88" t="str">
        <f t="shared" si="349"/>
        <v/>
      </c>
      <c r="GD151" s="88" t="e">
        <f t="shared" si="350"/>
        <v>#REF!</v>
      </c>
      <c r="GE151" s="88" t="e">
        <f t="shared" si="351"/>
        <v>#REF!</v>
      </c>
      <c r="GF151" s="87" t="e">
        <f t="shared" si="352"/>
        <v>#REF!</v>
      </c>
      <c r="GG151" s="87" t="str">
        <f t="shared" si="353"/>
        <v/>
      </c>
      <c r="GH151" s="87" t="str">
        <f t="shared" si="354"/>
        <v/>
      </c>
      <c r="GI151" s="87" t="str">
        <f t="shared" si="355"/>
        <v/>
      </c>
      <c r="GJ151" s="87" t="str">
        <f t="shared" si="356"/>
        <v/>
      </c>
    </row>
    <row r="152" spans="1:192" s="13" customFormat="1" ht="22.5" customHeight="1" outlineLevel="1">
      <c r="A152" s="608"/>
      <c r="B152" s="166"/>
      <c r="C152" s="494"/>
      <c r="D152" s="498" t="s">
        <v>374</v>
      </c>
      <c r="E152" s="195" t="s">
        <v>211</v>
      </c>
      <c r="F152" s="198" t="s">
        <v>358</v>
      </c>
      <c r="G152" s="167"/>
      <c r="H152" s="165"/>
      <c r="I152" s="167">
        <v>1973</v>
      </c>
      <c r="J152" s="167" t="str">
        <f t="shared" si="358"/>
        <v>昭48</v>
      </c>
      <c r="K152" s="167"/>
      <c r="L152" s="621">
        <v>20</v>
      </c>
      <c r="M152" s="68"/>
      <c r="N152" s="68"/>
      <c r="O152" s="168"/>
      <c r="P152" s="168"/>
      <c r="Q152" s="169"/>
      <c r="R152" s="461" t="e">
        <f t="shared" si="359"/>
        <v>#DIV/0!</v>
      </c>
      <c r="S152" s="461" t="e">
        <f t="shared" si="360"/>
        <v>#DIV/0!</v>
      </c>
      <c r="T152" s="462" t="e">
        <f t="shared" si="361"/>
        <v>#DIV/0!</v>
      </c>
      <c r="U152" s="68"/>
      <c r="V152" s="68"/>
      <c r="W152" s="68"/>
      <c r="X152" s="68"/>
      <c r="Y152" s="68"/>
      <c r="Z152" s="79" t="str">
        <f t="shared" si="362"/>
        <v>7: 100㎡未満</v>
      </c>
      <c r="AA152" s="69"/>
      <c r="AB152" s="69" t="str">
        <f t="shared" si="363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364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365"/>
        <v>42</v>
      </c>
      <c r="AZ152" s="68"/>
      <c r="BA152" s="68">
        <f t="shared" si="366"/>
        <v>42</v>
      </c>
      <c r="BB152" s="69" t="e">
        <f t="shared" si="367"/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368"/>
        <v/>
      </c>
      <c r="BK152" s="441" t="s">
        <v>70</v>
      </c>
      <c r="BL152" s="441">
        <v>1</v>
      </c>
      <c r="BM152" s="441"/>
      <c r="BN152" s="442"/>
      <c r="BO152" s="440"/>
      <c r="BP152" s="441"/>
      <c r="BQ152" s="441"/>
      <c r="BR152" s="441"/>
      <c r="BS152" s="441"/>
      <c r="BT152" s="441"/>
      <c r="BU152" s="441"/>
      <c r="BV152" s="442"/>
      <c r="BW152" s="191"/>
      <c r="BX152" s="190"/>
      <c r="BY152" s="190"/>
      <c r="BZ152" s="499"/>
      <c r="CA152" s="192">
        <v>1</v>
      </c>
      <c r="CB152" s="177" t="str">
        <f>IF($F152="","",IFERROR(INDEX(#REF!,MATCH('一覧（改訂前の当初）'!$F44,#REF!,0),MATCH($CA$4,#REF!,0)),""))</f>
        <v/>
      </c>
      <c r="CC152" s="178" t="str">
        <f t="shared" si="313"/>
        <v/>
      </c>
      <c r="CD152" s="176" t="str">
        <f t="shared" si="342"/>
        <v/>
      </c>
      <c r="CE152" s="179"/>
      <c r="CF152" s="106" t="str">
        <f t="shared" si="343"/>
        <v/>
      </c>
      <c r="CG152" s="75" t="str">
        <f>IF(OR($CF152="",$F152=""),"",INDEX(#REF!,MATCH($F152,#REF!,0),MATCH(CF$4,#REF!,0)))</f>
        <v/>
      </c>
      <c r="CH152" s="180" t="str">
        <f t="shared" si="344"/>
        <v/>
      </c>
      <c r="CI152" s="75">
        <v>1</v>
      </c>
      <c r="CJ152" s="181" t="str">
        <f t="shared" si="369"/>
        <v/>
      </c>
      <c r="CK152" s="107" t="e">
        <f>IF(OR(L152="",TYPE(L152)&lt;&gt;1),"",IF(OR(BJ152="",INDEX(#REF!,MATCH('一覧（改訂前の当初）'!$N44,#REF!,0),MATCH('一覧（改訂前の当初）'!CK$4,#REF!,0))="",INDEX(#REF!,MATCH('一覧（改訂前の当初）'!$N44,#REF!,0),MATCH('一覧（改訂前の当初）'!CK$4,#REF!,0))+$I152&gt;=BJ152),"",IF(OR(BI152="事後保全対応で更新",BI152="事後保全のみ更新せず"),"",INDEX(#REF!,MATCH('一覧（改訂前の当初）'!$N44,#REF!,0),MATCH('一覧（改訂前の当初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370"/>
        <v>#REF!</v>
      </c>
      <c r="CN152" s="75">
        <v>1</v>
      </c>
      <c r="CO152" s="181" t="e">
        <f t="shared" si="371"/>
        <v>#REF!</v>
      </c>
      <c r="CP152" s="107" t="e">
        <f>IF(OR(L152="",TYPE(L152)&lt;&gt;1),"",IF(OR(BJ152="",INDEX(#REF!,MATCH('一覧（改訂前の当初）'!N44,#REF!,0),MATCH(CP$4,#REF!,0))="",INDEX(#REF!,MATCH('一覧（改訂前の当初）'!N44,#REF!,0),MATCH(CP$4,#REF!,0))+$I152&gt;=BJ152),"",IF(OR(BI152="事後保全対応で更新",BI152="事後保全のみ更新せず"),"",INDEX(#REF!,MATCH('一覧（改訂前の当初）'!$N44,#REF!,0),MATCH('一覧（改訂前の当初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345"/>
        <v>#REF!</v>
      </c>
      <c r="CS152" s="75">
        <v>1</v>
      </c>
      <c r="CT152" s="181" t="e">
        <f t="shared" si="328"/>
        <v>#REF!</v>
      </c>
      <c r="CU152" s="107" t="e">
        <f>IF(OR(L152="",TYPE(L152)&lt;&gt;1),"",IF(OR(BJ152="",,INDEX(#REF!,MATCH('一覧（改訂前の当初）'!$N44,#REF!,0),MATCH('一覧（改訂前の当初）'!CU$4,#REF!,0))="",INDEX(#REF!,MATCH('一覧（改訂前の当初）'!$N44,#REF!,0),MATCH('一覧（改訂前の当初）'!CU$4,#REF!,0))+I152&gt;=BJ152),"",IF(OR(BI152="事後保全対応で更新",BI152="事後保全のみ更新せず"),"",INDEX(#REF!,MATCH('一覧（改訂前の当初）'!$N44,#REF!,0),MATCH('一覧（改訂前の当初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372"/>
        <v>#REF!</v>
      </c>
      <c r="CX152" s="75">
        <v>1</v>
      </c>
      <c r="CY152" s="182" t="e">
        <f t="shared" si="373"/>
        <v>#REF!</v>
      </c>
      <c r="CZ152" s="109" t="str">
        <f t="shared" si="346"/>
        <v/>
      </c>
      <c r="DA152" s="76" t="str">
        <f t="shared" si="357"/>
        <v/>
      </c>
      <c r="DB152" s="82">
        <v>1</v>
      </c>
      <c r="DC152" s="183" t="str">
        <f t="shared" si="347"/>
        <v/>
      </c>
      <c r="DD152" s="85" t="str">
        <f>IF($CZ152="","",INDEX(#REF!,MATCH($F152,#REF!,0),MATCH(CZ$4,#REF!,0)))</f>
        <v/>
      </c>
      <c r="DE152" s="184" t="str">
        <f t="shared" si="374"/>
        <v/>
      </c>
      <c r="DF152" s="77">
        <v>3</v>
      </c>
      <c r="DG152" s="185" t="str">
        <f t="shared" si="375"/>
        <v/>
      </c>
      <c r="DH152" s="78" t="str">
        <f t="shared" si="376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377"/>
        <v/>
      </c>
      <c r="DK152" s="75">
        <v>1</v>
      </c>
      <c r="DL152" s="181" t="str">
        <f t="shared" si="378"/>
        <v/>
      </c>
      <c r="DM152" s="78" t="str">
        <f t="shared" si="379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380"/>
        <v/>
      </c>
      <c r="DP152" s="75">
        <v>1</v>
      </c>
      <c r="DQ152" s="181" t="str">
        <f t="shared" si="381"/>
        <v/>
      </c>
      <c r="DR152" s="78" t="str">
        <f t="shared" si="382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383"/>
        <v/>
      </c>
      <c r="DU152" s="75">
        <v>1</v>
      </c>
      <c r="DV152" s="154" t="str">
        <f t="shared" si="384"/>
        <v/>
      </c>
      <c r="DW152" s="1074"/>
      <c r="DX152" s="1066"/>
      <c r="DY152" s="1067"/>
      <c r="DZ152" s="629" t="s">
        <v>429</v>
      </c>
      <c r="EA152" s="406"/>
      <c r="EB152" s="370"/>
      <c r="EC152" s="405"/>
      <c r="ED152" s="348"/>
      <c r="EE152" s="348"/>
      <c r="EF152" s="348"/>
      <c r="EG152" s="349"/>
      <c r="EH152" s="388"/>
      <c r="EI152" s="348"/>
      <c r="EJ152" s="348"/>
      <c r="EK152" s="348"/>
      <c r="EL152" s="349"/>
      <c r="EM152" s="388"/>
      <c r="EN152" s="348"/>
      <c r="EO152" s="348"/>
      <c r="EP152" s="348"/>
      <c r="EQ152" s="349"/>
      <c r="ER152" s="388"/>
      <c r="ES152" s="1200"/>
      <c r="ET152" s="1080"/>
      <c r="EU152" s="348"/>
      <c r="EV152" s="349"/>
      <c r="EW152" s="388"/>
      <c r="EX152" s="348"/>
      <c r="EY152" s="348"/>
      <c r="EZ152" s="348"/>
      <c r="FA152" s="349"/>
      <c r="FB152" s="388"/>
      <c r="FC152" s="348"/>
      <c r="FD152" s="348"/>
      <c r="FE152" s="348"/>
      <c r="FF152" s="349"/>
      <c r="FG152" s="541"/>
      <c r="FH152" s="348"/>
      <c r="FI152" s="348"/>
      <c r="FJ152" s="348"/>
      <c r="FK152" s="524"/>
      <c r="FL152" s="210"/>
      <c r="FM152" s="43"/>
      <c r="FN152" s="43"/>
      <c r="FO152" s="55" t="str">
        <f t="shared" si="348"/>
        <v/>
      </c>
      <c r="FP152" s="43"/>
      <c r="FQ152" s="56" t="str">
        <f>IF(AO152="","",INDEX($FW$2:$GA$2,2,MATCH(AO152,#REF!,0)))</f>
        <v/>
      </c>
      <c r="FR152" s="57" t="str">
        <f>IF(AP152="","",INDEX($FW$2:$GA$2,2,MATCH(AP152,#REF!,0)))</f>
        <v/>
      </c>
      <c r="FS152" s="57" t="str">
        <f>IF(AQ152="","",INDEX($FW$2:$GA$2,2,MATCH(AQ152,#REF!,0)))</f>
        <v/>
      </c>
      <c r="FT152" s="57" t="str">
        <f>IF(AR152="","",INDEX($FW$2:$GA$2,2,MATCH(AR152,#REF!,0)))</f>
        <v/>
      </c>
      <c r="FU152" s="57" t="str">
        <f>IF(AS152="","",INDEX($FW$2:$GA$2,2,MATCH(AS152,#REF!,0)))</f>
        <v/>
      </c>
      <c r="FV152" s="57" t="str">
        <f>IF(AT152="","",INDEX($FW$2:$GA$2,2,MATCH(AT152,#REF!,0)))</f>
        <v/>
      </c>
      <c r="FW152" s="57" t="str">
        <f>IF(AU152="","",INDEX($FW$2:$GA$2,2,MATCH(AU152,#REF!,0)))</f>
        <v/>
      </c>
      <c r="FX152" s="57" t="str">
        <f>IF(AV152="","",INDEX($FW$2:$GA$2,2,MATCH(AV152,#REF!,0)))</f>
        <v/>
      </c>
      <c r="FY152" s="57" t="str">
        <f>IF(AW152="","",INDEX($FW$2:$GA$2,2,MATCH(AW152,#REF!,0)))</f>
        <v/>
      </c>
      <c r="FZ152" s="58" t="str">
        <f>IF(AX152="","",INDEX($FW$2:$GA$2,2,MATCH(AX152,#REF!,0)))</f>
        <v/>
      </c>
      <c r="GA152" s="59" t="e">
        <f>SUMPRODUCT(FQ152:FZ152,#REF!)</f>
        <v>#REF!</v>
      </c>
      <c r="GB152" s="43"/>
      <c r="GC152" s="88" t="str">
        <f t="shared" si="349"/>
        <v/>
      </c>
      <c r="GD152" s="88" t="e">
        <f t="shared" si="350"/>
        <v>#REF!</v>
      </c>
      <c r="GE152" s="88" t="e">
        <f t="shared" si="351"/>
        <v>#REF!</v>
      </c>
      <c r="GF152" s="87" t="e">
        <f t="shared" si="352"/>
        <v>#REF!</v>
      </c>
      <c r="GG152" s="87" t="str">
        <f t="shared" si="353"/>
        <v/>
      </c>
      <c r="GH152" s="87" t="str">
        <f t="shared" si="354"/>
        <v/>
      </c>
      <c r="GI152" s="87" t="str">
        <f t="shared" si="355"/>
        <v/>
      </c>
      <c r="GJ152" s="87" t="str">
        <f t="shared" si="356"/>
        <v/>
      </c>
    </row>
    <row r="153" spans="1:192" s="13" customFormat="1" ht="22.5" customHeight="1" outlineLevel="1">
      <c r="A153" s="608"/>
      <c r="B153" s="166"/>
      <c r="C153" s="494"/>
      <c r="D153" s="498" t="s">
        <v>374</v>
      </c>
      <c r="E153" s="195" t="s">
        <v>212</v>
      </c>
      <c r="F153" s="198" t="s">
        <v>358</v>
      </c>
      <c r="G153" s="167"/>
      <c r="H153" s="165"/>
      <c r="I153" s="167">
        <v>1979</v>
      </c>
      <c r="J153" s="167" t="str">
        <f t="shared" si="358"/>
        <v>昭54</v>
      </c>
      <c r="K153" s="167"/>
      <c r="L153" s="621">
        <v>1666</v>
      </c>
      <c r="M153" s="68"/>
      <c r="N153" s="68"/>
      <c r="O153" s="168"/>
      <c r="P153" s="168"/>
      <c r="Q153" s="169"/>
      <c r="R153" s="461" t="e">
        <f t="shared" si="359"/>
        <v>#DIV/0!</v>
      </c>
      <c r="S153" s="461" t="e">
        <f t="shared" si="360"/>
        <v>#DIV/0!</v>
      </c>
      <c r="T153" s="462" t="e">
        <f t="shared" si="361"/>
        <v>#DIV/0!</v>
      </c>
      <c r="U153" s="68"/>
      <c r="V153" s="68"/>
      <c r="W153" s="68"/>
      <c r="X153" s="68"/>
      <c r="Y153" s="68"/>
      <c r="Z153" s="79" t="str">
        <f t="shared" si="362"/>
        <v>3: 1,000㎡以上</v>
      </c>
      <c r="AA153" s="69"/>
      <c r="AB153" s="69" t="str">
        <f t="shared" si="363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364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365"/>
        <v>36</v>
      </c>
      <c r="AZ153" s="68"/>
      <c r="BA153" s="68">
        <f t="shared" si="366"/>
        <v>36</v>
      </c>
      <c r="BB153" s="69" t="e">
        <f t="shared" si="367"/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368"/>
        <v/>
      </c>
      <c r="BK153" s="441" t="s">
        <v>68</v>
      </c>
      <c r="BL153" s="441">
        <v>2</v>
      </c>
      <c r="BM153" s="441" t="s">
        <v>0</v>
      </c>
      <c r="BN153" s="442" t="s">
        <v>414</v>
      </c>
      <c r="BO153" s="450" t="s">
        <v>1</v>
      </c>
      <c r="BP153" s="446" t="s">
        <v>1</v>
      </c>
      <c r="BQ153" s="441" t="s">
        <v>0</v>
      </c>
      <c r="BR153" s="444" t="s">
        <v>2</v>
      </c>
      <c r="BS153" s="441" t="s">
        <v>0</v>
      </c>
      <c r="BT153" s="441" t="s">
        <v>0</v>
      </c>
      <c r="BU153" s="441" t="s">
        <v>0</v>
      </c>
      <c r="BV153" s="442" t="s">
        <v>42</v>
      </c>
      <c r="BW153" s="191" t="s">
        <v>0</v>
      </c>
      <c r="BX153" s="190"/>
      <c r="BY153" s="190"/>
      <c r="BZ153" s="499"/>
      <c r="CA153" s="192">
        <v>1</v>
      </c>
      <c r="CB153" s="177" t="str">
        <f>IF($F153="","",IFERROR(INDEX(#REF!,MATCH('一覧（改訂前の当初）'!$F18,#REF!,0),MATCH($CA$4,#REF!,0)),""))</f>
        <v/>
      </c>
      <c r="CC153" s="178" t="str">
        <f t="shared" si="313"/>
        <v/>
      </c>
      <c r="CD153" s="176" t="str">
        <f t="shared" si="342"/>
        <v/>
      </c>
      <c r="CE153" s="179"/>
      <c r="CF153" s="106" t="str">
        <f t="shared" si="343"/>
        <v/>
      </c>
      <c r="CG153" s="75" t="str">
        <f>IF(OR($CF153="",$F153=""),"",INDEX(#REF!,MATCH($F153,#REF!,0),MATCH(CF$4,#REF!,0)))</f>
        <v/>
      </c>
      <c r="CH153" s="180" t="str">
        <f t="shared" si="344"/>
        <v/>
      </c>
      <c r="CI153" s="75">
        <v>1</v>
      </c>
      <c r="CJ153" s="181" t="str">
        <f t="shared" si="369"/>
        <v/>
      </c>
      <c r="CK153" s="107" t="e">
        <f>IF(OR(L153="",TYPE(L153)&lt;&gt;1),"",IF(OR(BJ153="",INDEX(#REF!,MATCH('一覧（改訂前の当初）'!$N18,#REF!,0),MATCH('一覧（改訂前の当初）'!CK$4,#REF!,0))="",INDEX(#REF!,MATCH('一覧（改訂前の当初）'!$N18,#REF!,0),MATCH('一覧（改訂前の当初）'!CK$4,#REF!,0))+$I153&gt;=BJ153),"",IF(OR(BI153="事後保全対応で更新",BI153="事後保全のみ更新せず"),"",INDEX(#REF!,MATCH('一覧（改訂前の当初）'!$N18,#REF!,0),MATCH('一覧（改訂前の当初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370"/>
        <v>#REF!</v>
      </c>
      <c r="CN153" s="75">
        <v>1</v>
      </c>
      <c r="CO153" s="181" t="e">
        <f t="shared" si="371"/>
        <v>#REF!</v>
      </c>
      <c r="CP153" s="107" t="e">
        <f>IF(OR(L153="",TYPE(L153)&lt;&gt;1),"",IF(OR(BJ153="",INDEX(#REF!,MATCH('一覧（改訂前の当初）'!N18,#REF!,0),MATCH(CP$4,#REF!,0))="",INDEX(#REF!,MATCH('一覧（改訂前の当初）'!N18,#REF!,0),MATCH(CP$4,#REF!,0))+$I153&gt;=BJ153),"",IF(OR(BI153="事後保全対応で更新",BI153="事後保全のみ更新せず"),"",INDEX(#REF!,MATCH('一覧（改訂前の当初）'!$N18,#REF!,0),MATCH('一覧（改訂前の当初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345"/>
        <v>#REF!</v>
      </c>
      <c r="CS153" s="75">
        <v>1</v>
      </c>
      <c r="CT153" s="181" t="e">
        <f t="shared" si="328"/>
        <v>#REF!</v>
      </c>
      <c r="CU153" s="107" t="e">
        <f>IF(OR(L153="",TYPE(L153)&lt;&gt;1),"",IF(OR(BJ153="",,INDEX(#REF!,MATCH('一覧（改訂前の当初）'!$N18,#REF!,0),MATCH('一覧（改訂前の当初）'!CU$4,#REF!,0))="",INDEX(#REF!,MATCH('一覧（改訂前の当初）'!$N18,#REF!,0),MATCH('一覧（改訂前の当初）'!CU$4,#REF!,0))+I153&gt;=BJ153),"",IF(OR(BI153="事後保全対応で更新",BI153="事後保全のみ更新せず"),"",INDEX(#REF!,MATCH('一覧（改訂前の当初）'!$N18,#REF!,0),MATCH('一覧（改訂前の当初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372"/>
        <v>#REF!</v>
      </c>
      <c r="CX153" s="75">
        <v>1</v>
      </c>
      <c r="CY153" s="182" t="e">
        <f t="shared" si="373"/>
        <v>#REF!</v>
      </c>
      <c r="CZ153" s="109" t="str">
        <f t="shared" si="346"/>
        <v/>
      </c>
      <c r="DA153" s="76" t="str">
        <f t="shared" si="357"/>
        <v/>
      </c>
      <c r="DB153" s="82">
        <v>1</v>
      </c>
      <c r="DC153" s="183" t="str">
        <f t="shared" si="347"/>
        <v/>
      </c>
      <c r="DD153" s="85" t="str">
        <f>IF($CZ153="","",INDEX(#REF!,MATCH($F153,#REF!,0),MATCH(CZ$4,#REF!,0)))</f>
        <v/>
      </c>
      <c r="DE153" s="184" t="str">
        <f t="shared" si="374"/>
        <v/>
      </c>
      <c r="DF153" s="77">
        <v>3</v>
      </c>
      <c r="DG153" s="185" t="str">
        <f t="shared" si="375"/>
        <v/>
      </c>
      <c r="DH153" s="78" t="str">
        <f t="shared" si="376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377"/>
        <v/>
      </c>
      <c r="DK153" s="75">
        <v>1</v>
      </c>
      <c r="DL153" s="181" t="str">
        <f t="shared" si="378"/>
        <v/>
      </c>
      <c r="DM153" s="78" t="str">
        <f t="shared" si="379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380"/>
        <v/>
      </c>
      <c r="DP153" s="75">
        <v>1</v>
      </c>
      <c r="DQ153" s="181" t="str">
        <f t="shared" si="381"/>
        <v/>
      </c>
      <c r="DR153" s="78" t="str">
        <f t="shared" si="382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383"/>
        <v/>
      </c>
      <c r="DU153" s="75">
        <v>1</v>
      </c>
      <c r="DV153" s="154" t="str">
        <f t="shared" si="384"/>
        <v/>
      </c>
      <c r="DW153" s="1074"/>
      <c r="DX153" s="1066"/>
      <c r="DY153" s="1067"/>
      <c r="DZ153" s="629" t="s">
        <v>429</v>
      </c>
      <c r="EA153" s="406"/>
      <c r="EB153" s="370"/>
      <c r="EC153" s="405"/>
      <c r="ED153" s="348"/>
      <c r="EE153" s="348"/>
      <c r="EF153" s="348"/>
      <c r="EG153" s="349"/>
      <c r="EH153" s="388"/>
      <c r="EI153" s="348"/>
      <c r="EJ153" s="348"/>
      <c r="EK153" s="348"/>
      <c r="EL153" s="349"/>
      <c r="EM153" s="388"/>
      <c r="EN153" s="348"/>
      <c r="EO153" s="348"/>
      <c r="EP153" s="348"/>
      <c r="EQ153" s="349"/>
      <c r="ER153" s="388"/>
      <c r="ES153" s="1200"/>
      <c r="ET153" s="1080"/>
      <c r="EU153" s="348"/>
      <c r="EV153" s="349"/>
      <c r="EW153" s="388"/>
      <c r="EX153" s="348"/>
      <c r="EY153" s="348"/>
      <c r="EZ153" s="348"/>
      <c r="FA153" s="349"/>
      <c r="FB153" s="388"/>
      <c r="FC153" s="348"/>
      <c r="FD153" s="348"/>
      <c r="FE153" s="348"/>
      <c r="FF153" s="349"/>
      <c r="FG153" s="541"/>
      <c r="FH153" s="348"/>
      <c r="FI153" s="348"/>
      <c r="FJ153" s="348"/>
      <c r="FK153" s="524"/>
      <c r="FL153" s="210"/>
      <c r="FM153" s="43"/>
      <c r="FN153" s="43"/>
      <c r="FO153" s="55" t="str">
        <f t="shared" si="348"/>
        <v/>
      </c>
      <c r="FP153" s="43"/>
      <c r="FQ153" s="56" t="str">
        <f>IF(AO153="","",INDEX($FW$2:$GA$2,2,MATCH(AO153,#REF!,0)))</f>
        <v/>
      </c>
      <c r="FR153" s="57" t="str">
        <f>IF(AP153="","",INDEX($FW$2:$GA$2,2,MATCH(AP153,#REF!,0)))</f>
        <v/>
      </c>
      <c r="FS153" s="57" t="str">
        <f>IF(AQ153="","",INDEX($FW$2:$GA$2,2,MATCH(AQ153,#REF!,0)))</f>
        <v/>
      </c>
      <c r="FT153" s="57" t="str">
        <f>IF(AR153="","",INDEX($FW$2:$GA$2,2,MATCH(AR153,#REF!,0)))</f>
        <v/>
      </c>
      <c r="FU153" s="57" t="str">
        <f>IF(AS153="","",INDEX($FW$2:$GA$2,2,MATCH(AS153,#REF!,0)))</f>
        <v/>
      </c>
      <c r="FV153" s="57" t="str">
        <f>IF(AT153="","",INDEX($FW$2:$GA$2,2,MATCH(AT153,#REF!,0)))</f>
        <v/>
      </c>
      <c r="FW153" s="57" t="str">
        <f>IF(AU153="","",INDEX($FW$2:$GA$2,2,MATCH(AU153,#REF!,0)))</f>
        <v/>
      </c>
      <c r="FX153" s="57" t="str">
        <f>IF(AV153="","",INDEX($FW$2:$GA$2,2,MATCH(AV153,#REF!,0)))</f>
        <v/>
      </c>
      <c r="FY153" s="57" t="str">
        <f>IF(AW153="","",INDEX($FW$2:$GA$2,2,MATCH(AW153,#REF!,0)))</f>
        <v/>
      </c>
      <c r="FZ153" s="58" t="str">
        <f>IF(AX153="","",INDEX($FW$2:$GA$2,2,MATCH(AX153,#REF!,0)))</f>
        <v/>
      </c>
      <c r="GA153" s="59" t="e">
        <f>SUMPRODUCT(FQ153:FZ153,#REF!)</f>
        <v>#REF!</v>
      </c>
      <c r="GB153" s="43"/>
      <c r="GC153" s="88" t="str">
        <f t="shared" si="349"/>
        <v/>
      </c>
      <c r="GD153" s="88" t="e">
        <f t="shared" si="350"/>
        <v>#REF!</v>
      </c>
      <c r="GE153" s="88" t="e">
        <f t="shared" si="351"/>
        <v>#REF!</v>
      </c>
      <c r="GF153" s="87" t="e">
        <f t="shared" si="352"/>
        <v>#REF!</v>
      </c>
      <c r="GG153" s="87" t="str">
        <f t="shared" si="353"/>
        <v/>
      </c>
      <c r="GH153" s="87" t="str">
        <f t="shared" si="354"/>
        <v/>
      </c>
      <c r="GI153" s="87" t="str">
        <f t="shared" si="355"/>
        <v/>
      </c>
      <c r="GJ153" s="87" t="str">
        <f t="shared" si="356"/>
        <v/>
      </c>
    </row>
    <row r="154" spans="1:192" s="13" customFormat="1" ht="22.5" customHeight="1" outlineLevel="1">
      <c r="A154" s="608"/>
      <c r="B154" s="166"/>
      <c r="C154" s="494"/>
      <c r="D154" s="498" t="s">
        <v>374</v>
      </c>
      <c r="E154" s="195" t="s">
        <v>213</v>
      </c>
      <c r="F154" s="198" t="s">
        <v>358</v>
      </c>
      <c r="G154" s="167"/>
      <c r="H154" s="165"/>
      <c r="I154" s="167">
        <v>1993</v>
      </c>
      <c r="J154" s="167" t="str">
        <f t="shared" si="358"/>
        <v>平5</v>
      </c>
      <c r="K154" s="167"/>
      <c r="L154" s="621">
        <v>89</v>
      </c>
      <c r="M154" s="68"/>
      <c r="N154" s="68"/>
      <c r="O154" s="168"/>
      <c r="P154" s="168"/>
      <c r="Q154" s="169"/>
      <c r="R154" s="461" t="e">
        <f t="shared" si="359"/>
        <v>#DIV/0!</v>
      </c>
      <c r="S154" s="461" t="e">
        <f t="shared" si="360"/>
        <v>#DIV/0!</v>
      </c>
      <c r="T154" s="462" t="e">
        <f t="shared" si="361"/>
        <v>#DIV/0!</v>
      </c>
      <c r="U154" s="68"/>
      <c r="V154" s="68"/>
      <c r="W154" s="68"/>
      <c r="X154" s="68"/>
      <c r="Y154" s="68"/>
      <c r="Z154" s="79" t="str">
        <f t="shared" si="362"/>
        <v>7: 100㎡未満</v>
      </c>
      <c r="AA154" s="69"/>
      <c r="AB154" s="69" t="str">
        <f t="shared" si="363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364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365"/>
        <v>22</v>
      </c>
      <c r="AZ154" s="68"/>
      <c r="BA154" s="68">
        <f t="shared" si="366"/>
        <v>22</v>
      </c>
      <c r="BB154" s="69" t="e">
        <f t="shared" si="367"/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368"/>
        <v/>
      </c>
      <c r="BK154" s="441" t="s">
        <v>70</v>
      </c>
      <c r="BL154" s="441">
        <v>1</v>
      </c>
      <c r="BM154" s="441"/>
      <c r="BN154" s="442"/>
      <c r="BO154" s="440"/>
      <c r="BP154" s="441"/>
      <c r="BQ154" s="441"/>
      <c r="BR154" s="441"/>
      <c r="BS154" s="441"/>
      <c r="BT154" s="441"/>
      <c r="BU154" s="441"/>
      <c r="BV154" s="442"/>
      <c r="BW154" s="191"/>
      <c r="BX154" s="190"/>
      <c r="BY154" s="190"/>
      <c r="BZ154" s="499"/>
      <c r="CA154" s="192">
        <v>1</v>
      </c>
      <c r="CB154" s="177" t="str">
        <f>IF($F154="","",IFERROR(INDEX(#REF!,MATCH('一覧（改訂前の当初）'!$F47,#REF!,0),MATCH($CA$4,#REF!,0)),""))</f>
        <v/>
      </c>
      <c r="CC154" s="178" t="str">
        <f t="shared" si="313"/>
        <v/>
      </c>
      <c r="CD154" s="176" t="str">
        <f t="shared" si="342"/>
        <v/>
      </c>
      <c r="CE154" s="179"/>
      <c r="CF154" s="106" t="str">
        <f t="shared" si="343"/>
        <v/>
      </c>
      <c r="CG154" s="75" t="str">
        <f>IF(OR($CF154="",$F154=""),"",INDEX(#REF!,MATCH($F154,#REF!,0),MATCH(CF$4,#REF!,0)))</f>
        <v/>
      </c>
      <c r="CH154" s="180" t="str">
        <f t="shared" si="344"/>
        <v/>
      </c>
      <c r="CI154" s="75">
        <v>1</v>
      </c>
      <c r="CJ154" s="181" t="str">
        <f t="shared" si="369"/>
        <v/>
      </c>
      <c r="CK154" s="107" t="e">
        <f>IF(OR(L154="",TYPE(L154)&lt;&gt;1),"",IF(OR(BJ154="",INDEX(#REF!,MATCH('一覧（改訂前の当初）'!$N47,#REF!,0),MATCH('一覧（改訂前の当初）'!CK$4,#REF!,0))="",INDEX(#REF!,MATCH('一覧（改訂前の当初）'!$N47,#REF!,0),MATCH('一覧（改訂前の当初）'!CK$4,#REF!,0))+$I154&gt;=BJ154),"",IF(OR(BI154="事後保全対応で更新",BI154="事後保全のみ更新せず"),"",INDEX(#REF!,MATCH('一覧（改訂前の当初）'!$N47,#REF!,0),MATCH('一覧（改訂前の当初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370"/>
        <v>#REF!</v>
      </c>
      <c r="CN154" s="75">
        <v>1</v>
      </c>
      <c r="CO154" s="181" t="e">
        <f t="shared" si="371"/>
        <v>#REF!</v>
      </c>
      <c r="CP154" s="107" t="e">
        <f>IF(OR(L154="",TYPE(L154)&lt;&gt;1),"",IF(OR(BJ154="",INDEX(#REF!,MATCH('一覧（改訂前の当初）'!N47,#REF!,0),MATCH(CP$4,#REF!,0))="",INDEX(#REF!,MATCH('一覧（改訂前の当初）'!N47,#REF!,0),MATCH(CP$4,#REF!,0))+$I154&gt;=BJ154),"",IF(OR(BI154="事後保全対応で更新",BI154="事後保全のみ更新せず"),"",INDEX(#REF!,MATCH('一覧（改訂前の当初）'!$N47,#REF!,0),MATCH('一覧（改訂前の当初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345"/>
        <v>#REF!</v>
      </c>
      <c r="CS154" s="75">
        <v>1</v>
      </c>
      <c r="CT154" s="181" t="e">
        <f t="shared" si="328"/>
        <v>#REF!</v>
      </c>
      <c r="CU154" s="107" t="e">
        <f>IF(OR(L154="",TYPE(L154)&lt;&gt;1),"",IF(OR(BJ154="",,INDEX(#REF!,MATCH('一覧（改訂前の当初）'!$N47,#REF!,0),MATCH('一覧（改訂前の当初）'!CU$4,#REF!,0))="",INDEX(#REF!,MATCH('一覧（改訂前の当初）'!$N47,#REF!,0),MATCH('一覧（改訂前の当初）'!CU$4,#REF!,0))+I154&gt;=BJ154),"",IF(OR(BI154="事後保全対応で更新",BI154="事後保全のみ更新せず"),"",INDEX(#REF!,MATCH('一覧（改訂前の当初）'!$N47,#REF!,0),MATCH('一覧（改訂前の当初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372"/>
        <v>#REF!</v>
      </c>
      <c r="CX154" s="75">
        <v>1</v>
      </c>
      <c r="CY154" s="182" t="e">
        <f t="shared" si="373"/>
        <v>#REF!</v>
      </c>
      <c r="CZ154" s="109" t="str">
        <f t="shared" si="346"/>
        <v/>
      </c>
      <c r="DA154" s="76" t="str">
        <f t="shared" si="357"/>
        <v/>
      </c>
      <c r="DB154" s="82">
        <v>1</v>
      </c>
      <c r="DC154" s="183" t="str">
        <f t="shared" si="347"/>
        <v/>
      </c>
      <c r="DD154" s="85" t="str">
        <f>IF($CZ154="","",INDEX(#REF!,MATCH($F154,#REF!,0),MATCH(CZ$4,#REF!,0)))</f>
        <v/>
      </c>
      <c r="DE154" s="184" t="str">
        <f t="shared" si="374"/>
        <v/>
      </c>
      <c r="DF154" s="77">
        <v>3</v>
      </c>
      <c r="DG154" s="185" t="str">
        <f t="shared" si="375"/>
        <v/>
      </c>
      <c r="DH154" s="78" t="str">
        <f t="shared" si="376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377"/>
        <v/>
      </c>
      <c r="DK154" s="75">
        <v>1</v>
      </c>
      <c r="DL154" s="181" t="str">
        <f t="shared" si="378"/>
        <v/>
      </c>
      <c r="DM154" s="78" t="str">
        <f t="shared" si="379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380"/>
        <v/>
      </c>
      <c r="DP154" s="75">
        <v>1</v>
      </c>
      <c r="DQ154" s="181" t="str">
        <f t="shared" si="381"/>
        <v/>
      </c>
      <c r="DR154" s="78" t="str">
        <f t="shared" si="382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383"/>
        <v/>
      </c>
      <c r="DU154" s="75">
        <v>1</v>
      </c>
      <c r="DV154" s="154" t="str">
        <f t="shared" si="384"/>
        <v/>
      </c>
      <c r="DW154" s="1074"/>
      <c r="DX154" s="1066"/>
      <c r="DY154" s="1067"/>
      <c r="DZ154" s="629" t="s">
        <v>429</v>
      </c>
      <c r="EA154" s="406"/>
      <c r="EB154" s="370"/>
      <c r="EC154" s="405"/>
      <c r="ED154" s="348"/>
      <c r="EE154" s="348"/>
      <c r="EF154" s="348"/>
      <c r="EG154" s="349"/>
      <c r="EH154" s="388"/>
      <c r="EI154" s="348"/>
      <c r="EJ154" s="348"/>
      <c r="EK154" s="348"/>
      <c r="EL154" s="349"/>
      <c r="EM154" s="388"/>
      <c r="EN154" s="348"/>
      <c r="EO154" s="348"/>
      <c r="EP154" s="348"/>
      <c r="EQ154" s="349"/>
      <c r="ER154" s="388"/>
      <c r="ES154" s="1200"/>
      <c r="ET154" s="1080"/>
      <c r="EU154" s="348"/>
      <c r="EV154" s="349"/>
      <c r="EW154" s="388"/>
      <c r="EX154" s="348"/>
      <c r="EY154" s="348"/>
      <c r="EZ154" s="348"/>
      <c r="FA154" s="349"/>
      <c r="FB154" s="388"/>
      <c r="FC154" s="348"/>
      <c r="FD154" s="348"/>
      <c r="FE154" s="348"/>
      <c r="FF154" s="349"/>
      <c r="FG154" s="541"/>
      <c r="FH154" s="348"/>
      <c r="FI154" s="348"/>
      <c r="FJ154" s="348"/>
      <c r="FK154" s="524"/>
      <c r="FL154" s="210"/>
      <c r="FM154" s="43"/>
      <c r="FN154" s="43"/>
      <c r="FO154" s="55" t="str">
        <f t="shared" si="348"/>
        <v/>
      </c>
      <c r="FP154" s="43"/>
      <c r="FQ154" s="56" t="str">
        <f>IF(AO154="","",INDEX($FW$2:$GA$2,2,MATCH(AO154,#REF!,0)))</f>
        <v/>
      </c>
      <c r="FR154" s="57" t="str">
        <f>IF(AP154="","",INDEX($FW$2:$GA$2,2,MATCH(AP154,#REF!,0)))</f>
        <v/>
      </c>
      <c r="FS154" s="57" t="str">
        <f>IF(AQ154="","",INDEX($FW$2:$GA$2,2,MATCH(AQ154,#REF!,0)))</f>
        <v/>
      </c>
      <c r="FT154" s="57" t="str">
        <f>IF(AR154="","",INDEX($FW$2:$GA$2,2,MATCH(AR154,#REF!,0)))</f>
        <v/>
      </c>
      <c r="FU154" s="57" t="str">
        <f>IF(AS154="","",INDEX($FW$2:$GA$2,2,MATCH(AS154,#REF!,0)))</f>
        <v/>
      </c>
      <c r="FV154" s="57" t="str">
        <f>IF(AT154="","",INDEX($FW$2:$GA$2,2,MATCH(AT154,#REF!,0)))</f>
        <v/>
      </c>
      <c r="FW154" s="57" t="str">
        <f>IF(AU154="","",INDEX($FW$2:$GA$2,2,MATCH(AU154,#REF!,0)))</f>
        <v/>
      </c>
      <c r="FX154" s="57" t="str">
        <f>IF(AV154="","",INDEX($FW$2:$GA$2,2,MATCH(AV154,#REF!,0)))</f>
        <v/>
      </c>
      <c r="FY154" s="57" t="str">
        <f>IF(AW154="","",INDEX($FW$2:$GA$2,2,MATCH(AW154,#REF!,0)))</f>
        <v/>
      </c>
      <c r="FZ154" s="58" t="str">
        <f>IF(AX154="","",INDEX($FW$2:$GA$2,2,MATCH(AX154,#REF!,0)))</f>
        <v/>
      </c>
      <c r="GA154" s="59" t="e">
        <f>SUMPRODUCT(FQ154:FZ154,#REF!)</f>
        <v>#REF!</v>
      </c>
      <c r="GB154" s="43"/>
      <c r="GC154" s="88" t="str">
        <f t="shared" si="349"/>
        <v/>
      </c>
      <c r="GD154" s="88" t="e">
        <f t="shared" si="350"/>
        <v>#REF!</v>
      </c>
      <c r="GE154" s="88" t="e">
        <f t="shared" si="351"/>
        <v>#REF!</v>
      </c>
      <c r="GF154" s="87" t="e">
        <f t="shared" si="352"/>
        <v>#REF!</v>
      </c>
      <c r="GG154" s="87" t="str">
        <f t="shared" si="353"/>
        <v/>
      </c>
      <c r="GH154" s="87" t="str">
        <f t="shared" si="354"/>
        <v/>
      </c>
      <c r="GI154" s="87" t="str">
        <f t="shared" si="355"/>
        <v/>
      </c>
      <c r="GJ154" s="87" t="str">
        <f t="shared" si="356"/>
        <v/>
      </c>
    </row>
    <row r="155" spans="1:192" s="13" customFormat="1" ht="22.5" customHeight="1" outlineLevel="1">
      <c r="A155" s="608"/>
      <c r="B155" s="166"/>
      <c r="C155" s="494"/>
      <c r="D155" s="498" t="s">
        <v>374</v>
      </c>
      <c r="E155" s="195" t="s">
        <v>214</v>
      </c>
      <c r="F155" s="198" t="s">
        <v>358</v>
      </c>
      <c r="G155" s="167"/>
      <c r="H155" s="165"/>
      <c r="I155" s="167">
        <v>1972</v>
      </c>
      <c r="J155" s="167" t="str">
        <f t="shared" si="358"/>
        <v>昭47</v>
      </c>
      <c r="K155" s="167"/>
      <c r="L155" s="621">
        <v>426</v>
      </c>
      <c r="M155" s="68"/>
      <c r="N155" s="68"/>
      <c r="O155" s="168"/>
      <c r="P155" s="168"/>
      <c r="Q155" s="169"/>
      <c r="R155" s="461" t="e">
        <f t="shared" si="359"/>
        <v>#DIV/0!</v>
      </c>
      <c r="S155" s="461" t="e">
        <f t="shared" si="360"/>
        <v>#DIV/0!</v>
      </c>
      <c r="T155" s="462" t="e">
        <f t="shared" si="361"/>
        <v>#DIV/0!</v>
      </c>
      <c r="U155" s="68"/>
      <c r="V155" s="68"/>
      <c r="W155" s="68"/>
      <c r="X155" s="68"/>
      <c r="Y155" s="68"/>
      <c r="Z155" s="79" t="str">
        <f t="shared" si="362"/>
        <v>5: 200㎡以上</v>
      </c>
      <c r="AA155" s="69"/>
      <c r="AB155" s="69" t="str">
        <f t="shared" si="363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364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365"/>
        <v>43</v>
      </c>
      <c r="AZ155" s="68"/>
      <c r="BA155" s="68">
        <f t="shared" si="366"/>
        <v>43</v>
      </c>
      <c r="BB155" s="69" t="e">
        <f t="shared" si="367"/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368"/>
        <v/>
      </c>
      <c r="BK155" s="441" t="s">
        <v>70</v>
      </c>
      <c r="BL155" s="441">
        <v>2</v>
      </c>
      <c r="BM155" s="441" t="s">
        <v>3</v>
      </c>
      <c r="BN155" s="442" t="s">
        <v>414</v>
      </c>
      <c r="BO155" s="449" t="s">
        <v>2</v>
      </c>
      <c r="BP155" s="444" t="s">
        <v>2</v>
      </c>
      <c r="BQ155" s="441" t="s">
        <v>0</v>
      </c>
      <c r="BR155" s="445" t="s">
        <v>3</v>
      </c>
      <c r="BS155" s="444" t="s">
        <v>2</v>
      </c>
      <c r="BT155" s="441" t="s">
        <v>0</v>
      </c>
      <c r="BU155" s="441" t="s">
        <v>42</v>
      </c>
      <c r="BV155" s="442" t="s">
        <v>42</v>
      </c>
      <c r="BW155" s="191" t="s">
        <v>0</v>
      </c>
      <c r="BX155" s="190"/>
      <c r="BY155" s="190"/>
      <c r="BZ155" s="500">
        <v>6940400</v>
      </c>
      <c r="CA155" s="192">
        <v>1</v>
      </c>
      <c r="CB155" s="177" t="str">
        <f>IF($F155="","",IFERROR(INDEX(#REF!,MATCH('一覧（改訂前の当初）'!$F19,#REF!,0),MATCH($CA$4,#REF!,0)),""))</f>
        <v/>
      </c>
      <c r="CC155" s="178" t="str">
        <f t="shared" si="313"/>
        <v/>
      </c>
      <c r="CD155" s="176" t="str">
        <f t="shared" si="342"/>
        <v/>
      </c>
      <c r="CE155" s="179"/>
      <c r="CF155" s="106" t="str">
        <f t="shared" si="343"/>
        <v/>
      </c>
      <c r="CG155" s="75" t="str">
        <f>IF(OR($CF155="",$F155=""),"",INDEX(#REF!,MATCH($F155,#REF!,0),MATCH(CF$4,#REF!,0)))</f>
        <v/>
      </c>
      <c r="CH155" s="180" t="str">
        <f t="shared" si="344"/>
        <v/>
      </c>
      <c r="CI155" s="75">
        <v>1</v>
      </c>
      <c r="CJ155" s="181" t="str">
        <f t="shared" si="369"/>
        <v/>
      </c>
      <c r="CK155" s="107" t="e">
        <f>IF(OR(L155="",TYPE(L155)&lt;&gt;1),"",IF(OR(BJ155="",INDEX(#REF!,MATCH('一覧（改訂前の当初）'!$N19,#REF!,0),MATCH('一覧（改訂前の当初）'!CK$4,#REF!,0))="",INDEX(#REF!,MATCH('一覧（改訂前の当初）'!$N19,#REF!,0),MATCH('一覧（改訂前の当初）'!CK$4,#REF!,0))+$I155&gt;=BJ155),"",IF(OR(BI155="事後保全対応で更新",BI155="事後保全のみ更新せず"),"",INDEX(#REF!,MATCH('一覧（改訂前の当初）'!$N19,#REF!,0),MATCH('一覧（改訂前の当初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370"/>
        <v>#REF!</v>
      </c>
      <c r="CN155" s="75">
        <v>1</v>
      </c>
      <c r="CO155" s="181" t="e">
        <f t="shared" si="371"/>
        <v>#REF!</v>
      </c>
      <c r="CP155" s="107" t="e">
        <f>IF(OR(L155="",TYPE(L155)&lt;&gt;1),"",IF(OR(BJ155="",INDEX(#REF!,MATCH('一覧（改訂前の当初）'!N19,#REF!,0),MATCH(CP$4,#REF!,0))="",INDEX(#REF!,MATCH('一覧（改訂前の当初）'!N19,#REF!,0),MATCH(CP$4,#REF!,0))+$I155&gt;=BJ155),"",IF(OR(BI155="事後保全対応で更新",BI155="事後保全のみ更新せず"),"",INDEX(#REF!,MATCH('一覧（改訂前の当初）'!$N19,#REF!,0),MATCH('一覧（改訂前の当初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345"/>
        <v>#REF!</v>
      </c>
      <c r="CS155" s="75">
        <v>1</v>
      </c>
      <c r="CT155" s="181" t="e">
        <f t="shared" si="328"/>
        <v>#REF!</v>
      </c>
      <c r="CU155" s="107" t="e">
        <f>IF(OR(L155="",TYPE(L155)&lt;&gt;1),"",IF(OR(BJ155="",,INDEX(#REF!,MATCH('一覧（改訂前の当初）'!$N19,#REF!,0),MATCH('一覧（改訂前の当初）'!CU$4,#REF!,0))="",INDEX(#REF!,MATCH('一覧（改訂前の当初）'!$N19,#REF!,0),MATCH('一覧（改訂前の当初）'!CU$4,#REF!,0))+I155&gt;=BJ155),"",IF(OR(BI155="事後保全対応で更新",BI155="事後保全のみ更新せず"),"",INDEX(#REF!,MATCH('一覧（改訂前の当初）'!$N19,#REF!,0),MATCH('一覧（改訂前の当初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372"/>
        <v>#REF!</v>
      </c>
      <c r="CX155" s="75">
        <v>1</v>
      </c>
      <c r="CY155" s="182" t="e">
        <f t="shared" si="373"/>
        <v>#REF!</v>
      </c>
      <c r="CZ155" s="109" t="str">
        <f t="shared" si="346"/>
        <v/>
      </c>
      <c r="DA155" s="76" t="str">
        <f t="shared" si="357"/>
        <v/>
      </c>
      <c r="DB155" s="82">
        <v>1</v>
      </c>
      <c r="DC155" s="183" t="str">
        <f t="shared" si="347"/>
        <v/>
      </c>
      <c r="DD155" s="85" t="str">
        <f>IF($CZ155="","",INDEX(#REF!,MATCH($F155,#REF!,0),MATCH(CZ$4,#REF!,0)))</f>
        <v/>
      </c>
      <c r="DE155" s="184" t="str">
        <f t="shared" si="374"/>
        <v/>
      </c>
      <c r="DF155" s="77">
        <v>3</v>
      </c>
      <c r="DG155" s="185" t="str">
        <f t="shared" si="375"/>
        <v/>
      </c>
      <c r="DH155" s="78" t="str">
        <f t="shared" si="376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377"/>
        <v/>
      </c>
      <c r="DK155" s="75">
        <v>1</v>
      </c>
      <c r="DL155" s="181" t="str">
        <f t="shared" si="378"/>
        <v/>
      </c>
      <c r="DM155" s="78" t="str">
        <f t="shared" si="379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380"/>
        <v/>
      </c>
      <c r="DP155" s="75">
        <v>1</v>
      </c>
      <c r="DQ155" s="181" t="str">
        <f t="shared" si="381"/>
        <v/>
      </c>
      <c r="DR155" s="78" t="str">
        <f t="shared" si="382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383"/>
        <v/>
      </c>
      <c r="DU155" s="75">
        <v>1</v>
      </c>
      <c r="DV155" s="154" t="str">
        <f t="shared" si="384"/>
        <v/>
      </c>
      <c r="DW155" s="1074"/>
      <c r="DX155" s="1066"/>
      <c r="DY155" s="1067"/>
      <c r="DZ155" s="629" t="s">
        <v>429</v>
      </c>
      <c r="EA155" s="406"/>
      <c r="EB155" s="370"/>
      <c r="EC155" s="405"/>
      <c r="ED155" s="348"/>
      <c r="EE155" s="348"/>
      <c r="EF155" s="348"/>
      <c r="EG155" s="349"/>
      <c r="EH155" s="388"/>
      <c r="EI155" s="348"/>
      <c r="EJ155" s="348"/>
      <c r="EK155" s="348"/>
      <c r="EL155" s="349"/>
      <c r="EM155" s="388"/>
      <c r="EN155" s="348"/>
      <c r="EO155" s="348"/>
      <c r="EP155" s="348"/>
      <c r="EQ155" s="349"/>
      <c r="ER155" s="388"/>
      <c r="ES155" s="1200"/>
      <c r="ET155" s="1080"/>
      <c r="EU155" s="348"/>
      <c r="EV155" s="349"/>
      <c r="EW155" s="388"/>
      <c r="EX155" s="348"/>
      <c r="EY155" s="348"/>
      <c r="EZ155" s="348"/>
      <c r="FA155" s="349"/>
      <c r="FB155" s="388"/>
      <c r="FC155" s="348"/>
      <c r="FD155" s="348"/>
      <c r="FE155" s="348"/>
      <c r="FF155" s="349"/>
      <c r="FG155" s="541"/>
      <c r="FH155" s="348"/>
      <c r="FI155" s="348"/>
      <c r="FJ155" s="348"/>
      <c r="FK155" s="524"/>
      <c r="FL155" s="210"/>
      <c r="FM155" s="43"/>
      <c r="FN155" s="43"/>
      <c r="FO155" s="55" t="str">
        <f t="shared" si="348"/>
        <v/>
      </c>
      <c r="FP155" s="43"/>
      <c r="FQ155" s="56" t="str">
        <f>IF(AO155="","",INDEX($FW$2:$GA$2,2,MATCH(AO155,#REF!,0)))</f>
        <v/>
      </c>
      <c r="FR155" s="57" t="str">
        <f>IF(AP155="","",INDEX($FW$2:$GA$2,2,MATCH(AP155,#REF!,0)))</f>
        <v/>
      </c>
      <c r="FS155" s="57" t="str">
        <f>IF(AQ155="","",INDEX($FW$2:$GA$2,2,MATCH(AQ155,#REF!,0)))</f>
        <v/>
      </c>
      <c r="FT155" s="57" t="str">
        <f>IF(AR155="","",INDEX($FW$2:$GA$2,2,MATCH(AR155,#REF!,0)))</f>
        <v/>
      </c>
      <c r="FU155" s="57" t="str">
        <f>IF(AS155="","",INDEX($FW$2:$GA$2,2,MATCH(AS155,#REF!,0)))</f>
        <v/>
      </c>
      <c r="FV155" s="57" t="str">
        <f>IF(AT155="","",INDEX($FW$2:$GA$2,2,MATCH(AT155,#REF!,0)))</f>
        <v/>
      </c>
      <c r="FW155" s="57" t="str">
        <f>IF(AU155="","",INDEX($FW$2:$GA$2,2,MATCH(AU155,#REF!,0)))</f>
        <v/>
      </c>
      <c r="FX155" s="57" t="str">
        <f>IF(AV155="","",INDEX($FW$2:$GA$2,2,MATCH(AV155,#REF!,0)))</f>
        <v/>
      </c>
      <c r="FY155" s="57" t="str">
        <f>IF(AW155="","",INDEX($FW$2:$GA$2,2,MATCH(AW155,#REF!,0)))</f>
        <v/>
      </c>
      <c r="FZ155" s="58" t="str">
        <f>IF(AX155="","",INDEX($FW$2:$GA$2,2,MATCH(AX155,#REF!,0)))</f>
        <v/>
      </c>
      <c r="GA155" s="59" t="e">
        <f>SUMPRODUCT(FQ155:FZ155,#REF!)</f>
        <v>#REF!</v>
      </c>
      <c r="GB155" s="43"/>
      <c r="GC155" s="88" t="str">
        <f t="shared" si="349"/>
        <v/>
      </c>
      <c r="GD155" s="88" t="e">
        <f t="shared" si="350"/>
        <v>#REF!</v>
      </c>
      <c r="GE155" s="88" t="e">
        <f t="shared" si="351"/>
        <v>#REF!</v>
      </c>
      <c r="GF155" s="87" t="e">
        <f t="shared" si="352"/>
        <v>#REF!</v>
      </c>
      <c r="GG155" s="87" t="str">
        <f t="shared" si="353"/>
        <v/>
      </c>
      <c r="GH155" s="87" t="str">
        <f t="shared" si="354"/>
        <v/>
      </c>
      <c r="GI155" s="87" t="str">
        <f t="shared" si="355"/>
        <v/>
      </c>
      <c r="GJ155" s="87" t="str">
        <f t="shared" si="356"/>
        <v/>
      </c>
    </row>
    <row r="156" spans="1:192" s="13" customFormat="1" ht="22.5" customHeight="1" outlineLevel="1">
      <c r="A156" s="608"/>
      <c r="B156" s="166"/>
      <c r="C156" s="494"/>
      <c r="D156" s="498" t="s">
        <v>374</v>
      </c>
      <c r="E156" s="195" t="s">
        <v>215</v>
      </c>
      <c r="F156" s="198" t="s">
        <v>358</v>
      </c>
      <c r="G156" s="167"/>
      <c r="H156" s="165"/>
      <c r="I156" s="167">
        <v>1970</v>
      </c>
      <c r="J156" s="167" t="str">
        <f t="shared" si="358"/>
        <v>昭45</v>
      </c>
      <c r="K156" s="167"/>
      <c r="L156" s="621">
        <v>28</v>
      </c>
      <c r="M156" s="68"/>
      <c r="N156" s="68"/>
      <c r="O156" s="168"/>
      <c r="P156" s="168"/>
      <c r="Q156" s="169"/>
      <c r="R156" s="461" t="e">
        <f t="shared" si="359"/>
        <v>#DIV/0!</v>
      </c>
      <c r="S156" s="461" t="e">
        <f t="shared" si="360"/>
        <v>#DIV/0!</v>
      </c>
      <c r="T156" s="462" t="e">
        <f t="shared" si="361"/>
        <v>#DIV/0!</v>
      </c>
      <c r="U156" s="68"/>
      <c r="V156" s="68"/>
      <c r="W156" s="68"/>
      <c r="X156" s="68"/>
      <c r="Y156" s="68"/>
      <c r="Z156" s="79" t="str">
        <f t="shared" si="362"/>
        <v>7: 100㎡未満</v>
      </c>
      <c r="AA156" s="69"/>
      <c r="AB156" s="69" t="str">
        <f t="shared" si="363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364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365"/>
        <v>45</v>
      </c>
      <c r="AZ156" s="68"/>
      <c r="BA156" s="68">
        <f t="shared" si="366"/>
        <v>45</v>
      </c>
      <c r="BB156" s="69" t="e">
        <f t="shared" si="367"/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368"/>
        <v/>
      </c>
      <c r="BK156" s="441" t="s">
        <v>70</v>
      </c>
      <c r="BL156" s="441">
        <v>1</v>
      </c>
      <c r="BM156" s="441"/>
      <c r="BN156" s="442"/>
      <c r="BO156" s="440"/>
      <c r="BP156" s="441"/>
      <c r="BQ156" s="441"/>
      <c r="BR156" s="441"/>
      <c r="BS156" s="441"/>
      <c r="BT156" s="441"/>
      <c r="BU156" s="441"/>
      <c r="BV156" s="442"/>
      <c r="BW156" s="191"/>
      <c r="BX156" s="190"/>
      <c r="BY156" s="190"/>
      <c r="BZ156" s="499"/>
      <c r="CA156" s="192">
        <v>1</v>
      </c>
      <c r="CB156" s="177" t="str">
        <f>IF($F156="","",IFERROR(INDEX(#REF!,MATCH('一覧（改訂前の当初）'!$F9,#REF!,0),MATCH($CA$4,#REF!,0)),""))</f>
        <v/>
      </c>
      <c r="CC156" s="178" t="str">
        <f t="shared" si="313"/>
        <v/>
      </c>
      <c r="CD156" s="176" t="str">
        <f t="shared" si="342"/>
        <v/>
      </c>
      <c r="CE156" s="179"/>
      <c r="CF156" s="106" t="str">
        <f t="shared" si="343"/>
        <v/>
      </c>
      <c r="CG156" s="75" t="str">
        <f>IF(OR($CF156="",$F156=""),"",INDEX(#REF!,MATCH($F156,#REF!,0),MATCH(CF$4,#REF!,0)))</f>
        <v/>
      </c>
      <c r="CH156" s="180" t="str">
        <f t="shared" si="344"/>
        <v/>
      </c>
      <c r="CI156" s="75">
        <v>1</v>
      </c>
      <c r="CJ156" s="181" t="str">
        <f t="shared" si="369"/>
        <v/>
      </c>
      <c r="CK156" s="107" t="e">
        <f>IF(OR(L156="",TYPE(L156)&lt;&gt;1),"",IF(OR(BJ156="",INDEX(#REF!,MATCH('一覧（改訂前の当初）'!$N9,#REF!,0),MATCH('一覧（改訂前の当初）'!CK$4,#REF!,0))="",INDEX(#REF!,MATCH('一覧（改訂前の当初）'!$N9,#REF!,0),MATCH('一覧（改訂前の当初）'!CK$4,#REF!,0))+$I156&gt;=BJ156),"",IF(OR(BI156="事後保全対応で更新",BI156="事後保全のみ更新せず"),"",INDEX(#REF!,MATCH('一覧（改訂前の当初）'!$N9,#REF!,0),MATCH('一覧（改訂前の当初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370"/>
        <v>#REF!</v>
      </c>
      <c r="CN156" s="75">
        <v>1</v>
      </c>
      <c r="CO156" s="181" t="e">
        <f t="shared" si="371"/>
        <v>#REF!</v>
      </c>
      <c r="CP156" s="107" t="e">
        <f>IF(OR(L156="",TYPE(L156)&lt;&gt;1),"",IF(OR(BJ156="",INDEX(#REF!,MATCH('一覧（改訂前の当初）'!N9,#REF!,0),MATCH(CP$4,#REF!,0))="",INDEX(#REF!,MATCH('一覧（改訂前の当初）'!N9,#REF!,0),MATCH(CP$4,#REF!,0))+$I156&gt;=BJ156),"",IF(OR(BI156="事後保全対応で更新",BI156="事後保全のみ更新せず"),"",INDEX(#REF!,MATCH('一覧（改訂前の当初）'!$N9,#REF!,0),MATCH('一覧（改訂前の当初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345"/>
        <v>#REF!</v>
      </c>
      <c r="CS156" s="75">
        <v>1</v>
      </c>
      <c r="CT156" s="181" t="e">
        <f t="shared" si="328"/>
        <v>#REF!</v>
      </c>
      <c r="CU156" s="107" t="e">
        <f>IF(OR(L156="",TYPE(L156)&lt;&gt;1),"",IF(OR(BJ156="",,INDEX(#REF!,MATCH('一覧（改訂前の当初）'!$N9,#REF!,0),MATCH('一覧（改訂前の当初）'!CU$4,#REF!,0))="",INDEX(#REF!,MATCH('一覧（改訂前の当初）'!$N9,#REF!,0),MATCH('一覧（改訂前の当初）'!CU$4,#REF!,0))+I156&gt;=BJ156),"",IF(OR(BI156="事後保全対応で更新",BI156="事後保全のみ更新せず"),"",INDEX(#REF!,MATCH('一覧（改訂前の当初）'!$N9,#REF!,0),MATCH('一覧（改訂前の当初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372"/>
        <v>#REF!</v>
      </c>
      <c r="CX156" s="75">
        <v>1</v>
      </c>
      <c r="CY156" s="182" t="e">
        <f t="shared" si="373"/>
        <v>#REF!</v>
      </c>
      <c r="CZ156" s="109" t="str">
        <f t="shared" si="346"/>
        <v/>
      </c>
      <c r="DA156" s="76" t="str">
        <f t="shared" si="357"/>
        <v/>
      </c>
      <c r="DB156" s="82">
        <v>1</v>
      </c>
      <c r="DC156" s="183" t="str">
        <f t="shared" si="347"/>
        <v/>
      </c>
      <c r="DD156" s="85" t="str">
        <f>IF($CZ156="","",INDEX(#REF!,MATCH($F156,#REF!,0),MATCH(CZ$4,#REF!,0)))</f>
        <v/>
      </c>
      <c r="DE156" s="184" t="str">
        <f t="shared" si="374"/>
        <v/>
      </c>
      <c r="DF156" s="77">
        <v>3</v>
      </c>
      <c r="DG156" s="185" t="str">
        <f t="shared" si="375"/>
        <v/>
      </c>
      <c r="DH156" s="78" t="str">
        <f t="shared" si="376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377"/>
        <v/>
      </c>
      <c r="DK156" s="75">
        <v>1</v>
      </c>
      <c r="DL156" s="181" t="str">
        <f t="shared" si="378"/>
        <v/>
      </c>
      <c r="DM156" s="78" t="str">
        <f t="shared" si="379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380"/>
        <v/>
      </c>
      <c r="DP156" s="75">
        <v>1</v>
      </c>
      <c r="DQ156" s="181" t="str">
        <f t="shared" si="381"/>
        <v/>
      </c>
      <c r="DR156" s="78" t="str">
        <f t="shared" si="382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383"/>
        <v/>
      </c>
      <c r="DU156" s="75">
        <v>1</v>
      </c>
      <c r="DV156" s="154" t="str">
        <f t="shared" si="384"/>
        <v/>
      </c>
      <c r="DW156" s="1074"/>
      <c r="DX156" s="1066"/>
      <c r="DY156" s="1067"/>
      <c r="DZ156" s="629" t="s">
        <v>429</v>
      </c>
      <c r="EA156" s="406"/>
      <c r="EB156" s="370"/>
      <c r="EC156" s="405"/>
      <c r="ED156" s="348"/>
      <c r="EE156" s="348"/>
      <c r="EF156" s="348"/>
      <c r="EG156" s="349"/>
      <c r="EH156" s="388"/>
      <c r="EI156" s="348"/>
      <c r="EJ156" s="348"/>
      <c r="EK156" s="348"/>
      <c r="EL156" s="349"/>
      <c r="EM156" s="388"/>
      <c r="EN156" s="348"/>
      <c r="EO156" s="348"/>
      <c r="EP156" s="348"/>
      <c r="EQ156" s="349"/>
      <c r="ER156" s="388"/>
      <c r="ES156" s="1188"/>
      <c r="ET156" s="1080"/>
      <c r="EU156" s="348"/>
      <c r="EV156" s="349"/>
      <c r="EW156" s="388"/>
      <c r="EX156" s="348"/>
      <c r="EY156" s="348"/>
      <c r="EZ156" s="348"/>
      <c r="FA156" s="349"/>
      <c r="FB156" s="388"/>
      <c r="FC156" s="348"/>
      <c r="FD156" s="348"/>
      <c r="FE156" s="348"/>
      <c r="FF156" s="349"/>
      <c r="FG156" s="541"/>
      <c r="FH156" s="348"/>
      <c r="FI156" s="348"/>
      <c r="FJ156" s="348"/>
      <c r="FK156" s="524"/>
      <c r="FL156" s="210"/>
      <c r="FM156" s="43"/>
      <c r="FN156" s="43"/>
      <c r="FO156" s="55" t="str">
        <f t="shared" si="348"/>
        <v/>
      </c>
      <c r="FP156" s="43"/>
      <c r="FQ156" s="56" t="str">
        <f>IF(AO156="","",INDEX($FW$2:$GA$2,2,MATCH(AO156,#REF!,0)))</f>
        <v/>
      </c>
      <c r="FR156" s="57" t="str">
        <f>IF(AP156="","",INDEX($FW$2:$GA$2,2,MATCH(AP156,#REF!,0)))</f>
        <v/>
      </c>
      <c r="FS156" s="57" t="str">
        <f>IF(AQ156="","",INDEX($FW$2:$GA$2,2,MATCH(AQ156,#REF!,0)))</f>
        <v/>
      </c>
      <c r="FT156" s="57" t="str">
        <f>IF(AR156="","",INDEX($FW$2:$GA$2,2,MATCH(AR156,#REF!,0)))</f>
        <v/>
      </c>
      <c r="FU156" s="57" t="str">
        <f>IF(AS156="","",INDEX($FW$2:$GA$2,2,MATCH(AS156,#REF!,0)))</f>
        <v/>
      </c>
      <c r="FV156" s="57" t="str">
        <f>IF(AT156="","",INDEX($FW$2:$GA$2,2,MATCH(AT156,#REF!,0)))</f>
        <v/>
      </c>
      <c r="FW156" s="57" t="str">
        <f>IF(AU156="","",INDEX($FW$2:$GA$2,2,MATCH(AU156,#REF!,0)))</f>
        <v/>
      </c>
      <c r="FX156" s="57" t="str">
        <f>IF(AV156="","",INDEX($FW$2:$GA$2,2,MATCH(AV156,#REF!,0)))</f>
        <v/>
      </c>
      <c r="FY156" s="57" t="str">
        <f>IF(AW156="","",INDEX($FW$2:$GA$2,2,MATCH(AW156,#REF!,0)))</f>
        <v/>
      </c>
      <c r="FZ156" s="58" t="str">
        <f>IF(AX156="","",INDEX($FW$2:$GA$2,2,MATCH(AX156,#REF!,0)))</f>
        <v/>
      </c>
      <c r="GA156" s="59" t="e">
        <f>SUMPRODUCT(FQ156:FZ156,#REF!)</f>
        <v>#REF!</v>
      </c>
      <c r="GB156" s="43"/>
      <c r="GC156" s="88" t="str">
        <f t="shared" si="349"/>
        <v/>
      </c>
      <c r="GD156" s="88" t="e">
        <f t="shared" si="350"/>
        <v>#REF!</v>
      </c>
      <c r="GE156" s="88" t="e">
        <f t="shared" si="351"/>
        <v>#REF!</v>
      </c>
      <c r="GF156" s="87" t="e">
        <f t="shared" si="352"/>
        <v>#REF!</v>
      </c>
      <c r="GG156" s="87" t="str">
        <f t="shared" si="353"/>
        <v/>
      </c>
      <c r="GH156" s="87" t="str">
        <f t="shared" si="354"/>
        <v/>
      </c>
      <c r="GI156" s="87" t="str">
        <f t="shared" si="355"/>
        <v/>
      </c>
      <c r="GJ156" s="87" t="str">
        <f t="shared" si="356"/>
        <v/>
      </c>
    </row>
    <row r="157" spans="1:192" s="13" customFormat="1" ht="22.5" customHeight="1" outlineLevel="1">
      <c r="A157" s="608"/>
      <c r="B157" s="166"/>
      <c r="C157" s="494"/>
      <c r="D157" s="498" t="s">
        <v>374</v>
      </c>
      <c r="E157" s="195" t="s">
        <v>216</v>
      </c>
      <c r="F157" s="198" t="s">
        <v>358</v>
      </c>
      <c r="G157" s="167"/>
      <c r="H157" s="165"/>
      <c r="I157" s="167">
        <v>1988</v>
      </c>
      <c r="J157" s="167" t="str">
        <f t="shared" si="358"/>
        <v>昭63</v>
      </c>
      <c r="K157" s="167"/>
      <c r="L157" s="621">
        <v>1297</v>
      </c>
      <c r="M157" s="68"/>
      <c r="N157" s="68"/>
      <c r="O157" s="168"/>
      <c r="P157" s="168"/>
      <c r="Q157" s="169"/>
      <c r="R157" s="461" t="e">
        <f t="shared" si="359"/>
        <v>#DIV/0!</v>
      </c>
      <c r="S157" s="461" t="e">
        <f t="shared" si="360"/>
        <v>#DIV/0!</v>
      </c>
      <c r="T157" s="462" t="e">
        <f t="shared" si="361"/>
        <v>#DIV/0!</v>
      </c>
      <c r="U157" s="68"/>
      <c r="V157" s="68"/>
      <c r="W157" s="68"/>
      <c r="X157" s="68"/>
      <c r="Y157" s="68"/>
      <c r="Z157" s="79" t="str">
        <f t="shared" si="362"/>
        <v>3: 1,000㎡以上</v>
      </c>
      <c r="AA157" s="69"/>
      <c r="AB157" s="69" t="str">
        <f t="shared" si="363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364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365"/>
        <v>27</v>
      </c>
      <c r="AZ157" s="68"/>
      <c r="BA157" s="68">
        <f t="shared" si="366"/>
        <v>27</v>
      </c>
      <c r="BB157" s="69" t="e">
        <f t="shared" si="367"/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368"/>
        <v/>
      </c>
      <c r="BK157" s="441" t="s">
        <v>68</v>
      </c>
      <c r="BL157" s="441">
        <v>2</v>
      </c>
      <c r="BM157" s="441"/>
      <c r="BN157" s="442"/>
      <c r="BO157" s="440"/>
      <c r="BP157" s="441"/>
      <c r="BQ157" s="441"/>
      <c r="BR157" s="441"/>
      <c r="BS157" s="441"/>
      <c r="BT157" s="441"/>
      <c r="BU157" s="441"/>
      <c r="BV157" s="442"/>
      <c r="BW157" s="191"/>
      <c r="BX157" s="190"/>
      <c r="BY157" s="190"/>
      <c r="BZ157" s="499"/>
      <c r="CA157" s="192">
        <v>1</v>
      </c>
      <c r="CB157" s="177" t="str">
        <f>IF($F157="","",IFERROR(INDEX(#REF!,MATCH('一覧（改訂前の当初）'!$F23,#REF!,0),MATCH($CA$4,#REF!,0)),""))</f>
        <v/>
      </c>
      <c r="CC157" s="178" t="str">
        <f t="shared" ref="CC157:CC220" si="385">IF(OR(N157="",CA157="",CB157="",TYPE(L157)&lt;&gt;1),"",L157*CB157)</f>
        <v/>
      </c>
      <c r="CD157" s="176" t="str">
        <f t="shared" si="342"/>
        <v/>
      </c>
      <c r="CE157" s="179"/>
      <c r="CF157" s="106" t="str">
        <f t="shared" si="343"/>
        <v/>
      </c>
      <c r="CG157" s="75" t="str">
        <f>IF(OR($CF157="",$F157=""),"",INDEX(#REF!,MATCH($F157,#REF!,0),MATCH(CF$4,#REF!,0)))</f>
        <v/>
      </c>
      <c r="CH157" s="180" t="str">
        <f t="shared" si="344"/>
        <v/>
      </c>
      <c r="CI157" s="75">
        <v>1</v>
      </c>
      <c r="CJ157" s="181" t="str">
        <f t="shared" si="369"/>
        <v/>
      </c>
      <c r="CK157" s="107" t="e">
        <f>IF(OR(L157="",TYPE(L157)&lt;&gt;1),"",IF(OR(BJ157="",INDEX(#REF!,MATCH('一覧（改訂前の当初）'!$N23,#REF!,0),MATCH('一覧（改訂前の当初）'!CK$4,#REF!,0))="",INDEX(#REF!,MATCH('一覧（改訂前の当初）'!$N23,#REF!,0),MATCH('一覧（改訂前の当初）'!CK$4,#REF!,0))+$I157&gt;=BJ157),"",IF(OR(BI157="事後保全対応で更新",BI157="事後保全のみ更新せず"),"",INDEX(#REF!,MATCH('一覧（改訂前の当初）'!$N23,#REF!,0),MATCH('一覧（改訂前の当初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370"/>
        <v>#REF!</v>
      </c>
      <c r="CN157" s="75">
        <v>1</v>
      </c>
      <c r="CO157" s="181" t="e">
        <f t="shared" si="371"/>
        <v>#REF!</v>
      </c>
      <c r="CP157" s="107" t="e">
        <f>IF(OR(L157="",TYPE(L157)&lt;&gt;1),"",IF(OR(BJ157="",INDEX(#REF!,MATCH('一覧（改訂前の当初）'!N23,#REF!,0),MATCH(CP$4,#REF!,0))="",INDEX(#REF!,MATCH('一覧（改訂前の当初）'!N23,#REF!,0),MATCH(CP$4,#REF!,0))+$I157&gt;=BJ157),"",IF(OR(BI157="事後保全対応で更新",BI157="事後保全のみ更新せず"),"",INDEX(#REF!,MATCH('一覧（改訂前の当初）'!$N23,#REF!,0),MATCH('一覧（改訂前の当初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345"/>
        <v>#REF!</v>
      </c>
      <c r="CS157" s="75">
        <v>1</v>
      </c>
      <c r="CT157" s="181" t="e">
        <f t="shared" si="328"/>
        <v>#REF!</v>
      </c>
      <c r="CU157" s="107" t="e">
        <f>IF(OR(L157="",TYPE(L157)&lt;&gt;1),"",IF(OR(BJ157="",,INDEX(#REF!,MATCH('一覧（改訂前の当初）'!$N23,#REF!,0),MATCH('一覧（改訂前の当初）'!CU$4,#REF!,0))="",INDEX(#REF!,MATCH('一覧（改訂前の当初）'!$N23,#REF!,0),MATCH('一覧（改訂前の当初）'!CU$4,#REF!,0))+I157&gt;=BJ157),"",IF(OR(BI157="事後保全対応で更新",BI157="事後保全のみ更新せず"),"",INDEX(#REF!,MATCH('一覧（改訂前の当初）'!$N23,#REF!,0),MATCH('一覧（改訂前の当初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372"/>
        <v>#REF!</v>
      </c>
      <c r="CX157" s="75">
        <v>1</v>
      </c>
      <c r="CY157" s="182" t="e">
        <f t="shared" si="373"/>
        <v>#REF!</v>
      </c>
      <c r="CZ157" s="109" t="str">
        <f t="shared" si="346"/>
        <v/>
      </c>
      <c r="DA157" s="76" t="str">
        <f t="shared" si="357"/>
        <v/>
      </c>
      <c r="DB157" s="82">
        <v>1</v>
      </c>
      <c r="DC157" s="183" t="str">
        <f t="shared" si="347"/>
        <v/>
      </c>
      <c r="DD157" s="85" t="str">
        <f>IF($CZ157="","",INDEX(#REF!,MATCH($F157,#REF!,0),MATCH(CZ$4,#REF!,0)))</f>
        <v/>
      </c>
      <c r="DE157" s="184" t="str">
        <f t="shared" si="374"/>
        <v/>
      </c>
      <c r="DF157" s="77">
        <v>3</v>
      </c>
      <c r="DG157" s="185" t="str">
        <f t="shared" si="375"/>
        <v/>
      </c>
      <c r="DH157" s="78" t="str">
        <f t="shared" si="376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377"/>
        <v/>
      </c>
      <c r="DK157" s="75">
        <v>1</v>
      </c>
      <c r="DL157" s="181" t="str">
        <f t="shared" si="378"/>
        <v/>
      </c>
      <c r="DM157" s="78" t="str">
        <f t="shared" si="379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380"/>
        <v/>
      </c>
      <c r="DP157" s="75">
        <v>1</v>
      </c>
      <c r="DQ157" s="181" t="str">
        <f t="shared" si="381"/>
        <v/>
      </c>
      <c r="DR157" s="78" t="str">
        <f t="shared" si="382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383"/>
        <v/>
      </c>
      <c r="DU157" s="75">
        <v>1</v>
      </c>
      <c r="DV157" s="154" t="str">
        <f t="shared" si="384"/>
        <v/>
      </c>
      <c r="DW157" s="1074"/>
      <c r="DX157" s="1066"/>
      <c r="DY157" s="1067"/>
      <c r="DZ157" s="629" t="s">
        <v>429</v>
      </c>
      <c r="EA157" s="406"/>
      <c r="EB157" s="370"/>
      <c r="EC157" s="405"/>
      <c r="ED157" s="348"/>
      <c r="EE157" s="348"/>
      <c r="EF157" s="348"/>
      <c r="EG157" s="349"/>
      <c r="EH157" s="388"/>
      <c r="EI157" s="348"/>
      <c r="EJ157" s="348"/>
      <c r="EK157" s="348"/>
      <c r="EL157" s="349"/>
      <c r="EM157" s="388"/>
      <c r="EN157" s="348"/>
      <c r="EO157" s="348"/>
      <c r="EP157" s="348"/>
      <c r="EQ157" s="349"/>
      <c r="ER157" s="388"/>
      <c r="ES157" s="1187" t="s">
        <v>55</v>
      </c>
      <c r="ET157" s="1080" t="s">
        <v>55</v>
      </c>
      <c r="EU157" s="348"/>
      <c r="EV157" s="349"/>
      <c r="EW157" s="388"/>
      <c r="EX157" s="348"/>
      <c r="EY157" s="348"/>
      <c r="EZ157" s="348"/>
      <c r="FA157" s="349"/>
      <c r="FB157" s="388"/>
      <c r="FC157" s="348"/>
      <c r="FD157" s="348"/>
      <c r="FE157" s="348"/>
      <c r="FF157" s="349"/>
      <c r="FG157" s="541"/>
      <c r="FH157" s="348"/>
      <c r="FI157" s="348"/>
      <c r="FJ157" s="348"/>
      <c r="FK157" s="524"/>
      <c r="FL157" s="210"/>
      <c r="FM157" s="43"/>
      <c r="FN157" s="43"/>
      <c r="FO157" s="55" t="str">
        <f t="shared" si="348"/>
        <v/>
      </c>
      <c r="FP157" s="43"/>
      <c r="FQ157" s="56" t="str">
        <f>IF(AO157="","",INDEX($FW$2:$GA$2,2,MATCH(AO157,#REF!,0)))</f>
        <v/>
      </c>
      <c r="FR157" s="57" t="str">
        <f>IF(AP157="","",INDEX($FW$2:$GA$2,2,MATCH(AP157,#REF!,0)))</f>
        <v/>
      </c>
      <c r="FS157" s="57" t="str">
        <f>IF(AQ157="","",INDEX($FW$2:$GA$2,2,MATCH(AQ157,#REF!,0)))</f>
        <v/>
      </c>
      <c r="FT157" s="57" t="str">
        <f>IF(AR157="","",INDEX($FW$2:$GA$2,2,MATCH(AR157,#REF!,0)))</f>
        <v/>
      </c>
      <c r="FU157" s="57" t="str">
        <f>IF(AS157="","",INDEX($FW$2:$GA$2,2,MATCH(AS157,#REF!,0)))</f>
        <v/>
      </c>
      <c r="FV157" s="57" t="str">
        <f>IF(AT157="","",INDEX($FW$2:$GA$2,2,MATCH(AT157,#REF!,0)))</f>
        <v/>
      </c>
      <c r="FW157" s="57" t="str">
        <f>IF(AU157="","",INDEX($FW$2:$GA$2,2,MATCH(AU157,#REF!,0)))</f>
        <v/>
      </c>
      <c r="FX157" s="57" t="str">
        <f>IF(AV157="","",INDEX($FW$2:$GA$2,2,MATCH(AV157,#REF!,0)))</f>
        <v/>
      </c>
      <c r="FY157" s="57" t="str">
        <f>IF(AW157="","",INDEX($FW$2:$GA$2,2,MATCH(AW157,#REF!,0)))</f>
        <v/>
      </c>
      <c r="FZ157" s="58" t="str">
        <f>IF(AX157="","",INDEX($FW$2:$GA$2,2,MATCH(AX157,#REF!,0)))</f>
        <v/>
      </c>
      <c r="GA157" s="59" t="e">
        <f>SUMPRODUCT(FQ157:FZ157,#REF!)</f>
        <v>#REF!</v>
      </c>
      <c r="GB157" s="43"/>
      <c r="GC157" s="88" t="str">
        <f t="shared" si="349"/>
        <v/>
      </c>
      <c r="GD157" s="88" t="e">
        <f t="shared" si="350"/>
        <v>#REF!</v>
      </c>
      <c r="GE157" s="88" t="e">
        <f t="shared" si="351"/>
        <v>#REF!</v>
      </c>
      <c r="GF157" s="87" t="e">
        <f t="shared" si="352"/>
        <v>#REF!</v>
      </c>
      <c r="GG157" s="87" t="str">
        <f t="shared" si="353"/>
        <v/>
      </c>
      <c r="GH157" s="87" t="str">
        <f t="shared" si="354"/>
        <v/>
      </c>
      <c r="GI157" s="87" t="str">
        <f t="shared" si="355"/>
        <v/>
      </c>
      <c r="GJ157" s="87" t="str">
        <f t="shared" si="356"/>
        <v/>
      </c>
    </row>
    <row r="158" spans="1:192" s="13" customFormat="1" ht="22.5" customHeight="1" outlineLevel="1">
      <c r="A158" s="608"/>
      <c r="B158" s="166"/>
      <c r="C158" s="494"/>
      <c r="D158" s="498" t="s">
        <v>374</v>
      </c>
      <c r="E158" s="195" t="s">
        <v>217</v>
      </c>
      <c r="F158" s="198" t="s">
        <v>358</v>
      </c>
      <c r="G158" s="167"/>
      <c r="H158" s="165"/>
      <c r="I158" s="167">
        <v>1978</v>
      </c>
      <c r="J158" s="167" t="str">
        <f t="shared" si="358"/>
        <v>昭53</v>
      </c>
      <c r="K158" s="167"/>
      <c r="L158" s="621">
        <v>504</v>
      </c>
      <c r="M158" s="68"/>
      <c r="N158" s="68"/>
      <c r="O158" s="168"/>
      <c r="P158" s="168"/>
      <c r="Q158" s="169"/>
      <c r="R158" s="461" t="e">
        <f t="shared" si="359"/>
        <v>#DIV/0!</v>
      </c>
      <c r="S158" s="461" t="e">
        <f t="shared" si="360"/>
        <v>#DIV/0!</v>
      </c>
      <c r="T158" s="462" t="e">
        <f t="shared" si="361"/>
        <v>#DIV/0!</v>
      </c>
      <c r="U158" s="68"/>
      <c r="V158" s="68"/>
      <c r="W158" s="68"/>
      <c r="X158" s="68"/>
      <c r="Y158" s="68"/>
      <c r="Z158" s="79" t="str">
        <f t="shared" si="362"/>
        <v>4: 500㎡以上</v>
      </c>
      <c r="AA158" s="69"/>
      <c r="AB158" s="69" t="str">
        <f t="shared" si="363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364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365"/>
        <v>37</v>
      </c>
      <c r="AZ158" s="68"/>
      <c r="BA158" s="68">
        <f t="shared" si="366"/>
        <v>37</v>
      </c>
      <c r="BB158" s="69" t="e">
        <f t="shared" si="367"/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368"/>
        <v/>
      </c>
      <c r="BK158" s="441" t="s">
        <v>68</v>
      </c>
      <c r="BL158" s="441">
        <v>2</v>
      </c>
      <c r="BM158" s="441"/>
      <c r="BN158" s="442"/>
      <c r="BO158" s="440"/>
      <c r="BP158" s="441"/>
      <c r="BQ158" s="441"/>
      <c r="BR158" s="441"/>
      <c r="BS158" s="441"/>
      <c r="BT158" s="441"/>
      <c r="BU158" s="441"/>
      <c r="BV158" s="442"/>
      <c r="BW158" s="191"/>
      <c r="BX158" s="190"/>
      <c r="BY158" s="190"/>
      <c r="BZ158" s="499"/>
      <c r="CA158" s="192">
        <v>1</v>
      </c>
      <c r="CB158" s="177" t="str">
        <f>IF($F158="","",IFERROR(INDEX(#REF!,MATCH('一覧（改訂前の当初）'!$F20,#REF!,0),MATCH($CA$4,#REF!,0)),""))</f>
        <v/>
      </c>
      <c r="CC158" s="178" t="str">
        <f t="shared" si="385"/>
        <v/>
      </c>
      <c r="CD158" s="176" t="str">
        <f t="shared" si="342"/>
        <v/>
      </c>
      <c r="CE158" s="179"/>
      <c r="CF158" s="106" t="str">
        <f t="shared" si="343"/>
        <v/>
      </c>
      <c r="CG158" s="75" t="str">
        <f>IF(OR($CF158="",$F158=""),"",INDEX(#REF!,MATCH($F158,#REF!,0),MATCH(CF$4,#REF!,0)))</f>
        <v/>
      </c>
      <c r="CH158" s="180" t="str">
        <f t="shared" si="344"/>
        <v/>
      </c>
      <c r="CI158" s="75">
        <v>1</v>
      </c>
      <c r="CJ158" s="181" t="str">
        <f t="shared" si="369"/>
        <v/>
      </c>
      <c r="CK158" s="107" t="e">
        <f>IF(OR(L158="",TYPE(L158)&lt;&gt;1),"",IF(OR(BJ158="",INDEX(#REF!,MATCH('一覧（改訂前の当初）'!$N20,#REF!,0),MATCH('一覧（改訂前の当初）'!CK$4,#REF!,0))="",INDEX(#REF!,MATCH('一覧（改訂前の当初）'!$N20,#REF!,0),MATCH('一覧（改訂前の当初）'!CK$4,#REF!,0))+$I158&gt;=BJ158),"",IF(OR(BI158="事後保全対応で更新",BI158="事後保全のみ更新せず"),"",INDEX(#REF!,MATCH('一覧（改訂前の当初）'!$N20,#REF!,0),MATCH('一覧（改訂前の当初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370"/>
        <v>#REF!</v>
      </c>
      <c r="CN158" s="75">
        <v>1</v>
      </c>
      <c r="CO158" s="181" t="e">
        <f t="shared" si="371"/>
        <v>#REF!</v>
      </c>
      <c r="CP158" s="107" t="e">
        <f>IF(OR(L158="",TYPE(L158)&lt;&gt;1),"",IF(OR(BJ158="",INDEX(#REF!,MATCH('一覧（改訂前の当初）'!N20,#REF!,0),MATCH(CP$4,#REF!,0))="",INDEX(#REF!,MATCH('一覧（改訂前の当初）'!N20,#REF!,0),MATCH(CP$4,#REF!,0))+$I158&gt;=BJ158),"",IF(OR(BI158="事後保全対応で更新",BI158="事後保全のみ更新せず"),"",INDEX(#REF!,MATCH('一覧（改訂前の当初）'!$N20,#REF!,0),MATCH('一覧（改訂前の当初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345"/>
        <v>#REF!</v>
      </c>
      <c r="CS158" s="75">
        <v>1</v>
      </c>
      <c r="CT158" s="181" t="e">
        <f t="shared" si="328"/>
        <v>#REF!</v>
      </c>
      <c r="CU158" s="107" t="e">
        <f>IF(OR(L158="",TYPE(L158)&lt;&gt;1),"",IF(OR(BJ158="",,INDEX(#REF!,MATCH('一覧（改訂前の当初）'!$N20,#REF!,0),MATCH('一覧（改訂前の当初）'!CU$4,#REF!,0))="",INDEX(#REF!,MATCH('一覧（改訂前の当初）'!$N20,#REF!,0),MATCH('一覧（改訂前の当初）'!CU$4,#REF!,0))+I158&gt;=BJ158),"",IF(OR(BI158="事後保全対応で更新",BI158="事後保全のみ更新せず"),"",INDEX(#REF!,MATCH('一覧（改訂前の当初）'!$N20,#REF!,0),MATCH('一覧（改訂前の当初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372"/>
        <v>#REF!</v>
      </c>
      <c r="CX158" s="75">
        <v>1</v>
      </c>
      <c r="CY158" s="182" t="e">
        <f t="shared" si="373"/>
        <v>#REF!</v>
      </c>
      <c r="CZ158" s="109" t="str">
        <f t="shared" si="346"/>
        <v/>
      </c>
      <c r="DA158" s="76" t="str">
        <f t="shared" si="357"/>
        <v/>
      </c>
      <c r="DB158" s="82">
        <v>1</v>
      </c>
      <c r="DC158" s="183" t="str">
        <f t="shared" si="347"/>
        <v/>
      </c>
      <c r="DD158" s="85" t="str">
        <f>IF($CZ158="","",INDEX(#REF!,MATCH($F158,#REF!,0),MATCH(CZ$4,#REF!,0)))</f>
        <v/>
      </c>
      <c r="DE158" s="184" t="str">
        <f t="shared" si="374"/>
        <v/>
      </c>
      <c r="DF158" s="77">
        <v>3</v>
      </c>
      <c r="DG158" s="185" t="str">
        <f t="shared" si="375"/>
        <v/>
      </c>
      <c r="DH158" s="78" t="str">
        <f t="shared" si="376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377"/>
        <v/>
      </c>
      <c r="DK158" s="75">
        <v>1</v>
      </c>
      <c r="DL158" s="181" t="str">
        <f t="shared" si="378"/>
        <v/>
      </c>
      <c r="DM158" s="78" t="str">
        <f t="shared" si="379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380"/>
        <v/>
      </c>
      <c r="DP158" s="75">
        <v>1</v>
      </c>
      <c r="DQ158" s="181" t="str">
        <f t="shared" si="381"/>
        <v/>
      </c>
      <c r="DR158" s="78" t="str">
        <f t="shared" si="382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383"/>
        <v/>
      </c>
      <c r="DU158" s="75">
        <v>1</v>
      </c>
      <c r="DV158" s="154" t="str">
        <f t="shared" si="384"/>
        <v/>
      </c>
      <c r="DW158" s="1074"/>
      <c r="DX158" s="1066"/>
      <c r="DY158" s="1067"/>
      <c r="DZ158" s="629" t="s">
        <v>429</v>
      </c>
      <c r="EA158" s="406"/>
      <c r="EB158" s="370"/>
      <c r="EC158" s="405"/>
      <c r="ED158" s="348"/>
      <c r="EE158" s="348"/>
      <c r="EF158" s="348"/>
      <c r="EG158" s="349"/>
      <c r="EH158" s="388"/>
      <c r="EI158" s="348"/>
      <c r="EJ158" s="348"/>
      <c r="EK158" s="348"/>
      <c r="EL158" s="349"/>
      <c r="EM158" s="388"/>
      <c r="EN158" s="348"/>
      <c r="EO158" s="348"/>
      <c r="EP158" s="348"/>
      <c r="EQ158" s="349"/>
      <c r="ER158" s="388"/>
      <c r="ES158" s="1200"/>
      <c r="ET158" s="1080"/>
      <c r="EU158" s="348"/>
      <c r="EV158" s="349"/>
      <c r="EW158" s="388"/>
      <c r="EX158" s="348"/>
      <c r="EY158" s="348"/>
      <c r="EZ158" s="348"/>
      <c r="FA158" s="349"/>
      <c r="FB158" s="388"/>
      <c r="FC158" s="348"/>
      <c r="FD158" s="348"/>
      <c r="FE158" s="348"/>
      <c r="FF158" s="349"/>
      <c r="FG158" s="541"/>
      <c r="FH158" s="348"/>
      <c r="FI158" s="348"/>
      <c r="FJ158" s="348"/>
      <c r="FK158" s="524"/>
      <c r="FL158" s="210"/>
      <c r="FM158" s="43"/>
      <c r="FN158" s="43"/>
      <c r="FO158" s="55" t="str">
        <f t="shared" si="348"/>
        <v/>
      </c>
      <c r="FP158" s="43"/>
      <c r="FQ158" s="56" t="str">
        <f>IF(AO158="","",INDEX($FW$2:$GA$2,2,MATCH(AO158,#REF!,0)))</f>
        <v/>
      </c>
      <c r="FR158" s="57" t="str">
        <f>IF(AP158="","",INDEX($FW$2:$GA$2,2,MATCH(AP158,#REF!,0)))</f>
        <v/>
      </c>
      <c r="FS158" s="57" t="str">
        <f>IF(AQ158="","",INDEX($FW$2:$GA$2,2,MATCH(AQ158,#REF!,0)))</f>
        <v/>
      </c>
      <c r="FT158" s="57" t="str">
        <f>IF(AR158="","",INDEX($FW$2:$GA$2,2,MATCH(AR158,#REF!,0)))</f>
        <v/>
      </c>
      <c r="FU158" s="57" t="str">
        <f>IF(AS158="","",INDEX($FW$2:$GA$2,2,MATCH(AS158,#REF!,0)))</f>
        <v/>
      </c>
      <c r="FV158" s="57" t="str">
        <f>IF(AT158="","",INDEX($FW$2:$GA$2,2,MATCH(AT158,#REF!,0)))</f>
        <v/>
      </c>
      <c r="FW158" s="57" t="str">
        <f>IF(AU158="","",INDEX($FW$2:$GA$2,2,MATCH(AU158,#REF!,0)))</f>
        <v/>
      </c>
      <c r="FX158" s="57" t="str">
        <f>IF(AV158="","",INDEX($FW$2:$GA$2,2,MATCH(AV158,#REF!,0)))</f>
        <v/>
      </c>
      <c r="FY158" s="57" t="str">
        <f>IF(AW158="","",INDEX($FW$2:$GA$2,2,MATCH(AW158,#REF!,0)))</f>
        <v/>
      </c>
      <c r="FZ158" s="58" t="str">
        <f>IF(AX158="","",INDEX($FW$2:$GA$2,2,MATCH(AX158,#REF!,0)))</f>
        <v/>
      </c>
      <c r="GA158" s="59" t="e">
        <f>SUMPRODUCT(FQ158:FZ158,#REF!)</f>
        <v>#REF!</v>
      </c>
      <c r="GB158" s="43"/>
      <c r="GC158" s="88" t="str">
        <f t="shared" si="349"/>
        <v/>
      </c>
      <c r="GD158" s="88" t="e">
        <f t="shared" si="350"/>
        <v>#REF!</v>
      </c>
      <c r="GE158" s="88" t="e">
        <f t="shared" si="351"/>
        <v>#REF!</v>
      </c>
      <c r="GF158" s="87" t="e">
        <f t="shared" si="352"/>
        <v>#REF!</v>
      </c>
      <c r="GG158" s="87" t="str">
        <f t="shared" si="353"/>
        <v/>
      </c>
      <c r="GH158" s="87" t="str">
        <f t="shared" si="354"/>
        <v/>
      </c>
      <c r="GI158" s="87" t="str">
        <f t="shared" si="355"/>
        <v/>
      </c>
      <c r="GJ158" s="87" t="str">
        <f t="shared" si="356"/>
        <v/>
      </c>
    </row>
    <row r="159" spans="1:192" s="13" customFormat="1" ht="22.5" customHeight="1" outlineLevel="1">
      <c r="A159" s="608"/>
      <c r="B159" s="166"/>
      <c r="C159" s="494"/>
      <c r="D159" s="498" t="s">
        <v>374</v>
      </c>
      <c r="E159" s="195" t="s">
        <v>218</v>
      </c>
      <c r="F159" s="198" t="s">
        <v>358</v>
      </c>
      <c r="G159" s="167"/>
      <c r="H159" s="165"/>
      <c r="I159" s="167">
        <v>1975</v>
      </c>
      <c r="J159" s="167" t="str">
        <f t="shared" si="358"/>
        <v>昭50</v>
      </c>
      <c r="K159" s="167"/>
      <c r="L159" s="621">
        <v>426</v>
      </c>
      <c r="M159" s="68"/>
      <c r="N159" s="68"/>
      <c r="O159" s="168"/>
      <c r="P159" s="168"/>
      <c r="Q159" s="169"/>
      <c r="R159" s="461" t="e">
        <f t="shared" si="359"/>
        <v>#DIV/0!</v>
      </c>
      <c r="S159" s="461" t="e">
        <f t="shared" si="360"/>
        <v>#DIV/0!</v>
      </c>
      <c r="T159" s="462" t="e">
        <f t="shared" si="361"/>
        <v>#DIV/0!</v>
      </c>
      <c r="U159" s="68"/>
      <c r="V159" s="68"/>
      <c r="W159" s="68"/>
      <c r="X159" s="68"/>
      <c r="Y159" s="68"/>
      <c r="Z159" s="79" t="str">
        <f t="shared" si="362"/>
        <v>5: 200㎡以上</v>
      </c>
      <c r="AA159" s="69"/>
      <c r="AB159" s="69" t="str">
        <f t="shared" si="363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364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365"/>
        <v>40</v>
      </c>
      <c r="AZ159" s="68"/>
      <c r="BA159" s="68">
        <f t="shared" si="366"/>
        <v>40</v>
      </c>
      <c r="BB159" s="69" t="e">
        <f t="shared" si="367"/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368"/>
        <v/>
      </c>
      <c r="BK159" s="441" t="s">
        <v>70</v>
      </c>
      <c r="BL159" s="441">
        <v>1</v>
      </c>
      <c r="BM159" s="441"/>
      <c r="BN159" s="442"/>
      <c r="BO159" s="440"/>
      <c r="BP159" s="441"/>
      <c r="BQ159" s="441"/>
      <c r="BR159" s="441"/>
      <c r="BS159" s="441"/>
      <c r="BT159" s="441"/>
      <c r="BU159" s="441"/>
      <c r="BV159" s="442"/>
      <c r="BW159" s="191"/>
      <c r="BX159" s="190"/>
      <c r="BY159" s="190"/>
      <c r="BZ159" s="499"/>
      <c r="CA159" s="192">
        <v>1</v>
      </c>
      <c r="CB159" s="177" t="str">
        <f>IF($F159="","",IFERROR(INDEX(#REF!,MATCH('一覧（改訂前の当初）'!$F63,#REF!,0),MATCH($CA$4,#REF!,0)),""))</f>
        <v/>
      </c>
      <c r="CC159" s="178" t="str">
        <f t="shared" si="385"/>
        <v/>
      </c>
      <c r="CD159" s="176" t="str">
        <f t="shared" si="342"/>
        <v/>
      </c>
      <c r="CE159" s="179"/>
      <c r="CF159" s="106" t="str">
        <f t="shared" si="343"/>
        <v/>
      </c>
      <c r="CG159" s="75" t="str">
        <f>IF(OR($CF159="",$F159=""),"",INDEX(#REF!,MATCH($F159,#REF!,0),MATCH(CF$4,#REF!,0)))</f>
        <v/>
      </c>
      <c r="CH159" s="180" t="str">
        <f t="shared" si="344"/>
        <v/>
      </c>
      <c r="CI159" s="75">
        <v>1</v>
      </c>
      <c r="CJ159" s="181" t="str">
        <f t="shared" si="369"/>
        <v/>
      </c>
      <c r="CK159" s="107" t="e">
        <f>IF(OR(L159="",TYPE(L159)&lt;&gt;1),"",IF(OR(BJ159="",INDEX(#REF!,MATCH('一覧（改訂前の当初）'!$N63,#REF!,0),MATCH('一覧（改訂前の当初）'!CK$4,#REF!,0))="",INDEX(#REF!,MATCH('一覧（改訂前の当初）'!$N63,#REF!,0),MATCH('一覧（改訂前の当初）'!CK$4,#REF!,0))+$I159&gt;=BJ159),"",IF(OR(BI159="事後保全対応で更新",BI159="事後保全のみ更新せず"),"",INDEX(#REF!,MATCH('一覧（改訂前の当初）'!$N63,#REF!,0),MATCH('一覧（改訂前の当初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370"/>
        <v>#REF!</v>
      </c>
      <c r="CN159" s="75">
        <v>1</v>
      </c>
      <c r="CO159" s="181" t="e">
        <f t="shared" si="371"/>
        <v>#REF!</v>
      </c>
      <c r="CP159" s="107" t="e">
        <f>IF(OR(L159="",TYPE(L159)&lt;&gt;1),"",IF(OR(BJ159="",INDEX(#REF!,MATCH('一覧（改訂前の当初）'!N63,#REF!,0),MATCH(CP$4,#REF!,0))="",INDEX(#REF!,MATCH('一覧（改訂前の当初）'!N63,#REF!,0),MATCH(CP$4,#REF!,0))+$I159&gt;=BJ159),"",IF(OR(BI159="事後保全対応で更新",BI159="事後保全のみ更新せず"),"",INDEX(#REF!,MATCH('一覧（改訂前の当初）'!$N63,#REF!,0),MATCH('一覧（改訂前の当初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345"/>
        <v>#REF!</v>
      </c>
      <c r="CS159" s="75">
        <v>1</v>
      </c>
      <c r="CT159" s="181" t="e">
        <f t="shared" si="328"/>
        <v>#REF!</v>
      </c>
      <c r="CU159" s="107" t="e">
        <f>IF(OR(L159="",TYPE(L159)&lt;&gt;1),"",IF(OR(BJ159="",,INDEX(#REF!,MATCH('一覧（改訂前の当初）'!$N63,#REF!,0),MATCH('一覧（改訂前の当初）'!CU$4,#REF!,0))="",INDEX(#REF!,MATCH('一覧（改訂前の当初）'!$N63,#REF!,0),MATCH('一覧（改訂前の当初）'!CU$4,#REF!,0))+I159&gt;=BJ159),"",IF(OR(BI159="事後保全対応で更新",BI159="事後保全のみ更新せず"),"",INDEX(#REF!,MATCH('一覧（改訂前の当初）'!$N63,#REF!,0),MATCH('一覧（改訂前の当初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372"/>
        <v>#REF!</v>
      </c>
      <c r="CX159" s="75">
        <v>1</v>
      </c>
      <c r="CY159" s="182" t="e">
        <f t="shared" si="373"/>
        <v>#REF!</v>
      </c>
      <c r="CZ159" s="109" t="str">
        <f t="shared" si="346"/>
        <v/>
      </c>
      <c r="DA159" s="76" t="str">
        <f t="shared" si="357"/>
        <v/>
      </c>
      <c r="DB159" s="82">
        <v>1</v>
      </c>
      <c r="DC159" s="183" t="str">
        <f t="shared" si="347"/>
        <v/>
      </c>
      <c r="DD159" s="85" t="str">
        <f>IF($CZ159="","",INDEX(#REF!,MATCH($F159,#REF!,0),MATCH(CZ$4,#REF!,0)))</f>
        <v/>
      </c>
      <c r="DE159" s="184" t="str">
        <f t="shared" si="374"/>
        <v/>
      </c>
      <c r="DF159" s="77">
        <v>3</v>
      </c>
      <c r="DG159" s="185" t="str">
        <f t="shared" si="375"/>
        <v/>
      </c>
      <c r="DH159" s="78" t="str">
        <f t="shared" si="376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377"/>
        <v/>
      </c>
      <c r="DK159" s="75">
        <v>1</v>
      </c>
      <c r="DL159" s="181" t="str">
        <f t="shared" si="378"/>
        <v/>
      </c>
      <c r="DM159" s="78" t="str">
        <f t="shared" si="379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380"/>
        <v/>
      </c>
      <c r="DP159" s="75">
        <v>1</v>
      </c>
      <c r="DQ159" s="181" t="str">
        <f t="shared" si="381"/>
        <v/>
      </c>
      <c r="DR159" s="78" t="str">
        <f t="shared" si="382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383"/>
        <v/>
      </c>
      <c r="DU159" s="75">
        <v>1</v>
      </c>
      <c r="DV159" s="154" t="str">
        <f t="shared" si="384"/>
        <v/>
      </c>
      <c r="DW159" s="1074"/>
      <c r="DX159" s="1066"/>
      <c r="DY159" s="1067"/>
      <c r="DZ159" s="629" t="s">
        <v>429</v>
      </c>
      <c r="EA159" s="406"/>
      <c r="EB159" s="370"/>
      <c r="EC159" s="405"/>
      <c r="ED159" s="348"/>
      <c r="EE159" s="348"/>
      <c r="EF159" s="348"/>
      <c r="EG159" s="349"/>
      <c r="EH159" s="388"/>
      <c r="EI159" s="348"/>
      <c r="EJ159" s="348"/>
      <c r="EK159" s="348"/>
      <c r="EL159" s="349"/>
      <c r="EM159" s="388"/>
      <c r="EN159" s="348"/>
      <c r="EO159" s="348"/>
      <c r="EP159" s="348"/>
      <c r="EQ159" s="349"/>
      <c r="ER159" s="388"/>
      <c r="ES159" s="1200"/>
      <c r="ET159" s="1080"/>
      <c r="EU159" s="348"/>
      <c r="EV159" s="349"/>
      <c r="EW159" s="388"/>
      <c r="EX159" s="348"/>
      <c r="EY159" s="348"/>
      <c r="EZ159" s="348"/>
      <c r="FA159" s="349"/>
      <c r="FB159" s="388"/>
      <c r="FC159" s="348"/>
      <c r="FD159" s="348"/>
      <c r="FE159" s="348"/>
      <c r="FF159" s="349"/>
      <c r="FG159" s="541"/>
      <c r="FH159" s="348"/>
      <c r="FI159" s="348"/>
      <c r="FJ159" s="348"/>
      <c r="FK159" s="524"/>
      <c r="FL159" s="210"/>
      <c r="FM159" s="43"/>
      <c r="FN159" s="43"/>
      <c r="FO159" s="55" t="str">
        <f t="shared" si="348"/>
        <v/>
      </c>
      <c r="FP159" s="43"/>
      <c r="FQ159" s="56" t="str">
        <f>IF(AO159="","",INDEX($FW$2:$GA$2,2,MATCH(AO159,#REF!,0)))</f>
        <v/>
      </c>
      <c r="FR159" s="57" t="str">
        <f>IF(AP159="","",INDEX($FW$2:$GA$2,2,MATCH(AP159,#REF!,0)))</f>
        <v/>
      </c>
      <c r="FS159" s="57" t="str">
        <f>IF(AQ159="","",INDEX($FW$2:$GA$2,2,MATCH(AQ159,#REF!,0)))</f>
        <v/>
      </c>
      <c r="FT159" s="57" t="str">
        <f>IF(AR159="","",INDEX($FW$2:$GA$2,2,MATCH(AR159,#REF!,0)))</f>
        <v/>
      </c>
      <c r="FU159" s="57" t="str">
        <f>IF(AS159="","",INDEX($FW$2:$GA$2,2,MATCH(AS159,#REF!,0)))</f>
        <v/>
      </c>
      <c r="FV159" s="57" t="str">
        <f>IF(AT159="","",INDEX($FW$2:$GA$2,2,MATCH(AT159,#REF!,0)))</f>
        <v/>
      </c>
      <c r="FW159" s="57" t="str">
        <f>IF(AU159="","",INDEX($FW$2:$GA$2,2,MATCH(AU159,#REF!,0)))</f>
        <v/>
      </c>
      <c r="FX159" s="57" t="str">
        <f>IF(AV159="","",INDEX($FW$2:$GA$2,2,MATCH(AV159,#REF!,0)))</f>
        <v/>
      </c>
      <c r="FY159" s="57" t="str">
        <f>IF(AW159="","",INDEX($FW$2:$GA$2,2,MATCH(AW159,#REF!,0)))</f>
        <v/>
      </c>
      <c r="FZ159" s="58" t="str">
        <f>IF(AX159="","",INDEX($FW$2:$GA$2,2,MATCH(AX159,#REF!,0)))</f>
        <v/>
      </c>
      <c r="GA159" s="59" t="e">
        <f>SUMPRODUCT(FQ159:FZ159,#REF!)</f>
        <v>#REF!</v>
      </c>
      <c r="GB159" s="43"/>
      <c r="GC159" s="88" t="str">
        <f t="shared" si="349"/>
        <v/>
      </c>
      <c r="GD159" s="88" t="e">
        <f t="shared" si="350"/>
        <v>#REF!</v>
      </c>
      <c r="GE159" s="88" t="e">
        <f t="shared" si="351"/>
        <v>#REF!</v>
      </c>
      <c r="GF159" s="87" t="e">
        <f t="shared" si="352"/>
        <v>#REF!</v>
      </c>
      <c r="GG159" s="87" t="str">
        <f t="shared" si="353"/>
        <v/>
      </c>
      <c r="GH159" s="87" t="str">
        <f t="shared" si="354"/>
        <v/>
      </c>
      <c r="GI159" s="87" t="str">
        <f t="shared" si="355"/>
        <v/>
      </c>
      <c r="GJ159" s="87" t="str">
        <f t="shared" si="356"/>
        <v/>
      </c>
    </row>
    <row r="160" spans="1:192" s="13" customFormat="1" ht="22.5" customHeight="1" outlineLevel="1">
      <c r="A160" s="608"/>
      <c r="B160" s="166"/>
      <c r="C160" s="494"/>
      <c r="D160" s="498" t="s">
        <v>374</v>
      </c>
      <c r="E160" s="195" t="s">
        <v>219</v>
      </c>
      <c r="F160" s="198" t="s">
        <v>358</v>
      </c>
      <c r="G160" s="167"/>
      <c r="H160" s="165"/>
      <c r="I160" s="167">
        <v>1972</v>
      </c>
      <c r="J160" s="167" t="str">
        <f t="shared" si="358"/>
        <v>昭47</v>
      </c>
      <c r="K160" s="167"/>
      <c r="L160" s="621">
        <v>22</v>
      </c>
      <c r="M160" s="68"/>
      <c r="N160" s="68"/>
      <c r="O160" s="168"/>
      <c r="P160" s="168"/>
      <c r="Q160" s="169"/>
      <c r="R160" s="461" t="e">
        <f t="shared" si="359"/>
        <v>#DIV/0!</v>
      </c>
      <c r="S160" s="461" t="e">
        <f t="shared" si="360"/>
        <v>#DIV/0!</v>
      </c>
      <c r="T160" s="462" t="e">
        <f t="shared" si="361"/>
        <v>#DIV/0!</v>
      </c>
      <c r="U160" s="68"/>
      <c r="V160" s="68"/>
      <c r="W160" s="68"/>
      <c r="X160" s="68"/>
      <c r="Y160" s="68"/>
      <c r="Z160" s="79" t="str">
        <f t="shared" si="362"/>
        <v>7: 100㎡未満</v>
      </c>
      <c r="AA160" s="69"/>
      <c r="AB160" s="69" t="str">
        <f t="shared" si="363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364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365"/>
        <v>43</v>
      </c>
      <c r="AZ160" s="68"/>
      <c r="BA160" s="68">
        <f t="shared" si="366"/>
        <v>43</v>
      </c>
      <c r="BB160" s="69" t="e">
        <f t="shared" si="367"/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368"/>
        <v/>
      </c>
      <c r="BK160" s="441" t="s">
        <v>70</v>
      </c>
      <c r="BL160" s="441">
        <v>1</v>
      </c>
      <c r="BM160" s="441"/>
      <c r="BN160" s="442"/>
      <c r="BO160" s="440"/>
      <c r="BP160" s="441"/>
      <c r="BQ160" s="441"/>
      <c r="BR160" s="441"/>
      <c r="BS160" s="441"/>
      <c r="BT160" s="441"/>
      <c r="BU160" s="441"/>
      <c r="BV160" s="442"/>
      <c r="BW160" s="191"/>
      <c r="BX160" s="190"/>
      <c r="BY160" s="190"/>
      <c r="BZ160" s="499"/>
      <c r="CA160" s="192">
        <v>1</v>
      </c>
      <c r="CB160" s="177" t="str">
        <f>IF($F160="","",IFERROR(INDEX(#REF!,MATCH('一覧（改訂前の当初）'!$F33,#REF!,0),MATCH($CA$4,#REF!,0)),""))</f>
        <v/>
      </c>
      <c r="CC160" s="178" t="str">
        <f t="shared" si="385"/>
        <v/>
      </c>
      <c r="CD160" s="176" t="str">
        <f t="shared" si="342"/>
        <v/>
      </c>
      <c r="CE160" s="179"/>
      <c r="CF160" s="106" t="str">
        <f t="shared" si="343"/>
        <v/>
      </c>
      <c r="CG160" s="75" t="str">
        <f>IF(OR($CF160="",$F160=""),"",INDEX(#REF!,MATCH($F160,#REF!,0),MATCH(CF$4,#REF!,0)))</f>
        <v/>
      </c>
      <c r="CH160" s="180" t="str">
        <f t="shared" si="344"/>
        <v/>
      </c>
      <c r="CI160" s="75">
        <v>1</v>
      </c>
      <c r="CJ160" s="181" t="str">
        <f t="shared" si="369"/>
        <v/>
      </c>
      <c r="CK160" s="107" t="e">
        <f>IF(OR(L160="",TYPE(L160)&lt;&gt;1),"",IF(OR(BJ160="",INDEX(#REF!,MATCH('一覧（改訂前の当初）'!$N33,#REF!,0),MATCH('一覧（改訂前の当初）'!CK$4,#REF!,0))="",INDEX(#REF!,MATCH('一覧（改訂前の当初）'!$N33,#REF!,0),MATCH('一覧（改訂前の当初）'!CK$4,#REF!,0))+$I160&gt;=BJ160),"",IF(OR(BI160="事後保全対応で更新",BI160="事後保全のみ更新せず"),"",INDEX(#REF!,MATCH('一覧（改訂前の当初）'!$N33,#REF!,0),MATCH('一覧（改訂前の当初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370"/>
        <v>#REF!</v>
      </c>
      <c r="CN160" s="75">
        <v>1</v>
      </c>
      <c r="CO160" s="181" t="e">
        <f t="shared" si="371"/>
        <v>#REF!</v>
      </c>
      <c r="CP160" s="107" t="e">
        <f>IF(OR(L160="",TYPE(L160)&lt;&gt;1),"",IF(OR(BJ160="",INDEX(#REF!,MATCH('一覧（改訂前の当初）'!N33,#REF!,0),MATCH(CP$4,#REF!,0))="",INDEX(#REF!,MATCH('一覧（改訂前の当初）'!N33,#REF!,0),MATCH(CP$4,#REF!,0))+$I160&gt;=BJ160),"",IF(OR(BI160="事後保全対応で更新",BI160="事後保全のみ更新せず"),"",INDEX(#REF!,MATCH('一覧（改訂前の当初）'!$N33,#REF!,0),MATCH('一覧（改訂前の当初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345"/>
        <v>#REF!</v>
      </c>
      <c r="CS160" s="75">
        <v>1</v>
      </c>
      <c r="CT160" s="181" t="e">
        <f t="shared" si="328"/>
        <v>#REF!</v>
      </c>
      <c r="CU160" s="107" t="e">
        <f>IF(OR(L160="",TYPE(L160)&lt;&gt;1),"",IF(OR(BJ160="",,INDEX(#REF!,MATCH('一覧（改訂前の当初）'!$N33,#REF!,0),MATCH('一覧（改訂前の当初）'!CU$4,#REF!,0))="",INDEX(#REF!,MATCH('一覧（改訂前の当初）'!$N33,#REF!,0),MATCH('一覧（改訂前の当初）'!CU$4,#REF!,0))+I160&gt;=BJ160),"",IF(OR(BI160="事後保全対応で更新",BI160="事後保全のみ更新せず"),"",INDEX(#REF!,MATCH('一覧（改訂前の当初）'!$N33,#REF!,0),MATCH('一覧（改訂前の当初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372"/>
        <v>#REF!</v>
      </c>
      <c r="CX160" s="75">
        <v>1</v>
      </c>
      <c r="CY160" s="182" t="e">
        <f t="shared" si="373"/>
        <v>#REF!</v>
      </c>
      <c r="CZ160" s="109" t="str">
        <f t="shared" si="346"/>
        <v/>
      </c>
      <c r="DA160" s="76" t="str">
        <f t="shared" si="357"/>
        <v/>
      </c>
      <c r="DB160" s="82">
        <v>1</v>
      </c>
      <c r="DC160" s="183" t="str">
        <f t="shared" si="347"/>
        <v/>
      </c>
      <c r="DD160" s="85" t="str">
        <f>IF($CZ160="","",INDEX(#REF!,MATCH($F160,#REF!,0),MATCH(CZ$4,#REF!,0)))</f>
        <v/>
      </c>
      <c r="DE160" s="184" t="str">
        <f t="shared" si="374"/>
        <v/>
      </c>
      <c r="DF160" s="77">
        <v>3</v>
      </c>
      <c r="DG160" s="185" t="str">
        <f t="shared" si="375"/>
        <v/>
      </c>
      <c r="DH160" s="78" t="str">
        <f t="shared" si="376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377"/>
        <v/>
      </c>
      <c r="DK160" s="75">
        <v>1</v>
      </c>
      <c r="DL160" s="181" t="str">
        <f t="shared" si="378"/>
        <v/>
      </c>
      <c r="DM160" s="78" t="str">
        <f t="shared" si="379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380"/>
        <v/>
      </c>
      <c r="DP160" s="75">
        <v>1</v>
      </c>
      <c r="DQ160" s="181" t="str">
        <f t="shared" si="381"/>
        <v/>
      </c>
      <c r="DR160" s="78" t="str">
        <f t="shared" si="382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383"/>
        <v/>
      </c>
      <c r="DU160" s="75">
        <v>1</v>
      </c>
      <c r="DV160" s="154" t="str">
        <f t="shared" si="384"/>
        <v/>
      </c>
      <c r="DW160" s="1074"/>
      <c r="DX160" s="1066"/>
      <c r="DY160" s="1067"/>
      <c r="DZ160" s="629" t="s">
        <v>429</v>
      </c>
      <c r="EA160" s="406"/>
      <c r="EB160" s="370"/>
      <c r="EC160" s="405"/>
      <c r="ED160" s="348"/>
      <c r="EE160" s="348"/>
      <c r="EF160" s="348"/>
      <c r="EG160" s="349"/>
      <c r="EH160" s="388"/>
      <c r="EI160" s="348"/>
      <c r="EJ160" s="348"/>
      <c r="EK160" s="348"/>
      <c r="EL160" s="349"/>
      <c r="EM160" s="388"/>
      <c r="EN160" s="348"/>
      <c r="EO160" s="348"/>
      <c r="EP160" s="348"/>
      <c r="EQ160" s="349"/>
      <c r="ER160" s="388"/>
      <c r="ES160" s="1200"/>
      <c r="ET160" s="1080"/>
      <c r="EU160" s="348"/>
      <c r="EV160" s="349"/>
      <c r="EW160" s="388"/>
      <c r="EX160" s="348"/>
      <c r="EY160" s="348"/>
      <c r="EZ160" s="348"/>
      <c r="FA160" s="349"/>
      <c r="FB160" s="388"/>
      <c r="FC160" s="348"/>
      <c r="FD160" s="348"/>
      <c r="FE160" s="348"/>
      <c r="FF160" s="349"/>
      <c r="FG160" s="541"/>
      <c r="FH160" s="348"/>
      <c r="FI160" s="348"/>
      <c r="FJ160" s="348"/>
      <c r="FK160" s="524"/>
      <c r="FL160" s="210"/>
      <c r="FM160" s="43"/>
      <c r="FN160" s="43"/>
      <c r="FO160" s="55" t="str">
        <f t="shared" si="348"/>
        <v/>
      </c>
      <c r="FP160" s="43"/>
      <c r="FQ160" s="56" t="str">
        <f>IF(AO160="","",INDEX($FW$2:$GA$2,2,MATCH(AO160,#REF!,0)))</f>
        <v/>
      </c>
      <c r="FR160" s="57" t="str">
        <f>IF(AP160="","",INDEX($FW$2:$GA$2,2,MATCH(AP160,#REF!,0)))</f>
        <v/>
      </c>
      <c r="FS160" s="57" t="str">
        <f>IF(AQ160="","",INDEX($FW$2:$GA$2,2,MATCH(AQ160,#REF!,0)))</f>
        <v/>
      </c>
      <c r="FT160" s="57" t="str">
        <f>IF(AR160="","",INDEX($FW$2:$GA$2,2,MATCH(AR160,#REF!,0)))</f>
        <v/>
      </c>
      <c r="FU160" s="57" t="str">
        <f>IF(AS160="","",INDEX($FW$2:$GA$2,2,MATCH(AS160,#REF!,0)))</f>
        <v/>
      </c>
      <c r="FV160" s="57" t="str">
        <f>IF(AT160="","",INDEX($FW$2:$GA$2,2,MATCH(AT160,#REF!,0)))</f>
        <v/>
      </c>
      <c r="FW160" s="57" t="str">
        <f>IF(AU160="","",INDEX($FW$2:$GA$2,2,MATCH(AU160,#REF!,0)))</f>
        <v/>
      </c>
      <c r="FX160" s="57" t="str">
        <f>IF(AV160="","",INDEX($FW$2:$GA$2,2,MATCH(AV160,#REF!,0)))</f>
        <v/>
      </c>
      <c r="FY160" s="57" t="str">
        <f>IF(AW160="","",INDEX($FW$2:$GA$2,2,MATCH(AW160,#REF!,0)))</f>
        <v/>
      </c>
      <c r="FZ160" s="58" t="str">
        <f>IF(AX160="","",INDEX($FW$2:$GA$2,2,MATCH(AX160,#REF!,0)))</f>
        <v/>
      </c>
      <c r="GA160" s="59" t="e">
        <f>SUMPRODUCT(FQ160:FZ160,#REF!)</f>
        <v>#REF!</v>
      </c>
      <c r="GB160" s="43"/>
      <c r="GC160" s="88" t="str">
        <f t="shared" si="349"/>
        <v/>
      </c>
      <c r="GD160" s="88" t="e">
        <f t="shared" si="350"/>
        <v>#REF!</v>
      </c>
      <c r="GE160" s="88" t="e">
        <f t="shared" si="351"/>
        <v>#REF!</v>
      </c>
      <c r="GF160" s="87" t="e">
        <f t="shared" si="352"/>
        <v>#REF!</v>
      </c>
      <c r="GG160" s="87" t="str">
        <f t="shared" si="353"/>
        <v/>
      </c>
      <c r="GH160" s="87" t="str">
        <f t="shared" si="354"/>
        <v/>
      </c>
      <c r="GI160" s="87" t="str">
        <f t="shared" si="355"/>
        <v/>
      </c>
      <c r="GJ160" s="87" t="str">
        <f t="shared" si="356"/>
        <v/>
      </c>
    </row>
    <row r="161" spans="1:192" s="13" customFormat="1" ht="22.5" customHeight="1" outlineLevel="1">
      <c r="A161" s="608"/>
      <c r="B161" s="166"/>
      <c r="C161" s="494"/>
      <c r="D161" s="498" t="s">
        <v>374</v>
      </c>
      <c r="E161" s="195" t="s">
        <v>220</v>
      </c>
      <c r="F161" s="198" t="s">
        <v>358</v>
      </c>
      <c r="G161" s="167"/>
      <c r="H161" s="165"/>
      <c r="I161" s="167">
        <v>2000</v>
      </c>
      <c r="J161" s="167" t="str">
        <f t="shared" si="358"/>
        <v>平12</v>
      </c>
      <c r="K161" s="167"/>
      <c r="L161" s="621">
        <v>1299</v>
      </c>
      <c r="M161" s="68"/>
      <c r="N161" s="68"/>
      <c r="O161" s="168"/>
      <c r="P161" s="168"/>
      <c r="Q161" s="169"/>
      <c r="R161" s="461" t="e">
        <f t="shared" si="359"/>
        <v>#DIV/0!</v>
      </c>
      <c r="S161" s="461" t="e">
        <f t="shared" si="360"/>
        <v>#DIV/0!</v>
      </c>
      <c r="T161" s="462" t="e">
        <f t="shared" si="361"/>
        <v>#DIV/0!</v>
      </c>
      <c r="U161" s="68"/>
      <c r="V161" s="68"/>
      <c r="W161" s="68"/>
      <c r="X161" s="68"/>
      <c r="Y161" s="68"/>
      <c r="Z161" s="79" t="str">
        <f t="shared" si="362"/>
        <v>3: 1,000㎡以上</v>
      </c>
      <c r="AA161" s="69"/>
      <c r="AB161" s="69" t="str">
        <f t="shared" si="363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364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365"/>
        <v>15</v>
      </c>
      <c r="AZ161" s="68"/>
      <c r="BA161" s="68">
        <f t="shared" si="366"/>
        <v>15</v>
      </c>
      <c r="BB161" s="69" t="e">
        <f t="shared" si="367"/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368"/>
        <v/>
      </c>
      <c r="BK161" s="441" t="s">
        <v>91</v>
      </c>
      <c r="BL161" s="441">
        <v>1</v>
      </c>
      <c r="BM161" s="441"/>
      <c r="BN161" s="442"/>
      <c r="BO161" s="440"/>
      <c r="BP161" s="441"/>
      <c r="BQ161" s="441"/>
      <c r="BR161" s="441"/>
      <c r="BS161" s="441"/>
      <c r="BT161" s="441"/>
      <c r="BU161" s="441"/>
      <c r="BV161" s="442"/>
      <c r="BW161" s="191"/>
      <c r="BX161" s="190"/>
      <c r="BY161" s="190"/>
      <c r="BZ161" s="499"/>
      <c r="CA161" s="192">
        <v>1</v>
      </c>
      <c r="CB161" s="177" t="str">
        <f>IF($F161="","",IFERROR(INDEX(#REF!,MATCH('一覧（改訂前の当初）'!$F55,#REF!,0),MATCH($CA$4,#REF!,0)),""))</f>
        <v/>
      </c>
      <c r="CC161" s="178" t="str">
        <f t="shared" si="385"/>
        <v/>
      </c>
      <c r="CD161" s="176" t="str">
        <f t="shared" si="342"/>
        <v/>
      </c>
      <c r="CE161" s="179"/>
      <c r="CF161" s="106" t="str">
        <f t="shared" si="343"/>
        <v/>
      </c>
      <c r="CG161" s="75" t="str">
        <f>IF(OR($CF161="",$F161=""),"",INDEX(#REF!,MATCH($F161,#REF!,0),MATCH(CF$4,#REF!,0)))</f>
        <v/>
      </c>
      <c r="CH161" s="180" t="str">
        <f t="shared" si="344"/>
        <v/>
      </c>
      <c r="CI161" s="75">
        <v>1</v>
      </c>
      <c r="CJ161" s="181" t="str">
        <f t="shared" si="369"/>
        <v/>
      </c>
      <c r="CK161" s="107" t="e">
        <f>IF(OR(L161="",TYPE(L161)&lt;&gt;1),"",IF(OR(BJ161="",INDEX(#REF!,MATCH('一覧（改訂前の当初）'!$N55,#REF!,0),MATCH('一覧（改訂前の当初）'!CK$4,#REF!,0))="",INDEX(#REF!,MATCH('一覧（改訂前の当初）'!$N55,#REF!,0),MATCH('一覧（改訂前の当初）'!CK$4,#REF!,0))+$I161&gt;=BJ161),"",IF(OR(BI161="事後保全対応で更新",BI161="事後保全のみ更新せず"),"",INDEX(#REF!,MATCH('一覧（改訂前の当初）'!$N55,#REF!,0),MATCH('一覧（改訂前の当初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370"/>
        <v>#REF!</v>
      </c>
      <c r="CN161" s="75">
        <v>1</v>
      </c>
      <c r="CO161" s="181" t="e">
        <f t="shared" si="371"/>
        <v>#REF!</v>
      </c>
      <c r="CP161" s="107" t="e">
        <f>IF(OR(L161="",TYPE(L161)&lt;&gt;1),"",IF(OR(BJ161="",INDEX(#REF!,MATCH('一覧（改訂前の当初）'!N55,#REF!,0),MATCH(CP$4,#REF!,0))="",INDEX(#REF!,MATCH('一覧（改訂前の当初）'!N55,#REF!,0),MATCH(CP$4,#REF!,0))+$I161&gt;=BJ161),"",IF(OR(BI161="事後保全対応で更新",BI161="事後保全のみ更新せず"),"",INDEX(#REF!,MATCH('一覧（改訂前の当初）'!$N55,#REF!,0),MATCH('一覧（改訂前の当初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345"/>
        <v>#REF!</v>
      </c>
      <c r="CS161" s="75">
        <v>1</v>
      </c>
      <c r="CT161" s="181" t="e">
        <f t="shared" ref="CT161:CT218" si="386">IF(CP161="","",CR161/CS161)</f>
        <v>#REF!</v>
      </c>
      <c r="CU161" s="107" t="e">
        <f>IF(OR(L161="",TYPE(L161)&lt;&gt;1),"",IF(OR(BJ161="",,INDEX(#REF!,MATCH('一覧（改訂前の当初）'!$N55,#REF!,0),MATCH('一覧（改訂前の当初）'!CU$4,#REF!,0))="",INDEX(#REF!,MATCH('一覧（改訂前の当初）'!$N55,#REF!,0),MATCH('一覧（改訂前の当初）'!CU$4,#REF!,0))+I161&gt;=BJ161),"",IF(OR(BI161="事後保全対応で更新",BI161="事後保全のみ更新せず"),"",INDEX(#REF!,MATCH('一覧（改訂前の当初）'!$N55,#REF!,0),MATCH('一覧（改訂前の当初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372"/>
        <v>#REF!</v>
      </c>
      <c r="CX161" s="75">
        <v>1</v>
      </c>
      <c r="CY161" s="182" t="e">
        <f t="shared" si="373"/>
        <v>#REF!</v>
      </c>
      <c r="CZ161" s="109" t="str">
        <f t="shared" si="346"/>
        <v/>
      </c>
      <c r="DA161" s="76" t="str">
        <f t="shared" si="357"/>
        <v/>
      </c>
      <c r="DB161" s="82">
        <v>1</v>
      </c>
      <c r="DC161" s="183" t="str">
        <f t="shared" si="347"/>
        <v/>
      </c>
      <c r="DD161" s="85" t="str">
        <f>IF($CZ161="","",INDEX(#REF!,MATCH($F161,#REF!,0),MATCH(CZ$4,#REF!,0)))</f>
        <v/>
      </c>
      <c r="DE161" s="184" t="str">
        <f t="shared" si="374"/>
        <v/>
      </c>
      <c r="DF161" s="77">
        <v>3</v>
      </c>
      <c r="DG161" s="185" t="str">
        <f t="shared" si="375"/>
        <v/>
      </c>
      <c r="DH161" s="78" t="str">
        <f t="shared" si="376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377"/>
        <v/>
      </c>
      <c r="DK161" s="75">
        <v>1</v>
      </c>
      <c r="DL161" s="181" t="str">
        <f t="shared" si="378"/>
        <v/>
      </c>
      <c r="DM161" s="78" t="str">
        <f t="shared" si="379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380"/>
        <v/>
      </c>
      <c r="DP161" s="75">
        <v>1</v>
      </c>
      <c r="DQ161" s="181" t="str">
        <f t="shared" si="381"/>
        <v/>
      </c>
      <c r="DR161" s="78" t="str">
        <f t="shared" si="382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383"/>
        <v/>
      </c>
      <c r="DU161" s="75">
        <v>1</v>
      </c>
      <c r="DV161" s="154" t="str">
        <f t="shared" si="384"/>
        <v/>
      </c>
      <c r="DW161" s="1074"/>
      <c r="DX161" s="1066"/>
      <c r="DY161" s="1067"/>
      <c r="DZ161" s="629" t="s">
        <v>429</v>
      </c>
      <c r="EA161" s="406"/>
      <c r="EB161" s="370"/>
      <c r="EC161" s="405"/>
      <c r="ED161" s="348"/>
      <c r="EE161" s="348"/>
      <c r="EF161" s="348"/>
      <c r="EG161" s="349"/>
      <c r="EH161" s="388"/>
      <c r="EI161" s="348"/>
      <c r="EJ161" s="348"/>
      <c r="EK161" s="348"/>
      <c r="EL161" s="349"/>
      <c r="EM161" s="388"/>
      <c r="EN161" s="348"/>
      <c r="EO161" s="348"/>
      <c r="EP161" s="348"/>
      <c r="EQ161" s="349"/>
      <c r="ER161" s="388"/>
      <c r="ES161" s="1200"/>
      <c r="ET161" s="1080"/>
      <c r="EU161" s="348"/>
      <c r="EV161" s="349"/>
      <c r="EW161" s="388"/>
      <c r="EX161" s="348"/>
      <c r="EY161" s="348"/>
      <c r="EZ161" s="348"/>
      <c r="FA161" s="349"/>
      <c r="FB161" s="388"/>
      <c r="FC161" s="348"/>
      <c r="FD161" s="348"/>
      <c r="FE161" s="348"/>
      <c r="FF161" s="349"/>
      <c r="FG161" s="541"/>
      <c r="FH161" s="348"/>
      <c r="FI161" s="348"/>
      <c r="FJ161" s="348"/>
      <c r="FK161" s="524"/>
      <c r="FL161" s="210"/>
      <c r="FM161" s="43"/>
      <c r="FN161" s="43"/>
      <c r="FO161" s="55" t="str">
        <f t="shared" si="348"/>
        <v/>
      </c>
      <c r="FP161" s="43"/>
      <c r="FQ161" s="56" t="str">
        <f>IF(AO161="","",INDEX($FW$2:$GA$2,2,MATCH(AO161,#REF!,0)))</f>
        <v/>
      </c>
      <c r="FR161" s="57" t="str">
        <f>IF(AP161="","",INDEX($FW$2:$GA$2,2,MATCH(AP161,#REF!,0)))</f>
        <v/>
      </c>
      <c r="FS161" s="57" t="str">
        <f>IF(AQ161="","",INDEX($FW$2:$GA$2,2,MATCH(AQ161,#REF!,0)))</f>
        <v/>
      </c>
      <c r="FT161" s="57" t="str">
        <f>IF(AR161="","",INDEX($FW$2:$GA$2,2,MATCH(AR161,#REF!,0)))</f>
        <v/>
      </c>
      <c r="FU161" s="57" t="str">
        <f>IF(AS161="","",INDEX($FW$2:$GA$2,2,MATCH(AS161,#REF!,0)))</f>
        <v/>
      </c>
      <c r="FV161" s="57" t="str">
        <f>IF(AT161="","",INDEX($FW$2:$GA$2,2,MATCH(AT161,#REF!,0)))</f>
        <v/>
      </c>
      <c r="FW161" s="57" t="str">
        <f>IF(AU161="","",INDEX($FW$2:$GA$2,2,MATCH(AU161,#REF!,0)))</f>
        <v/>
      </c>
      <c r="FX161" s="57" t="str">
        <f>IF(AV161="","",INDEX($FW$2:$GA$2,2,MATCH(AV161,#REF!,0)))</f>
        <v/>
      </c>
      <c r="FY161" s="57" t="str">
        <f>IF(AW161="","",INDEX($FW$2:$GA$2,2,MATCH(AW161,#REF!,0)))</f>
        <v/>
      </c>
      <c r="FZ161" s="58" t="str">
        <f>IF(AX161="","",INDEX($FW$2:$GA$2,2,MATCH(AX161,#REF!,0)))</f>
        <v/>
      </c>
      <c r="GA161" s="59" t="e">
        <f>SUMPRODUCT(FQ161:FZ161,#REF!)</f>
        <v>#REF!</v>
      </c>
      <c r="GB161" s="43"/>
      <c r="GC161" s="88" t="str">
        <f t="shared" si="349"/>
        <v/>
      </c>
      <c r="GD161" s="88" t="e">
        <f t="shared" si="350"/>
        <v>#REF!</v>
      </c>
      <c r="GE161" s="88" t="e">
        <f t="shared" si="351"/>
        <v>#REF!</v>
      </c>
      <c r="GF161" s="87" t="e">
        <f t="shared" si="352"/>
        <v>#REF!</v>
      </c>
      <c r="GG161" s="87" t="str">
        <f t="shared" si="353"/>
        <v/>
      </c>
      <c r="GH161" s="87" t="str">
        <f t="shared" si="354"/>
        <v/>
      </c>
      <c r="GI161" s="87" t="str">
        <f t="shared" si="355"/>
        <v/>
      </c>
      <c r="GJ161" s="87" t="str">
        <f t="shared" si="356"/>
        <v/>
      </c>
    </row>
    <row r="162" spans="1:192" s="13" customFormat="1" ht="22.5" customHeight="1" outlineLevel="1">
      <c r="A162" s="608"/>
      <c r="B162" s="166"/>
      <c r="C162" s="494"/>
      <c r="D162" s="498" t="s">
        <v>374</v>
      </c>
      <c r="E162" s="195" t="s">
        <v>221</v>
      </c>
      <c r="F162" s="198" t="s">
        <v>358</v>
      </c>
      <c r="G162" s="167"/>
      <c r="H162" s="165"/>
      <c r="I162" s="167">
        <v>2003</v>
      </c>
      <c r="J162" s="167" t="str">
        <f t="shared" si="358"/>
        <v>平15</v>
      </c>
      <c r="K162" s="167"/>
      <c r="L162" s="621">
        <v>105</v>
      </c>
      <c r="M162" s="68"/>
      <c r="N162" s="68"/>
      <c r="O162" s="168"/>
      <c r="P162" s="168"/>
      <c r="Q162" s="169"/>
      <c r="R162" s="461" t="e">
        <f t="shared" si="359"/>
        <v>#DIV/0!</v>
      </c>
      <c r="S162" s="461" t="e">
        <f t="shared" si="360"/>
        <v>#DIV/0!</v>
      </c>
      <c r="T162" s="462" t="e">
        <f t="shared" si="361"/>
        <v>#DIV/0!</v>
      </c>
      <c r="U162" s="68"/>
      <c r="V162" s="68"/>
      <c r="W162" s="68"/>
      <c r="X162" s="68"/>
      <c r="Y162" s="68"/>
      <c r="Z162" s="79" t="str">
        <f t="shared" si="362"/>
        <v>6: 100㎡以上</v>
      </c>
      <c r="AA162" s="69"/>
      <c r="AB162" s="69" t="str">
        <f t="shared" si="363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364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365"/>
        <v>12</v>
      </c>
      <c r="AZ162" s="68"/>
      <c r="BA162" s="68">
        <f t="shared" si="366"/>
        <v>12</v>
      </c>
      <c r="BB162" s="69" t="e">
        <f t="shared" si="367"/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368"/>
        <v/>
      </c>
      <c r="BK162" s="441" t="s">
        <v>91</v>
      </c>
      <c r="BL162" s="441">
        <v>1</v>
      </c>
      <c r="BM162" s="441"/>
      <c r="BN162" s="442"/>
      <c r="BO162" s="440"/>
      <c r="BP162" s="441"/>
      <c r="BQ162" s="441"/>
      <c r="BR162" s="441"/>
      <c r="BS162" s="441"/>
      <c r="BT162" s="441"/>
      <c r="BU162" s="441"/>
      <c r="BV162" s="442"/>
      <c r="BW162" s="191"/>
      <c r="BX162" s="190"/>
      <c r="BY162" s="190"/>
      <c r="BZ162" s="499"/>
      <c r="CA162" s="192">
        <v>1</v>
      </c>
      <c r="CB162" s="177" t="str">
        <f>IF($F162="","",IFERROR(INDEX(#REF!,MATCH('一覧（改訂前の当初）'!$F42,#REF!,0),MATCH($CA$4,#REF!,0)),""))</f>
        <v/>
      </c>
      <c r="CC162" s="178" t="str">
        <f t="shared" si="385"/>
        <v/>
      </c>
      <c r="CD162" s="176" t="str">
        <f t="shared" si="342"/>
        <v/>
      </c>
      <c r="CE162" s="179"/>
      <c r="CF162" s="106" t="str">
        <f t="shared" si="343"/>
        <v/>
      </c>
      <c r="CG162" s="75" t="str">
        <f>IF(OR($CF162="",$F162=""),"",INDEX(#REF!,MATCH($F162,#REF!,0),MATCH(CF$4,#REF!,0)))</f>
        <v/>
      </c>
      <c r="CH162" s="180" t="str">
        <f t="shared" si="344"/>
        <v/>
      </c>
      <c r="CI162" s="75">
        <v>1</v>
      </c>
      <c r="CJ162" s="181" t="str">
        <f t="shared" si="369"/>
        <v/>
      </c>
      <c r="CK162" s="107" t="e">
        <f>IF(OR(L162="",TYPE(L162)&lt;&gt;1),"",IF(OR(BJ162="",INDEX(#REF!,MATCH('一覧（改訂前の当初）'!$N42,#REF!,0),MATCH('一覧（改訂前の当初）'!CK$4,#REF!,0))="",INDEX(#REF!,MATCH('一覧（改訂前の当初）'!$N42,#REF!,0),MATCH('一覧（改訂前の当初）'!CK$4,#REF!,0))+$I162&gt;=BJ162),"",IF(OR(BI162="事後保全対応で更新",BI162="事後保全のみ更新せず"),"",INDEX(#REF!,MATCH('一覧（改訂前の当初）'!$N42,#REF!,0),MATCH('一覧（改訂前の当初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370"/>
        <v>#REF!</v>
      </c>
      <c r="CN162" s="75">
        <v>1</v>
      </c>
      <c r="CO162" s="181" t="e">
        <f t="shared" si="371"/>
        <v>#REF!</v>
      </c>
      <c r="CP162" s="107" t="e">
        <f>IF(OR(L162="",TYPE(L162)&lt;&gt;1),"",IF(OR(BJ162="",INDEX(#REF!,MATCH('一覧（改訂前の当初）'!N42,#REF!,0),MATCH(CP$4,#REF!,0))="",INDEX(#REF!,MATCH('一覧（改訂前の当初）'!N42,#REF!,0),MATCH(CP$4,#REF!,0))+$I162&gt;=BJ162),"",IF(OR(BI162="事後保全対応で更新",BI162="事後保全のみ更新せず"),"",INDEX(#REF!,MATCH('一覧（改訂前の当初）'!$N42,#REF!,0),MATCH('一覧（改訂前の当初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345"/>
        <v>#REF!</v>
      </c>
      <c r="CS162" s="75">
        <v>1</v>
      </c>
      <c r="CT162" s="181" t="e">
        <f t="shared" si="386"/>
        <v>#REF!</v>
      </c>
      <c r="CU162" s="107" t="e">
        <f>IF(OR(L162="",TYPE(L162)&lt;&gt;1),"",IF(OR(BJ162="",,INDEX(#REF!,MATCH('一覧（改訂前の当初）'!$N42,#REF!,0),MATCH('一覧（改訂前の当初）'!CU$4,#REF!,0))="",INDEX(#REF!,MATCH('一覧（改訂前の当初）'!$N42,#REF!,0),MATCH('一覧（改訂前の当初）'!CU$4,#REF!,0))+I162&gt;=BJ162),"",IF(OR(BI162="事後保全対応で更新",BI162="事後保全のみ更新せず"),"",INDEX(#REF!,MATCH('一覧（改訂前の当初）'!$N42,#REF!,0),MATCH('一覧（改訂前の当初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372"/>
        <v>#REF!</v>
      </c>
      <c r="CX162" s="75">
        <v>1</v>
      </c>
      <c r="CY162" s="182" t="e">
        <f t="shared" si="373"/>
        <v>#REF!</v>
      </c>
      <c r="CZ162" s="109" t="str">
        <f t="shared" si="346"/>
        <v/>
      </c>
      <c r="DA162" s="76" t="str">
        <f t="shared" si="357"/>
        <v/>
      </c>
      <c r="DB162" s="82">
        <v>1</v>
      </c>
      <c r="DC162" s="183" t="str">
        <f t="shared" si="347"/>
        <v/>
      </c>
      <c r="DD162" s="85" t="str">
        <f>IF($CZ162="","",INDEX(#REF!,MATCH($F162,#REF!,0),MATCH(CZ$4,#REF!,0)))</f>
        <v/>
      </c>
      <c r="DE162" s="184" t="str">
        <f t="shared" si="374"/>
        <v/>
      </c>
      <c r="DF162" s="77">
        <v>3</v>
      </c>
      <c r="DG162" s="185" t="str">
        <f t="shared" si="375"/>
        <v/>
      </c>
      <c r="DH162" s="78" t="str">
        <f t="shared" si="376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377"/>
        <v/>
      </c>
      <c r="DK162" s="75">
        <v>1</v>
      </c>
      <c r="DL162" s="181" t="str">
        <f t="shared" si="378"/>
        <v/>
      </c>
      <c r="DM162" s="78" t="str">
        <f t="shared" si="379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380"/>
        <v/>
      </c>
      <c r="DP162" s="75">
        <v>1</v>
      </c>
      <c r="DQ162" s="181" t="str">
        <f t="shared" si="381"/>
        <v/>
      </c>
      <c r="DR162" s="78" t="str">
        <f t="shared" si="382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383"/>
        <v/>
      </c>
      <c r="DU162" s="75">
        <v>1</v>
      </c>
      <c r="DV162" s="154" t="str">
        <f t="shared" si="384"/>
        <v/>
      </c>
      <c r="DW162" s="1074"/>
      <c r="DX162" s="1066"/>
      <c r="DY162" s="1067"/>
      <c r="DZ162" s="629" t="s">
        <v>429</v>
      </c>
      <c r="EA162" s="406"/>
      <c r="EB162" s="370"/>
      <c r="EC162" s="405"/>
      <c r="ED162" s="348"/>
      <c r="EE162" s="348"/>
      <c r="EF162" s="348"/>
      <c r="EG162" s="349"/>
      <c r="EH162" s="388"/>
      <c r="EI162" s="348"/>
      <c r="EJ162" s="348"/>
      <c r="EK162" s="348"/>
      <c r="EL162" s="349"/>
      <c r="EM162" s="388"/>
      <c r="EN162" s="348"/>
      <c r="EO162" s="348"/>
      <c r="EP162" s="348"/>
      <c r="EQ162" s="349"/>
      <c r="ER162" s="388"/>
      <c r="ES162" s="1200"/>
      <c r="ET162" s="1080"/>
      <c r="EU162" s="348"/>
      <c r="EV162" s="349"/>
      <c r="EW162" s="388"/>
      <c r="EX162" s="348"/>
      <c r="EY162" s="348"/>
      <c r="EZ162" s="348"/>
      <c r="FA162" s="349"/>
      <c r="FB162" s="388"/>
      <c r="FC162" s="348"/>
      <c r="FD162" s="348"/>
      <c r="FE162" s="348"/>
      <c r="FF162" s="349"/>
      <c r="FG162" s="541"/>
      <c r="FH162" s="348"/>
      <c r="FI162" s="348"/>
      <c r="FJ162" s="348"/>
      <c r="FK162" s="524"/>
      <c r="FL162" s="210"/>
      <c r="FM162" s="43"/>
      <c r="FN162" s="43"/>
      <c r="FO162" s="55" t="str">
        <f t="shared" si="348"/>
        <v/>
      </c>
      <c r="FP162" s="43"/>
      <c r="FQ162" s="56" t="str">
        <f>IF(AO162="","",INDEX($FW$2:$GA$2,2,MATCH(AO162,#REF!,0)))</f>
        <v/>
      </c>
      <c r="FR162" s="57" t="str">
        <f>IF(AP162="","",INDEX($FW$2:$GA$2,2,MATCH(AP162,#REF!,0)))</f>
        <v/>
      </c>
      <c r="FS162" s="57" t="str">
        <f>IF(AQ162="","",INDEX($FW$2:$GA$2,2,MATCH(AQ162,#REF!,0)))</f>
        <v/>
      </c>
      <c r="FT162" s="57" t="str">
        <f>IF(AR162="","",INDEX($FW$2:$GA$2,2,MATCH(AR162,#REF!,0)))</f>
        <v/>
      </c>
      <c r="FU162" s="57" t="str">
        <f>IF(AS162="","",INDEX($FW$2:$GA$2,2,MATCH(AS162,#REF!,0)))</f>
        <v/>
      </c>
      <c r="FV162" s="57" t="str">
        <f>IF(AT162="","",INDEX($FW$2:$GA$2,2,MATCH(AT162,#REF!,0)))</f>
        <v/>
      </c>
      <c r="FW162" s="57" t="str">
        <f>IF(AU162="","",INDEX($FW$2:$GA$2,2,MATCH(AU162,#REF!,0)))</f>
        <v/>
      </c>
      <c r="FX162" s="57" t="str">
        <f>IF(AV162="","",INDEX($FW$2:$GA$2,2,MATCH(AV162,#REF!,0)))</f>
        <v/>
      </c>
      <c r="FY162" s="57" t="str">
        <f>IF(AW162="","",INDEX($FW$2:$GA$2,2,MATCH(AW162,#REF!,0)))</f>
        <v/>
      </c>
      <c r="FZ162" s="58" t="str">
        <f>IF(AX162="","",INDEX($FW$2:$GA$2,2,MATCH(AX162,#REF!,0)))</f>
        <v/>
      </c>
      <c r="GA162" s="59" t="e">
        <f>SUMPRODUCT(FQ162:FZ162,#REF!)</f>
        <v>#REF!</v>
      </c>
      <c r="GB162" s="43"/>
      <c r="GC162" s="88" t="str">
        <f t="shared" si="349"/>
        <v/>
      </c>
      <c r="GD162" s="88" t="e">
        <f t="shared" si="350"/>
        <v>#REF!</v>
      </c>
      <c r="GE162" s="88" t="e">
        <f t="shared" si="351"/>
        <v>#REF!</v>
      </c>
      <c r="GF162" s="87" t="e">
        <f t="shared" si="352"/>
        <v>#REF!</v>
      </c>
      <c r="GG162" s="87" t="str">
        <f t="shared" si="353"/>
        <v/>
      </c>
      <c r="GH162" s="87" t="str">
        <f t="shared" si="354"/>
        <v/>
      </c>
      <c r="GI162" s="87" t="str">
        <f t="shared" si="355"/>
        <v/>
      </c>
      <c r="GJ162" s="87" t="str">
        <f t="shared" si="356"/>
        <v/>
      </c>
    </row>
    <row r="163" spans="1:192" s="13" customFormat="1" ht="22.5" customHeight="1" outlineLevel="1">
      <c r="A163" s="608"/>
      <c r="B163" s="166"/>
      <c r="C163" s="494"/>
      <c r="D163" s="498" t="s">
        <v>374</v>
      </c>
      <c r="E163" s="195" t="s">
        <v>222</v>
      </c>
      <c r="F163" s="198" t="s">
        <v>358</v>
      </c>
      <c r="G163" s="167"/>
      <c r="H163" s="165"/>
      <c r="I163" s="167">
        <v>1977</v>
      </c>
      <c r="J163" s="167" t="str">
        <f t="shared" si="358"/>
        <v>昭52</v>
      </c>
      <c r="K163" s="167"/>
      <c r="L163" s="621">
        <v>426</v>
      </c>
      <c r="M163" s="68"/>
      <c r="N163" s="68"/>
      <c r="O163" s="168"/>
      <c r="P163" s="168"/>
      <c r="Q163" s="169"/>
      <c r="R163" s="461" t="e">
        <f t="shared" si="359"/>
        <v>#DIV/0!</v>
      </c>
      <c r="S163" s="461" t="e">
        <f t="shared" si="360"/>
        <v>#DIV/0!</v>
      </c>
      <c r="T163" s="462" t="e">
        <f t="shared" si="361"/>
        <v>#DIV/0!</v>
      </c>
      <c r="U163" s="68"/>
      <c r="V163" s="68"/>
      <c r="W163" s="68"/>
      <c r="X163" s="68"/>
      <c r="Y163" s="68"/>
      <c r="Z163" s="79" t="str">
        <f t="shared" si="362"/>
        <v>5: 200㎡以上</v>
      </c>
      <c r="AA163" s="69"/>
      <c r="AB163" s="69" t="str">
        <f t="shared" si="363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364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365"/>
        <v>38</v>
      </c>
      <c r="AZ163" s="68"/>
      <c r="BA163" s="68">
        <f t="shared" si="366"/>
        <v>38</v>
      </c>
      <c r="BB163" s="69" t="e">
        <f t="shared" si="367"/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368"/>
        <v/>
      </c>
      <c r="BK163" s="441" t="s">
        <v>70</v>
      </c>
      <c r="BL163" s="441">
        <v>1</v>
      </c>
      <c r="BM163" s="441"/>
      <c r="BN163" s="442"/>
      <c r="BO163" s="440"/>
      <c r="BP163" s="441"/>
      <c r="BQ163" s="441"/>
      <c r="BR163" s="441"/>
      <c r="BS163" s="441"/>
      <c r="BT163" s="441"/>
      <c r="BU163" s="441"/>
      <c r="BV163" s="442"/>
      <c r="BW163" s="191"/>
      <c r="BX163" s="190"/>
      <c r="BY163" s="190"/>
      <c r="BZ163" s="499"/>
      <c r="CA163" s="192">
        <v>1</v>
      </c>
      <c r="CB163" s="177" t="str">
        <f>IF($F163="","",IFERROR(INDEX(#REF!,MATCH('一覧（改訂前の当初）'!$F106,#REF!,0),MATCH($CA$4,#REF!,0)),""))</f>
        <v/>
      </c>
      <c r="CC163" s="178" t="str">
        <f t="shared" si="385"/>
        <v/>
      </c>
      <c r="CD163" s="176" t="str">
        <f t="shared" si="342"/>
        <v/>
      </c>
      <c r="CE163" s="179"/>
      <c r="CF163" s="106" t="str">
        <f t="shared" si="343"/>
        <v/>
      </c>
      <c r="CG163" s="75" t="str">
        <f>IF(OR($CF163="",$F163=""),"",INDEX(#REF!,MATCH($F163,#REF!,0),MATCH(CF$4,#REF!,0)))</f>
        <v/>
      </c>
      <c r="CH163" s="180" t="str">
        <f t="shared" si="344"/>
        <v/>
      </c>
      <c r="CI163" s="75">
        <v>1</v>
      </c>
      <c r="CJ163" s="181" t="str">
        <f t="shared" si="369"/>
        <v/>
      </c>
      <c r="CK163" s="107" t="e">
        <f>IF(OR(L163="",TYPE(L163)&lt;&gt;1),"",IF(OR(BJ163="",INDEX(#REF!,MATCH('一覧（改訂前の当初）'!$N106,#REF!,0),MATCH('一覧（改訂前の当初）'!CK$4,#REF!,0))="",INDEX(#REF!,MATCH('一覧（改訂前の当初）'!$N106,#REF!,0),MATCH('一覧（改訂前の当初）'!CK$4,#REF!,0))+$I163&gt;=BJ163),"",IF(OR(BI163="事後保全対応で更新",BI163="事後保全のみ更新せず"),"",INDEX(#REF!,MATCH('一覧（改訂前の当初）'!$N106,#REF!,0),MATCH('一覧（改訂前の当初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370"/>
        <v>#REF!</v>
      </c>
      <c r="CN163" s="75">
        <v>1</v>
      </c>
      <c r="CO163" s="181" t="e">
        <f t="shared" si="371"/>
        <v>#REF!</v>
      </c>
      <c r="CP163" s="107" t="e">
        <f>IF(OR(L163="",TYPE(L163)&lt;&gt;1),"",IF(OR(BJ163="",INDEX(#REF!,MATCH('一覧（改訂前の当初）'!N106,#REF!,0),MATCH(CP$4,#REF!,0))="",INDEX(#REF!,MATCH('一覧（改訂前の当初）'!N106,#REF!,0),MATCH(CP$4,#REF!,0))+$I163&gt;=BJ163),"",IF(OR(BI163="事後保全対応で更新",BI163="事後保全のみ更新せず"),"",INDEX(#REF!,MATCH('一覧（改訂前の当初）'!$N106,#REF!,0),MATCH('一覧（改訂前の当初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345"/>
        <v>#REF!</v>
      </c>
      <c r="CS163" s="75">
        <v>1</v>
      </c>
      <c r="CT163" s="181" t="e">
        <f t="shared" si="386"/>
        <v>#REF!</v>
      </c>
      <c r="CU163" s="107" t="e">
        <f>IF(OR(L163="",TYPE(L163)&lt;&gt;1),"",IF(OR(BJ163="",,INDEX(#REF!,MATCH('一覧（改訂前の当初）'!$N106,#REF!,0),MATCH('一覧（改訂前の当初）'!CU$4,#REF!,0))="",INDEX(#REF!,MATCH('一覧（改訂前の当初）'!$N106,#REF!,0),MATCH('一覧（改訂前の当初）'!CU$4,#REF!,0))+I163&gt;=BJ163),"",IF(OR(BI163="事後保全対応で更新",BI163="事後保全のみ更新せず"),"",INDEX(#REF!,MATCH('一覧（改訂前の当初）'!$N106,#REF!,0),MATCH('一覧（改訂前の当初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372"/>
        <v>#REF!</v>
      </c>
      <c r="CX163" s="75">
        <v>1</v>
      </c>
      <c r="CY163" s="182" t="e">
        <f t="shared" si="373"/>
        <v>#REF!</v>
      </c>
      <c r="CZ163" s="109" t="str">
        <f t="shared" si="346"/>
        <v/>
      </c>
      <c r="DA163" s="76" t="str">
        <f t="shared" si="357"/>
        <v/>
      </c>
      <c r="DB163" s="82">
        <v>1</v>
      </c>
      <c r="DC163" s="183" t="str">
        <f t="shared" si="347"/>
        <v/>
      </c>
      <c r="DD163" s="85" t="str">
        <f>IF($CZ163="","",INDEX(#REF!,MATCH($F163,#REF!,0),MATCH(CZ$4,#REF!,0)))</f>
        <v/>
      </c>
      <c r="DE163" s="184" t="str">
        <f t="shared" si="374"/>
        <v/>
      </c>
      <c r="DF163" s="77">
        <v>3</v>
      </c>
      <c r="DG163" s="185" t="str">
        <f t="shared" si="375"/>
        <v/>
      </c>
      <c r="DH163" s="78" t="str">
        <f t="shared" si="376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377"/>
        <v/>
      </c>
      <c r="DK163" s="75">
        <v>1</v>
      </c>
      <c r="DL163" s="181" t="str">
        <f t="shared" si="378"/>
        <v/>
      </c>
      <c r="DM163" s="78" t="str">
        <f t="shared" si="379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380"/>
        <v/>
      </c>
      <c r="DP163" s="75">
        <v>1</v>
      </c>
      <c r="DQ163" s="181" t="str">
        <f t="shared" si="381"/>
        <v/>
      </c>
      <c r="DR163" s="78" t="str">
        <f t="shared" si="382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383"/>
        <v/>
      </c>
      <c r="DU163" s="75">
        <v>1</v>
      </c>
      <c r="DV163" s="154" t="str">
        <f t="shared" si="384"/>
        <v/>
      </c>
      <c r="DW163" s="1074"/>
      <c r="DX163" s="1066"/>
      <c r="DY163" s="1067"/>
      <c r="DZ163" s="629" t="s">
        <v>429</v>
      </c>
      <c r="EA163" s="406"/>
      <c r="EB163" s="370"/>
      <c r="EC163" s="405"/>
      <c r="ED163" s="348"/>
      <c r="EE163" s="348"/>
      <c r="EF163" s="348"/>
      <c r="EG163" s="349"/>
      <c r="EH163" s="388"/>
      <c r="EI163" s="348"/>
      <c r="EJ163" s="348"/>
      <c r="EK163" s="348"/>
      <c r="EL163" s="349"/>
      <c r="EM163" s="388"/>
      <c r="EN163" s="348"/>
      <c r="EO163" s="348"/>
      <c r="EP163" s="348"/>
      <c r="EQ163" s="349"/>
      <c r="ER163" s="388"/>
      <c r="ES163" s="1200"/>
      <c r="ET163" s="1080"/>
      <c r="EU163" s="348"/>
      <c r="EV163" s="349"/>
      <c r="EW163" s="388"/>
      <c r="EX163" s="348"/>
      <c r="EY163" s="348"/>
      <c r="EZ163" s="348"/>
      <c r="FA163" s="349"/>
      <c r="FB163" s="388"/>
      <c r="FC163" s="348"/>
      <c r="FD163" s="348"/>
      <c r="FE163" s="348"/>
      <c r="FF163" s="349"/>
      <c r="FG163" s="541"/>
      <c r="FH163" s="348"/>
      <c r="FI163" s="348"/>
      <c r="FJ163" s="348"/>
      <c r="FK163" s="524"/>
      <c r="FL163" s="210"/>
      <c r="FM163" s="43"/>
      <c r="FN163" s="43"/>
      <c r="FO163" s="55" t="str">
        <f t="shared" si="348"/>
        <v/>
      </c>
      <c r="FP163" s="43"/>
      <c r="FQ163" s="56" t="str">
        <f>IF(AO163="","",INDEX($FW$2:$GA$2,2,MATCH(AO163,#REF!,0)))</f>
        <v/>
      </c>
      <c r="FR163" s="57" t="str">
        <f>IF(AP163="","",INDEX($FW$2:$GA$2,2,MATCH(AP163,#REF!,0)))</f>
        <v/>
      </c>
      <c r="FS163" s="57" t="str">
        <f>IF(AQ163="","",INDEX($FW$2:$GA$2,2,MATCH(AQ163,#REF!,0)))</f>
        <v/>
      </c>
      <c r="FT163" s="57" t="str">
        <f>IF(AR163="","",INDEX($FW$2:$GA$2,2,MATCH(AR163,#REF!,0)))</f>
        <v/>
      </c>
      <c r="FU163" s="57" t="str">
        <f>IF(AS163="","",INDEX($FW$2:$GA$2,2,MATCH(AS163,#REF!,0)))</f>
        <v/>
      </c>
      <c r="FV163" s="57" t="str">
        <f>IF(AT163="","",INDEX($FW$2:$GA$2,2,MATCH(AT163,#REF!,0)))</f>
        <v/>
      </c>
      <c r="FW163" s="57" t="str">
        <f>IF(AU163="","",INDEX($FW$2:$GA$2,2,MATCH(AU163,#REF!,0)))</f>
        <v/>
      </c>
      <c r="FX163" s="57" t="str">
        <f>IF(AV163="","",INDEX($FW$2:$GA$2,2,MATCH(AV163,#REF!,0)))</f>
        <v/>
      </c>
      <c r="FY163" s="57" t="str">
        <f>IF(AW163="","",INDEX($FW$2:$GA$2,2,MATCH(AW163,#REF!,0)))</f>
        <v/>
      </c>
      <c r="FZ163" s="58" t="str">
        <f>IF(AX163="","",INDEX($FW$2:$GA$2,2,MATCH(AX163,#REF!,0)))</f>
        <v/>
      </c>
      <c r="GA163" s="59" t="e">
        <f>SUMPRODUCT(FQ163:FZ163,#REF!)</f>
        <v>#REF!</v>
      </c>
      <c r="GB163" s="43"/>
      <c r="GC163" s="88" t="str">
        <f t="shared" si="349"/>
        <v/>
      </c>
      <c r="GD163" s="88" t="e">
        <f t="shared" si="350"/>
        <v>#REF!</v>
      </c>
      <c r="GE163" s="88" t="e">
        <f t="shared" si="351"/>
        <v>#REF!</v>
      </c>
      <c r="GF163" s="87" t="e">
        <f t="shared" si="352"/>
        <v>#REF!</v>
      </c>
      <c r="GG163" s="87" t="str">
        <f t="shared" si="353"/>
        <v/>
      </c>
      <c r="GH163" s="87" t="str">
        <f t="shared" si="354"/>
        <v/>
      </c>
      <c r="GI163" s="87" t="str">
        <f t="shared" si="355"/>
        <v/>
      </c>
      <c r="GJ163" s="87" t="str">
        <f t="shared" si="356"/>
        <v/>
      </c>
    </row>
    <row r="164" spans="1:192" s="13" customFormat="1" ht="22.5" customHeight="1" outlineLevel="1">
      <c r="A164" s="608"/>
      <c r="B164" s="166"/>
      <c r="C164" s="494"/>
      <c r="D164" s="498" t="s">
        <v>374</v>
      </c>
      <c r="E164" s="195" t="s">
        <v>223</v>
      </c>
      <c r="F164" s="198" t="s">
        <v>358</v>
      </c>
      <c r="G164" s="167"/>
      <c r="H164" s="165"/>
      <c r="I164" s="167">
        <v>1973</v>
      </c>
      <c r="J164" s="167" t="str">
        <f t="shared" si="358"/>
        <v>昭48</v>
      </c>
      <c r="K164" s="167"/>
      <c r="L164" s="621">
        <v>20</v>
      </c>
      <c r="M164" s="68"/>
      <c r="N164" s="68"/>
      <c r="O164" s="168"/>
      <c r="P164" s="168"/>
      <c r="Q164" s="169"/>
      <c r="R164" s="461" t="e">
        <f t="shared" si="359"/>
        <v>#DIV/0!</v>
      </c>
      <c r="S164" s="461" t="e">
        <f t="shared" si="360"/>
        <v>#DIV/0!</v>
      </c>
      <c r="T164" s="462" t="e">
        <f t="shared" si="361"/>
        <v>#DIV/0!</v>
      </c>
      <c r="U164" s="68"/>
      <c r="V164" s="68"/>
      <c r="W164" s="68"/>
      <c r="X164" s="68"/>
      <c r="Y164" s="68"/>
      <c r="Z164" s="79" t="str">
        <f t="shared" si="362"/>
        <v>7: 100㎡未満</v>
      </c>
      <c r="AA164" s="69"/>
      <c r="AB164" s="69" t="str">
        <f t="shared" si="363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364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365"/>
        <v>42</v>
      </c>
      <c r="AZ164" s="68"/>
      <c r="BA164" s="68">
        <f t="shared" si="366"/>
        <v>42</v>
      </c>
      <c r="BB164" s="69" t="e">
        <f t="shared" si="367"/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368"/>
        <v/>
      </c>
      <c r="BK164" s="441" t="s">
        <v>70</v>
      </c>
      <c r="BL164" s="441">
        <v>1</v>
      </c>
      <c r="BM164" s="441"/>
      <c r="BN164" s="442"/>
      <c r="BO164" s="440"/>
      <c r="BP164" s="441"/>
      <c r="BQ164" s="441"/>
      <c r="BR164" s="441"/>
      <c r="BS164" s="441"/>
      <c r="BT164" s="441"/>
      <c r="BU164" s="441"/>
      <c r="BV164" s="442"/>
      <c r="BW164" s="191"/>
      <c r="BX164" s="190"/>
      <c r="BY164" s="190"/>
      <c r="BZ164" s="499"/>
      <c r="CA164" s="192">
        <v>1</v>
      </c>
      <c r="CB164" s="177" t="str">
        <f>IF($F164="","",IFERROR(INDEX(#REF!,MATCH('一覧（改訂前の当初）'!$F107,#REF!,0),MATCH($CA$4,#REF!,0)),""))</f>
        <v/>
      </c>
      <c r="CC164" s="178" t="str">
        <f t="shared" si="385"/>
        <v/>
      </c>
      <c r="CD164" s="176" t="str">
        <f t="shared" si="342"/>
        <v/>
      </c>
      <c r="CE164" s="179"/>
      <c r="CF164" s="106" t="str">
        <f t="shared" si="343"/>
        <v/>
      </c>
      <c r="CG164" s="75" t="str">
        <f>IF(OR($CF164="",$F164=""),"",INDEX(#REF!,MATCH($F164,#REF!,0),MATCH(CF$4,#REF!,0)))</f>
        <v/>
      </c>
      <c r="CH164" s="180" t="str">
        <f t="shared" si="344"/>
        <v/>
      </c>
      <c r="CI164" s="75">
        <v>1</v>
      </c>
      <c r="CJ164" s="181" t="str">
        <f t="shared" si="369"/>
        <v/>
      </c>
      <c r="CK164" s="107" t="e">
        <f>IF(OR(L164="",TYPE(L164)&lt;&gt;1),"",IF(OR(BJ164="",INDEX(#REF!,MATCH('一覧（改訂前の当初）'!$N107,#REF!,0),MATCH('一覧（改訂前の当初）'!CK$4,#REF!,0))="",INDEX(#REF!,MATCH('一覧（改訂前の当初）'!$N107,#REF!,0),MATCH('一覧（改訂前の当初）'!CK$4,#REF!,0))+$I164&gt;=BJ164),"",IF(OR(BI164="事後保全対応で更新",BI164="事後保全のみ更新せず"),"",INDEX(#REF!,MATCH('一覧（改訂前の当初）'!$N107,#REF!,0),MATCH('一覧（改訂前の当初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370"/>
        <v>#REF!</v>
      </c>
      <c r="CN164" s="75">
        <v>1</v>
      </c>
      <c r="CO164" s="181" t="e">
        <f t="shared" si="371"/>
        <v>#REF!</v>
      </c>
      <c r="CP164" s="107" t="e">
        <f>IF(OR(L164="",TYPE(L164)&lt;&gt;1),"",IF(OR(BJ164="",INDEX(#REF!,MATCH('一覧（改訂前の当初）'!N107,#REF!,0),MATCH(CP$4,#REF!,0))="",INDEX(#REF!,MATCH('一覧（改訂前の当初）'!N107,#REF!,0),MATCH(CP$4,#REF!,0))+$I164&gt;=BJ164),"",IF(OR(BI164="事後保全対応で更新",BI164="事後保全のみ更新せず"),"",INDEX(#REF!,MATCH('一覧（改訂前の当初）'!$N107,#REF!,0),MATCH('一覧（改訂前の当初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345"/>
        <v>#REF!</v>
      </c>
      <c r="CS164" s="75">
        <v>1</v>
      </c>
      <c r="CT164" s="181" t="e">
        <f t="shared" si="386"/>
        <v>#REF!</v>
      </c>
      <c r="CU164" s="107" t="e">
        <f>IF(OR(L164="",TYPE(L164)&lt;&gt;1),"",IF(OR(BJ164="",,INDEX(#REF!,MATCH('一覧（改訂前の当初）'!$N107,#REF!,0),MATCH('一覧（改訂前の当初）'!CU$4,#REF!,0))="",INDEX(#REF!,MATCH('一覧（改訂前の当初）'!$N107,#REF!,0),MATCH('一覧（改訂前の当初）'!CU$4,#REF!,0))+I164&gt;=BJ164),"",IF(OR(BI164="事後保全対応で更新",BI164="事後保全のみ更新せず"),"",INDEX(#REF!,MATCH('一覧（改訂前の当初）'!$N107,#REF!,0),MATCH('一覧（改訂前の当初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372"/>
        <v>#REF!</v>
      </c>
      <c r="CX164" s="75">
        <v>1</v>
      </c>
      <c r="CY164" s="182" t="e">
        <f t="shared" si="373"/>
        <v>#REF!</v>
      </c>
      <c r="CZ164" s="109" t="str">
        <f t="shared" si="346"/>
        <v/>
      </c>
      <c r="DA164" s="76" t="str">
        <f t="shared" si="357"/>
        <v/>
      </c>
      <c r="DB164" s="82">
        <v>1</v>
      </c>
      <c r="DC164" s="183" t="str">
        <f t="shared" si="347"/>
        <v/>
      </c>
      <c r="DD164" s="85" t="str">
        <f>IF($CZ164="","",INDEX(#REF!,MATCH($F164,#REF!,0),MATCH(CZ$4,#REF!,0)))</f>
        <v/>
      </c>
      <c r="DE164" s="184" t="str">
        <f t="shared" si="374"/>
        <v/>
      </c>
      <c r="DF164" s="77">
        <v>3</v>
      </c>
      <c r="DG164" s="185" t="str">
        <f t="shared" si="375"/>
        <v/>
      </c>
      <c r="DH164" s="78" t="str">
        <f t="shared" si="376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377"/>
        <v/>
      </c>
      <c r="DK164" s="75">
        <v>1</v>
      </c>
      <c r="DL164" s="181" t="str">
        <f t="shared" si="378"/>
        <v/>
      </c>
      <c r="DM164" s="78" t="str">
        <f t="shared" si="379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380"/>
        <v/>
      </c>
      <c r="DP164" s="75">
        <v>1</v>
      </c>
      <c r="DQ164" s="181" t="str">
        <f t="shared" si="381"/>
        <v/>
      </c>
      <c r="DR164" s="78" t="str">
        <f t="shared" si="382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383"/>
        <v/>
      </c>
      <c r="DU164" s="75">
        <v>1</v>
      </c>
      <c r="DV164" s="154" t="str">
        <f t="shared" si="384"/>
        <v/>
      </c>
      <c r="DW164" s="1074"/>
      <c r="DX164" s="1066"/>
      <c r="DY164" s="1067"/>
      <c r="DZ164" s="629" t="s">
        <v>429</v>
      </c>
      <c r="EA164" s="406"/>
      <c r="EB164" s="370"/>
      <c r="EC164" s="405"/>
      <c r="ED164" s="348"/>
      <c r="EE164" s="348"/>
      <c r="EF164" s="348"/>
      <c r="EG164" s="349"/>
      <c r="EH164" s="388"/>
      <c r="EI164" s="348"/>
      <c r="EJ164" s="348"/>
      <c r="EK164" s="348"/>
      <c r="EL164" s="349"/>
      <c r="EM164" s="388"/>
      <c r="EN164" s="348"/>
      <c r="EO164" s="348"/>
      <c r="EP164" s="348"/>
      <c r="EQ164" s="349"/>
      <c r="ER164" s="388"/>
      <c r="ES164" s="1200"/>
      <c r="ET164" s="1080"/>
      <c r="EU164" s="348"/>
      <c r="EV164" s="349"/>
      <c r="EW164" s="388"/>
      <c r="EX164" s="348"/>
      <c r="EY164" s="348"/>
      <c r="EZ164" s="348"/>
      <c r="FA164" s="349"/>
      <c r="FB164" s="388"/>
      <c r="FC164" s="348"/>
      <c r="FD164" s="348"/>
      <c r="FE164" s="348"/>
      <c r="FF164" s="349"/>
      <c r="FG164" s="541"/>
      <c r="FH164" s="348"/>
      <c r="FI164" s="348"/>
      <c r="FJ164" s="348"/>
      <c r="FK164" s="524"/>
      <c r="FL164" s="210"/>
      <c r="FM164" s="43"/>
      <c r="FN164" s="43"/>
      <c r="FO164" s="55" t="str">
        <f t="shared" si="348"/>
        <v/>
      </c>
      <c r="FP164" s="43"/>
      <c r="FQ164" s="56" t="str">
        <f>IF(AO164="","",INDEX($FW$2:$GA$2,2,MATCH(AO164,#REF!,0)))</f>
        <v/>
      </c>
      <c r="FR164" s="57" t="str">
        <f>IF(AP164="","",INDEX($FW$2:$GA$2,2,MATCH(AP164,#REF!,0)))</f>
        <v/>
      </c>
      <c r="FS164" s="57" t="str">
        <f>IF(AQ164="","",INDEX($FW$2:$GA$2,2,MATCH(AQ164,#REF!,0)))</f>
        <v/>
      </c>
      <c r="FT164" s="57" t="str">
        <f>IF(AR164="","",INDEX($FW$2:$GA$2,2,MATCH(AR164,#REF!,0)))</f>
        <v/>
      </c>
      <c r="FU164" s="57" t="str">
        <f>IF(AS164="","",INDEX($FW$2:$GA$2,2,MATCH(AS164,#REF!,0)))</f>
        <v/>
      </c>
      <c r="FV164" s="57" t="str">
        <f>IF(AT164="","",INDEX($FW$2:$GA$2,2,MATCH(AT164,#REF!,0)))</f>
        <v/>
      </c>
      <c r="FW164" s="57" t="str">
        <f>IF(AU164="","",INDEX($FW$2:$GA$2,2,MATCH(AU164,#REF!,0)))</f>
        <v/>
      </c>
      <c r="FX164" s="57" t="str">
        <f>IF(AV164="","",INDEX($FW$2:$GA$2,2,MATCH(AV164,#REF!,0)))</f>
        <v/>
      </c>
      <c r="FY164" s="57" t="str">
        <f>IF(AW164="","",INDEX($FW$2:$GA$2,2,MATCH(AW164,#REF!,0)))</f>
        <v/>
      </c>
      <c r="FZ164" s="58" t="str">
        <f>IF(AX164="","",INDEX($FW$2:$GA$2,2,MATCH(AX164,#REF!,0)))</f>
        <v/>
      </c>
      <c r="GA164" s="59" t="e">
        <f>SUMPRODUCT(FQ164:FZ164,#REF!)</f>
        <v>#REF!</v>
      </c>
      <c r="GB164" s="43"/>
      <c r="GC164" s="88" t="str">
        <f t="shared" si="349"/>
        <v/>
      </c>
      <c r="GD164" s="88" t="e">
        <f t="shared" si="350"/>
        <v>#REF!</v>
      </c>
      <c r="GE164" s="88" t="e">
        <f t="shared" si="351"/>
        <v>#REF!</v>
      </c>
      <c r="GF164" s="87" t="e">
        <f t="shared" si="352"/>
        <v>#REF!</v>
      </c>
      <c r="GG164" s="87" t="str">
        <f t="shared" si="353"/>
        <v/>
      </c>
      <c r="GH164" s="87" t="str">
        <f t="shared" si="354"/>
        <v/>
      </c>
      <c r="GI164" s="87" t="str">
        <f t="shared" si="355"/>
        <v/>
      </c>
      <c r="GJ164" s="87" t="str">
        <f t="shared" si="356"/>
        <v/>
      </c>
    </row>
    <row r="165" spans="1:192" s="13" customFormat="1" ht="22.5" customHeight="1" outlineLevel="1">
      <c r="A165" s="608"/>
      <c r="B165" s="166"/>
      <c r="C165" s="494"/>
      <c r="D165" s="498" t="s">
        <v>374</v>
      </c>
      <c r="E165" s="195" t="s">
        <v>224</v>
      </c>
      <c r="F165" s="198" t="s">
        <v>358</v>
      </c>
      <c r="G165" s="167"/>
      <c r="H165" s="165"/>
      <c r="I165" s="167">
        <v>1996</v>
      </c>
      <c r="J165" s="167" t="str">
        <f t="shared" si="358"/>
        <v>平8</v>
      </c>
      <c r="K165" s="167"/>
      <c r="L165" s="621">
        <v>1839</v>
      </c>
      <c r="M165" s="68"/>
      <c r="N165" s="68"/>
      <c r="O165" s="168"/>
      <c r="P165" s="168"/>
      <c r="Q165" s="169"/>
      <c r="R165" s="461" t="e">
        <f t="shared" si="359"/>
        <v>#DIV/0!</v>
      </c>
      <c r="S165" s="461" t="e">
        <f t="shared" si="360"/>
        <v>#DIV/0!</v>
      </c>
      <c r="T165" s="462" t="e">
        <f t="shared" si="361"/>
        <v>#DIV/0!</v>
      </c>
      <c r="U165" s="68"/>
      <c r="V165" s="68"/>
      <c r="W165" s="68"/>
      <c r="X165" s="68"/>
      <c r="Y165" s="68"/>
      <c r="Z165" s="79" t="str">
        <f t="shared" si="362"/>
        <v>3: 1,000㎡以上</v>
      </c>
      <c r="AA165" s="69"/>
      <c r="AB165" s="69" t="str">
        <f t="shared" si="363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364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365"/>
        <v>19</v>
      </c>
      <c r="AZ165" s="68"/>
      <c r="BA165" s="68">
        <f t="shared" si="366"/>
        <v>19</v>
      </c>
      <c r="BB165" s="69" t="e">
        <f t="shared" si="367"/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368"/>
        <v/>
      </c>
      <c r="BK165" s="441" t="s">
        <v>68</v>
      </c>
      <c r="BL165" s="441">
        <v>2</v>
      </c>
      <c r="BM165" s="441"/>
      <c r="BN165" s="442"/>
      <c r="BO165" s="440"/>
      <c r="BP165" s="441"/>
      <c r="BQ165" s="441"/>
      <c r="BR165" s="441"/>
      <c r="BS165" s="441"/>
      <c r="BT165" s="441"/>
      <c r="BU165" s="441"/>
      <c r="BV165" s="442"/>
      <c r="BW165" s="191"/>
      <c r="BX165" s="190"/>
      <c r="BY165" s="190"/>
      <c r="BZ165" s="499"/>
      <c r="CA165" s="192">
        <v>1</v>
      </c>
      <c r="CB165" s="177" t="str">
        <f>IF($F165="","",IFERROR(INDEX(#REF!,MATCH('一覧（改訂前の当初）'!$F108,#REF!,0),MATCH($CA$4,#REF!,0)),""))</f>
        <v/>
      </c>
      <c r="CC165" s="178" t="str">
        <f t="shared" si="385"/>
        <v/>
      </c>
      <c r="CD165" s="176" t="str">
        <f t="shared" si="342"/>
        <v/>
      </c>
      <c r="CE165" s="179"/>
      <c r="CF165" s="106" t="str">
        <f t="shared" si="343"/>
        <v/>
      </c>
      <c r="CG165" s="75" t="str">
        <f>IF(OR($CF165="",$F165=""),"",INDEX(#REF!,MATCH($F165,#REF!,0),MATCH(CF$4,#REF!,0)))</f>
        <v/>
      </c>
      <c r="CH165" s="180" t="str">
        <f t="shared" si="344"/>
        <v/>
      </c>
      <c r="CI165" s="75">
        <v>1</v>
      </c>
      <c r="CJ165" s="181" t="str">
        <f t="shared" si="369"/>
        <v/>
      </c>
      <c r="CK165" s="107" t="e">
        <f>IF(OR(L165="",TYPE(L165)&lt;&gt;1),"",IF(OR(BJ165="",INDEX(#REF!,MATCH('一覧（改訂前の当初）'!$N108,#REF!,0),MATCH('一覧（改訂前の当初）'!CK$4,#REF!,0))="",INDEX(#REF!,MATCH('一覧（改訂前の当初）'!$N108,#REF!,0),MATCH('一覧（改訂前の当初）'!CK$4,#REF!,0))+$I165&gt;=BJ165),"",IF(OR(BI165="事後保全対応で更新",BI165="事後保全のみ更新せず"),"",INDEX(#REF!,MATCH('一覧（改訂前の当初）'!$N108,#REF!,0),MATCH('一覧（改訂前の当初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370"/>
        <v>#REF!</v>
      </c>
      <c r="CN165" s="75">
        <v>1</v>
      </c>
      <c r="CO165" s="181" t="e">
        <f t="shared" si="371"/>
        <v>#REF!</v>
      </c>
      <c r="CP165" s="107" t="e">
        <f>IF(OR(L165="",TYPE(L165)&lt;&gt;1),"",IF(OR(BJ165="",INDEX(#REF!,MATCH('一覧（改訂前の当初）'!N108,#REF!,0),MATCH(CP$4,#REF!,0))="",INDEX(#REF!,MATCH('一覧（改訂前の当初）'!N108,#REF!,0),MATCH(CP$4,#REF!,0))+$I165&gt;=BJ165),"",IF(OR(BI165="事後保全対応で更新",BI165="事後保全のみ更新せず"),"",INDEX(#REF!,MATCH('一覧（改訂前の当初）'!$N108,#REF!,0),MATCH('一覧（改訂前の当初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345"/>
        <v>#REF!</v>
      </c>
      <c r="CS165" s="75">
        <v>1</v>
      </c>
      <c r="CT165" s="181" t="e">
        <f t="shared" si="386"/>
        <v>#REF!</v>
      </c>
      <c r="CU165" s="107" t="e">
        <f>IF(OR(L165="",TYPE(L165)&lt;&gt;1),"",IF(OR(BJ165="",,INDEX(#REF!,MATCH('一覧（改訂前の当初）'!$N108,#REF!,0),MATCH('一覧（改訂前の当初）'!CU$4,#REF!,0))="",INDEX(#REF!,MATCH('一覧（改訂前の当初）'!$N108,#REF!,0),MATCH('一覧（改訂前の当初）'!CU$4,#REF!,0))+I165&gt;=BJ165),"",IF(OR(BI165="事後保全対応で更新",BI165="事後保全のみ更新せず"),"",INDEX(#REF!,MATCH('一覧（改訂前の当初）'!$N108,#REF!,0),MATCH('一覧（改訂前の当初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372"/>
        <v>#REF!</v>
      </c>
      <c r="CX165" s="75">
        <v>1</v>
      </c>
      <c r="CY165" s="182" t="e">
        <f t="shared" si="373"/>
        <v>#REF!</v>
      </c>
      <c r="CZ165" s="109" t="str">
        <f t="shared" si="346"/>
        <v/>
      </c>
      <c r="DA165" s="76" t="str">
        <f t="shared" si="357"/>
        <v/>
      </c>
      <c r="DB165" s="82">
        <v>1</v>
      </c>
      <c r="DC165" s="183" t="str">
        <f t="shared" si="347"/>
        <v/>
      </c>
      <c r="DD165" s="85" t="str">
        <f>IF($CZ165="","",INDEX(#REF!,MATCH($F165,#REF!,0),MATCH(CZ$4,#REF!,0)))</f>
        <v/>
      </c>
      <c r="DE165" s="184" t="str">
        <f t="shared" si="374"/>
        <v/>
      </c>
      <c r="DF165" s="77">
        <v>3</v>
      </c>
      <c r="DG165" s="185" t="str">
        <f t="shared" si="375"/>
        <v/>
      </c>
      <c r="DH165" s="78" t="str">
        <f t="shared" si="376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377"/>
        <v/>
      </c>
      <c r="DK165" s="75">
        <v>1</v>
      </c>
      <c r="DL165" s="181" t="str">
        <f t="shared" si="378"/>
        <v/>
      </c>
      <c r="DM165" s="78" t="str">
        <f t="shared" si="379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380"/>
        <v/>
      </c>
      <c r="DP165" s="75">
        <v>1</v>
      </c>
      <c r="DQ165" s="181" t="str">
        <f t="shared" si="381"/>
        <v/>
      </c>
      <c r="DR165" s="78" t="str">
        <f t="shared" si="382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383"/>
        <v/>
      </c>
      <c r="DU165" s="75">
        <v>1</v>
      </c>
      <c r="DV165" s="154" t="str">
        <f t="shared" si="384"/>
        <v/>
      </c>
      <c r="DW165" s="1074"/>
      <c r="DX165" s="1066"/>
      <c r="DY165" s="1067"/>
      <c r="DZ165" s="629" t="s">
        <v>429</v>
      </c>
      <c r="EA165" s="406"/>
      <c r="EB165" s="370"/>
      <c r="EC165" s="405"/>
      <c r="ED165" s="348"/>
      <c r="EE165" s="348"/>
      <c r="EF165" s="348"/>
      <c r="EG165" s="349"/>
      <c r="EH165" s="388"/>
      <c r="EI165" s="348"/>
      <c r="EJ165" s="348"/>
      <c r="EK165" s="348"/>
      <c r="EL165" s="349"/>
      <c r="EM165" s="388"/>
      <c r="EN165" s="348"/>
      <c r="EO165" s="348"/>
      <c r="EP165" s="348"/>
      <c r="EQ165" s="349"/>
      <c r="ER165" s="388"/>
      <c r="ES165" s="1200"/>
      <c r="ET165" s="1080"/>
      <c r="EU165" s="348"/>
      <c r="EV165" s="349"/>
      <c r="EW165" s="388"/>
      <c r="EX165" s="348"/>
      <c r="EY165" s="348"/>
      <c r="EZ165" s="348"/>
      <c r="FA165" s="349"/>
      <c r="FB165" s="388"/>
      <c r="FC165" s="348"/>
      <c r="FD165" s="348"/>
      <c r="FE165" s="348"/>
      <c r="FF165" s="349"/>
      <c r="FG165" s="541"/>
      <c r="FH165" s="348"/>
      <c r="FI165" s="348"/>
      <c r="FJ165" s="348"/>
      <c r="FK165" s="524"/>
      <c r="FL165" s="210"/>
      <c r="FM165" s="43"/>
      <c r="FN165" s="43"/>
      <c r="FO165" s="55" t="str">
        <f t="shared" si="348"/>
        <v/>
      </c>
      <c r="FP165" s="43"/>
      <c r="FQ165" s="56" t="str">
        <f>IF(AO165="","",INDEX($FW$2:$GA$2,2,MATCH(AO165,#REF!,0)))</f>
        <v/>
      </c>
      <c r="FR165" s="57" t="str">
        <f>IF(AP165="","",INDEX($FW$2:$GA$2,2,MATCH(AP165,#REF!,0)))</f>
        <v/>
      </c>
      <c r="FS165" s="57" t="str">
        <f>IF(AQ165="","",INDEX($FW$2:$GA$2,2,MATCH(AQ165,#REF!,0)))</f>
        <v/>
      </c>
      <c r="FT165" s="57" t="str">
        <f>IF(AR165="","",INDEX($FW$2:$GA$2,2,MATCH(AR165,#REF!,0)))</f>
        <v/>
      </c>
      <c r="FU165" s="57" t="str">
        <f>IF(AS165="","",INDEX($FW$2:$GA$2,2,MATCH(AS165,#REF!,0)))</f>
        <v/>
      </c>
      <c r="FV165" s="57" t="str">
        <f>IF(AT165="","",INDEX($FW$2:$GA$2,2,MATCH(AT165,#REF!,0)))</f>
        <v/>
      </c>
      <c r="FW165" s="57" t="str">
        <f>IF(AU165="","",INDEX($FW$2:$GA$2,2,MATCH(AU165,#REF!,0)))</f>
        <v/>
      </c>
      <c r="FX165" s="57" t="str">
        <f>IF(AV165="","",INDEX($FW$2:$GA$2,2,MATCH(AV165,#REF!,0)))</f>
        <v/>
      </c>
      <c r="FY165" s="57" t="str">
        <f>IF(AW165="","",INDEX($FW$2:$GA$2,2,MATCH(AW165,#REF!,0)))</f>
        <v/>
      </c>
      <c r="FZ165" s="58" t="str">
        <f>IF(AX165="","",INDEX($FW$2:$GA$2,2,MATCH(AX165,#REF!,0)))</f>
        <v/>
      </c>
      <c r="GA165" s="59" t="e">
        <f>SUMPRODUCT(FQ165:FZ165,#REF!)</f>
        <v>#REF!</v>
      </c>
      <c r="GB165" s="43"/>
      <c r="GC165" s="88" t="str">
        <f t="shared" si="349"/>
        <v/>
      </c>
      <c r="GD165" s="88" t="e">
        <f t="shared" si="350"/>
        <v>#REF!</v>
      </c>
      <c r="GE165" s="88" t="e">
        <f t="shared" si="351"/>
        <v>#REF!</v>
      </c>
      <c r="GF165" s="87" t="e">
        <f t="shared" si="352"/>
        <v>#REF!</v>
      </c>
      <c r="GG165" s="87" t="str">
        <f t="shared" si="353"/>
        <v/>
      </c>
      <c r="GH165" s="87" t="str">
        <f t="shared" si="354"/>
        <v/>
      </c>
      <c r="GI165" s="87" t="str">
        <f t="shared" si="355"/>
        <v/>
      </c>
      <c r="GJ165" s="87" t="str">
        <f t="shared" si="356"/>
        <v/>
      </c>
    </row>
    <row r="166" spans="1:192" s="13" customFormat="1" ht="22.5" customHeight="1" outlineLevel="1">
      <c r="A166" s="608"/>
      <c r="B166" s="166"/>
      <c r="C166" s="494"/>
      <c r="D166" s="498" t="s">
        <v>374</v>
      </c>
      <c r="E166" s="195" t="s">
        <v>225</v>
      </c>
      <c r="F166" s="198" t="s">
        <v>358</v>
      </c>
      <c r="G166" s="167"/>
      <c r="H166" s="165"/>
      <c r="I166" s="167">
        <v>1976</v>
      </c>
      <c r="J166" s="167" t="str">
        <f t="shared" si="358"/>
        <v>昭51</v>
      </c>
      <c r="K166" s="167"/>
      <c r="L166" s="621">
        <v>426</v>
      </c>
      <c r="M166" s="68"/>
      <c r="N166" s="68"/>
      <c r="O166" s="168"/>
      <c r="P166" s="168"/>
      <c r="Q166" s="169"/>
      <c r="R166" s="461" t="e">
        <f t="shared" si="359"/>
        <v>#DIV/0!</v>
      </c>
      <c r="S166" s="461" t="e">
        <f t="shared" si="360"/>
        <v>#DIV/0!</v>
      </c>
      <c r="T166" s="462" t="e">
        <f t="shared" si="361"/>
        <v>#DIV/0!</v>
      </c>
      <c r="U166" s="68"/>
      <c r="V166" s="68"/>
      <c r="W166" s="68"/>
      <c r="X166" s="68"/>
      <c r="Y166" s="68"/>
      <c r="Z166" s="79" t="str">
        <f t="shared" si="362"/>
        <v>5: 200㎡以上</v>
      </c>
      <c r="AA166" s="69"/>
      <c r="AB166" s="69" t="str">
        <f t="shared" si="363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364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365"/>
        <v>39</v>
      </c>
      <c r="AZ166" s="68"/>
      <c r="BA166" s="68">
        <f t="shared" si="366"/>
        <v>39</v>
      </c>
      <c r="BB166" s="69" t="e">
        <f t="shared" si="367"/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368"/>
        <v/>
      </c>
      <c r="BK166" s="441" t="s">
        <v>70</v>
      </c>
      <c r="BL166" s="441">
        <v>1</v>
      </c>
      <c r="BM166" s="441"/>
      <c r="BN166" s="442"/>
      <c r="BO166" s="440"/>
      <c r="BP166" s="441"/>
      <c r="BQ166" s="441"/>
      <c r="BR166" s="441"/>
      <c r="BS166" s="441"/>
      <c r="BT166" s="441"/>
      <c r="BU166" s="441"/>
      <c r="BV166" s="442"/>
      <c r="BW166" s="191"/>
      <c r="BX166" s="190"/>
      <c r="BY166" s="190"/>
      <c r="BZ166" s="499"/>
      <c r="CA166" s="192">
        <v>1</v>
      </c>
      <c r="CB166" s="177" t="str">
        <f>IF($F166="","",IFERROR(INDEX(#REF!,MATCH('一覧（改訂前の当初）'!$F109,#REF!,0),MATCH($CA$4,#REF!,0)),""))</f>
        <v/>
      </c>
      <c r="CC166" s="178" t="str">
        <f t="shared" si="385"/>
        <v/>
      </c>
      <c r="CD166" s="176" t="str">
        <f t="shared" si="342"/>
        <v/>
      </c>
      <c r="CE166" s="179"/>
      <c r="CF166" s="106" t="str">
        <f t="shared" si="343"/>
        <v/>
      </c>
      <c r="CG166" s="75" t="str">
        <f>IF(OR($CF166="",$F166=""),"",INDEX(#REF!,MATCH($F166,#REF!,0),MATCH(CF$4,#REF!,0)))</f>
        <v/>
      </c>
      <c r="CH166" s="180" t="str">
        <f t="shared" si="344"/>
        <v/>
      </c>
      <c r="CI166" s="75">
        <v>1</v>
      </c>
      <c r="CJ166" s="181" t="str">
        <f t="shared" si="369"/>
        <v/>
      </c>
      <c r="CK166" s="107" t="e">
        <f>IF(OR(L166="",TYPE(L166)&lt;&gt;1),"",IF(OR(BJ166="",INDEX(#REF!,MATCH('一覧（改訂前の当初）'!$N109,#REF!,0),MATCH('一覧（改訂前の当初）'!CK$4,#REF!,0))="",INDEX(#REF!,MATCH('一覧（改訂前の当初）'!$N109,#REF!,0),MATCH('一覧（改訂前の当初）'!CK$4,#REF!,0))+$I166&gt;=BJ166),"",IF(OR(BI166="事後保全対応で更新",BI166="事後保全のみ更新せず"),"",INDEX(#REF!,MATCH('一覧（改訂前の当初）'!$N109,#REF!,0),MATCH('一覧（改訂前の当初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370"/>
        <v>#REF!</v>
      </c>
      <c r="CN166" s="75">
        <v>1</v>
      </c>
      <c r="CO166" s="181" t="e">
        <f t="shared" si="371"/>
        <v>#REF!</v>
      </c>
      <c r="CP166" s="107" t="e">
        <f>IF(OR(L166="",TYPE(L166)&lt;&gt;1),"",IF(OR(BJ166="",INDEX(#REF!,MATCH('一覧（改訂前の当初）'!N109,#REF!,0),MATCH(CP$4,#REF!,0))="",INDEX(#REF!,MATCH('一覧（改訂前の当初）'!N109,#REF!,0),MATCH(CP$4,#REF!,0))+$I166&gt;=BJ166),"",IF(OR(BI166="事後保全対応で更新",BI166="事後保全のみ更新せず"),"",INDEX(#REF!,MATCH('一覧（改訂前の当初）'!$N109,#REF!,0),MATCH('一覧（改訂前の当初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345"/>
        <v>#REF!</v>
      </c>
      <c r="CS166" s="75">
        <v>1</v>
      </c>
      <c r="CT166" s="181" t="e">
        <f t="shared" si="386"/>
        <v>#REF!</v>
      </c>
      <c r="CU166" s="107" t="e">
        <f>IF(OR(L166="",TYPE(L166)&lt;&gt;1),"",IF(OR(BJ166="",,INDEX(#REF!,MATCH('一覧（改訂前の当初）'!$N109,#REF!,0),MATCH('一覧（改訂前の当初）'!CU$4,#REF!,0))="",INDEX(#REF!,MATCH('一覧（改訂前の当初）'!$N109,#REF!,0),MATCH('一覧（改訂前の当初）'!CU$4,#REF!,0))+I166&gt;=BJ166),"",IF(OR(BI166="事後保全対応で更新",BI166="事後保全のみ更新せず"),"",INDEX(#REF!,MATCH('一覧（改訂前の当初）'!$N109,#REF!,0),MATCH('一覧（改訂前の当初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372"/>
        <v>#REF!</v>
      </c>
      <c r="CX166" s="75">
        <v>1</v>
      </c>
      <c r="CY166" s="182" t="e">
        <f t="shared" si="373"/>
        <v>#REF!</v>
      </c>
      <c r="CZ166" s="109" t="str">
        <f t="shared" si="346"/>
        <v/>
      </c>
      <c r="DA166" s="76" t="str">
        <f t="shared" si="357"/>
        <v/>
      </c>
      <c r="DB166" s="82">
        <v>1</v>
      </c>
      <c r="DC166" s="183" t="str">
        <f t="shared" si="347"/>
        <v/>
      </c>
      <c r="DD166" s="85" t="str">
        <f>IF($CZ166="","",INDEX(#REF!,MATCH($F166,#REF!,0),MATCH(CZ$4,#REF!,0)))</f>
        <v/>
      </c>
      <c r="DE166" s="184" t="str">
        <f t="shared" si="374"/>
        <v/>
      </c>
      <c r="DF166" s="77">
        <v>3</v>
      </c>
      <c r="DG166" s="185" t="str">
        <f t="shared" si="375"/>
        <v/>
      </c>
      <c r="DH166" s="78" t="str">
        <f t="shared" si="376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377"/>
        <v/>
      </c>
      <c r="DK166" s="75">
        <v>1</v>
      </c>
      <c r="DL166" s="181" t="str">
        <f t="shared" si="378"/>
        <v/>
      </c>
      <c r="DM166" s="78" t="str">
        <f t="shared" si="379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380"/>
        <v/>
      </c>
      <c r="DP166" s="75">
        <v>1</v>
      </c>
      <c r="DQ166" s="181" t="str">
        <f t="shared" si="381"/>
        <v/>
      </c>
      <c r="DR166" s="78" t="str">
        <f t="shared" si="382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383"/>
        <v/>
      </c>
      <c r="DU166" s="75">
        <v>1</v>
      </c>
      <c r="DV166" s="154" t="str">
        <f t="shared" si="384"/>
        <v/>
      </c>
      <c r="DW166" s="1074"/>
      <c r="DX166" s="1066"/>
      <c r="DY166" s="1067"/>
      <c r="DZ166" s="629" t="s">
        <v>429</v>
      </c>
      <c r="EA166" s="406"/>
      <c r="EB166" s="370"/>
      <c r="EC166" s="405"/>
      <c r="ED166" s="348"/>
      <c r="EE166" s="348"/>
      <c r="EF166" s="348"/>
      <c r="EG166" s="349"/>
      <c r="EH166" s="388"/>
      <c r="EI166" s="348"/>
      <c r="EJ166" s="348"/>
      <c r="EK166" s="348"/>
      <c r="EL166" s="349"/>
      <c r="EM166" s="388"/>
      <c r="EN166" s="348"/>
      <c r="EO166" s="348"/>
      <c r="EP166" s="348"/>
      <c r="EQ166" s="349"/>
      <c r="ER166" s="388"/>
      <c r="ES166" s="1200"/>
      <c r="ET166" s="1080"/>
      <c r="EU166" s="348"/>
      <c r="EV166" s="349"/>
      <c r="EW166" s="388"/>
      <c r="EX166" s="348"/>
      <c r="EY166" s="348"/>
      <c r="EZ166" s="348"/>
      <c r="FA166" s="349"/>
      <c r="FB166" s="388"/>
      <c r="FC166" s="348"/>
      <c r="FD166" s="348"/>
      <c r="FE166" s="348"/>
      <c r="FF166" s="349"/>
      <c r="FG166" s="541"/>
      <c r="FH166" s="348"/>
      <c r="FI166" s="348"/>
      <c r="FJ166" s="348"/>
      <c r="FK166" s="524"/>
      <c r="FL166" s="210"/>
      <c r="FM166" s="43"/>
      <c r="FN166" s="43"/>
      <c r="FO166" s="55" t="str">
        <f t="shared" si="348"/>
        <v/>
      </c>
      <c r="FP166" s="43"/>
      <c r="FQ166" s="56" t="str">
        <f>IF(AO166="","",INDEX($FW$2:$GA$2,2,MATCH(AO166,#REF!,0)))</f>
        <v/>
      </c>
      <c r="FR166" s="57" t="str">
        <f>IF(AP166="","",INDEX($FW$2:$GA$2,2,MATCH(AP166,#REF!,0)))</f>
        <v/>
      </c>
      <c r="FS166" s="57" t="str">
        <f>IF(AQ166="","",INDEX($FW$2:$GA$2,2,MATCH(AQ166,#REF!,0)))</f>
        <v/>
      </c>
      <c r="FT166" s="57" t="str">
        <f>IF(AR166="","",INDEX($FW$2:$GA$2,2,MATCH(AR166,#REF!,0)))</f>
        <v/>
      </c>
      <c r="FU166" s="57" t="str">
        <f>IF(AS166="","",INDEX($FW$2:$GA$2,2,MATCH(AS166,#REF!,0)))</f>
        <v/>
      </c>
      <c r="FV166" s="57" t="str">
        <f>IF(AT166="","",INDEX($FW$2:$GA$2,2,MATCH(AT166,#REF!,0)))</f>
        <v/>
      </c>
      <c r="FW166" s="57" t="str">
        <f>IF(AU166="","",INDEX($FW$2:$GA$2,2,MATCH(AU166,#REF!,0)))</f>
        <v/>
      </c>
      <c r="FX166" s="57" t="str">
        <f>IF(AV166="","",INDEX($FW$2:$GA$2,2,MATCH(AV166,#REF!,0)))</f>
        <v/>
      </c>
      <c r="FY166" s="57" t="str">
        <f>IF(AW166="","",INDEX($FW$2:$GA$2,2,MATCH(AW166,#REF!,0)))</f>
        <v/>
      </c>
      <c r="FZ166" s="58" t="str">
        <f>IF(AX166="","",INDEX($FW$2:$GA$2,2,MATCH(AX166,#REF!,0)))</f>
        <v/>
      </c>
      <c r="GA166" s="59" t="e">
        <f>SUMPRODUCT(FQ166:FZ166,#REF!)</f>
        <v>#REF!</v>
      </c>
      <c r="GB166" s="43"/>
      <c r="GC166" s="88" t="str">
        <f t="shared" si="349"/>
        <v/>
      </c>
      <c r="GD166" s="88" t="e">
        <f t="shared" si="350"/>
        <v>#REF!</v>
      </c>
      <c r="GE166" s="88" t="e">
        <f t="shared" si="351"/>
        <v>#REF!</v>
      </c>
      <c r="GF166" s="87" t="e">
        <f t="shared" si="352"/>
        <v>#REF!</v>
      </c>
      <c r="GG166" s="87" t="str">
        <f t="shared" si="353"/>
        <v/>
      </c>
      <c r="GH166" s="87" t="str">
        <f t="shared" si="354"/>
        <v/>
      </c>
      <c r="GI166" s="87" t="str">
        <f t="shared" si="355"/>
        <v/>
      </c>
      <c r="GJ166" s="87" t="str">
        <f t="shared" si="356"/>
        <v/>
      </c>
    </row>
    <row r="167" spans="1:192" s="13" customFormat="1" ht="22.5" customHeight="1" outlineLevel="1">
      <c r="A167" s="608"/>
      <c r="B167" s="166"/>
      <c r="C167" s="494"/>
      <c r="D167" s="498" t="s">
        <v>374</v>
      </c>
      <c r="E167" s="195" t="s">
        <v>226</v>
      </c>
      <c r="F167" s="198" t="s">
        <v>358</v>
      </c>
      <c r="G167" s="167"/>
      <c r="H167" s="165"/>
      <c r="I167" s="167">
        <v>1971</v>
      </c>
      <c r="J167" s="167" t="str">
        <f t="shared" si="358"/>
        <v>昭46</v>
      </c>
      <c r="K167" s="167"/>
      <c r="L167" s="621">
        <v>20</v>
      </c>
      <c r="M167" s="68"/>
      <c r="N167" s="68"/>
      <c r="O167" s="168"/>
      <c r="P167" s="168"/>
      <c r="Q167" s="169"/>
      <c r="R167" s="461" t="e">
        <f t="shared" si="359"/>
        <v>#DIV/0!</v>
      </c>
      <c r="S167" s="461" t="e">
        <f t="shared" si="360"/>
        <v>#DIV/0!</v>
      </c>
      <c r="T167" s="462" t="e">
        <f t="shared" si="361"/>
        <v>#DIV/0!</v>
      </c>
      <c r="U167" s="68"/>
      <c r="V167" s="68"/>
      <c r="W167" s="68"/>
      <c r="X167" s="68"/>
      <c r="Y167" s="68"/>
      <c r="Z167" s="79" t="str">
        <f t="shared" si="362"/>
        <v>7: 100㎡未満</v>
      </c>
      <c r="AA167" s="69"/>
      <c r="AB167" s="69" t="str">
        <f t="shared" si="363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364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365"/>
        <v>44</v>
      </c>
      <c r="AZ167" s="68"/>
      <c r="BA167" s="68">
        <f t="shared" si="366"/>
        <v>44</v>
      </c>
      <c r="BB167" s="69" t="e">
        <f t="shared" si="367"/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368"/>
        <v/>
      </c>
      <c r="BK167" s="441" t="s">
        <v>70</v>
      </c>
      <c r="BL167" s="441">
        <v>1</v>
      </c>
      <c r="BM167" s="441"/>
      <c r="BN167" s="442"/>
      <c r="BO167" s="440"/>
      <c r="BP167" s="441"/>
      <c r="BQ167" s="441"/>
      <c r="BR167" s="441"/>
      <c r="BS167" s="441"/>
      <c r="BT167" s="441"/>
      <c r="BU167" s="441"/>
      <c r="BV167" s="442"/>
      <c r="BW167" s="191"/>
      <c r="BX167" s="190"/>
      <c r="BY167" s="190"/>
      <c r="BZ167" s="499"/>
      <c r="CA167" s="192">
        <v>1</v>
      </c>
      <c r="CB167" s="177" t="str">
        <f>IF($F167="","",IFERROR(INDEX(#REF!,MATCH('一覧（改訂前の当初）'!$F110,#REF!,0),MATCH($CA$4,#REF!,0)),""))</f>
        <v/>
      </c>
      <c r="CC167" s="178" t="str">
        <f t="shared" si="385"/>
        <v/>
      </c>
      <c r="CD167" s="176" t="str">
        <f t="shared" si="342"/>
        <v/>
      </c>
      <c r="CE167" s="179"/>
      <c r="CF167" s="106" t="str">
        <f t="shared" si="343"/>
        <v/>
      </c>
      <c r="CG167" s="75" t="str">
        <f>IF(OR($CF167="",$F167=""),"",INDEX(#REF!,MATCH($F167,#REF!,0),MATCH(CF$4,#REF!,0)))</f>
        <v/>
      </c>
      <c r="CH167" s="180" t="str">
        <f t="shared" si="344"/>
        <v/>
      </c>
      <c r="CI167" s="75">
        <v>1</v>
      </c>
      <c r="CJ167" s="181" t="str">
        <f t="shared" si="369"/>
        <v/>
      </c>
      <c r="CK167" s="107" t="e">
        <f>IF(OR(L167="",TYPE(L167)&lt;&gt;1),"",IF(OR(BJ167="",INDEX(#REF!,MATCH('一覧（改訂前の当初）'!$N110,#REF!,0),MATCH('一覧（改訂前の当初）'!CK$4,#REF!,0))="",INDEX(#REF!,MATCH('一覧（改訂前の当初）'!$N110,#REF!,0),MATCH('一覧（改訂前の当初）'!CK$4,#REF!,0))+$I167&gt;=BJ167),"",IF(OR(BI167="事後保全対応で更新",BI167="事後保全のみ更新せず"),"",INDEX(#REF!,MATCH('一覧（改訂前の当初）'!$N110,#REF!,0),MATCH('一覧（改訂前の当初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370"/>
        <v>#REF!</v>
      </c>
      <c r="CN167" s="75">
        <v>1</v>
      </c>
      <c r="CO167" s="181" t="e">
        <f t="shared" si="371"/>
        <v>#REF!</v>
      </c>
      <c r="CP167" s="107" t="e">
        <f>IF(OR(L167="",TYPE(L167)&lt;&gt;1),"",IF(OR(BJ167="",INDEX(#REF!,MATCH('一覧（改訂前の当初）'!N110,#REF!,0),MATCH(CP$4,#REF!,0))="",INDEX(#REF!,MATCH('一覧（改訂前の当初）'!N110,#REF!,0),MATCH(CP$4,#REF!,0))+$I167&gt;=BJ167),"",IF(OR(BI167="事後保全対応で更新",BI167="事後保全のみ更新せず"),"",INDEX(#REF!,MATCH('一覧（改訂前の当初）'!$N110,#REF!,0),MATCH('一覧（改訂前の当初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345"/>
        <v>#REF!</v>
      </c>
      <c r="CS167" s="75">
        <v>1</v>
      </c>
      <c r="CT167" s="181" t="e">
        <f t="shared" si="386"/>
        <v>#REF!</v>
      </c>
      <c r="CU167" s="107" t="e">
        <f>IF(OR(L167="",TYPE(L167)&lt;&gt;1),"",IF(OR(BJ167="",,INDEX(#REF!,MATCH('一覧（改訂前の当初）'!$N110,#REF!,0),MATCH('一覧（改訂前の当初）'!CU$4,#REF!,0))="",INDEX(#REF!,MATCH('一覧（改訂前の当初）'!$N110,#REF!,0),MATCH('一覧（改訂前の当初）'!CU$4,#REF!,0))+I167&gt;=BJ167),"",IF(OR(BI167="事後保全対応で更新",BI167="事後保全のみ更新せず"),"",INDEX(#REF!,MATCH('一覧（改訂前の当初）'!$N110,#REF!,0),MATCH('一覧（改訂前の当初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372"/>
        <v>#REF!</v>
      </c>
      <c r="CX167" s="75">
        <v>1</v>
      </c>
      <c r="CY167" s="182" t="e">
        <f t="shared" si="373"/>
        <v>#REF!</v>
      </c>
      <c r="CZ167" s="109" t="str">
        <f t="shared" si="346"/>
        <v/>
      </c>
      <c r="DA167" s="76" t="str">
        <f t="shared" si="357"/>
        <v/>
      </c>
      <c r="DB167" s="82">
        <v>1</v>
      </c>
      <c r="DC167" s="183" t="str">
        <f t="shared" si="347"/>
        <v/>
      </c>
      <c r="DD167" s="85" t="str">
        <f>IF($CZ167="","",INDEX(#REF!,MATCH($F167,#REF!,0),MATCH(CZ$4,#REF!,0)))</f>
        <v/>
      </c>
      <c r="DE167" s="184" t="str">
        <f t="shared" si="374"/>
        <v/>
      </c>
      <c r="DF167" s="77">
        <v>3</v>
      </c>
      <c r="DG167" s="185" t="str">
        <f t="shared" si="375"/>
        <v/>
      </c>
      <c r="DH167" s="78" t="str">
        <f t="shared" si="376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377"/>
        <v/>
      </c>
      <c r="DK167" s="75">
        <v>1</v>
      </c>
      <c r="DL167" s="181" t="str">
        <f t="shared" si="378"/>
        <v/>
      </c>
      <c r="DM167" s="78" t="str">
        <f t="shared" si="379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380"/>
        <v/>
      </c>
      <c r="DP167" s="75">
        <v>1</v>
      </c>
      <c r="DQ167" s="181" t="str">
        <f t="shared" si="381"/>
        <v/>
      </c>
      <c r="DR167" s="78" t="str">
        <f t="shared" si="382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383"/>
        <v/>
      </c>
      <c r="DU167" s="75">
        <v>1</v>
      </c>
      <c r="DV167" s="154" t="str">
        <f t="shared" si="384"/>
        <v/>
      </c>
      <c r="DW167" s="1074"/>
      <c r="DX167" s="1066"/>
      <c r="DY167" s="1067"/>
      <c r="DZ167" s="629" t="s">
        <v>429</v>
      </c>
      <c r="EA167" s="406"/>
      <c r="EB167" s="370"/>
      <c r="EC167" s="405"/>
      <c r="ED167" s="348"/>
      <c r="EE167" s="348"/>
      <c r="EF167" s="348"/>
      <c r="EG167" s="349"/>
      <c r="EH167" s="388"/>
      <c r="EI167" s="348"/>
      <c r="EJ167" s="348"/>
      <c r="EK167" s="348"/>
      <c r="EL167" s="349"/>
      <c r="EM167" s="388"/>
      <c r="EN167" s="348"/>
      <c r="EO167" s="348"/>
      <c r="EP167" s="348"/>
      <c r="EQ167" s="349"/>
      <c r="ER167" s="388"/>
      <c r="ES167" s="1200"/>
      <c r="ET167" s="1080"/>
      <c r="EU167" s="348"/>
      <c r="EV167" s="349"/>
      <c r="EW167" s="388"/>
      <c r="EX167" s="348"/>
      <c r="EY167" s="348"/>
      <c r="EZ167" s="348"/>
      <c r="FA167" s="349"/>
      <c r="FB167" s="388"/>
      <c r="FC167" s="348"/>
      <c r="FD167" s="348"/>
      <c r="FE167" s="348"/>
      <c r="FF167" s="349"/>
      <c r="FG167" s="541"/>
      <c r="FH167" s="348"/>
      <c r="FI167" s="348"/>
      <c r="FJ167" s="348"/>
      <c r="FK167" s="524"/>
      <c r="FL167" s="210"/>
      <c r="FM167" s="43"/>
      <c r="FN167" s="43"/>
      <c r="FO167" s="55" t="str">
        <f t="shared" si="348"/>
        <v/>
      </c>
      <c r="FP167" s="43"/>
      <c r="FQ167" s="56" t="str">
        <f>IF(AO167="","",INDEX($FW$2:$GA$2,2,MATCH(AO167,#REF!,0)))</f>
        <v/>
      </c>
      <c r="FR167" s="57" t="str">
        <f>IF(AP167="","",INDEX($FW$2:$GA$2,2,MATCH(AP167,#REF!,0)))</f>
        <v/>
      </c>
      <c r="FS167" s="57" t="str">
        <f>IF(AQ167="","",INDEX($FW$2:$GA$2,2,MATCH(AQ167,#REF!,0)))</f>
        <v/>
      </c>
      <c r="FT167" s="57" t="str">
        <f>IF(AR167="","",INDEX($FW$2:$GA$2,2,MATCH(AR167,#REF!,0)))</f>
        <v/>
      </c>
      <c r="FU167" s="57" t="str">
        <f>IF(AS167="","",INDEX($FW$2:$GA$2,2,MATCH(AS167,#REF!,0)))</f>
        <v/>
      </c>
      <c r="FV167" s="57" t="str">
        <f>IF(AT167="","",INDEX($FW$2:$GA$2,2,MATCH(AT167,#REF!,0)))</f>
        <v/>
      </c>
      <c r="FW167" s="57" t="str">
        <f>IF(AU167="","",INDEX($FW$2:$GA$2,2,MATCH(AU167,#REF!,0)))</f>
        <v/>
      </c>
      <c r="FX167" s="57" t="str">
        <f>IF(AV167="","",INDEX($FW$2:$GA$2,2,MATCH(AV167,#REF!,0)))</f>
        <v/>
      </c>
      <c r="FY167" s="57" t="str">
        <f>IF(AW167="","",INDEX($FW$2:$GA$2,2,MATCH(AW167,#REF!,0)))</f>
        <v/>
      </c>
      <c r="FZ167" s="58" t="str">
        <f>IF(AX167="","",INDEX($FW$2:$GA$2,2,MATCH(AX167,#REF!,0)))</f>
        <v/>
      </c>
      <c r="GA167" s="59" t="e">
        <f>SUMPRODUCT(FQ167:FZ167,#REF!)</f>
        <v>#REF!</v>
      </c>
      <c r="GB167" s="43"/>
      <c r="GC167" s="88" t="str">
        <f t="shared" si="349"/>
        <v/>
      </c>
      <c r="GD167" s="88" t="e">
        <f t="shared" si="350"/>
        <v>#REF!</v>
      </c>
      <c r="GE167" s="88" t="e">
        <f t="shared" si="351"/>
        <v>#REF!</v>
      </c>
      <c r="GF167" s="87" t="e">
        <f t="shared" si="352"/>
        <v>#REF!</v>
      </c>
      <c r="GG167" s="87" t="str">
        <f t="shared" si="353"/>
        <v/>
      </c>
      <c r="GH167" s="87" t="str">
        <f t="shared" si="354"/>
        <v/>
      </c>
      <c r="GI167" s="87" t="str">
        <f t="shared" si="355"/>
        <v/>
      </c>
      <c r="GJ167" s="87" t="str">
        <f t="shared" si="356"/>
        <v/>
      </c>
    </row>
    <row r="168" spans="1:192" s="13" customFormat="1" ht="22.5" customHeight="1" outlineLevel="1">
      <c r="A168" s="608"/>
      <c r="B168" s="166"/>
      <c r="C168" s="494"/>
      <c r="D168" s="498" t="s">
        <v>374</v>
      </c>
      <c r="E168" s="195" t="s">
        <v>227</v>
      </c>
      <c r="F168" s="198" t="s">
        <v>358</v>
      </c>
      <c r="G168" s="167"/>
      <c r="H168" s="165"/>
      <c r="I168" s="167">
        <v>1981</v>
      </c>
      <c r="J168" s="167" t="str">
        <f t="shared" si="358"/>
        <v>昭56</v>
      </c>
      <c r="K168" s="167"/>
      <c r="L168" s="621">
        <v>3200</v>
      </c>
      <c r="M168" s="68"/>
      <c r="N168" s="68"/>
      <c r="O168" s="168"/>
      <c r="P168" s="168"/>
      <c r="Q168" s="169"/>
      <c r="R168" s="461" t="e">
        <f t="shared" si="359"/>
        <v>#DIV/0!</v>
      </c>
      <c r="S168" s="461" t="e">
        <f t="shared" si="360"/>
        <v>#DIV/0!</v>
      </c>
      <c r="T168" s="462" t="e">
        <f t="shared" si="361"/>
        <v>#DIV/0!</v>
      </c>
      <c r="U168" s="68"/>
      <c r="V168" s="68"/>
      <c r="W168" s="68"/>
      <c r="X168" s="68"/>
      <c r="Y168" s="68"/>
      <c r="Z168" s="79" t="str">
        <f t="shared" si="362"/>
        <v>2: 3,000㎡以上</v>
      </c>
      <c r="AA168" s="69"/>
      <c r="AB168" s="69" t="str">
        <f t="shared" si="363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364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365"/>
        <v>34</v>
      </c>
      <c r="AZ168" s="68"/>
      <c r="BA168" s="68">
        <f t="shared" si="366"/>
        <v>34</v>
      </c>
      <c r="BB168" s="69" t="e">
        <f t="shared" si="367"/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368"/>
        <v/>
      </c>
      <c r="BK168" s="441" t="s">
        <v>68</v>
      </c>
      <c r="BL168" s="441">
        <v>2</v>
      </c>
      <c r="BM168" s="441"/>
      <c r="BN168" s="442"/>
      <c r="BO168" s="440"/>
      <c r="BP168" s="441"/>
      <c r="BQ168" s="441"/>
      <c r="BR168" s="441"/>
      <c r="BS168" s="441"/>
      <c r="BT168" s="441"/>
      <c r="BU168" s="441"/>
      <c r="BV168" s="442"/>
      <c r="BW168" s="191"/>
      <c r="BX168" s="190"/>
      <c r="BY168" s="190"/>
      <c r="BZ168" s="499"/>
      <c r="CA168" s="192">
        <v>1</v>
      </c>
      <c r="CB168" s="177" t="str">
        <f>IF($F168="","",IFERROR(INDEX(#REF!,MATCH('一覧（改訂前の当初）'!$F111,#REF!,0),MATCH($CA$4,#REF!,0)),""))</f>
        <v/>
      </c>
      <c r="CC168" s="178" t="str">
        <f t="shared" si="385"/>
        <v/>
      </c>
      <c r="CD168" s="176" t="str">
        <f t="shared" si="342"/>
        <v/>
      </c>
      <c r="CE168" s="179"/>
      <c r="CF168" s="106" t="str">
        <f t="shared" si="343"/>
        <v/>
      </c>
      <c r="CG168" s="75" t="str">
        <f>IF(OR($CF168="",$F168=""),"",INDEX(#REF!,MATCH($F168,#REF!,0),MATCH(CF$4,#REF!,0)))</f>
        <v/>
      </c>
      <c r="CH168" s="180" t="str">
        <f t="shared" si="344"/>
        <v/>
      </c>
      <c r="CI168" s="75">
        <v>1</v>
      </c>
      <c r="CJ168" s="181" t="str">
        <f t="shared" si="369"/>
        <v/>
      </c>
      <c r="CK168" s="107" t="e">
        <f>IF(OR(L168="",TYPE(L168)&lt;&gt;1),"",IF(OR(BJ168="",INDEX(#REF!,MATCH('一覧（改訂前の当初）'!$N111,#REF!,0),MATCH('一覧（改訂前の当初）'!CK$4,#REF!,0))="",INDEX(#REF!,MATCH('一覧（改訂前の当初）'!$N111,#REF!,0),MATCH('一覧（改訂前の当初）'!CK$4,#REF!,0))+$I168&gt;=BJ168),"",IF(OR(BI168="事後保全対応で更新",BI168="事後保全のみ更新せず"),"",INDEX(#REF!,MATCH('一覧（改訂前の当初）'!$N111,#REF!,0),MATCH('一覧（改訂前の当初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370"/>
        <v>#REF!</v>
      </c>
      <c r="CN168" s="75">
        <v>1</v>
      </c>
      <c r="CO168" s="181" t="e">
        <f t="shared" si="371"/>
        <v>#REF!</v>
      </c>
      <c r="CP168" s="107" t="e">
        <f>IF(OR(L168="",TYPE(L168)&lt;&gt;1),"",IF(OR(BJ168="",INDEX(#REF!,MATCH('一覧（改訂前の当初）'!N111,#REF!,0),MATCH(CP$4,#REF!,0))="",INDEX(#REF!,MATCH('一覧（改訂前の当初）'!N111,#REF!,0),MATCH(CP$4,#REF!,0))+$I168&gt;=BJ168),"",IF(OR(BI168="事後保全対応で更新",BI168="事後保全のみ更新せず"),"",INDEX(#REF!,MATCH('一覧（改訂前の当初）'!$N111,#REF!,0),MATCH('一覧（改訂前の当初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345"/>
        <v>#REF!</v>
      </c>
      <c r="CS168" s="75">
        <v>1</v>
      </c>
      <c r="CT168" s="181" t="e">
        <f t="shared" si="386"/>
        <v>#REF!</v>
      </c>
      <c r="CU168" s="107" t="e">
        <f>IF(OR(L168="",TYPE(L168)&lt;&gt;1),"",IF(OR(BJ168="",,INDEX(#REF!,MATCH('一覧（改訂前の当初）'!$N111,#REF!,0),MATCH('一覧（改訂前の当初）'!CU$4,#REF!,0))="",INDEX(#REF!,MATCH('一覧（改訂前の当初）'!$N111,#REF!,0),MATCH('一覧（改訂前の当初）'!CU$4,#REF!,0))+I168&gt;=BJ168),"",IF(OR(BI168="事後保全対応で更新",BI168="事後保全のみ更新せず"),"",INDEX(#REF!,MATCH('一覧（改訂前の当初）'!$N111,#REF!,0),MATCH('一覧（改訂前の当初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372"/>
        <v>#REF!</v>
      </c>
      <c r="CX168" s="75">
        <v>1</v>
      </c>
      <c r="CY168" s="182" t="e">
        <f t="shared" si="373"/>
        <v>#REF!</v>
      </c>
      <c r="CZ168" s="109" t="str">
        <f t="shared" si="346"/>
        <v/>
      </c>
      <c r="DA168" s="76" t="str">
        <f t="shared" si="357"/>
        <v/>
      </c>
      <c r="DB168" s="82">
        <v>1</v>
      </c>
      <c r="DC168" s="183" t="str">
        <f t="shared" si="347"/>
        <v/>
      </c>
      <c r="DD168" s="85" t="str">
        <f>IF($CZ168="","",INDEX(#REF!,MATCH($F168,#REF!,0),MATCH(CZ$4,#REF!,0)))</f>
        <v/>
      </c>
      <c r="DE168" s="184" t="str">
        <f t="shared" si="374"/>
        <v/>
      </c>
      <c r="DF168" s="77">
        <v>3</v>
      </c>
      <c r="DG168" s="185" t="str">
        <f t="shared" si="375"/>
        <v/>
      </c>
      <c r="DH168" s="78" t="str">
        <f t="shared" si="376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377"/>
        <v/>
      </c>
      <c r="DK168" s="75">
        <v>1</v>
      </c>
      <c r="DL168" s="181" t="str">
        <f t="shared" si="378"/>
        <v/>
      </c>
      <c r="DM168" s="78" t="str">
        <f t="shared" si="379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380"/>
        <v/>
      </c>
      <c r="DP168" s="75">
        <v>1</v>
      </c>
      <c r="DQ168" s="181" t="str">
        <f t="shared" si="381"/>
        <v/>
      </c>
      <c r="DR168" s="78" t="str">
        <f t="shared" si="382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383"/>
        <v/>
      </c>
      <c r="DU168" s="75">
        <v>1</v>
      </c>
      <c r="DV168" s="154" t="str">
        <f t="shared" si="384"/>
        <v/>
      </c>
      <c r="DW168" s="508"/>
      <c r="DX168" s="345"/>
      <c r="DY168" s="348"/>
      <c r="DZ168" s="348"/>
      <c r="EA168" s="348"/>
      <c r="EB168" s="349"/>
      <c r="EC168" s="388"/>
      <c r="ED168" s="348"/>
      <c r="EE168" s="1067" t="s">
        <v>427</v>
      </c>
      <c r="EF168" s="1067" t="s">
        <v>427</v>
      </c>
      <c r="EG168" s="1201" t="s">
        <v>427</v>
      </c>
      <c r="EH168" s="1209" t="s">
        <v>427</v>
      </c>
      <c r="EI168" s="629" t="s">
        <v>429</v>
      </c>
      <c r="EJ168" s="404"/>
      <c r="EK168" s="406"/>
      <c r="EL168" s="349"/>
      <c r="EM168" s="388"/>
      <c r="EN168" s="348"/>
      <c r="EO168" s="348"/>
      <c r="EP168" s="348"/>
      <c r="EQ168" s="349"/>
      <c r="ER168" s="388"/>
      <c r="ES168" s="346"/>
      <c r="ET168" s="348"/>
      <c r="EU168" s="348"/>
      <c r="EV168" s="349"/>
      <c r="EW168" s="388"/>
      <c r="EX168" s="348"/>
      <c r="EY168" s="348"/>
      <c r="EZ168" s="348"/>
      <c r="FA168" s="349"/>
      <c r="FB168" s="388"/>
      <c r="FC168" s="1187" t="s">
        <v>55</v>
      </c>
      <c r="FD168" s="1184" t="s">
        <v>55</v>
      </c>
      <c r="FE168" s="348"/>
      <c r="FF168" s="349"/>
      <c r="FG168" s="541"/>
      <c r="FH168" s="348"/>
      <c r="FI168" s="348"/>
      <c r="FJ168" s="348"/>
      <c r="FK168" s="524"/>
      <c r="FL168" s="210"/>
      <c r="FM168" s="43"/>
      <c r="FN168" s="43"/>
      <c r="FO168" s="55" t="str">
        <f t="shared" si="348"/>
        <v/>
      </c>
      <c r="FP168" s="43"/>
      <c r="FQ168" s="56" t="str">
        <f>IF(AO168="","",INDEX($FW$2:$GA$2,2,MATCH(AO168,#REF!,0)))</f>
        <v/>
      </c>
      <c r="FR168" s="57" t="str">
        <f>IF(AP168="","",INDEX($FW$2:$GA$2,2,MATCH(AP168,#REF!,0)))</f>
        <v/>
      </c>
      <c r="FS168" s="57" t="str">
        <f>IF(AQ168="","",INDEX($FW$2:$GA$2,2,MATCH(AQ168,#REF!,0)))</f>
        <v/>
      </c>
      <c r="FT168" s="57" t="str">
        <f>IF(AR168="","",INDEX($FW$2:$GA$2,2,MATCH(AR168,#REF!,0)))</f>
        <v/>
      </c>
      <c r="FU168" s="57" t="str">
        <f>IF(AS168="","",INDEX($FW$2:$GA$2,2,MATCH(AS168,#REF!,0)))</f>
        <v/>
      </c>
      <c r="FV168" s="57" t="str">
        <f>IF(AT168="","",INDEX($FW$2:$GA$2,2,MATCH(AT168,#REF!,0)))</f>
        <v/>
      </c>
      <c r="FW168" s="57" t="str">
        <f>IF(AU168="","",INDEX($FW$2:$GA$2,2,MATCH(AU168,#REF!,0)))</f>
        <v/>
      </c>
      <c r="FX168" s="57" t="str">
        <f>IF(AV168="","",INDEX($FW$2:$GA$2,2,MATCH(AV168,#REF!,0)))</f>
        <v/>
      </c>
      <c r="FY168" s="57" t="str">
        <f>IF(AW168="","",INDEX($FW$2:$GA$2,2,MATCH(AW168,#REF!,0)))</f>
        <v/>
      </c>
      <c r="FZ168" s="58" t="str">
        <f>IF(AX168="","",INDEX($FW$2:$GA$2,2,MATCH(AX168,#REF!,0)))</f>
        <v/>
      </c>
      <c r="GA168" s="59" t="e">
        <f>SUMPRODUCT(FQ168:FZ168,#REF!)</f>
        <v>#REF!</v>
      </c>
      <c r="GB168" s="43"/>
      <c r="GC168" s="88" t="str">
        <f t="shared" si="349"/>
        <v/>
      </c>
      <c r="GD168" s="88" t="e">
        <f t="shared" si="350"/>
        <v>#REF!</v>
      </c>
      <c r="GE168" s="88" t="e">
        <f t="shared" si="351"/>
        <v>#REF!</v>
      </c>
      <c r="GF168" s="87" t="e">
        <f t="shared" si="352"/>
        <v>#REF!</v>
      </c>
      <c r="GG168" s="87" t="str">
        <f t="shared" si="353"/>
        <v/>
      </c>
      <c r="GH168" s="87" t="str">
        <f t="shared" si="354"/>
        <v/>
      </c>
      <c r="GI168" s="87" t="str">
        <f t="shared" si="355"/>
        <v/>
      </c>
      <c r="GJ168" s="87" t="str">
        <f t="shared" si="356"/>
        <v/>
      </c>
    </row>
    <row r="169" spans="1:192" s="13" customFormat="1" ht="22.5" customHeight="1" outlineLevel="1">
      <c r="A169" s="608"/>
      <c r="B169" s="166"/>
      <c r="C169" s="494"/>
      <c r="D169" s="498" t="s">
        <v>374</v>
      </c>
      <c r="E169" s="195" t="s">
        <v>228</v>
      </c>
      <c r="F169" s="198" t="s">
        <v>358</v>
      </c>
      <c r="G169" s="167"/>
      <c r="H169" s="165"/>
      <c r="I169" s="167">
        <v>1981</v>
      </c>
      <c r="J169" s="167" t="str">
        <f t="shared" si="358"/>
        <v>昭56</v>
      </c>
      <c r="K169" s="167"/>
      <c r="L169" s="621">
        <v>680</v>
      </c>
      <c r="M169" s="68"/>
      <c r="N169" s="68"/>
      <c r="O169" s="168"/>
      <c r="P169" s="168"/>
      <c r="Q169" s="169"/>
      <c r="R169" s="461" t="e">
        <f t="shared" si="359"/>
        <v>#DIV/0!</v>
      </c>
      <c r="S169" s="461" t="e">
        <f t="shared" si="360"/>
        <v>#DIV/0!</v>
      </c>
      <c r="T169" s="462" t="e">
        <f t="shared" si="361"/>
        <v>#DIV/0!</v>
      </c>
      <c r="U169" s="68"/>
      <c r="V169" s="68"/>
      <c r="W169" s="68"/>
      <c r="X169" s="68"/>
      <c r="Y169" s="68"/>
      <c r="Z169" s="79" t="str">
        <f t="shared" si="362"/>
        <v>4: 500㎡以上</v>
      </c>
      <c r="AA169" s="69"/>
      <c r="AB169" s="69" t="str">
        <f t="shared" si="363"/>
        <v/>
      </c>
      <c r="AC169" s="170"/>
      <c r="AD169" s="170"/>
      <c r="AE169" s="171"/>
      <c r="AF169" s="170"/>
      <c r="AG169" s="170"/>
      <c r="AH169" s="170"/>
      <c r="AI169" s="172"/>
      <c r="AJ169" s="172"/>
      <c r="AK169" s="172"/>
      <c r="AL169" s="172"/>
      <c r="AM169" s="173"/>
      <c r="AN169" s="463" t="str">
        <f t="shared" si="364"/>
        <v/>
      </c>
      <c r="AO169" s="464"/>
      <c r="AP169" s="464"/>
      <c r="AQ169" s="464"/>
      <c r="AR169" s="464"/>
      <c r="AS169" s="464"/>
      <c r="AT169" s="464"/>
      <c r="AU169" s="464"/>
      <c r="AV169" s="464"/>
      <c r="AW169" s="464"/>
      <c r="AX169" s="464"/>
      <c r="AY169" s="68">
        <f t="shared" si="365"/>
        <v>34</v>
      </c>
      <c r="AZ169" s="68"/>
      <c r="BA169" s="68">
        <f t="shared" si="366"/>
        <v>34</v>
      </c>
      <c r="BB169" s="69" t="e">
        <f t="shared" si="367"/>
        <v>#REF!</v>
      </c>
      <c r="BC169" s="146"/>
      <c r="BD169" s="465"/>
      <c r="BE169" s="466"/>
      <c r="BF169" s="174"/>
      <c r="BG169" s="175"/>
      <c r="BH169" s="467"/>
      <c r="BI169" s="465"/>
      <c r="BJ169" s="441" t="str">
        <f t="shared" si="368"/>
        <v/>
      </c>
      <c r="BK169" s="441" t="s">
        <v>68</v>
      </c>
      <c r="BL169" s="441">
        <v>2</v>
      </c>
      <c r="BM169" s="441"/>
      <c r="BN169" s="442"/>
      <c r="BO169" s="440"/>
      <c r="BP169" s="441"/>
      <c r="BQ169" s="441"/>
      <c r="BR169" s="441"/>
      <c r="BS169" s="441"/>
      <c r="BT169" s="441"/>
      <c r="BU169" s="441"/>
      <c r="BV169" s="442"/>
      <c r="BW169" s="191"/>
      <c r="BX169" s="190"/>
      <c r="BY169" s="190"/>
      <c r="BZ169" s="499"/>
      <c r="CA169" s="192">
        <v>1</v>
      </c>
      <c r="CB169" s="177" t="str">
        <f>IF($F169="","",IFERROR(INDEX(#REF!,MATCH('一覧（改訂前の当初）'!$F112,#REF!,0),MATCH($CA$4,#REF!,0)),""))</f>
        <v/>
      </c>
      <c r="CC169" s="178" t="str">
        <f t="shared" si="385"/>
        <v/>
      </c>
      <c r="CD169" s="176" t="str">
        <f t="shared" si="342"/>
        <v/>
      </c>
      <c r="CE169" s="179"/>
      <c r="CF169" s="106" t="str">
        <f t="shared" si="343"/>
        <v/>
      </c>
      <c r="CG169" s="75" t="str">
        <f>IF(OR($CF169="",$F169=""),"",INDEX(#REF!,MATCH($F169,#REF!,0),MATCH(CF$4,#REF!,0)))</f>
        <v/>
      </c>
      <c r="CH169" s="180" t="str">
        <f t="shared" si="344"/>
        <v/>
      </c>
      <c r="CI169" s="75">
        <v>1</v>
      </c>
      <c r="CJ169" s="181" t="str">
        <f t="shared" si="369"/>
        <v/>
      </c>
      <c r="CK169" s="107" t="e">
        <f>IF(OR(L169="",TYPE(L169)&lt;&gt;1),"",IF(OR(BJ169="",INDEX(#REF!,MATCH('一覧（改訂前の当初）'!$N112,#REF!,0),MATCH('一覧（改訂前の当初）'!CK$4,#REF!,0))="",INDEX(#REF!,MATCH('一覧（改訂前の当初）'!$N112,#REF!,0),MATCH('一覧（改訂前の当初）'!CK$4,#REF!,0))+$I169&gt;=BJ169),"",IF(OR(BI169="事後保全対応で更新",BI169="事後保全のみ更新せず"),"",INDEX(#REF!,MATCH('一覧（改訂前の当初）'!$N112,#REF!,0),MATCH('一覧（改訂前の当初）'!CK$4,#REF!,0))+$I169)))</f>
        <v>#REF!</v>
      </c>
      <c r="CL169" s="75" t="e">
        <f>IF(OR(CK169="",$F169=""),"",IF(AND(CK169&lt;&gt;"",$CF169=CK169),INDEX(#REF!,MATCH($F169,#REF!,0),MATCH(CK$4,#REF!,0))+35,INDEX(#REF!,MATCH($F169,#REF!,0),MATCH(CK$4,#REF!,0))))</f>
        <v>#REF!</v>
      </c>
      <c r="CM169" s="180" t="e">
        <f t="shared" si="370"/>
        <v>#REF!</v>
      </c>
      <c r="CN169" s="75">
        <v>1</v>
      </c>
      <c r="CO169" s="181" t="e">
        <f t="shared" si="371"/>
        <v>#REF!</v>
      </c>
      <c r="CP169" s="107" t="e">
        <f>IF(OR(L169="",TYPE(L169)&lt;&gt;1),"",IF(OR(BJ169="",INDEX(#REF!,MATCH('一覧（改訂前の当初）'!N112,#REF!,0),MATCH(CP$4,#REF!,0))="",INDEX(#REF!,MATCH('一覧（改訂前の当初）'!N112,#REF!,0),MATCH(CP$4,#REF!,0))+$I169&gt;=BJ169),"",IF(OR(BI169="事後保全対応で更新",BI169="事後保全のみ更新せず"),"",INDEX(#REF!,MATCH('一覧（改訂前の当初）'!$N112,#REF!,0),MATCH('一覧（改訂前の当初）'!CP$4,#REF!,0))+$I169)))</f>
        <v>#REF!</v>
      </c>
      <c r="CQ169" s="75" t="e">
        <f>IF(OR(CP169="",$F169=""),"",IF(BI169="中規模のみで残存維持",IF(AND($CF169=CP169,CP169&lt;&gt;""),INDEX(#REF!,MATCH($F169,#REF!,0),MATCH(CK$4,#REF!,0))+35,INDEX(#REF!,MATCH($F169,#REF!,0),MATCH(CK$4,#REF!,0))),IF(AND($CF169=CP169,CP169&lt;&gt;""),INDEX(#REF!,MATCH($F169,#REF!,0),MATCH(CF$4,#REF!,0))+35,INDEX(#REF!,MATCH($F169,#REF!,0),MATCH(CP$4,#REF!,0)))))</f>
        <v>#REF!</v>
      </c>
      <c r="CR169" s="180" t="e">
        <f t="shared" si="345"/>
        <v>#REF!</v>
      </c>
      <c r="CS169" s="75">
        <v>1</v>
      </c>
      <c r="CT169" s="181" t="e">
        <f t="shared" si="386"/>
        <v>#REF!</v>
      </c>
      <c r="CU169" s="107" t="e">
        <f>IF(OR(L169="",TYPE(L169)&lt;&gt;1),"",IF(OR(BJ169="",,INDEX(#REF!,MATCH('一覧（改訂前の当初）'!$N112,#REF!,0),MATCH('一覧（改訂前の当初）'!CU$4,#REF!,0))="",INDEX(#REF!,MATCH('一覧（改訂前の当初）'!$N112,#REF!,0),MATCH('一覧（改訂前の当初）'!CU$4,#REF!,0))+I169&gt;=BJ169),"",IF(OR(BI169="事後保全対応で更新",BI169="事後保全のみ更新せず"),"",INDEX(#REF!,MATCH('一覧（改訂前の当初）'!$N112,#REF!,0),MATCH('一覧（改訂前の当初）'!CU$4,#REF!,0))+I169)))</f>
        <v>#REF!</v>
      </c>
      <c r="CV169" s="75" t="e">
        <f>IF(OR(CU169="",$F169=""),"",IF(AND(CU169&lt;&gt;"",$CF169=CU169),INDEX(#REF!,MATCH($F169,#REF!,0),MATCH(CF$4,#REF!,0))+35,INDEX(#REF!,MATCH($F169,#REF!,0),MATCH(CU$4,#REF!,0))))</f>
        <v>#REF!</v>
      </c>
      <c r="CW169" s="180" t="e">
        <f t="shared" si="372"/>
        <v>#REF!</v>
      </c>
      <c r="CX169" s="75">
        <v>1</v>
      </c>
      <c r="CY169" s="182" t="e">
        <f t="shared" si="373"/>
        <v>#REF!</v>
      </c>
      <c r="CZ169" s="109" t="str">
        <f t="shared" si="346"/>
        <v/>
      </c>
      <c r="DA169" s="76" t="str">
        <f t="shared" si="357"/>
        <v/>
      </c>
      <c r="DB169" s="82">
        <v>1</v>
      </c>
      <c r="DC169" s="183" t="str">
        <f t="shared" si="347"/>
        <v/>
      </c>
      <c r="DD169" s="85" t="str">
        <f>IF($CZ169="","",INDEX(#REF!,MATCH($F169,#REF!,0),MATCH(CZ$4,#REF!,0)))</f>
        <v/>
      </c>
      <c r="DE169" s="184" t="str">
        <f t="shared" si="374"/>
        <v/>
      </c>
      <c r="DF169" s="77">
        <v>3</v>
      </c>
      <c r="DG169" s="185" t="str">
        <f t="shared" si="375"/>
        <v/>
      </c>
      <c r="DH169" s="78" t="str">
        <f t="shared" si="376"/>
        <v/>
      </c>
      <c r="DI169" s="75" t="str">
        <f>IF(OR(DH169="",$F169=""),"",IF(AND(DH169&lt;&gt;"",$CF169=DH169),INDEX(#REF!,MATCH($F169,#REF!,0),MATCH(DI$4,#REF!,0))+35,INDEX(#REF!,MATCH($F169,#REF!,0),MATCH(DI$4,#REF!,0))))</f>
        <v/>
      </c>
      <c r="DJ169" s="180" t="str">
        <f t="shared" si="377"/>
        <v/>
      </c>
      <c r="DK169" s="75">
        <v>1</v>
      </c>
      <c r="DL169" s="181" t="str">
        <f t="shared" si="378"/>
        <v/>
      </c>
      <c r="DM169" s="78" t="str">
        <f t="shared" si="379"/>
        <v/>
      </c>
      <c r="DN169" s="75" t="str">
        <f>IF(OR(DM169="",$F169=""),"",IF(AND($BJ169=DM169,DM169&lt;&gt;""),INDEX(#REF!,MATCH($F169,#REF!,0),MATCH(DN$4,#REF!,0))+35,INDEX(#REF!,MATCH($F169,#REF!,0),MATCH(DN$4,#REF!,0))))</f>
        <v/>
      </c>
      <c r="DO169" s="180" t="str">
        <f t="shared" si="380"/>
        <v/>
      </c>
      <c r="DP169" s="75">
        <v>1</v>
      </c>
      <c r="DQ169" s="181" t="str">
        <f t="shared" si="381"/>
        <v/>
      </c>
      <c r="DR169" s="78" t="str">
        <f t="shared" si="382"/>
        <v/>
      </c>
      <c r="DS169" s="75" t="str">
        <f>IF(OR(DR169="",$F169=""),"",IF(AND(DR169&lt;&gt;"",$CF169=DR169),INDEX(#REF!,MATCH($F169,#REF!,0),MATCH(DS$4,#REF!,0))+35,INDEX(#REF!,MATCH($F169,#REF!,0),MATCH(DS$4,#REF!,0))))</f>
        <v/>
      </c>
      <c r="DT169" s="180" t="str">
        <f t="shared" si="383"/>
        <v/>
      </c>
      <c r="DU169" s="75">
        <v>1</v>
      </c>
      <c r="DV169" s="154" t="str">
        <f t="shared" si="384"/>
        <v/>
      </c>
      <c r="DW169" s="508"/>
      <c r="DX169" s="345"/>
      <c r="DY169" s="348"/>
      <c r="DZ169" s="348"/>
      <c r="EA169" s="348"/>
      <c r="EB169" s="349"/>
      <c r="EC169" s="388"/>
      <c r="ED169" s="348"/>
      <c r="EE169" s="1067"/>
      <c r="EF169" s="1067"/>
      <c r="EG169" s="1201"/>
      <c r="EH169" s="1209"/>
      <c r="EI169" s="629" t="s">
        <v>429</v>
      </c>
      <c r="EJ169" s="404"/>
      <c r="EK169" s="406"/>
      <c r="EL169" s="349"/>
      <c r="EM169" s="388"/>
      <c r="EN169" s="348"/>
      <c r="EO169" s="348"/>
      <c r="EP169" s="348"/>
      <c r="EQ169" s="349"/>
      <c r="ER169" s="388"/>
      <c r="ES169" s="346"/>
      <c r="ET169" s="348"/>
      <c r="EU169" s="348"/>
      <c r="EV169" s="349"/>
      <c r="EW169" s="388"/>
      <c r="EX169" s="348"/>
      <c r="EY169" s="348"/>
      <c r="EZ169" s="348"/>
      <c r="FA169" s="349"/>
      <c r="FB169" s="388"/>
      <c r="FC169" s="1200"/>
      <c r="FD169" s="1185"/>
      <c r="FE169" s="348"/>
      <c r="FF169" s="349"/>
      <c r="FG169" s="541"/>
      <c r="FH169" s="348"/>
      <c r="FI169" s="348"/>
      <c r="FJ169" s="348"/>
      <c r="FK169" s="524"/>
      <c r="FL169" s="210"/>
      <c r="FM169" s="43"/>
      <c r="FN169" s="43"/>
      <c r="FO169" s="55" t="str">
        <f t="shared" si="348"/>
        <v/>
      </c>
      <c r="FP169" s="43"/>
      <c r="FQ169" s="56" t="str">
        <f>IF(AO169="","",INDEX($FW$2:$GA$2,2,MATCH(AO169,#REF!,0)))</f>
        <v/>
      </c>
      <c r="FR169" s="57" t="str">
        <f>IF(AP169="","",INDEX($FW$2:$GA$2,2,MATCH(AP169,#REF!,0)))</f>
        <v/>
      </c>
      <c r="FS169" s="57" t="str">
        <f>IF(AQ169="","",INDEX($FW$2:$GA$2,2,MATCH(AQ169,#REF!,0)))</f>
        <v/>
      </c>
      <c r="FT169" s="57" t="str">
        <f>IF(AR169="","",INDEX($FW$2:$GA$2,2,MATCH(AR169,#REF!,0)))</f>
        <v/>
      </c>
      <c r="FU169" s="57" t="str">
        <f>IF(AS169="","",INDEX($FW$2:$GA$2,2,MATCH(AS169,#REF!,0)))</f>
        <v/>
      </c>
      <c r="FV169" s="57" t="str">
        <f>IF(AT169="","",INDEX($FW$2:$GA$2,2,MATCH(AT169,#REF!,0)))</f>
        <v/>
      </c>
      <c r="FW169" s="57" t="str">
        <f>IF(AU169="","",INDEX($FW$2:$GA$2,2,MATCH(AU169,#REF!,0)))</f>
        <v/>
      </c>
      <c r="FX169" s="57" t="str">
        <f>IF(AV169="","",INDEX($FW$2:$GA$2,2,MATCH(AV169,#REF!,0)))</f>
        <v/>
      </c>
      <c r="FY169" s="57" t="str">
        <f>IF(AW169="","",INDEX($FW$2:$GA$2,2,MATCH(AW169,#REF!,0)))</f>
        <v/>
      </c>
      <c r="FZ169" s="58" t="str">
        <f>IF(AX169="","",INDEX($FW$2:$GA$2,2,MATCH(AX169,#REF!,0)))</f>
        <v/>
      </c>
      <c r="GA169" s="59" t="e">
        <f>SUMPRODUCT(FQ169:FZ169,#REF!)</f>
        <v>#REF!</v>
      </c>
      <c r="GB169" s="43"/>
      <c r="GC169" s="88" t="str">
        <f t="shared" si="349"/>
        <v/>
      </c>
      <c r="GD169" s="88" t="e">
        <f t="shared" si="350"/>
        <v>#REF!</v>
      </c>
      <c r="GE169" s="88" t="e">
        <f t="shared" si="351"/>
        <v>#REF!</v>
      </c>
      <c r="GF169" s="87" t="e">
        <f t="shared" si="352"/>
        <v>#REF!</v>
      </c>
      <c r="GG169" s="87" t="str">
        <f t="shared" si="353"/>
        <v/>
      </c>
      <c r="GH169" s="87" t="str">
        <f t="shared" si="354"/>
        <v/>
      </c>
      <c r="GI169" s="87" t="str">
        <f t="shared" si="355"/>
        <v/>
      </c>
      <c r="GJ169" s="87" t="str">
        <f t="shared" si="356"/>
        <v/>
      </c>
    </row>
    <row r="170" spans="1:192" s="13" customFormat="1" ht="22.5" customHeight="1" outlineLevel="1">
      <c r="A170" s="608"/>
      <c r="B170" s="166"/>
      <c r="C170" s="494"/>
      <c r="D170" s="498" t="s">
        <v>374</v>
      </c>
      <c r="E170" s="195" t="s">
        <v>229</v>
      </c>
      <c r="F170" s="198" t="s">
        <v>358</v>
      </c>
      <c r="G170" s="167"/>
      <c r="H170" s="165"/>
      <c r="I170" s="167">
        <v>1981</v>
      </c>
      <c r="J170" s="167" t="str">
        <f t="shared" si="358"/>
        <v>昭56</v>
      </c>
      <c r="K170" s="167"/>
      <c r="L170" s="621">
        <v>85</v>
      </c>
      <c r="M170" s="68"/>
      <c r="N170" s="68"/>
      <c r="O170" s="168"/>
      <c r="P170" s="168"/>
      <c r="Q170" s="169"/>
      <c r="R170" s="461" t="e">
        <f t="shared" si="359"/>
        <v>#DIV/0!</v>
      </c>
      <c r="S170" s="461" t="e">
        <f t="shared" si="360"/>
        <v>#DIV/0!</v>
      </c>
      <c r="T170" s="462" t="e">
        <f t="shared" si="361"/>
        <v>#DIV/0!</v>
      </c>
      <c r="U170" s="68"/>
      <c r="V170" s="68"/>
      <c r="W170" s="68"/>
      <c r="X170" s="68"/>
      <c r="Y170" s="68"/>
      <c r="Z170" s="79" t="str">
        <f t="shared" si="362"/>
        <v>7: 100㎡未満</v>
      </c>
      <c r="AA170" s="69"/>
      <c r="AB170" s="69" t="str">
        <f t="shared" si="363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364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si="365"/>
        <v>34</v>
      </c>
      <c r="AZ170" s="68"/>
      <c r="BA170" s="68">
        <f t="shared" si="366"/>
        <v>34</v>
      </c>
      <c r="BB170" s="69" t="e">
        <f t="shared" si="367"/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si="368"/>
        <v/>
      </c>
      <c r="BK170" s="441" t="s">
        <v>70</v>
      </c>
      <c r="BL170" s="441">
        <v>1</v>
      </c>
      <c r="BM170" s="441"/>
      <c r="BN170" s="442"/>
      <c r="BO170" s="440"/>
      <c r="BP170" s="441"/>
      <c r="BQ170" s="441"/>
      <c r="BR170" s="441"/>
      <c r="BS170" s="441"/>
      <c r="BT170" s="441"/>
      <c r="BU170" s="441"/>
      <c r="BV170" s="442"/>
      <c r="BW170" s="191"/>
      <c r="BX170" s="190"/>
      <c r="BY170" s="190"/>
      <c r="BZ170" s="499"/>
      <c r="CA170" s="192">
        <v>1</v>
      </c>
      <c r="CB170" s="177" t="str">
        <f>IF($F170="","",IFERROR(INDEX(#REF!,MATCH('一覧（改訂前の当初）'!$F113,#REF!,0),MATCH($CA$4,#REF!,0)),""))</f>
        <v/>
      </c>
      <c r="CC170" s="178" t="str">
        <f t="shared" si="385"/>
        <v/>
      </c>
      <c r="CD170" s="176" t="str">
        <f t="shared" si="342"/>
        <v/>
      </c>
      <c r="CE170" s="179"/>
      <c r="CF170" s="106" t="str">
        <f t="shared" si="343"/>
        <v/>
      </c>
      <c r="CG170" s="75" t="str">
        <f>IF(OR($CF170="",$F170=""),"",INDEX(#REF!,MATCH($F170,#REF!,0),MATCH(CF$4,#REF!,0)))</f>
        <v/>
      </c>
      <c r="CH170" s="180" t="str">
        <f t="shared" si="344"/>
        <v/>
      </c>
      <c r="CI170" s="75">
        <v>1</v>
      </c>
      <c r="CJ170" s="181" t="str">
        <f t="shared" si="369"/>
        <v/>
      </c>
      <c r="CK170" s="107" t="e">
        <f>IF(OR(L170="",TYPE(L170)&lt;&gt;1),"",IF(OR(BJ170="",INDEX(#REF!,MATCH('一覧（改訂前の当初）'!$N113,#REF!,0),MATCH('一覧（改訂前の当初）'!CK$4,#REF!,0))="",INDEX(#REF!,MATCH('一覧（改訂前の当初）'!$N113,#REF!,0),MATCH('一覧（改訂前の当初）'!CK$4,#REF!,0))+$I170&gt;=BJ170),"",IF(OR(BI170="事後保全対応で更新",BI170="事後保全のみ更新せず"),"",INDEX(#REF!,MATCH('一覧（改訂前の当初）'!$N113,#REF!,0),MATCH('一覧（改訂前の当初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370"/>
        <v>#REF!</v>
      </c>
      <c r="CN170" s="75">
        <v>1</v>
      </c>
      <c r="CO170" s="181" t="e">
        <f t="shared" si="371"/>
        <v>#REF!</v>
      </c>
      <c r="CP170" s="107" t="e">
        <f>IF(OR(L170="",TYPE(L170)&lt;&gt;1),"",IF(OR(BJ170="",INDEX(#REF!,MATCH('一覧（改訂前の当初）'!N113,#REF!,0),MATCH(CP$4,#REF!,0))="",INDEX(#REF!,MATCH('一覧（改訂前の当初）'!N113,#REF!,0),MATCH(CP$4,#REF!,0))+$I170&gt;=BJ170),"",IF(OR(BI170="事後保全対応で更新",BI170="事後保全のみ更新せず"),"",INDEX(#REF!,MATCH('一覧（改訂前の当初）'!$N113,#REF!,0),MATCH('一覧（改訂前の当初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345"/>
        <v>#REF!</v>
      </c>
      <c r="CS170" s="75">
        <v>1</v>
      </c>
      <c r="CT170" s="181" t="e">
        <f t="shared" si="386"/>
        <v>#REF!</v>
      </c>
      <c r="CU170" s="107" t="e">
        <f>IF(OR(L170="",TYPE(L170)&lt;&gt;1),"",IF(OR(BJ170="",,INDEX(#REF!,MATCH('一覧（改訂前の当初）'!$N113,#REF!,0),MATCH('一覧（改訂前の当初）'!CU$4,#REF!,0))="",INDEX(#REF!,MATCH('一覧（改訂前の当初）'!$N113,#REF!,0),MATCH('一覧（改訂前の当初）'!CU$4,#REF!,0))+I170&gt;=BJ170),"",IF(OR(BI170="事後保全対応で更新",BI170="事後保全のみ更新せず"),"",INDEX(#REF!,MATCH('一覧（改訂前の当初）'!$N113,#REF!,0),MATCH('一覧（改訂前の当初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372"/>
        <v>#REF!</v>
      </c>
      <c r="CX170" s="75">
        <v>1</v>
      </c>
      <c r="CY170" s="182" t="e">
        <f t="shared" si="373"/>
        <v>#REF!</v>
      </c>
      <c r="CZ170" s="109" t="str">
        <f t="shared" si="346"/>
        <v/>
      </c>
      <c r="DA170" s="76" t="str">
        <f t="shared" si="357"/>
        <v/>
      </c>
      <c r="DB170" s="82">
        <v>1</v>
      </c>
      <c r="DC170" s="183" t="str">
        <f t="shared" si="347"/>
        <v/>
      </c>
      <c r="DD170" s="85" t="str">
        <f>IF($CZ170="","",INDEX(#REF!,MATCH($F170,#REF!,0),MATCH(CZ$4,#REF!,0)))</f>
        <v/>
      </c>
      <c r="DE170" s="184" t="str">
        <f t="shared" si="374"/>
        <v/>
      </c>
      <c r="DF170" s="77">
        <v>3</v>
      </c>
      <c r="DG170" s="185" t="str">
        <f t="shared" si="375"/>
        <v/>
      </c>
      <c r="DH170" s="78" t="str">
        <f t="shared" si="376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377"/>
        <v/>
      </c>
      <c r="DK170" s="75">
        <v>1</v>
      </c>
      <c r="DL170" s="181" t="str">
        <f t="shared" si="378"/>
        <v/>
      </c>
      <c r="DM170" s="78" t="str">
        <f t="shared" si="379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380"/>
        <v/>
      </c>
      <c r="DP170" s="75">
        <v>1</v>
      </c>
      <c r="DQ170" s="181" t="str">
        <f t="shared" si="381"/>
        <v/>
      </c>
      <c r="DR170" s="78" t="str">
        <f t="shared" si="382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383"/>
        <v/>
      </c>
      <c r="DU170" s="75">
        <v>1</v>
      </c>
      <c r="DV170" s="154" t="str">
        <f t="shared" si="384"/>
        <v/>
      </c>
      <c r="DW170" s="508"/>
      <c r="DX170" s="345"/>
      <c r="DY170" s="348"/>
      <c r="DZ170" s="348"/>
      <c r="EA170" s="348"/>
      <c r="EB170" s="349"/>
      <c r="EC170" s="388"/>
      <c r="ED170" s="348"/>
      <c r="EE170" s="1067"/>
      <c r="EF170" s="1067"/>
      <c r="EG170" s="1201"/>
      <c r="EH170" s="1209"/>
      <c r="EI170" s="629" t="s">
        <v>429</v>
      </c>
      <c r="EJ170" s="404"/>
      <c r="EK170" s="406"/>
      <c r="EL170" s="349"/>
      <c r="EM170" s="388"/>
      <c r="EN170" s="348"/>
      <c r="EO170" s="348"/>
      <c r="EP170" s="348"/>
      <c r="EQ170" s="349"/>
      <c r="ER170" s="388"/>
      <c r="ES170" s="346"/>
      <c r="ET170" s="348"/>
      <c r="EU170" s="348"/>
      <c r="EV170" s="349"/>
      <c r="EW170" s="388"/>
      <c r="EX170" s="348"/>
      <c r="EY170" s="348"/>
      <c r="EZ170" s="348"/>
      <c r="FA170" s="349"/>
      <c r="FB170" s="388"/>
      <c r="FC170" s="1200"/>
      <c r="FD170" s="1185"/>
      <c r="FE170" s="348"/>
      <c r="FF170" s="349"/>
      <c r="FG170" s="541"/>
      <c r="FH170" s="348"/>
      <c r="FI170" s="348"/>
      <c r="FJ170" s="348"/>
      <c r="FK170" s="524"/>
      <c r="FL170" s="210"/>
      <c r="FM170" s="43"/>
      <c r="FN170" s="43"/>
      <c r="FO170" s="55" t="str">
        <f t="shared" si="348"/>
        <v/>
      </c>
      <c r="FP170" s="43"/>
      <c r="FQ170" s="56" t="str">
        <f>IF(AO170="","",INDEX($FW$2:$GA$2,2,MATCH(AO170,#REF!,0)))</f>
        <v/>
      </c>
      <c r="FR170" s="57" t="str">
        <f>IF(AP170="","",INDEX($FW$2:$GA$2,2,MATCH(AP170,#REF!,0)))</f>
        <v/>
      </c>
      <c r="FS170" s="57" t="str">
        <f>IF(AQ170="","",INDEX($FW$2:$GA$2,2,MATCH(AQ170,#REF!,0)))</f>
        <v/>
      </c>
      <c r="FT170" s="57" t="str">
        <f>IF(AR170="","",INDEX($FW$2:$GA$2,2,MATCH(AR170,#REF!,0)))</f>
        <v/>
      </c>
      <c r="FU170" s="57" t="str">
        <f>IF(AS170="","",INDEX($FW$2:$GA$2,2,MATCH(AS170,#REF!,0)))</f>
        <v/>
      </c>
      <c r="FV170" s="57" t="str">
        <f>IF(AT170="","",INDEX($FW$2:$GA$2,2,MATCH(AT170,#REF!,0)))</f>
        <v/>
      </c>
      <c r="FW170" s="57" t="str">
        <f>IF(AU170="","",INDEX($FW$2:$GA$2,2,MATCH(AU170,#REF!,0)))</f>
        <v/>
      </c>
      <c r="FX170" s="57" t="str">
        <f>IF(AV170="","",INDEX($FW$2:$GA$2,2,MATCH(AV170,#REF!,0)))</f>
        <v/>
      </c>
      <c r="FY170" s="57" t="str">
        <f>IF(AW170="","",INDEX($FW$2:$GA$2,2,MATCH(AW170,#REF!,0)))</f>
        <v/>
      </c>
      <c r="FZ170" s="58" t="str">
        <f>IF(AX170="","",INDEX($FW$2:$GA$2,2,MATCH(AX170,#REF!,0)))</f>
        <v/>
      </c>
      <c r="GA170" s="59" t="e">
        <f>SUMPRODUCT(FQ170:FZ170,#REF!)</f>
        <v>#REF!</v>
      </c>
      <c r="GB170" s="43"/>
      <c r="GC170" s="88" t="str">
        <f t="shared" si="349"/>
        <v/>
      </c>
      <c r="GD170" s="88" t="e">
        <f t="shared" si="350"/>
        <v>#REF!</v>
      </c>
      <c r="GE170" s="88" t="e">
        <f t="shared" si="351"/>
        <v>#REF!</v>
      </c>
      <c r="GF170" s="87" t="e">
        <f t="shared" si="352"/>
        <v>#REF!</v>
      </c>
      <c r="GG170" s="87" t="str">
        <f t="shared" si="353"/>
        <v/>
      </c>
      <c r="GH170" s="87" t="str">
        <f t="shared" si="354"/>
        <v/>
      </c>
      <c r="GI170" s="87" t="str">
        <f t="shared" si="355"/>
        <v/>
      </c>
      <c r="GJ170" s="87" t="str">
        <f t="shared" si="356"/>
        <v/>
      </c>
    </row>
    <row r="171" spans="1:192" s="13" customFormat="1" ht="22.5" customHeight="1" outlineLevel="1">
      <c r="A171" s="608"/>
      <c r="B171" s="166"/>
      <c r="C171" s="494"/>
      <c r="D171" s="498" t="s">
        <v>374</v>
      </c>
      <c r="E171" s="195" t="s">
        <v>230</v>
      </c>
      <c r="F171" s="198" t="s">
        <v>358</v>
      </c>
      <c r="G171" s="167"/>
      <c r="H171" s="165"/>
      <c r="I171" s="167">
        <v>1976</v>
      </c>
      <c r="J171" s="167" t="str">
        <f t="shared" si="358"/>
        <v>昭51</v>
      </c>
      <c r="K171" s="167"/>
      <c r="L171" s="621">
        <v>907</v>
      </c>
      <c r="M171" s="68"/>
      <c r="N171" s="68"/>
      <c r="O171" s="168"/>
      <c r="P171" s="168"/>
      <c r="Q171" s="169"/>
      <c r="R171" s="461" t="e">
        <f t="shared" si="359"/>
        <v>#DIV/0!</v>
      </c>
      <c r="S171" s="461" t="e">
        <f t="shared" si="360"/>
        <v>#DIV/0!</v>
      </c>
      <c r="T171" s="462" t="e">
        <f t="shared" si="361"/>
        <v>#DIV/0!</v>
      </c>
      <c r="U171" s="68"/>
      <c r="V171" s="68"/>
      <c r="W171" s="68"/>
      <c r="X171" s="68"/>
      <c r="Y171" s="68"/>
      <c r="Z171" s="79" t="str">
        <f t="shared" si="362"/>
        <v>4: 500㎡以上</v>
      </c>
      <c r="AA171" s="69"/>
      <c r="AB171" s="69" t="str">
        <f t="shared" si="363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364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365"/>
        <v>39</v>
      </c>
      <c r="AZ171" s="68"/>
      <c r="BA171" s="68">
        <f t="shared" si="366"/>
        <v>39</v>
      </c>
      <c r="BB171" s="69" t="e">
        <f t="shared" si="367"/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368"/>
        <v/>
      </c>
      <c r="BK171" s="441" t="s">
        <v>68</v>
      </c>
      <c r="BL171" s="441">
        <v>2</v>
      </c>
      <c r="BM171" s="441"/>
      <c r="BN171" s="442"/>
      <c r="BO171" s="440"/>
      <c r="BP171" s="441"/>
      <c r="BQ171" s="441"/>
      <c r="BR171" s="441"/>
      <c r="BS171" s="441"/>
      <c r="BT171" s="441"/>
      <c r="BU171" s="441"/>
      <c r="BV171" s="442"/>
      <c r="BW171" s="191"/>
      <c r="BX171" s="190"/>
      <c r="BY171" s="190"/>
      <c r="BZ171" s="499"/>
      <c r="CA171" s="192">
        <v>1</v>
      </c>
      <c r="CB171" s="177" t="str">
        <f>IF($F171="","",IFERROR(INDEX(#REF!,MATCH('一覧（改訂前の当初）'!$F114,#REF!,0),MATCH($CA$4,#REF!,0)),""))</f>
        <v/>
      </c>
      <c r="CC171" s="178" t="str">
        <f t="shared" si="385"/>
        <v/>
      </c>
      <c r="CD171" s="176" t="str">
        <f t="shared" si="342"/>
        <v/>
      </c>
      <c r="CE171" s="179"/>
      <c r="CF171" s="106" t="str">
        <f t="shared" si="343"/>
        <v/>
      </c>
      <c r="CG171" s="75" t="str">
        <f>IF(OR($CF171="",$F171=""),"",INDEX(#REF!,MATCH($F171,#REF!,0),MATCH(CF$4,#REF!,0)))</f>
        <v/>
      </c>
      <c r="CH171" s="180" t="str">
        <f t="shared" si="344"/>
        <v/>
      </c>
      <c r="CI171" s="75">
        <v>1</v>
      </c>
      <c r="CJ171" s="181" t="str">
        <f t="shared" si="369"/>
        <v/>
      </c>
      <c r="CK171" s="107" t="e">
        <f>IF(OR(L171="",TYPE(L171)&lt;&gt;1),"",IF(OR(BJ171="",INDEX(#REF!,MATCH('一覧（改訂前の当初）'!$N114,#REF!,0),MATCH('一覧（改訂前の当初）'!CK$4,#REF!,0))="",INDEX(#REF!,MATCH('一覧（改訂前の当初）'!$N114,#REF!,0),MATCH('一覧（改訂前の当初）'!CK$4,#REF!,0))+$I171&gt;=BJ171),"",IF(OR(BI171="事後保全対応で更新",BI171="事後保全のみ更新せず"),"",INDEX(#REF!,MATCH('一覧（改訂前の当初）'!$N114,#REF!,0),MATCH('一覧（改訂前の当初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370"/>
        <v>#REF!</v>
      </c>
      <c r="CN171" s="75">
        <v>1</v>
      </c>
      <c r="CO171" s="181" t="e">
        <f t="shared" si="371"/>
        <v>#REF!</v>
      </c>
      <c r="CP171" s="107" t="e">
        <f>IF(OR(L171="",TYPE(L171)&lt;&gt;1),"",IF(OR(BJ171="",INDEX(#REF!,MATCH('一覧（改訂前の当初）'!N114,#REF!,0),MATCH(CP$4,#REF!,0))="",INDEX(#REF!,MATCH('一覧（改訂前の当初）'!N114,#REF!,0),MATCH(CP$4,#REF!,0))+$I171&gt;=BJ171),"",IF(OR(BI171="事後保全対応で更新",BI171="事後保全のみ更新せず"),"",INDEX(#REF!,MATCH('一覧（改訂前の当初）'!$N114,#REF!,0),MATCH('一覧（改訂前の当初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345"/>
        <v>#REF!</v>
      </c>
      <c r="CS171" s="75">
        <v>1</v>
      </c>
      <c r="CT171" s="181" t="e">
        <f t="shared" si="386"/>
        <v>#REF!</v>
      </c>
      <c r="CU171" s="107" t="e">
        <f>IF(OR(L171="",TYPE(L171)&lt;&gt;1),"",IF(OR(BJ171="",,INDEX(#REF!,MATCH('一覧（改訂前の当初）'!$N114,#REF!,0),MATCH('一覧（改訂前の当初）'!CU$4,#REF!,0))="",INDEX(#REF!,MATCH('一覧（改訂前の当初）'!$N114,#REF!,0),MATCH('一覧（改訂前の当初）'!CU$4,#REF!,0))+I171&gt;=BJ171),"",IF(OR(BI171="事後保全対応で更新",BI171="事後保全のみ更新せず"),"",INDEX(#REF!,MATCH('一覧（改訂前の当初）'!$N114,#REF!,0),MATCH('一覧（改訂前の当初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372"/>
        <v>#REF!</v>
      </c>
      <c r="CX171" s="75">
        <v>1</v>
      </c>
      <c r="CY171" s="182" t="e">
        <f t="shared" si="373"/>
        <v>#REF!</v>
      </c>
      <c r="CZ171" s="109" t="str">
        <f t="shared" si="346"/>
        <v/>
      </c>
      <c r="DA171" s="76" t="str">
        <f t="shared" si="357"/>
        <v/>
      </c>
      <c r="DB171" s="82">
        <v>1</v>
      </c>
      <c r="DC171" s="183" t="str">
        <f t="shared" si="347"/>
        <v/>
      </c>
      <c r="DD171" s="85" t="str">
        <f>IF($CZ171="","",INDEX(#REF!,MATCH($F171,#REF!,0),MATCH(CZ$4,#REF!,0)))</f>
        <v/>
      </c>
      <c r="DE171" s="184" t="str">
        <f t="shared" si="374"/>
        <v/>
      </c>
      <c r="DF171" s="77">
        <v>3</v>
      </c>
      <c r="DG171" s="185" t="str">
        <f t="shared" si="375"/>
        <v/>
      </c>
      <c r="DH171" s="78" t="str">
        <f t="shared" si="376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377"/>
        <v/>
      </c>
      <c r="DK171" s="75">
        <v>1</v>
      </c>
      <c r="DL171" s="181" t="str">
        <f t="shared" si="378"/>
        <v/>
      </c>
      <c r="DM171" s="78" t="str">
        <f t="shared" si="379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380"/>
        <v/>
      </c>
      <c r="DP171" s="75">
        <v>1</v>
      </c>
      <c r="DQ171" s="181" t="str">
        <f t="shared" si="381"/>
        <v/>
      </c>
      <c r="DR171" s="78" t="str">
        <f t="shared" si="382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383"/>
        <v/>
      </c>
      <c r="DU171" s="75">
        <v>1</v>
      </c>
      <c r="DV171" s="154" t="str">
        <f t="shared" si="384"/>
        <v/>
      </c>
      <c r="DW171" s="508"/>
      <c r="DX171" s="345"/>
      <c r="DY171" s="348"/>
      <c r="DZ171" s="348"/>
      <c r="EA171" s="348"/>
      <c r="EB171" s="349"/>
      <c r="EC171" s="388"/>
      <c r="ED171" s="348"/>
      <c r="EE171" s="1067"/>
      <c r="EF171" s="1067"/>
      <c r="EG171" s="1201"/>
      <c r="EH171" s="1209"/>
      <c r="EI171" s="629" t="s">
        <v>429</v>
      </c>
      <c r="EJ171" s="404"/>
      <c r="EK171" s="406"/>
      <c r="EL171" s="349"/>
      <c r="EM171" s="388"/>
      <c r="EN171" s="348"/>
      <c r="EO171" s="348"/>
      <c r="EP171" s="348"/>
      <c r="EQ171" s="349"/>
      <c r="ER171" s="388"/>
      <c r="ES171" s="348"/>
      <c r="ET171" s="348"/>
      <c r="EU171" s="348"/>
      <c r="EV171" s="349"/>
      <c r="EW171" s="388"/>
      <c r="EX171" s="348"/>
      <c r="EY171" s="348"/>
      <c r="EZ171" s="348"/>
      <c r="FA171" s="349"/>
      <c r="FB171" s="388"/>
      <c r="FC171" s="1200"/>
      <c r="FD171" s="1185"/>
      <c r="FE171" s="348"/>
      <c r="FF171" s="349"/>
      <c r="FG171" s="541"/>
      <c r="FH171" s="348"/>
      <c r="FI171" s="348"/>
      <c r="FJ171" s="348"/>
      <c r="FK171" s="524"/>
      <c r="FL171" s="210"/>
      <c r="FM171" s="43"/>
      <c r="FN171" s="43"/>
      <c r="FO171" s="55" t="str">
        <f t="shared" si="348"/>
        <v/>
      </c>
      <c r="FP171" s="43"/>
      <c r="FQ171" s="56" t="str">
        <f>IF(AO171="","",INDEX($FW$2:$GA$2,2,MATCH(AO171,#REF!,0)))</f>
        <v/>
      </c>
      <c r="FR171" s="57" t="str">
        <f>IF(AP171="","",INDEX($FW$2:$GA$2,2,MATCH(AP171,#REF!,0)))</f>
        <v/>
      </c>
      <c r="FS171" s="57" t="str">
        <f>IF(AQ171="","",INDEX($FW$2:$GA$2,2,MATCH(AQ171,#REF!,0)))</f>
        <v/>
      </c>
      <c r="FT171" s="57" t="str">
        <f>IF(AR171="","",INDEX($FW$2:$GA$2,2,MATCH(AR171,#REF!,0)))</f>
        <v/>
      </c>
      <c r="FU171" s="57" t="str">
        <f>IF(AS171="","",INDEX($FW$2:$GA$2,2,MATCH(AS171,#REF!,0)))</f>
        <v/>
      </c>
      <c r="FV171" s="57" t="str">
        <f>IF(AT171="","",INDEX($FW$2:$GA$2,2,MATCH(AT171,#REF!,0)))</f>
        <v/>
      </c>
      <c r="FW171" s="57" t="str">
        <f>IF(AU171="","",INDEX($FW$2:$GA$2,2,MATCH(AU171,#REF!,0)))</f>
        <v/>
      </c>
      <c r="FX171" s="57" t="str">
        <f>IF(AV171="","",INDEX($FW$2:$GA$2,2,MATCH(AV171,#REF!,0)))</f>
        <v/>
      </c>
      <c r="FY171" s="57" t="str">
        <f>IF(AW171="","",INDEX($FW$2:$GA$2,2,MATCH(AW171,#REF!,0)))</f>
        <v/>
      </c>
      <c r="FZ171" s="58" t="str">
        <f>IF(AX171="","",INDEX($FW$2:$GA$2,2,MATCH(AX171,#REF!,0)))</f>
        <v/>
      </c>
      <c r="GA171" s="59" t="e">
        <f>SUMPRODUCT(FQ171:FZ171,#REF!)</f>
        <v>#REF!</v>
      </c>
      <c r="GB171" s="43"/>
      <c r="GC171" s="88" t="str">
        <f t="shared" si="349"/>
        <v/>
      </c>
      <c r="GD171" s="88" t="e">
        <f t="shared" si="350"/>
        <v>#REF!</v>
      </c>
      <c r="GE171" s="88" t="e">
        <f t="shared" si="351"/>
        <v>#REF!</v>
      </c>
      <c r="GF171" s="87" t="e">
        <f t="shared" si="352"/>
        <v>#REF!</v>
      </c>
      <c r="GG171" s="87" t="str">
        <f t="shared" si="353"/>
        <v/>
      </c>
      <c r="GH171" s="87" t="str">
        <f t="shared" si="354"/>
        <v/>
      </c>
      <c r="GI171" s="87" t="str">
        <f t="shared" si="355"/>
        <v/>
      </c>
      <c r="GJ171" s="87" t="str">
        <f t="shared" si="356"/>
        <v/>
      </c>
    </row>
    <row r="172" spans="1:192" s="13" customFormat="1" ht="22.5" customHeight="1" outlineLevel="1">
      <c r="A172" s="608"/>
      <c r="B172" s="166"/>
      <c r="C172" s="494"/>
      <c r="D172" s="498" t="s">
        <v>374</v>
      </c>
      <c r="E172" s="195" t="s">
        <v>231</v>
      </c>
      <c r="F172" s="198" t="s">
        <v>358</v>
      </c>
      <c r="G172" s="167"/>
      <c r="H172" s="165"/>
      <c r="I172" s="167">
        <v>1986</v>
      </c>
      <c r="J172" s="167" t="str">
        <f t="shared" si="358"/>
        <v>昭61</v>
      </c>
      <c r="K172" s="167"/>
      <c r="L172" s="621">
        <v>2239</v>
      </c>
      <c r="M172" s="68"/>
      <c r="N172" s="68"/>
      <c r="O172" s="168"/>
      <c r="P172" s="168"/>
      <c r="Q172" s="169"/>
      <c r="R172" s="461" t="e">
        <f t="shared" si="359"/>
        <v>#DIV/0!</v>
      </c>
      <c r="S172" s="461" t="e">
        <f t="shared" si="360"/>
        <v>#DIV/0!</v>
      </c>
      <c r="T172" s="462" t="e">
        <f t="shared" si="361"/>
        <v>#DIV/0!</v>
      </c>
      <c r="U172" s="68"/>
      <c r="V172" s="68"/>
      <c r="W172" s="68"/>
      <c r="X172" s="68"/>
      <c r="Y172" s="68"/>
      <c r="Z172" s="79" t="str">
        <f t="shared" si="362"/>
        <v>3: 1,000㎡以上</v>
      </c>
      <c r="AA172" s="69"/>
      <c r="AB172" s="69" t="str">
        <f t="shared" si="363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364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365"/>
        <v>29</v>
      </c>
      <c r="AZ172" s="68"/>
      <c r="BA172" s="68">
        <f t="shared" si="366"/>
        <v>29</v>
      </c>
      <c r="BB172" s="69" t="e">
        <f t="shared" si="367"/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368"/>
        <v/>
      </c>
      <c r="BK172" s="441" t="s">
        <v>68</v>
      </c>
      <c r="BL172" s="441">
        <v>2</v>
      </c>
      <c r="BM172" s="441"/>
      <c r="BN172" s="442"/>
      <c r="BO172" s="440"/>
      <c r="BP172" s="441"/>
      <c r="BQ172" s="441"/>
      <c r="BR172" s="441"/>
      <c r="BS172" s="441"/>
      <c r="BT172" s="441"/>
      <c r="BU172" s="441"/>
      <c r="BV172" s="442"/>
      <c r="BW172" s="191"/>
      <c r="BX172" s="190"/>
      <c r="BY172" s="190"/>
      <c r="BZ172" s="499"/>
      <c r="CA172" s="192">
        <v>1</v>
      </c>
      <c r="CB172" s="177" t="str">
        <f>IF($F172="","",IFERROR(INDEX(#REF!,MATCH('一覧（改訂前の当初）'!$F115,#REF!,0),MATCH($CA$4,#REF!,0)),""))</f>
        <v/>
      </c>
      <c r="CC172" s="178" t="str">
        <f t="shared" si="385"/>
        <v/>
      </c>
      <c r="CD172" s="176" t="str">
        <f t="shared" si="342"/>
        <v/>
      </c>
      <c r="CE172" s="179"/>
      <c r="CF172" s="106" t="str">
        <f t="shared" si="343"/>
        <v/>
      </c>
      <c r="CG172" s="75" t="str">
        <f>IF(OR($CF172="",$F172=""),"",INDEX(#REF!,MATCH($F172,#REF!,0),MATCH(CF$4,#REF!,0)))</f>
        <v/>
      </c>
      <c r="CH172" s="180" t="str">
        <f t="shared" si="344"/>
        <v/>
      </c>
      <c r="CI172" s="75">
        <v>1</v>
      </c>
      <c r="CJ172" s="181" t="str">
        <f t="shared" si="369"/>
        <v/>
      </c>
      <c r="CK172" s="107" t="e">
        <f>IF(OR(L172="",TYPE(L172)&lt;&gt;1),"",IF(OR(BJ172="",INDEX(#REF!,MATCH('一覧（改訂前の当初）'!$N115,#REF!,0),MATCH('一覧（改訂前の当初）'!CK$4,#REF!,0))="",INDEX(#REF!,MATCH('一覧（改訂前の当初）'!$N115,#REF!,0),MATCH('一覧（改訂前の当初）'!CK$4,#REF!,0))+$I172&gt;=BJ172),"",IF(OR(BI172="事後保全対応で更新",BI172="事後保全のみ更新せず"),"",INDEX(#REF!,MATCH('一覧（改訂前の当初）'!$N115,#REF!,0),MATCH('一覧（改訂前の当初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370"/>
        <v>#REF!</v>
      </c>
      <c r="CN172" s="75">
        <v>1</v>
      </c>
      <c r="CO172" s="181" t="e">
        <f t="shared" si="371"/>
        <v>#REF!</v>
      </c>
      <c r="CP172" s="107" t="e">
        <f>IF(OR(L172="",TYPE(L172)&lt;&gt;1),"",IF(OR(BJ172="",INDEX(#REF!,MATCH('一覧（改訂前の当初）'!N115,#REF!,0),MATCH(CP$4,#REF!,0))="",INDEX(#REF!,MATCH('一覧（改訂前の当初）'!N115,#REF!,0),MATCH(CP$4,#REF!,0))+$I172&gt;=BJ172),"",IF(OR(BI172="事後保全対応で更新",BI172="事後保全のみ更新せず"),"",INDEX(#REF!,MATCH('一覧（改訂前の当初）'!$N115,#REF!,0),MATCH('一覧（改訂前の当初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345"/>
        <v>#REF!</v>
      </c>
      <c r="CS172" s="75">
        <v>1</v>
      </c>
      <c r="CT172" s="181" t="e">
        <f t="shared" si="386"/>
        <v>#REF!</v>
      </c>
      <c r="CU172" s="107" t="e">
        <f>IF(OR(L172="",TYPE(L172)&lt;&gt;1),"",IF(OR(BJ172="",,INDEX(#REF!,MATCH('一覧（改訂前の当初）'!$N115,#REF!,0),MATCH('一覧（改訂前の当初）'!CU$4,#REF!,0))="",INDEX(#REF!,MATCH('一覧（改訂前の当初）'!$N115,#REF!,0),MATCH('一覧（改訂前の当初）'!CU$4,#REF!,0))+I172&gt;=BJ172),"",IF(OR(BI172="事後保全対応で更新",BI172="事後保全のみ更新せず"),"",INDEX(#REF!,MATCH('一覧（改訂前の当初）'!$N115,#REF!,0),MATCH('一覧（改訂前の当初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372"/>
        <v>#REF!</v>
      </c>
      <c r="CX172" s="75">
        <v>1</v>
      </c>
      <c r="CY172" s="182" t="e">
        <f t="shared" si="373"/>
        <v>#REF!</v>
      </c>
      <c r="CZ172" s="109" t="str">
        <f t="shared" si="346"/>
        <v/>
      </c>
      <c r="DA172" s="76" t="str">
        <f t="shared" si="357"/>
        <v/>
      </c>
      <c r="DB172" s="82">
        <v>1</v>
      </c>
      <c r="DC172" s="183" t="str">
        <f t="shared" si="347"/>
        <v/>
      </c>
      <c r="DD172" s="85" t="str">
        <f>IF($CZ172="","",INDEX(#REF!,MATCH($F172,#REF!,0),MATCH(CZ$4,#REF!,0)))</f>
        <v/>
      </c>
      <c r="DE172" s="184" t="str">
        <f t="shared" si="374"/>
        <v/>
      </c>
      <c r="DF172" s="77">
        <v>3</v>
      </c>
      <c r="DG172" s="185" t="str">
        <f t="shared" si="375"/>
        <v/>
      </c>
      <c r="DH172" s="78" t="str">
        <f t="shared" si="376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377"/>
        <v/>
      </c>
      <c r="DK172" s="75">
        <v>1</v>
      </c>
      <c r="DL172" s="181" t="str">
        <f t="shared" si="378"/>
        <v/>
      </c>
      <c r="DM172" s="78" t="str">
        <f t="shared" si="379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380"/>
        <v/>
      </c>
      <c r="DP172" s="75">
        <v>1</v>
      </c>
      <c r="DQ172" s="181" t="str">
        <f t="shared" si="381"/>
        <v/>
      </c>
      <c r="DR172" s="78" t="str">
        <f t="shared" si="382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383"/>
        <v/>
      </c>
      <c r="DU172" s="75">
        <v>1</v>
      </c>
      <c r="DV172" s="154" t="str">
        <f t="shared" si="384"/>
        <v/>
      </c>
      <c r="DW172" s="508"/>
      <c r="DX172" s="345"/>
      <c r="DY172" s="348"/>
      <c r="DZ172" s="348"/>
      <c r="EA172" s="348"/>
      <c r="EB172" s="349"/>
      <c r="EC172" s="388"/>
      <c r="ED172" s="348"/>
      <c r="EE172" s="1067"/>
      <c r="EF172" s="1067"/>
      <c r="EG172" s="1201"/>
      <c r="EH172" s="1209"/>
      <c r="EI172" s="629" t="s">
        <v>429</v>
      </c>
      <c r="EJ172" s="404"/>
      <c r="EK172" s="406"/>
      <c r="EL172" s="349"/>
      <c r="EM172" s="388"/>
      <c r="EN172" s="348"/>
      <c r="EO172" s="348"/>
      <c r="EP172" s="348"/>
      <c r="EQ172" s="349"/>
      <c r="ER172" s="388"/>
      <c r="ES172" s="348"/>
      <c r="ET172" s="348"/>
      <c r="EU172" s="348"/>
      <c r="EV172" s="349"/>
      <c r="EW172" s="388"/>
      <c r="EX172" s="348"/>
      <c r="EY172" s="348"/>
      <c r="EZ172" s="348"/>
      <c r="FA172" s="349"/>
      <c r="FB172" s="388"/>
      <c r="FC172" s="1200"/>
      <c r="FD172" s="1185"/>
      <c r="FE172" s="348"/>
      <c r="FF172" s="349"/>
      <c r="FG172" s="541"/>
      <c r="FH172" s="348"/>
      <c r="FI172" s="348"/>
      <c r="FJ172" s="348"/>
      <c r="FK172" s="524"/>
      <c r="FL172" s="210"/>
      <c r="FM172" s="43"/>
      <c r="FN172" s="43"/>
      <c r="FO172" s="55" t="str">
        <f t="shared" si="348"/>
        <v/>
      </c>
      <c r="FP172" s="43"/>
      <c r="FQ172" s="56" t="str">
        <f>IF(AO172="","",INDEX($FW$2:$GA$2,2,MATCH(AO172,#REF!,0)))</f>
        <v/>
      </c>
      <c r="FR172" s="57" t="str">
        <f>IF(AP172="","",INDEX($FW$2:$GA$2,2,MATCH(AP172,#REF!,0)))</f>
        <v/>
      </c>
      <c r="FS172" s="57" t="str">
        <f>IF(AQ172="","",INDEX($FW$2:$GA$2,2,MATCH(AQ172,#REF!,0)))</f>
        <v/>
      </c>
      <c r="FT172" s="57" t="str">
        <f>IF(AR172="","",INDEX($FW$2:$GA$2,2,MATCH(AR172,#REF!,0)))</f>
        <v/>
      </c>
      <c r="FU172" s="57" t="str">
        <f>IF(AS172="","",INDEX($FW$2:$GA$2,2,MATCH(AS172,#REF!,0)))</f>
        <v/>
      </c>
      <c r="FV172" s="57" t="str">
        <f>IF(AT172="","",INDEX($FW$2:$GA$2,2,MATCH(AT172,#REF!,0)))</f>
        <v/>
      </c>
      <c r="FW172" s="57" t="str">
        <f>IF(AU172="","",INDEX($FW$2:$GA$2,2,MATCH(AU172,#REF!,0)))</f>
        <v/>
      </c>
      <c r="FX172" s="57" t="str">
        <f>IF(AV172="","",INDEX($FW$2:$GA$2,2,MATCH(AV172,#REF!,0)))</f>
        <v/>
      </c>
      <c r="FY172" s="57" t="str">
        <f>IF(AW172="","",INDEX($FW$2:$GA$2,2,MATCH(AW172,#REF!,0)))</f>
        <v/>
      </c>
      <c r="FZ172" s="58" t="str">
        <f>IF(AX172="","",INDEX($FW$2:$GA$2,2,MATCH(AX172,#REF!,0)))</f>
        <v/>
      </c>
      <c r="GA172" s="59" t="e">
        <f>SUMPRODUCT(FQ172:FZ172,#REF!)</f>
        <v>#REF!</v>
      </c>
      <c r="GB172" s="43"/>
      <c r="GC172" s="88" t="str">
        <f t="shared" si="349"/>
        <v/>
      </c>
      <c r="GD172" s="88" t="e">
        <f t="shared" si="350"/>
        <v>#REF!</v>
      </c>
      <c r="GE172" s="88" t="e">
        <f t="shared" si="351"/>
        <v>#REF!</v>
      </c>
      <c r="GF172" s="87" t="e">
        <f t="shared" si="352"/>
        <v>#REF!</v>
      </c>
      <c r="GG172" s="87" t="str">
        <f t="shared" si="353"/>
        <v/>
      </c>
      <c r="GH172" s="87" t="str">
        <f t="shared" si="354"/>
        <v/>
      </c>
      <c r="GI172" s="87" t="str">
        <f t="shared" si="355"/>
        <v/>
      </c>
      <c r="GJ172" s="87" t="str">
        <f t="shared" si="356"/>
        <v/>
      </c>
    </row>
    <row r="173" spans="1:192" s="13" customFormat="1" ht="22.5" customHeight="1" outlineLevel="1">
      <c r="A173" s="608"/>
      <c r="B173" s="166"/>
      <c r="C173" s="494"/>
      <c r="D173" s="498" t="s">
        <v>374</v>
      </c>
      <c r="E173" s="195" t="s">
        <v>232</v>
      </c>
      <c r="F173" s="198" t="s">
        <v>358</v>
      </c>
      <c r="G173" s="167"/>
      <c r="H173" s="165"/>
      <c r="I173" s="167">
        <v>1978</v>
      </c>
      <c r="J173" s="167" t="str">
        <f t="shared" si="358"/>
        <v>昭53</v>
      </c>
      <c r="K173" s="167"/>
      <c r="L173" s="621">
        <v>545</v>
      </c>
      <c r="M173" s="68"/>
      <c r="N173" s="68"/>
      <c r="O173" s="168"/>
      <c r="P173" s="168"/>
      <c r="Q173" s="169"/>
      <c r="R173" s="461" t="e">
        <f t="shared" si="359"/>
        <v>#DIV/0!</v>
      </c>
      <c r="S173" s="461" t="e">
        <f t="shared" si="360"/>
        <v>#DIV/0!</v>
      </c>
      <c r="T173" s="462" t="e">
        <f t="shared" si="361"/>
        <v>#DIV/0!</v>
      </c>
      <c r="U173" s="68"/>
      <c r="V173" s="68"/>
      <c r="W173" s="68"/>
      <c r="X173" s="68"/>
      <c r="Y173" s="68"/>
      <c r="Z173" s="79" t="str">
        <f t="shared" si="362"/>
        <v>4: 500㎡以上</v>
      </c>
      <c r="AA173" s="69"/>
      <c r="AB173" s="69" t="str">
        <f t="shared" si="363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364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365"/>
        <v>37</v>
      </c>
      <c r="AZ173" s="68"/>
      <c r="BA173" s="68">
        <f t="shared" si="366"/>
        <v>37</v>
      </c>
      <c r="BB173" s="69" t="e">
        <f t="shared" si="367"/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368"/>
        <v/>
      </c>
      <c r="BK173" s="441" t="s">
        <v>70</v>
      </c>
      <c r="BL173" s="441">
        <v>2</v>
      </c>
      <c r="BM173" s="441"/>
      <c r="BN173" s="442"/>
      <c r="BO173" s="440"/>
      <c r="BP173" s="441"/>
      <c r="BQ173" s="441"/>
      <c r="BR173" s="441"/>
      <c r="BS173" s="441"/>
      <c r="BT173" s="441"/>
      <c r="BU173" s="441"/>
      <c r="BV173" s="442"/>
      <c r="BW173" s="191"/>
      <c r="BX173" s="190"/>
      <c r="BY173" s="190"/>
      <c r="BZ173" s="499"/>
      <c r="CA173" s="192">
        <v>1</v>
      </c>
      <c r="CB173" s="177" t="str">
        <f>IF($F173="","",IFERROR(INDEX(#REF!,MATCH('一覧（改訂前の当初）'!$F116,#REF!,0),MATCH($CA$4,#REF!,0)),""))</f>
        <v/>
      </c>
      <c r="CC173" s="178" t="str">
        <f t="shared" si="385"/>
        <v/>
      </c>
      <c r="CD173" s="176" t="str">
        <f t="shared" si="342"/>
        <v/>
      </c>
      <c r="CE173" s="179"/>
      <c r="CF173" s="106" t="str">
        <f t="shared" si="343"/>
        <v/>
      </c>
      <c r="CG173" s="75" t="str">
        <f>IF(OR($CF173="",$F173=""),"",INDEX(#REF!,MATCH($F173,#REF!,0),MATCH(CF$4,#REF!,0)))</f>
        <v/>
      </c>
      <c r="CH173" s="180" t="str">
        <f t="shared" si="344"/>
        <v/>
      </c>
      <c r="CI173" s="75">
        <v>1</v>
      </c>
      <c r="CJ173" s="181" t="str">
        <f t="shared" si="369"/>
        <v/>
      </c>
      <c r="CK173" s="107" t="e">
        <f>IF(OR(L173="",TYPE(L173)&lt;&gt;1),"",IF(OR(BJ173="",INDEX(#REF!,MATCH('一覧（改訂前の当初）'!$N116,#REF!,0),MATCH('一覧（改訂前の当初）'!CK$4,#REF!,0))="",INDEX(#REF!,MATCH('一覧（改訂前の当初）'!$N116,#REF!,0),MATCH('一覧（改訂前の当初）'!CK$4,#REF!,0))+$I173&gt;=BJ173),"",IF(OR(BI173="事後保全対応で更新",BI173="事後保全のみ更新せず"),"",INDEX(#REF!,MATCH('一覧（改訂前の当初）'!$N116,#REF!,0),MATCH('一覧（改訂前の当初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370"/>
        <v>#REF!</v>
      </c>
      <c r="CN173" s="75">
        <v>1</v>
      </c>
      <c r="CO173" s="181" t="e">
        <f t="shared" si="371"/>
        <v>#REF!</v>
      </c>
      <c r="CP173" s="107" t="e">
        <f>IF(OR(L173="",TYPE(L173)&lt;&gt;1),"",IF(OR(BJ173="",INDEX(#REF!,MATCH('一覧（改訂前の当初）'!N116,#REF!,0),MATCH(CP$4,#REF!,0))="",INDEX(#REF!,MATCH('一覧（改訂前の当初）'!N116,#REF!,0),MATCH(CP$4,#REF!,0))+$I173&gt;=BJ173),"",IF(OR(BI173="事後保全対応で更新",BI173="事後保全のみ更新せず"),"",INDEX(#REF!,MATCH('一覧（改訂前の当初）'!$N116,#REF!,0),MATCH('一覧（改訂前の当初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345"/>
        <v>#REF!</v>
      </c>
      <c r="CS173" s="75">
        <v>1</v>
      </c>
      <c r="CT173" s="181" t="e">
        <f t="shared" si="386"/>
        <v>#REF!</v>
      </c>
      <c r="CU173" s="107" t="e">
        <f>IF(OR(L173="",TYPE(L173)&lt;&gt;1),"",IF(OR(BJ173="",,INDEX(#REF!,MATCH('一覧（改訂前の当初）'!$N116,#REF!,0),MATCH('一覧（改訂前の当初）'!CU$4,#REF!,0))="",INDEX(#REF!,MATCH('一覧（改訂前の当初）'!$N116,#REF!,0),MATCH('一覧（改訂前の当初）'!CU$4,#REF!,0))+I173&gt;=BJ173),"",IF(OR(BI173="事後保全対応で更新",BI173="事後保全のみ更新せず"),"",INDEX(#REF!,MATCH('一覧（改訂前の当初）'!$N116,#REF!,0),MATCH('一覧（改訂前の当初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372"/>
        <v>#REF!</v>
      </c>
      <c r="CX173" s="75">
        <v>1</v>
      </c>
      <c r="CY173" s="182" t="e">
        <f t="shared" si="373"/>
        <v>#REF!</v>
      </c>
      <c r="CZ173" s="109" t="str">
        <f t="shared" si="346"/>
        <v/>
      </c>
      <c r="DA173" s="76" t="str">
        <f t="shared" si="357"/>
        <v/>
      </c>
      <c r="DB173" s="82">
        <v>1</v>
      </c>
      <c r="DC173" s="183" t="str">
        <f t="shared" si="347"/>
        <v/>
      </c>
      <c r="DD173" s="85" t="str">
        <f>IF($CZ173="","",INDEX(#REF!,MATCH($F173,#REF!,0),MATCH(CZ$4,#REF!,0)))</f>
        <v/>
      </c>
      <c r="DE173" s="184" t="str">
        <f t="shared" si="374"/>
        <v/>
      </c>
      <c r="DF173" s="77">
        <v>3</v>
      </c>
      <c r="DG173" s="185" t="str">
        <f t="shared" si="375"/>
        <v/>
      </c>
      <c r="DH173" s="78" t="str">
        <f t="shared" si="376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377"/>
        <v/>
      </c>
      <c r="DK173" s="75">
        <v>1</v>
      </c>
      <c r="DL173" s="181" t="str">
        <f t="shared" si="378"/>
        <v/>
      </c>
      <c r="DM173" s="78" t="str">
        <f t="shared" si="379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380"/>
        <v/>
      </c>
      <c r="DP173" s="75">
        <v>1</v>
      </c>
      <c r="DQ173" s="181" t="str">
        <f t="shared" si="381"/>
        <v/>
      </c>
      <c r="DR173" s="78" t="str">
        <f t="shared" si="382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383"/>
        <v/>
      </c>
      <c r="DU173" s="75">
        <v>1</v>
      </c>
      <c r="DV173" s="154" t="str">
        <f t="shared" si="384"/>
        <v/>
      </c>
      <c r="DW173" s="508"/>
      <c r="DX173" s="345"/>
      <c r="DY173" s="348"/>
      <c r="DZ173" s="348"/>
      <c r="EA173" s="348"/>
      <c r="EB173" s="349"/>
      <c r="EC173" s="388"/>
      <c r="ED173" s="348"/>
      <c r="EE173" s="1067"/>
      <c r="EF173" s="1067"/>
      <c r="EG173" s="1201"/>
      <c r="EH173" s="1209"/>
      <c r="EI173" s="629" t="s">
        <v>429</v>
      </c>
      <c r="EJ173" s="404"/>
      <c r="EK173" s="406"/>
      <c r="EL173" s="349"/>
      <c r="EM173" s="388"/>
      <c r="EN173" s="348"/>
      <c r="EO173" s="348"/>
      <c r="EP173" s="348"/>
      <c r="EQ173" s="349"/>
      <c r="ER173" s="388"/>
      <c r="ES173" s="348"/>
      <c r="ET173" s="348"/>
      <c r="EU173" s="348"/>
      <c r="EV173" s="349"/>
      <c r="EW173" s="388"/>
      <c r="EX173" s="348"/>
      <c r="EY173" s="348"/>
      <c r="EZ173" s="348"/>
      <c r="FA173" s="349"/>
      <c r="FB173" s="388"/>
      <c r="FC173" s="1200"/>
      <c r="FD173" s="1185"/>
      <c r="FE173" s="348"/>
      <c r="FF173" s="349"/>
      <c r="FG173" s="541"/>
      <c r="FH173" s="348"/>
      <c r="FI173" s="348"/>
      <c r="FJ173" s="348"/>
      <c r="FK173" s="524"/>
      <c r="FL173" s="210"/>
      <c r="FM173" s="43"/>
      <c r="FN173" s="43"/>
      <c r="FO173" s="55" t="str">
        <f t="shared" si="348"/>
        <v/>
      </c>
      <c r="FP173" s="43"/>
      <c r="FQ173" s="56" t="str">
        <f>IF(AO173="","",INDEX($FW$2:$GA$2,2,MATCH(AO173,#REF!,0)))</f>
        <v/>
      </c>
      <c r="FR173" s="57" t="str">
        <f>IF(AP173="","",INDEX($FW$2:$GA$2,2,MATCH(AP173,#REF!,0)))</f>
        <v/>
      </c>
      <c r="FS173" s="57" t="str">
        <f>IF(AQ173="","",INDEX($FW$2:$GA$2,2,MATCH(AQ173,#REF!,0)))</f>
        <v/>
      </c>
      <c r="FT173" s="57" t="str">
        <f>IF(AR173="","",INDEX($FW$2:$GA$2,2,MATCH(AR173,#REF!,0)))</f>
        <v/>
      </c>
      <c r="FU173" s="57" t="str">
        <f>IF(AS173="","",INDEX($FW$2:$GA$2,2,MATCH(AS173,#REF!,0)))</f>
        <v/>
      </c>
      <c r="FV173" s="57" t="str">
        <f>IF(AT173="","",INDEX($FW$2:$GA$2,2,MATCH(AT173,#REF!,0)))</f>
        <v/>
      </c>
      <c r="FW173" s="57" t="str">
        <f>IF(AU173="","",INDEX($FW$2:$GA$2,2,MATCH(AU173,#REF!,0)))</f>
        <v/>
      </c>
      <c r="FX173" s="57" t="str">
        <f>IF(AV173="","",INDEX($FW$2:$GA$2,2,MATCH(AV173,#REF!,0)))</f>
        <v/>
      </c>
      <c r="FY173" s="57" t="str">
        <f>IF(AW173="","",INDEX($FW$2:$GA$2,2,MATCH(AW173,#REF!,0)))</f>
        <v/>
      </c>
      <c r="FZ173" s="58" t="str">
        <f>IF(AX173="","",INDEX($FW$2:$GA$2,2,MATCH(AX173,#REF!,0)))</f>
        <v/>
      </c>
      <c r="GA173" s="59" t="e">
        <f>SUMPRODUCT(FQ173:FZ173,#REF!)</f>
        <v>#REF!</v>
      </c>
      <c r="GB173" s="43"/>
      <c r="GC173" s="88" t="str">
        <f t="shared" si="349"/>
        <v/>
      </c>
      <c r="GD173" s="88" t="e">
        <f t="shared" si="350"/>
        <v>#REF!</v>
      </c>
      <c r="GE173" s="88" t="e">
        <f t="shared" si="351"/>
        <v>#REF!</v>
      </c>
      <c r="GF173" s="87" t="e">
        <f t="shared" si="352"/>
        <v>#REF!</v>
      </c>
      <c r="GG173" s="87" t="str">
        <f t="shared" si="353"/>
        <v/>
      </c>
      <c r="GH173" s="87" t="str">
        <f t="shared" si="354"/>
        <v/>
      </c>
      <c r="GI173" s="87" t="str">
        <f t="shared" si="355"/>
        <v/>
      </c>
      <c r="GJ173" s="87" t="str">
        <f t="shared" si="356"/>
        <v/>
      </c>
    </row>
    <row r="174" spans="1:192" s="13" customFormat="1" ht="22.5" customHeight="1" outlineLevel="1">
      <c r="A174" s="608"/>
      <c r="B174" s="166"/>
      <c r="C174" s="494"/>
      <c r="D174" s="498" t="s">
        <v>374</v>
      </c>
      <c r="E174" s="195" t="s">
        <v>233</v>
      </c>
      <c r="F174" s="198" t="s">
        <v>358</v>
      </c>
      <c r="G174" s="167"/>
      <c r="H174" s="165"/>
      <c r="I174" s="167">
        <v>1973</v>
      </c>
      <c r="J174" s="167" t="str">
        <f t="shared" si="358"/>
        <v>昭48</v>
      </c>
      <c r="K174" s="167"/>
      <c r="L174" s="621">
        <v>27</v>
      </c>
      <c r="M174" s="68"/>
      <c r="N174" s="68"/>
      <c r="O174" s="168"/>
      <c r="P174" s="168"/>
      <c r="Q174" s="169"/>
      <c r="R174" s="461" t="e">
        <f t="shared" si="359"/>
        <v>#DIV/0!</v>
      </c>
      <c r="S174" s="461" t="e">
        <f t="shared" si="360"/>
        <v>#DIV/0!</v>
      </c>
      <c r="T174" s="462" t="e">
        <f t="shared" si="361"/>
        <v>#DIV/0!</v>
      </c>
      <c r="U174" s="68"/>
      <c r="V174" s="68"/>
      <c r="W174" s="68"/>
      <c r="X174" s="68"/>
      <c r="Y174" s="68"/>
      <c r="Z174" s="79" t="str">
        <f t="shared" si="362"/>
        <v>7: 100㎡未満</v>
      </c>
      <c r="AA174" s="69"/>
      <c r="AB174" s="69" t="str">
        <f t="shared" si="363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364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365"/>
        <v>42</v>
      </c>
      <c r="AZ174" s="68"/>
      <c r="BA174" s="68">
        <f t="shared" si="366"/>
        <v>42</v>
      </c>
      <c r="BB174" s="69" t="e">
        <f t="shared" si="367"/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368"/>
        <v/>
      </c>
      <c r="BK174" s="441" t="s">
        <v>70</v>
      </c>
      <c r="BL174" s="441">
        <v>1</v>
      </c>
      <c r="BM174" s="441"/>
      <c r="BN174" s="442"/>
      <c r="BO174" s="440"/>
      <c r="BP174" s="441"/>
      <c r="BQ174" s="441"/>
      <c r="BR174" s="441"/>
      <c r="BS174" s="441"/>
      <c r="BT174" s="441"/>
      <c r="BU174" s="441"/>
      <c r="BV174" s="442"/>
      <c r="BW174" s="191"/>
      <c r="BX174" s="190"/>
      <c r="BY174" s="190"/>
      <c r="BZ174" s="499"/>
      <c r="CA174" s="192">
        <v>1</v>
      </c>
      <c r="CB174" s="177" t="str">
        <f>IF($F174="","",IFERROR(INDEX(#REF!,MATCH('一覧（改訂前の当初）'!$F117,#REF!,0),MATCH($CA$4,#REF!,0)),""))</f>
        <v/>
      </c>
      <c r="CC174" s="178" t="str">
        <f t="shared" si="385"/>
        <v/>
      </c>
      <c r="CD174" s="176" t="str">
        <f t="shared" si="342"/>
        <v/>
      </c>
      <c r="CE174" s="179"/>
      <c r="CF174" s="106" t="str">
        <f t="shared" si="343"/>
        <v/>
      </c>
      <c r="CG174" s="75" t="str">
        <f>IF(OR($CF174="",$F174=""),"",INDEX(#REF!,MATCH($F174,#REF!,0),MATCH(CF$4,#REF!,0)))</f>
        <v/>
      </c>
      <c r="CH174" s="180" t="str">
        <f t="shared" si="344"/>
        <v/>
      </c>
      <c r="CI174" s="75">
        <v>1</v>
      </c>
      <c r="CJ174" s="181" t="str">
        <f t="shared" si="369"/>
        <v/>
      </c>
      <c r="CK174" s="107" t="e">
        <f>IF(OR(L174="",TYPE(L174)&lt;&gt;1),"",IF(OR(BJ174="",INDEX(#REF!,MATCH('一覧（改訂前の当初）'!$N117,#REF!,0),MATCH('一覧（改訂前の当初）'!CK$4,#REF!,0))="",INDEX(#REF!,MATCH('一覧（改訂前の当初）'!$N117,#REF!,0),MATCH('一覧（改訂前の当初）'!CK$4,#REF!,0))+$I174&gt;=BJ174),"",IF(OR(BI174="事後保全対応で更新",BI174="事後保全のみ更新せず"),"",INDEX(#REF!,MATCH('一覧（改訂前の当初）'!$N117,#REF!,0),MATCH('一覧（改訂前の当初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370"/>
        <v>#REF!</v>
      </c>
      <c r="CN174" s="75">
        <v>1</v>
      </c>
      <c r="CO174" s="181" t="e">
        <f t="shared" si="371"/>
        <v>#REF!</v>
      </c>
      <c r="CP174" s="107" t="e">
        <f>IF(OR(L174="",TYPE(L174)&lt;&gt;1),"",IF(OR(BJ174="",INDEX(#REF!,MATCH('一覧（改訂前の当初）'!N117,#REF!,0),MATCH(CP$4,#REF!,0))="",INDEX(#REF!,MATCH('一覧（改訂前の当初）'!N117,#REF!,0),MATCH(CP$4,#REF!,0))+$I174&gt;=BJ174),"",IF(OR(BI174="事後保全対応で更新",BI174="事後保全のみ更新せず"),"",INDEX(#REF!,MATCH('一覧（改訂前の当初）'!$N117,#REF!,0),MATCH('一覧（改訂前の当初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345"/>
        <v>#REF!</v>
      </c>
      <c r="CS174" s="75">
        <v>1</v>
      </c>
      <c r="CT174" s="181" t="e">
        <f t="shared" si="386"/>
        <v>#REF!</v>
      </c>
      <c r="CU174" s="107" t="e">
        <f>IF(OR(L174="",TYPE(L174)&lt;&gt;1),"",IF(OR(BJ174="",,INDEX(#REF!,MATCH('一覧（改訂前の当初）'!$N117,#REF!,0),MATCH('一覧（改訂前の当初）'!CU$4,#REF!,0))="",INDEX(#REF!,MATCH('一覧（改訂前の当初）'!$N117,#REF!,0),MATCH('一覧（改訂前の当初）'!CU$4,#REF!,0))+I174&gt;=BJ174),"",IF(OR(BI174="事後保全対応で更新",BI174="事後保全のみ更新せず"),"",INDEX(#REF!,MATCH('一覧（改訂前の当初）'!$N117,#REF!,0),MATCH('一覧（改訂前の当初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372"/>
        <v>#REF!</v>
      </c>
      <c r="CX174" s="75">
        <v>1</v>
      </c>
      <c r="CY174" s="182" t="e">
        <f t="shared" si="373"/>
        <v>#REF!</v>
      </c>
      <c r="CZ174" s="109" t="str">
        <f t="shared" si="346"/>
        <v/>
      </c>
      <c r="DA174" s="76" t="str">
        <f t="shared" si="357"/>
        <v/>
      </c>
      <c r="DB174" s="82">
        <v>1</v>
      </c>
      <c r="DC174" s="183" t="str">
        <f t="shared" si="347"/>
        <v/>
      </c>
      <c r="DD174" s="85" t="str">
        <f>IF($CZ174="","",INDEX(#REF!,MATCH($F174,#REF!,0),MATCH(CZ$4,#REF!,0)))</f>
        <v/>
      </c>
      <c r="DE174" s="184" t="str">
        <f t="shared" si="374"/>
        <v/>
      </c>
      <c r="DF174" s="77">
        <v>3</v>
      </c>
      <c r="DG174" s="185" t="str">
        <f t="shared" si="375"/>
        <v/>
      </c>
      <c r="DH174" s="78" t="str">
        <f t="shared" si="376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377"/>
        <v/>
      </c>
      <c r="DK174" s="75">
        <v>1</v>
      </c>
      <c r="DL174" s="181" t="str">
        <f t="shared" si="378"/>
        <v/>
      </c>
      <c r="DM174" s="78" t="str">
        <f t="shared" si="379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380"/>
        <v/>
      </c>
      <c r="DP174" s="75">
        <v>1</v>
      </c>
      <c r="DQ174" s="181" t="str">
        <f t="shared" si="381"/>
        <v/>
      </c>
      <c r="DR174" s="78" t="str">
        <f t="shared" si="382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383"/>
        <v/>
      </c>
      <c r="DU174" s="75">
        <v>1</v>
      </c>
      <c r="DV174" s="154" t="str">
        <f t="shared" si="384"/>
        <v/>
      </c>
      <c r="DW174" s="508"/>
      <c r="DX174" s="345"/>
      <c r="DY174" s="348"/>
      <c r="DZ174" s="348"/>
      <c r="EA174" s="348"/>
      <c r="EB174" s="349"/>
      <c r="EC174" s="388"/>
      <c r="ED174" s="348"/>
      <c r="EE174" s="1067"/>
      <c r="EF174" s="1067"/>
      <c r="EG174" s="1201"/>
      <c r="EH174" s="1209"/>
      <c r="EI174" s="629" t="s">
        <v>429</v>
      </c>
      <c r="EJ174" s="404"/>
      <c r="EK174" s="406"/>
      <c r="EL174" s="349"/>
      <c r="EM174" s="388"/>
      <c r="EN174" s="348"/>
      <c r="EO174" s="348"/>
      <c r="EP174" s="348"/>
      <c r="EQ174" s="349"/>
      <c r="ER174" s="388"/>
      <c r="ES174" s="348"/>
      <c r="ET174" s="348"/>
      <c r="EU174" s="348"/>
      <c r="EV174" s="349"/>
      <c r="EW174" s="388"/>
      <c r="EX174" s="348"/>
      <c r="EY174" s="348"/>
      <c r="EZ174" s="348"/>
      <c r="FA174" s="349"/>
      <c r="FB174" s="388"/>
      <c r="FC174" s="1200"/>
      <c r="FD174" s="1185"/>
      <c r="FE174" s="348"/>
      <c r="FF174" s="349"/>
      <c r="FG174" s="541"/>
      <c r="FH174" s="348"/>
      <c r="FI174" s="348"/>
      <c r="FJ174" s="348"/>
      <c r="FK174" s="524"/>
      <c r="FL174" s="210"/>
      <c r="FM174" s="43"/>
      <c r="FN174" s="43"/>
      <c r="FO174" s="55" t="str">
        <f t="shared" si="348"/>
        <v/>
      </c>
      <c r="FP174" s="43"/>
      <c r="FQ174" s="56" t="str">
        <f>IF(AO174="","",INDEX($FW$2:$GA$2,2,MATCH(AO174,#REF!,0)))</f>
        <v/>
      </c>
      <c r="FR174" s="57" t="str">
        <f>IF(AP174="","",INDEX($FW$2:$GA$2,2,MATCH(AP174,#REF!,0)))</f>
        <v/>
      </c>
      <c r="FS174" s="57" t="str">
        <f>IF(AQ174="","",INDEX($FW$2:$GA$2,2,MATCH(AQ174,#REF!,0)))</f>
        <v/>
      </c>
      <c r="FT174" s="57" t="str">
        <f>IF(AR174="","",INDEX($FW$2:$GA$2,2,MATCH(AR174,#REF!,0)))</f>
        <v/>
      </c>
      <c r="FU174" s="57" t="str">
        <f>IF(AS174="","",INDEX($FW$2:$GA$2,2,MATCH(AS174,#REF!,0)))</f>
        <v/>
      </c>
      <c r="FV174" s="57" t="str">
        <f>IF(AT174="","",INDEX($FW$2:$GA$2,2,MATCH(AT174,#REF!,0)))</f>
        <v/>
      </c>
      <c r="FW174" s="57" t="str">
        <f>IF(AU174="","",INDEX($FW$2:$GA$2,2,MATCH(AU174,#REF!,0)))</f>
        <v/>
      </c>
      <c r="FX174" s="57" t="str">
        <f>IF(AV174="","",INDEX($FW$2:$GA$2,2,MATCH(AV174,#REF!,0)))</f>
        <v/>
      </c>
      <c r="FY174" s="57" t="str">
        <f>IF(AW174="","",INDEX($FW$2:$GA$2,2,MATCH(AW174,#REF!,0)))</f>
        <v/>
      </c>
      <c r="FZ174" s="58" t="str">
        <f>IF(AX174="","",INDEX($FW$2:$GA$2,2,MATCH(AX174,#REF!,0)))</f>
        <v/>
      </c>
      <c r="GA174" s="59" t="e">
        <f>SUMPRODUCT(FQ174:FZ174,#REF!)</f>
        <v>#REF!</v>
      </c>
      <c r="GB174" s="43"/>
      <c r="GC174" s="88" t="str">
        <f t="shared" si="349"/>
        <v/>
      </c>
      <c r="GD174" s="88" t="e">
        <f t="shared" si="350"/>
        <v>#REF!</v>
      </c>
      <c r="GE174" s="88" t="e">
        <f t="shared" si="351"/>
        <v>#REF!</v>
      </c>
      <c r="GF174" s="87" t="e">
        <f t="shared" si="352"/>
        <v>#REF!</v>
      </c>
      <c r="GG174" s="87" t="str">
        <f t="shared" si="353"/>
        <v/>
      </c>
      <c r="GH174" s="87" t="str">
        <f t="shared" si="354"/>
        <v/>
      </c>
      <c r="GI174" s="87" t="str">
        <f t="shared" si="355"/>
        <v/>
      </c>
      <c r="GJ174" s="87" t="str">
        <f t="shared" si="356"/>
        <v/>
      </c>
    </row>
    <row r="175" spans="1:192" s="13" customFormat="1" ht="22.5" customHeight="1" outlineLevel="1">
      <c r="A175" s="608"/>
      <c r="B175" s="166"/>
      <c r="C175" s="494"/>
      <c r="D175" s="498" t="s">
        <v>374</v>
      </c>
      <c r="E175" s="195" t="s">
        <v>234</v>
      </c>
      <c r="F175" s="198" t="s">
        <v>358</v>
      </c>
      <c r="G175" s="167"/>
      <c r="H175" s="165"/>
      <c r="I175" s="167">
        <v>1982</v>
      </c>
      <c r="J175" s="167" t="str">
        <f t="shared" si="358"/>
        <v>昭57</v>
      </c>
      <c r="K175" s="167"/>
      <c r="L175" s="621">
        <v>1248</v>
      </c>
      <c r="M175" s="68"/>
      <c r="N175" s="68"/>
      <c r="O175" s="168"/>
      <c r="P175" s="168"/>
      <c r="Q175" s="169"/>
      <c r="R175" s="461" t="e">
        <f t="shared" si="359"/>
        <v>#DIV/0!</v>
      </c>
      <c r="S175" s="461" t="e">
        <f t="shared" si="360"/>
        <v>#DIV/0!</v>
      </c>
      <c r="T175" s="462" t="e">
        <f t="shared" si="361"/>
        <v>#DIV/0!</v>
      </c>
      <c r="U175" s="68"/>
      <c r="V175" s="68"/>
      <c r="W175" s="68"/>
      <c r="X175" s="68"/>
      <c r="Y175" s="68"/>
      <c r="Z175" s="79" t="str">
        <f t="shared" si="362"/>
        <v>3: 1,000㎡以上</v>
      </c>
      <c r="AA175" s="69"/>
      <c r="AB175" s="69" t="str">
        <f t="shared" si="363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364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365"/>
        <v>33</v>
      </c>
      <c r="AZ175" s="68"/>
      <c r="BA175" s="68">
        <f t="shared" si="366"/>
        <v>33</v>
      </c>
      <c r="BB175" s="69" t="e">
        <f t="shared" si="367"/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368"/>
        <v/>
      </c>
      <c r="BK175" s="441" t="s">
        <v>68</v>
      </c>
      <c r="BL175" s="441">
        <v>2</v>
      </c>
      <c r="BM175" s="441"/>
      <c r="BN175" s="442"/>
      <c r="BO175" s="440"/>
      <c r="BP175" s="441"/>
      <c r="BQ175" s="441"/>
      <c r="BR175" s="441"/>
      <c r="BS175" s="441"/>
      <c r="BT175" s="441"/>
      <c r="BU175" s="441"/>
      <c r="BV175" s="442"/>
      <c r="BW175" s="191"/>
      <c r="BX175" s="190"/>
      <c r="BY175" s="190"/>
      <c r="BZ175" s="499"/>
      <c r="CA175" s="192">
        <v>1</v>
      </c>
      <c r="CB175" s="177" t="str">
        <f>IF($F175="","",IFERROR(INDEX(#REF!,MATCH('一覧（改訂前の当初）'!$F118,#REF!,0),MATCH($CA$4,#REF!,0)),""))</f>
        <v/>
      </c>
      <c r="CC175" s="178" t="str">
        <f t="shared" si="385"/>
        <v/>
      </c>
      <c r="CD175" s="176" t="str">
        <f t="shared" si="342"/>
        <v/>
      </c>
      <c r="CE175" s="179"/>
      <c r="CF175" s="106" t="str">
        <f t="shared" si="343"/>
        <v/>
      </c>
      <c r="CG175" s="75" t="str">
        <f>IF(OR($CF175="",$F175=""),"",INDEX(#REF!,MATCH($F175,#REF!,0),MATCH(CF$4,#REF!,0)))</f>
        <v/>
      </c>
      <c r="CH175" s="180" t="str">
        <f t="shared" si="344"/>
        <v/>
      </c>
      <c r="CI175" s="75">
        <v>1</v>
      </c>
      <c r="CJ175" s="181" t="str">
        <f t="shared" si="369"/>
        <v/>
      </c>
      <c r="CK175" s="107" t="e">
        <f>IF(OR(L175="",TYPE(L175)&lt;&gt;1),"",IF(OR(BJ175="",INDEX(#REF!,MATCH('一覧（改訂前の当初）'!$N118,#REF!,0),MATCH('一覧（改訂前の当初）'!CK$4,#REF!,0))="",INDEX(#REF!,MATCH('一覧（改訂前の当初）'!$N118,#REF!,0),MATCH('一覧（改訂前の当初）'!CK$4,#REF!,0))+$I175&gt;=BJ175),"",IF(OR(BI175="事後保全対応で更新",BI175="事後保全のみ更新せず"),"",INDEX(#REF!,MATCH('一覧（改訂前の当初）'!$N118,#REF!,0),MATCH('一覧（改訂前の当初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370"/>
        <v>#REF!</v>
      </c>
      <c r="CN175" s="75">
        <v>1</v>
      </c>
      <c r="CO175" s="181" t="e">
        <f t="shared" si="371"/>
        <v>#REF!</v>
      </c>
      <c r="CP175" s="107" t="e">
        <f>IF(OR(L175="",TYPE(L175)&lt;&gt;1),"",IF(OR(BJ175="",INDEX(#REF!,MATCH('一覧（改訂前の当初）'!N118,#REF!,0),MATCH(CP$4,#REF!,0))="",INDEX(#REF!,MATCH('一覧（改訂前の当初）'!N118,#REF!,0),MATCH(CP$4,#REF!,0))+$I175&gt;=BJ175),"",IF(OR(BI175="事後保全対応で更新",BI175="事後保全のみ更新せず"),"",INDEX(#REF!,MATCH('一覧（改訂前の当初）'!$N118,#REF!,0),MATCH('一覧（改訂前の当初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345"/>
        <v>#REF!</v>
      </c>
      <c r="CS175" s="75">
        <v>1</v>
      </c>
      <c r="CT175" s="181" t="e">
        <f t="shared" si="386"/>
        <v>#REF!</v>
      </c>
      <c r="CU175" s="107" t="e">
        <f>IF(OR(L175="",TYPE(L175)&lt;&gt;1),"",IF(OR(BJ175="",,INDEX(#REF!,MATCH('一覧（改訂前の当初）'!$N118,#REF!,0),MATCH('一覧（改訂前の当初）'!CU$4,#REF!,0))="",INDEX(#REF!,MATCH('一覧（改訂前の当初）'!$N118,#REF!,0),MATCH('一覧（改訂前の当初）'!CU$4,#REF!,0))+I175&gt;=BJ175),"",IF(OR(BI175="事後保全対応で更新",BI175="事後保全のみ更新せず"),"",INDEX(#REF!,MATCH('一覧（改訂前の当初）'!$N118,#REF!,0),MATCH('一覧（改訂前の当初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372"/>
        <v>#REF!</v>
      </c>
      <c r="CX175" s="75">
        <v>1</v>
      </c>
      <c r="CY175" s="182" t="e">
        <f t="shared" si="373"/>
        <v>#REF!</v>
      </c>
      <c r="CZ175" s="109" t="str">
        <f t="shared" si="346"/>
        <v/>
      </c>
      <c r="DA175" s="76" t="str">
        <f t="shared" si="357"/>
        <v/>
      </c>
      <c r="DB175" s="82">
        <v>1</v>
      </c>
      <c r="DC175" s="183" t="str">
        <f t="shared" si="347"/>
        <v/>
      </c>
      <c r="DD175" s="85" t="str">
        <f>IF($CZ175="","",INDEX(#REF!,MATCH($F175,#REF!,0),MATCH(CZ$4,#REF!,0)))</f>
        <v/>
      </c>
      <c r="DE175" s="184" t="str">
        <f t="shared" si="374"/>
        <v/>
      </c>
      <c r="DF175" s="77">
        <v>3</v>
      </c>
      <c r="DG175" s="185" t="str">
        <f t="shared" si="375"/>
        <v/>
      </c>
      <c r="DH175" s="78" t="str">
        <f t="shared" si="376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377"/>
        <v/>
      </c>
      <c r="DK175" s="75">
        <v>1</v>
      </c>
      <c r="DL175" s="181" t="str">
        <f t="shared" si="378"/>
        <v/>
      </c>
      <c r="DM175" s="78" t="str">
        <f t="shared" si="379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380"/>
        <v/>
      </c>
      <c r="DP175" s="75">
        <v>1</v>
      </c>
      <c r="DQ175" s="181" t="str">
        <f t="shared" si="381"/>
        <v/>
      </c>
      <c r="DR175" s="78" t="str">
        <f t="shared" si="382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383"/>
        <v/>
      </c>
      <c r="DU175" s="75">
        <v>1</v>
      </c>
      <c r="DV175" s="154" t="str">
        <f t="shared" si="384"/>
        <v/>
      </c>
      <c r="DW175" s="508"/>
      <c r="DX175" s="345"/>
      <c r="DY175" s="348"/>
      <c r="DZ175" s="348"/>
      <c r="EA175" s="348"/>
      <c r="EB175" s="349"/>
      <c r="EC175" s="388"/>
      <c r="ED175" s="348"/>
      <c r="EE175" s="1067"/>
      <c r="EF175" s="1067"/>
      <c r="EG175" s="1201"/>
      <c r="EH175" s="1209"/>
      <c r="EI175" s="629" t="s">
        <v>429</v>
      </c>
      <c r="EJ175" s="404"/>
      <c r="EK175" s="406"/>
      <c r="EL175" s="349"/>
      <c r="EM175" s="388"/>
      <c r="EN175" s="348"/>
      <c r="EO175" s="348"/>
      <c r="EP175" s="348"/>
      <c r="EQ175" s="349"/>
      <c r="ER175" s="388"/>
      <c r="ES175" s="348"/>
      <c r="ET175" s="348"/>
      <c r="EU175" s="348"/>
      <c r="EV175" s="349"/>
      <c r="EW175" s="388"/>
      <c r="EX175" s="348"/>
      <c r="EY175" s="348"/>
      <c r="EZ175" s="348"/>
      <c r="FA175" s="349"/>
      <c r="FB175" s="388"/>
      <c r="FC175" s="1200"/>
      <c r="FD175" s="1185"/>
      <c r="FE175" s="348"/>
      <c r="FF175" s="349"/>
      <c r="FG175" s="541"/>
      <c r="FH175" s="348"/>
      <c r="FI175" s="348"/>
      <c r="FJ175" s="348"/>
      <c r="FK175" s="524"/>
      <c r="FL175" s="210"/>
      <c r="FM175" s="43"/>
      <c r="FN175" s="43"/>
      <c r="FO175" s="55" t="str">
        <f t="shared" si="348"/>
        <v/>
      </c>
      <c r="FP175" s="43"/>
      <c r="FQ175" s="56" t="str">
        <f>IF(AO175="","",INDEX($FW$2:$GA$2,2,MATCH(AO175,#REF!,0)))</f>
        <v/>
      </c>
      <c r="FR175" s="57" t="str">
        <f>IF(AP175="","",INDEX($FW$2:$GA$2,2,MATCH(AP175,#REF!,0)))</f>
        <v/>
      </c>
      <c r="FS175" s="57" t="str">
        <f>IF(AQ175="","",INDEX($FW$2:$GA$2,2,MATCH(AQ175,#REF!,0)))</f>
        <v/>
      </c>
      <c r="FT175" s="57" t="str">
        <f>IF(AR175="","",INDEX($FW$2:$GA$2,2,MATCH(AR175,#REF!,0)))</f>
        <v/>
      </c>
      <c r="FU175" s="57" t="str">
        <f>IF(AS175="","",INDEX($FW$2:$GA$2,2,MATCH(AS175,#REF!,0)))</f>
        <v/>
      </c>
      <c r="FV175" s="57" t="str">
        <f>IF(AT175="","",INDEX($FW$2:$GA$2,2,MATCH(AT175,#REF!,0)))</f>
        <v/>
      </c>
      <c r="FW175" s="57" t="str">
        <f>IF(AU175="","",INDEX($FW$2:$GA$2,2,MATCH(AU175,#REF!,0)))</f>
        <v/>
      </c>
      <c r="FX175" s="57" t="str">
        <f>IF(AV175="","",INDEX($FW$2:$GA$2,2,MATCH(AV175,#REF!,0)))</f>
        <v/>
      </c>
      <c r="FY175" s="57" t="str">
        <f>IF(AW175="","",INDEX($FW$2:$GA$2,2,MATCH(AW175,#REF!,0)))</f>
        <v/>
      </c>
      <c r="FZ175" s="58" t="str">
        <f>IF(AX175="","",INDEX($FW$2:$GA$2,2,MATCH(AX175,#REF!,0)))</f>
        <v/>
      </c>
      <c r="GA175" s="59" t="e">
        <f>SUMPRODUCT(FQ175:FZ175,#REF!)</f>
        <v>#REF!</v>
      </c>
      <c r="GB175" s="43"/>
      <c r="GC175" s="88" t="str">
        <f t="shared" si="349"/>
        <v/>
      </c>
      <c r="GD175" s="88" t="e">
        <f t="shared" si="350"/>
        <v>#REF!</v>
      </c>
      <c r="GE175" s="88" t="e">
        <f t="shared" si="351"/>
        <v>#REF!</v>
      </c>
      <c r="GF175" s="87" t="e">
        <f t="shared" si="352"/>
        <v>#REF!</v>
      </c>
      <c r="GG175" s="87" t="str">
        <f t="shared" si="353"/>
        <v/>
      </c>
      <c r="GH175" s="87" t="str">
        <f t="shared" si="354"/>
        <v/>
      </c>
      <c r="GI175" s="87" t="str">
        <f t="shared" si="355"/>
        <v/>
      </c>
      <c r="GJ175" s="87" t="str">
        <f t="shared" si="356"/>
        <v/>
      </c>
    </row>
    <row r="176" spans="1:192" s="13" customFormat="1" ht="22.5" customHeight="1" outlineLevel="1">
      <c r="A176" s="608"/>
      <c r="B176" s="166"/>
      <c r="C176" s="494"/>
      <c r="D176" s="498" t="s">
        <v>374</v>
      </c>
      <c r="E176" s="195" t="s">
        <v>235</v>
      </c>
      <c r="F176" s="198" t="s">
        <v>358</v>
      </c>
      <c r="G176" s="167"/>
      <c r="H176" s="165"/>
      <c r="I176" s="167">
        <v>1985</v>
      </c>
      <c r="J176" s="167" t="str">
        <f t="shared" si="358"/>
        <v>昭60</v>
      </c>
      <c r="K176" s="167"/>
      <c r="L176" s="621">
        <v>2012</v>
      </c>
      <c r="M176" s="68"/>
      <c r="N176" s="68"/>
      <c r="O176" s="168"/>
      <c r="P176" s="168"/>
      <c r="Q176" s="169"/>
      <c r="R176" s="461" t="e">
        <f t="shared" si="359"/>
        <v>#DIV/0!</v>
      </c>
      <c r="S176" s="461" t="e">
        <f t="shared" si="360"/>
        <v>#DIV/0!</v>
      </c>
      <c r="T176" s="462" t="e">
        <f t="shared" si="361"/>
        <v>#DIV/0!</v>
      </c>
      <c r="U176" s="68"/>
      <c r="V176" s="68"/>
      <c r="W176" s="68"/>
      <c r="X176" s="68"/>
      <c r="Y176" s="68"/>
      <c r="Z176" s="79" t="str">
        <f t="shared" si="362"/>
        <v>3: 1,000㎡以上</v>
      </c>
      <c r="AA176" s="69"/>
      <c r="AB176" s="69" t="str">
        <f t="shared" si="363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364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365"/>
        <v>30</v>
      </c>
      <c r="AZ176" s="68"/>
      <c r="BA176" s="68">
        <f t="shared" si="366"/>
        <v>30</v>
      </c>
      <c r="BB176" s="69" t="e">
        <f t="shared" si="367"/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368"/>
        <v/>
      </c>
      <c r="BK176" s="441" t="s">
        <v>68</v>
      </c>
      <c r="BL176" s="441">
        <v>2</v>
      </c>
      <c r="BM176" s="441"/>
      <c r="BN176" s="442"/>
      <c r="BO176" s="440"/>
      <c r="BP176" s="441"/>
      <c r="BQ176" s="441"/>
      <c r="BR176" s="441"/>
      <c r="BS176" s="441"/>
      <c r="BT176" s="441"/>
      <c r="BU176" s="441"/>
      <c r="BV176" s="442"/>
      <c r="BW176" s="191"/>
      <c r="BX176" s="190"/>
      <c r="BY176" s="190"/>
      <c r="BZ176" s="499"/>
      <c r="CA176" s="192">
        <v>1</v>
      </c>
      <c r="CB176" s="177" t="str">
        <f>IF($F176="","",IFERROR(INDEX(#REF!,MATCH('一覧（改訂前の当初）'!$F119,#REF!,0),MATCH($CA$4,#REF!,0)),""))</f>
        <v/>
      </c>
      <c r="CC176" s="178" t="str">
        <f t="shared" si="385"/>
        <v/>
      </c>
      <c r="CD176" s="176" t="str">
        <f t="shared" si="342"/>
        <v/>
      </c>
      <c r="CE176" s="179"/>
      <c r="CF176" s="106" t="str">
        <f t="shared" si="343"/>
        <v/>
      </c>
      <c r="CG176" s="75" t="str">
        <f>IF(OR($CF176="",$F176=""),"",INDEX(#REF!,MATCH($F176,#REF!,0),MATCH(CF$4,#REF!,0)))</f>
        <v/>
      </c>
      <c r="CH176" s="180" t="str">
        <f t="shared" si="344"/>
        <v/>
      </c>
      <c r="CI176" s="75">
        <v>1</v>
      </c>
      <c r="CJ176" s="181" t="str">
        <f t="shared" si="369"/>
        <v/>
      </c>
      <c r="CK176" s="107" t="e">
        <f>IF(OR(L176="",TYPE(L176)&lt;&gt;1),"",IF(OR(BJ176="",INDEX(#REF!,MATCH('一覧（改訂前の当初）'!$N119,#REF!,0),MATCH('一覧（改訂前の当初）'!CK$4,#REF!,0))="",INDEX(#REF!,MATCH('一覧（改訂前の当初）'!$N119,#REF!,0),MATCH('一覧（改訂前の当初）'!CK$4,#REF!,0))+$I176&gt;=BJ176),"",IF(OR(BI176="事後保全対応で更新",BI176="事後保全のみ更新せず"),"",INDEX(#REF!,MATCH('一覧（改訂前の当初）'!$N119,#REF!,0),MATCH('一覧（改訂前の当初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370"/>
        <v>#REF!</v>
      </c>
      <c r="CN176" s="75">
        <v>1</v>
      </c>
      <c r="CO176" s="181" t="e">
        <f t="shared" si="371"/>
        <v>#REF!</v>
      </c>
      <c r="CP176" s="107" t="e">
        <f>IF(OR(L176="",TYPE(L176)&lt;&gt;1),"",IF(OR(BJ176="",INDEX(#REF!,MATCH('一覧（改訂前の当初）'!N119,#REF!,0),MATCH(CP$4,#REF!,0))="",INDEX(#REF!,MATCH('一覧（改訂前の当初）'!N119,#REF!,0),MATCH(CP$4,#REF!,0))+$I176&gt;=BJ176),"",IF(OR(BI176="事後保全対応で更新",BI176="事後保全のみ更新せず"),"",INDEX(#REF!,MATCH('一覧（改訂前の当初）'!$N119,#REF!,0),MATCH('一覧（改訂前の当初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345"/>
        <v>#REF!</v>
      </c>
      <c r="CS176" s="75">
        <v>1</v>
      </c>
      <c r="CT176" s="181" t="e">
        <f t="shared" si="386"/>
        <v>#REF!</v>
      </c>
      <c r="CU176" s="107" t="e">
        <f>IF(OR(L176="",TYPE(L176)&lt;&gt;1),"",IF(OR(BJ176="",,INDEX(#REF!,MATCH('一覧（改訂前の当初）'!$N119,#REF!,0),MATCH('一覧（改訂前の当初）'!CU$4,#REF!,0))="",INDEX(#REF!,MATCH('一覧（改訂前の当初）'!$N119,#REF!,0),MATCH('一覧（改訂前の当初）'!CU$4,#REF!,0))+I176&gt;=BJ176),"",IF(OR(BI176="事後保全対応で更新",BI176="事後保全のみ更新せず"),"",INDEX(#REF!,MATCH('一覧（改訂前の当初）'!$N119,#REF!,0),MATCH('一覧（改訂前の当初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372"/>
        <v>#REF!</v>
      </c>
      <c r="CX176" s="75">
        <v>1</v>
      </c>
      <c r="CY176" s="182" t="e">
        <f t="shared" si="373"/>
        <v>#REF!</v>
      </c>
      <c r="CZ176" s="109" t="str">
        <f t="shared" si="346"/>
        <v/>
      </c>
      <c r="DA176" s="76" t="str">
        <f t="shared" si="357"/>
        <v/>
      </c>
      <c r="DB176" s="82">
        <v>1</v>
      </c>
      <c r="DC176" s="183" t="str">
        <f t="shared" si="347"/>
        <v/>
      </c>
      <c r="DD176" s="85" t="str">
        <f>IF($CZ176="","",INDEX(#REF!,MATCH($F176,#REF!,0),MATCH(CZ$4,#REF!,0)))</f>
        <v/>
      </c>
      <c r="DE176" s="184" t="str">
        <f t="shared" si="374"/>
        <v/>
      </c>
      <c r="DF176" s="77">
        <v>3</v>
      </c>
      <c r="DG176" s="185" t="str">
        <f t="shared" si="375"/>
        <v/>
      </c>
      <c r="DH176" s="78" t="str">
        <f t="shared" si="376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377"/>
        <v/>
      </c>
      <c r="DK176" s="75">
        <v>1</v>
      </c>
      <c r="DL176" s="181" t="str">
        <f t="shared" si="378"/>
        <v/>
      </c>
      <c r="DM176" s="78" t="str">
        <f t="shared" si="379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380"/>
        <v/>
      </c>
      <c r="DP176" s="75">
        <v>1</v>
      </c>
      <c r="DQ176" s="181" t="str">
        <f t="shared" si="381"/>
        <v/>
      </c>
      <c r="DR176" s="78" t="str">
        <f t="shared" si="382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383"/>
        <v/>
      </c>
      <c r="DU176" s="75">
        <v>1</v>
      </c>
      <c r="DV176" s="154" t="str">
        <f t="shared" si="384"/>
        <v/>
      </c>
      <c r="DW176" s="508"/>
      <c r="DX176" s="345"/>
      <c r="DY176" s="348"/>
      <c r="DZ176" s="348"/>
      <c r="EA176" s="348"/>
      <c r="EB176" s="349"/>
      <c r="EC176" s="388"/>
      <c r="ED176" s="348"/>
      <c r="EE176" s="1067"/>
      <c r="EF176" s="1067"/>
      <c r="EG176" s="1201"/>
      <c r="EH176" s="1209"/>
      <c r="EI176" s="629" t="s">
        <v>429</v>
      </c>
      <c r="EJ176" s="404"/>
      <c r="EK176" s="406"/>
      <c r="EL176" s="349"/>
      <c r="EM176" s="388"/>
      <c r="EN176" s="348"/>
      <c r="EO176" s="348"/>
      <c r="EP176" s="348"/>
      <c r="EQ176" s="349"/>
      <c r="ER176" s="388"/>
      <c r="ES176" s="348"/>
      <c r="ET176" s="348"/>
      <c r="EU176" s="348"/>
      <c r="EV176" s="349"/>
      <c r="EW176" s="388"/>
      <c r="EX176" s="348"/>
      <c r="EY176" s="348"/>
      <c r="EZ176" s="348"/>
      <c r="FA176" s="349"/>
      <c r="FB176" s="388"/>
      <c r="FC176" s="1200"/>
      <c r="FD176" s="1185"/>
      <c r="FE176" s="348"/>
      <c r="FF176" s="349"/>
      <c r="FG176" s="541"/>
      <c r="FH176" s="348"/>
      <c r="FI176" s="348"/>
      <c r="FJ176" s="348"/>
      <c r="FK176" s="524"/>
      <c r="FL176" s="210"/>
      <c r="FM176" s="43"/>
      <c r="FN176" s="43"/>
      <c r="FO176" s="55" t="str">
        <f t="shared" si="348"/>
        <v/>
      </c>
      <c r="FP176" s="43"/>
      <c r="FQ176" s="56" t="str">
        <f>IF(AO176="","",INDEX($FW$2:$GA$2,2,MATCH(AO176,#REF!,0)))</f>
        <v/>
      </c>
      <c r="FR176" s="57" t="str">
        <f>IF(AP176="","",INDEX($FW$2:$GA$2,2,MATCH(AP176,#REF!,0)))</f>
        <v/>
      </c>
      <c r="FS176" s="57" t="str">
        <f>IF(AQ176="","",INDEX($FW$2:$GA$2,2,MATCH(AQ176,#REF!,0)))</f>
        <v/>
      </c>
      <c r="FT176" s="57" t="str">
        <f>IF(AR176="","",INDEX($FW$2:$GA$2,2,MATCH(AR176,#REF!,0)))</f>
        <v/>
      </c>
      <c r="FU176" s="57" t="str">
        <f>IF(AS176="","",INDEX($FW$2:$GA$2,2,MATCH(AS176,#REF!,0)))</f>
        <v/>
      </c>
      <c r="FV176" s="57" t="str">
        <f>IF(AT176="","",INDEX($FW$2:$GA$2,2,MATCH(AT176,#REF!,0)))</f>
        <v/>
      </c>
      <c r="FW176" s="57" t="str">
        <f>IF(AU176="","",INDEX($FW$2:$GA$2,2,MATCH(AU176,#REF!,0)))</f>
        <v/>
      </c>
      <c r="FX176" s="57" t="str">
        <f>IF(AV176="","",INDEX($FW$2:$GA$2,2,MATCH(AV176,#REF!,0)))</f>
        <v/>
      </c>
      <c r="FY176" s="57" t="str">
        <f>IF(AW176="","",INDEX($FW$2:$GA$2,2,MATCH(AW176,#REF!,0)))</f>
        <v/>
      </c>
      <c r="FZ176" s="58" t="str">
        <f>IF(AX176="","",INDEX($FW$2:$GA$2,2,MATCH(AX176,#REF!,0)))</f>
        <v/>
      </c>
      <c r="GA176" s="59" t="e">
        <f>SUMPRODUCT(FQ176:FZ176,#REF!)</f>
        <v>#REF!</v>
      </c>
      <c r="GB176" s="43"/>
      <c r="GC176" s="88" t="str">
        <f t="shared" si="349"/>
        <v/>
      </c>
      <c r="GD176" s="88" t="e">
        <f t="shared" si="350"/>
        <v>#REF!</v>
      </c>
      <c r="GE176" s="88" t="e">
        <f t="shared" si="351"/>
        <v>#REF!</v>
      </c>
      <c r="GF176" s="87" t="e">
        <f t="shared" si="352"/>
        <v>#REF!</v>
      </c>
      <c r="GG176" s="87" t="str">
        <f t="shared" si="353"/>
        <v/>
      </c>
      <c r="GH176" s="87" t="str">
        <f t="shared" si="354"/>
        <v/>
      </c>
      <c r="GI176" s="87" t="str">
        <f t="shared" si="355"/>
        <v/>
      </c>
      <c r="GJ176" s="87" t="str">
        <f t="shared" si="356"/>
        <v/>
      </c>
    </row>
    <row r="177" spans="1:192" s="13" customFormat="1" ht="22.5" customHeight="1" outlineLevel="1">
      <c r="A177" s="608"/>
      <c r="B177" s="166"/>
      <c r="C177" s="494"/>
      <c r="D177" s="498" t="s">
        <v>374</v>
      </c>
      <c r="E177" s="195" t="s">
        <v>236</v>
      </c>
      <c r="F177" s="198" t="s">
        <v>358</v>
      </c>
      <c r="G177" s="167"/>
      <c r="H177" s="165"/>
      <c r="I177" s="167">
        <v>2002</v>
      </c>
      <c r="J177" s="167" t="str">
        <f t="shared" si="358"/>
        <v>平14</v>
      </c>
      <c r="K177" s="167"/>
      <c r="L177" s="621">
        <v>927</v>
      </c>
      <c r="M177" s="68"/>
      <c r="N177" s="68"/>
      <c r="O177" s="168"/>
      <c r="P177" s="168"/>
      <c r="Q177" s="169"/>
      <c r="R177" s="461" t="e">
        <f t="shared" si="359"/>
        <v>#DIV/0!</v>
      </c>
      <c r="S177" s="461" t="e">
        <f t="shared" si="360"/>
        <v>#DIV/0!</v>
      </c>
      <c r="T177" s="462" t="e">
        <f t="shared" si="361"/>
        <v>#DIV/0!</v>
      </c>
      <c r="U177" s="68"/>
      <c r="V177" s="68"/>
      <c r="W177" s="68"/>
      <c r="X177" s="68"/>
      <c r="Y177" s="68"/>
      <c r="Z177" s="79" t="str">
        <f t="shared" si="362"/>
        <v>4: 500㎡以上</v>
      </c>
      <c r="AA177" s="69"/>
      <c r="AB177" s="69" t="str">
        <f t="shared" si="363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364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365"/>
        <v>13</v>
      </c>
      <c r="AZ177" s="68"/>
      <c r="BA177" s="68">
        <f t="shared" si="366"/>
        <v>13</v>
      </c>
      <c r="BB177" s="69" t="e">
        <f t="shared" si="367"/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368"/>
        <v/>
      </c>
      <c r="BK177" s="441" t="s">
        <v>68</v>
      </c>
      <c r="BL177" s="441">
        <v>2</v>
      </c>
      <c r="BM177" s="441"/>
      <c r="BN177" s="442"/>
      <c r="BO177" s="440"/>
      <c r="BP177" s="441"/>
      <c r="BQ177" s="441"/>
      <c r="BR177" s="441"/>
      <c r="BS177" s="441"/>
      <c r="BT177" s="441"/>
      <c r="BU177" s="441"/>
      <c r="BV177" s="442"/>
      <c r="BW177" s="191"/>
      <c r="BX177" s="190"/>
      <c r="BY177" s="190"/>
      <c r="BZ177" s="499"/>
      <c r="CA177" s="192">
        <v>1</v>
      </c>
      <c r="CB177" s="177" t="str">
        <f>IF($F177="","",IFERROR(INDEX(#REF!,MATCH('一覧（改訂前の当初）'!$F120,#REF!,0),MATCH($CA$4,#REF!,0)),""))</f>
        <v/>
      </c>
      <c r="CC177" s="178" t="str">
        <f t="shared" si="385"/>
        <v/>
      </c>
      <c r="CD177" s="176" t="str">
        <f t="shared" si="342"/>
        <v/>
      </c>
      <c r="CE177" s="179"/>
      <c r="CF177" s="106" t="str">
        <f t="shared" si="343"/>
        <v/>
      </c>
      <c r="CG177" s="75" t="str">
        <f>IF(OR($CF177="",$F177=""),"",INDEX(#REF!,MATCH($F177,#REF!,0),MATCH(CF$4,#REF!,0)))</f>
        <v/>
      </c>
      <c r="CH177" s="180" t="str">
        <f t="shared" si="344"/>
        <v/>
      </c>
      <c r="CI177" s="75">
        <v>1</v>
      </c>
      <c r="CJ177" s="181" t="str">
        <f t="shared" si="369"/>
        <v/>
      </c>
      <c r="CK177" s="107" t="e">
        <f>IF(OR(L177="",TYPE(L177)&lt;&gt;1),"",IF(OR(BJ177="",INDEX(#REF!,MATCH('一覧（改訂前の当初）'!$N120,#REF!,0),MATCH('一覧（改訂前の当初）'!CK$4,#REF!,0))="",INDEX(#REF!,MATCH('一覧（改訂前の当初）'!$N120,#REF!,0),MATCH('一覧（改訂前の当初）'!CK$4,#REF!,0))+$I177&gt;=BJ177),"",IF(OR(BI177="事後保全対応で更新",BI177="事後保全のみ更新せず"),"",INDEX(#REF!,MATCH('一覧（改訂前の当初）'!$N120,#REF!,0),MATCH('一覧（改訂前の当初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370"/>
        <v>#REF!</v>
      </c>
      <c r="CN177" s="75">
        <v>1</v>
      </c>
      <c r="CO177" s="181" t="e">
        <f t="shared" si="371"/>
        <v>#REF!</v>
      </c>
      <c r="CP177" s="107" t="e">
        <f>IF(OR(L177="",TYPE(L177)&lt;&gt;1),"",IF(OR(BJ177="",INDEX(#REF!,MATCH('一覧（改訂前の当初）'!N120,#REF!,0),MATCH(CP$4,#REF!,0))="",INDEX(#REF!,MATCH('一覧（改訂前の当初）'!N120,#REF!,0),MATCH(CP$4,#REF!,0))+$I177&gt;=BJ177),"",IF(OR(BI177="事後保全対応で更新",BI177="事後保全のみ更新せず"),"",INDEX(#REF!,MATCH('一覧（改訂前の当初）'!$N120,#REF!,0),MATCH('一覧（改訂前の当初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345"/>
        <v>#REF!</v>
      </c>
      <c r="CS177" s="75">
        <v>1</v>
      </c>
      <c r="CT177" s="181" t="e">
        <f t="shared" si="386"/>
        <v>#REF!</v>
      </c>
      <c r="CU177" s="107" t="e">
        <f>IF(OR(L177="",TYPE(L177)&lt;&gt;1),"",IF(OR(BJ177="",,INDEX(#REF!,MATCH('一覧（改訂前の当初）'!$N120,#REF!,0),MATCH('一覧（改訂前の当初）'!CU$4,#REF!,0))="",INDEX(#REF!,MATCH('一覧（改訂前の当初）'!$N120,#REF!,0),MATCH('一覧（改訂前の当初）'!CU$4,#REF!,0))+I177&gt;=BJ177),"",IF(OR(BI177="事後保全対応で更新",BI177="事後保全のみ更新せず"),"",INDEX(#REF!,MATCH('一覧（改訂前の当初）'!$N120,#REF!,0),MATCH('一覧（改訂前の当初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372"/>
        <v>#REF!</v>
      </c>
      <c r="CX177" s="75">
        <v>1</v>
      </c>
      <c r="CY177" s="182" t="e">
        <f t="shared" si="373"/>
        <v>#REF!</v>
      </c>
      <c r="CZ177" s="109" t="str">
        <f t="shared" si="346"/>
        <v/>
      </c>
      <c r="DA177" s="76" t="str">
        <f t="shared" si="357"/>
        <v/>
      </c>
      <c r="DB177" s="82">
        <v>1</v>
      </c>
      <c r="DC177" s="183" t="str">
        <f t="shared" si="347"/>
        <v/>
      </c>
      <c r="DD177" s="85" t="str">
        <f>IF($CZ177="","",INDEX(#REF!,MATCH($F177,#REF!,0),MATCH(CZ$4,#REF!,0)))</f>
        <v/>
      </c>
      <c r="DE177" s="184" t="str">
        <f t="shared" si="374"/>
        <v/>
      </c>
      <c r="DF177" s="77">
        <v>3</v>
      </c>
      <c r="DG177" s="185" t="str">
        <f t="shared" si="375"/>
        <v/>
      </c>
      <c r="DH177" s="78" t="str">
        <f t="shared" si="376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377"/>
        <v/>
      </c>
      <c r="DK177" s="75">
        <v>1</v>
      </c>
      <c r="DL177" s="181" t="str">
        <f t="shared" si="378"/>
        <v/>
      </c>
      <c r="DM177" s="78" t="str">
        <f t="shared" si="379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380"/>
        <v/>
      </c>
      <c r="DP177" s="75">
        <v>1</v>
      </c>
      <c r="DQ177" s="181" t="str">
        <f t="shared" si="381"/>
        <v/>
      </c>
      <c r="DR177" s="78" t="str">
        <f t="shared" si="382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383"/>
        <v/>
      </c>
      <c r="DU177" s="75">
        <v>1</v>
      </c>
      <c r="DV177" s="154" t="str">
        <f t="shared" si="384"/>
        <v/>
      </c>
      <c r="DW177" s="508"/>
      <c r="DX177" s="345"/>
      <c r="DY177" s="348"/>
      <c r="DZ177" s="348"/>
      <c r="EA177" s="348"/>
      <c r="EB177" s="349"/>
      <c r="EC177" s="388"/>
      <c r="ED177" s="348"/>
      <c r="EE177" s="1067"/>
      <c r="EF177" s="1067"/>
      <c r="EG177" s="1201"/>
      <c r="EH177" s="1209"/>
      <c r="EI177" s="629" t="s">
        <v>429</v>
      </c>
      <c r="EJ177" s="404"/>
      <c r="EK177" s="406"/>
      <c r="EL177" s="349"/>
      <c r="EM177" s="388"/>
      <c r="EN177" s="348"/>
      <c r="EO177" s="348"/>
      <c r="EP177" s="348"/>
      <c r="EQ177" s="349"/>
      <c r="ER177" s="388"/>
      <c r="ES177" s="348"/>
      <c r="ET177" s="348"/>
      <c r="EU177" s="348"/>
      <c r="EV177" s="349"/>
      <c r="EW177" s="388"/>
      <c r="EX177" s="348"/>
      <c r="EY177" s="348"/>
      <c r="EZ177" s="348"/>
      <c r="FA177" s="349"/>
      <c r="FB177" s="388"/>
      <c r="FC177" s="1200"/>
      <c r="FD177" s="1185"/>
      <c r="FE177" s="348"/>
      <c r="FF177" s="349"/>
      <c r="FG177" s="541"/>
      <c r="FH177" s="348"/>
      <c r="FI177" s="348"/>
      <c r="FJ177" s="348"/>
      <c r="FK177" s="524"/>
      <c r="FL177" s="210"/>
      <c r="FM177" s="43"/>
      <c r="FN177" s="43"/>
      <c r="FO177" s="55" t="str">
        <f t="shared" si="348"/>
        <v/>
      </c>
      <c r="FP177" s="43"/>
      <c r="FQ177" s="56" t="str">
        <f>IF(AO177="","",INDEX($FW$2:$GA$2,2,MATCH(AO177,#REF!,0)))</f>
        <v/>
      </c>
      <c r="FR177" s="57" t="str">
        <f>IF(AP177="","",INDEX($FW$2:$GA$2,2,MATCH(AP177,#REF!,0)))</f>
        <v/>
      </c>
      <c r="FS177" s="57" t="str">
        <f>IF(AQ177="","",INDEX($FW$2:$GA$2,2,MATCH(AQ177,#REF!,0)))</f>
        <v/>
      </c>
      <c r="FT177" s="57" t="str">
        <f>IF(AR177="","",INDEX($FW$2:$GA$2,2,MATCH(AR177,#REF!,0)))</f>
        <v/>
      </c>
      <c r="FU177" s="57" t="str">
        <f>IF(AS177="","",INDEX($FW$2:$GA$2,2,MATCH(AS177,#REF!,0)))</f>
        <v/>
      </c>
      <c r="FV177" s="57" t="str">
        <f>IF(AT177="","",INDEX($FW$2:$GA$2,2,MATCH(AT177,#REF!,0)))</f>
        <v/>
      </c>
      <c r="FW177" s="57" t="str">
        <f>IF(AU177="","",INDEX($FW$2:$GA$2,2,MATCH(AU177,#REF!,0)))</f>
        <v/>
      </c>
      <c r="FX177" s="57" t="str">
        <f>IF(AV177="","",INDEX($FW$2:$GA$2,2,MATCH(AV177,#REF!,0)))</f>
        <v/>
      </c>
      <c r="FY177" s="57" t="str">
        <f>IF(AW177="","",INDEX($FW$2:$GA$2,2,MATCH(AW177,#REF!,0)))</f>
        <v/>
      </c>
      <c r="FZ177" s="58" t="str">
        <f>IF(AX177="","",INDEX($FW$2:$GA$2,2,MATCH(AX177,#REF!,0)))</f>
        <v/>
      </c>
      <c r="GA177" s="59" t="e">
        <f>SUMPRODUCT(FQ177:FZ177,#REF!)</f>
        <v>#REF!</v>
      </c>
      <c r="GB177" s="43"/>
      <c r="GC177" s="88" t="str">
        <f t="shared" si="349"/>
        <v/>
      </c>
      <c r="GD177" s="88" t="e">
        <f t="shared" si="350"/>
        <v>#REF!</v>
      </c>
      <c r="GE177" s="88" t="e">
        <f t="shared" si="351"/>
        <v>#REF!</v>
      </c>
      <c r="GF177" s="87" t="e">
        <f t="shared" si="352"/>
        <v>#REF!</v>
      </c>
      <c r="GG177" s="87" t="str">
        <f t="shared" si="353"/>
        <v/>
      </c>
      <c r="GH177" s="87" t="str">
        <f t="shared" si="354"/>
        <v/>
      </c>
      <c r="GI177" s="87" t="str">
        <f t="shared" si="355"/>
        <v/>
      </c>
      <c r="GJ177" s="87" t="str">
        <f t="shared" si="356"/>
        <v/>
      </c>
    </row>
    <row r="178" spans="1:192" s="13" customFormat="1" ht="22.5" customHeight="1" outlineLevel="1">
      <c r="A178" s="608"/>
      <c r="B178" s="166"/>
      <c r="C178" s="494"/>
      <c r="D178" s="498" t="s">
        <v>374</v>
      </c>
      <c r="E178" s="195" t="s">
        <v>237</v>
      </c>
      <c r="F178" s="198" t="s">
        <v>358</v>
      </c>
      <c r="G178" s="167"/>
      <c r="H178" s="165"/>
      <c r="I178" s="167">
        <v>1987</v>
      </c>
      <c r="J178" s="167" t="str">
        <f t="shared" si="358"/>
        <v>昭62</v>
      </c>
      <c r="K178" s="167"/>
      <c r="L178" s="621">
        <v>57</v>
      </c>
      <c r="M178" s="68"/>
      <c r="N178" s="68"/>
      <c r="O178" s="168"/>
      <c r="P178" s="168"/>
      <c r="Q178" s="169"/>
      <c r="R178" s="461" t="e">
        <f t="shared" si="359"/>
        <v>#DIV/0!</v>
      </c>
      <c r="S178" s="461" t="e">
        <f t="shared" si="360"/>
        <v>#DIV/0!</v>
      </c>
      <c r="T178" s="462" t="e">
        <f t="shared" si="361"/>
        <v>#DIV/0!</v>
      </c>
      <c r="U178" s="68"/>
      <c r="V178" s="68"/>
      <c r="W178" s="68"/>
      <c r="X178" s="68"/>
      <c r="Y178" s="68"/>
      <c r="Z178" s="79" t="str">
        <f t="shared" si="362"/>
        <v>7: 100㎡未満</v>
      </c>
      <c r="AA178" s="69"/>
      <c r="AB178" s="69" t="str">
        <f t="shared" si="363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364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365"/>
        <v>28</v>
      </c>
      <c r="AZ178" s="68"/>
      <c r="BA178" s="68">
        <f t="shared" si="366"/>
        <v>28</v>
      </c>
      <c r="BB178" s="69" t="e">
        <f t="shared" si="367"/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368"/>
        <v/>
      </c>
      <c r="BK178" s="441" t="s">
        <v>70</v>
      </c>
      <c r="BL178" s="441">
        <v>1</v>
      </c>
      <c r="BM178" s="441"/>
      <c r="BN178" s="442"/>
      <c r="BO178" s="440"/>
      <c r="BP178" s="441"/>
      <c r="BQ178" s="441"/>
      <c r="BR178" s="441"/>
      <c r="BS178" s="441"/>
      <c r="BT178" s="441"/>
      <c r="BU178" s="441"/>
      <c r="BV178" s="442"/>
      <c r="BW178" s="191"/>
      <c r="BX178" s="190"/>
      <c r="BY178" s="190"/>
      <c r="BZ178" s="499"/>
      <c r="CA178" s="192">
        <v>1</v>
      </c>
      <c r="CB178" s="177" t="str">
        <f>IF($F178="","",IFERROR(INDEX(#REF!,MATCH('一覧（改訂前の当初）'!$F121,#REF!,0),MATCH($CA$4,#REF!,0)),""))</f>
        <v/>
      </c>
      <c r="CC178" s="178" t="str">
        <f t="shared" si="385"/>
        <v/>
      </c>
      <c r="CD178" s="176" t="str">
        <f t="shared" si="342"/>
        <v/>
      </c>
      <c r="CE178" s="179"/>
      <c r="CF178" s="106" t="str">
        <f t="shared" si="343"/>
        <v/>
      </c>
      <c r="CG178" s="75" t="str">
        <f>IF(OR($CF178="",$F178=""),"",INDEX(#REF!,MATCH($F178,#REF!,0),MATCH(CF$4,#REF!,0)))</f>
        <v/>
      </c>
      <c r="CH178" s="180" t="str">
        <f t="shared" si="344"/>
        <v/>
      </c>
      <c r="CI178" s="75">
        <v>1</v>
      </c>
      <c r="CJ178" s="181" t="str">
        <f t="shared" si="369"/>
        <v/>
      </c>
      <c r="CK178" s="107" t="e">
        <f>IF(OR(L178="",TYPE(L178)&lt;&gt;1),"",IF(OR(BJ178="",INDEX(#REF!,MATCH('一覧（改訂前の当初）'!$N121,#REF!,0),MATCH('一覧（改訂前の当初）'!CK$4,#REF!,0))="",INDEX(#REF!,MATCH('一覧（改訂前の当初）'!$N121,#REF!,0),MATCH('一覧（改訂前の当初）'!CK$4,#REF!,0))+$I178&gt;=BJ178),"",IF(OR(BI178="事後保全対応で更新",BI178="事後保全のみ更新せず"),"",INDEX(#REF!,MATCH('一覧（改訂前の当初）'!$N121,#REF!,0),MATCH('一覧（改訂前の当初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370"/>
        <v>#REF!</v>
      </c>
      <c r="CN178" s="75">
        <v>1</v>
      </c>
      <c r="CO178" s="181" t="e">
        <f t="shared" si="371"/>
        <v>#REF!</v>
      </c>
      <c r="CP178" s="107" t="e">
        <f>IF(OR(L178="",TYPE(L178)&lt;&gt;1),"",IF(OR(BJ178="",INDEX(#REF!,MATCH('一覧（改訂前の当初）'!N121,#REF!,0),MATCH(CP$4,#REF!,0))="",INDEX(#REF!,MATCH('一覧（改訂前の当初）'!N121,#REF!,0),MATCH(CP$4,#REF!,0))+$I178&gt;=BJ178),"",IF(OR(BI178="事後保全対応で更新",BI178="事後保全のみ更新せず"),"",INDEX(#REF!,MATCH('一覧（改訂前の当初）'!$N121,#REF!,0),MATCH('一覧（改訂前の当初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345"/>
        <v>#REF!</v>
      </c>
      <c r="CS178" s="75">
        <v>1</v>
      </c>
      <c r="CT178" s="181" t="e">
        <f t="shared" si="386"/>
        <v>#REF!</v>
      </c>
      <c r="CU178" s="107" t="e">
        <f>IF(OR(L178="",TYPE(L178)&lt;&gt;1),"",IF(OR(BJ178="",,INDEX(#REF!,MATCH('一覧（改訂前の当初）'!$N121,#REF!,0),MATCH('一覧（改訂前の当初）'!CU$4,#REF!,0))="",INDEX(#REF!,MATCH('一覧（改訂前の当初）'!$N121,#REF!,0),MATCH('一覧（改訂前の当初）'!CU$4,#REF!,0))+I178&gt;=BJ178),"",IF(OR(BI178="事後保全対応で更新",BI178="事後保全のみ更新せず"),"",INDEX(#REF!,MATCH('一覧（改訂前の当初）'!$N121,#REF!,0),MATCH('一覧（改訂前の当初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372"/>
        <v>#REF!</v>
      </c>
      <c r="CX178" s="75">
        <v>1</v>
      </c>
      <c r="CY178" s="182" t="e">
        <f t="shared" si="373"/>
        <v>#REF!</v>
      </c>
      <c r="CZ178" s="109" t="str">
        <f t="shared" si="346"/>
        <v/>
      </c>
      <c r="DA178" s="76" t="str">
        <f t="shared" si="357"/>
        <v/>
      </c>
      <c r="DB178" s="82">
        <v>1</v>
      </c>
      <c r="DC178" s="183" t="str">
        <f t="shared" si="347"/>
        <v/>
      </c>
      <c r="DD178" s="85" t="str">
        <f>IF($CZ178="","",INDEX(#REF!,MATCH($F178,#REF!,0),MATCH(CZ$4,#REF!,0)))</f>
        <v/>
      </c>
      <c r="DE178" s="184" t="str">
        <f t="shared" si="374"/>
        <v/>
      </c>
      <c r="DF178" s="77">
        <v>3</v>
      </c>
      <c r="DG178" s="185" t="str">
        <f t="shared" si="375"/>
        <v/>
      </c>
      <c r="DH178" s="78" t="str">
        <f t="shared" si="376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377"/>
        <v/>
      </c>
      <c r="DK178" s="75">
        <v>1</v>
      </c>
      <c r="DL178" s="181" t="str">
        <f t="shared" si="378"/>
        <v/>
      </c>
      <c r="DM178" s="78" t="str">
        <f t="shared" si="379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380"/>
        <v/>
      </c>
      <c r="DP178" s="75">
        <v>1</v>
      </c>
      <c r="DQ178" s="181" t="str">
        <f t="shared" si="381"/>
        <v/>
      </c>
      <c r="DR178" s="78" t="str">
        <f t="shared" si="382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383"/>
        <v/>
      </c>
      <c r="DU178" s="75">
        <v>1</v>
      </c>
      <c r="DV178" s="154" t="str">
        <f t="shared" si="384"/>
        <v/>
      </c>
      <c r="DW178" s="508"/>
      <c r="DX178" s="345"/>
      <c r="DY178" s="348"/>
      <c r="DZ178" s="348"/>
      <c r="EA178" s="348"/>
      <c r="EB178" s="349"/>
      <c r="EC178" s="388"/>
      <c r="ED178" s="348"/>
      <c r="EE178" s="1067"/>
      <c r="EF178" s="1067"/>
      <c r="EG178" s="1201"/>
      <c r="EH178" s="1209"/>
      <c r="EI178" s="629" t="s">
        <v>429</v>
      </c>
      <c r="EJ178" s="404"/>
      <c r="EK178" s="406"/>
      <c r="EL178" s="349"/>
      <c r="EM178" s="388"/>
      <c r="EN178" s="348"/>
      <c r="EO178" s="348"/>
      <c r="EP178" s="348"/>
      <c r="EQ178" s="349"/>
      <c r="ER178" s="388"/>
      <c r="ES178" s="348"/>
      <c r="ET178" s="348"/>
      <c r="EU178" s="348"/>
      <c r="EV178" s="349"/>
      <c r="EW178" s="388"/>
      <c r="EX178" s="348"/>
      <c r="EY178" s="348"/>
      <c r="EZ178" s="348"/>
      <c r="FA178" s="349"/>
      <c r="FB178" s="388"/>
      <c r="FC178" s="1188"/>
      <c r="FD178" s="1186"/>
      <c r="FE178" s="348"/>
      <c r="FF178" s="349"/>
      <c r="FG178" s="541"/>
      <c r="FH178" s="348"/>
      <c r="FI178" s="348"/>
      <c r="FJ178" s="348"/>
      <c r="FK178" s="524"/>
      <c r="FL178" s="210"/>
      <c r="FM178" s="43"/>
      <c r="FN178" s="43"/>
      <c r="FO178" s="55" t="str">
        <f t="shared" si="348"/>
        <v/>
      </c>
      <c r="FP178" s="43"/>
      <c r="FQ178" s="56" t="str">
        <f>IF(AO178="","",INDEX($FW$2:$GA$2,2,MATCH(AO178,#REF!,0)))</f>
        <v/>
      </c>
      <c r="FR178" s="57" t="str">
        <f>IF(AP178="","",INDEX($FW$2:$GA$2,2,MATCH(AP178,#REF!,0)))</f>
        <v/>
      </c>
      <c r="FS178" s="57" t="str">
        <f>IF(AQ178="","",INDEX($FW$2:$GA$2,2,MATCH(AQ178,#REF!,0)))</f>
        <v/>
      </c>
      <c r="FT178" s="57" t="str">
        <f>IF(AR178="","",INDEX($FW$2:$GA$2,2,MATCH(AR178,#REF!,0)))</f>
        <v/>
      </c>
      <c r="FU178" s="57" t="str">
        <f>IF(AS178="","",INDEX($FW$2:$GA$2,2,MATCH(AS178,#REF!,0)))</f>
        <v/>
      </c>
      <c r="FV178" s="57" t="str">
        <f>IF(AT178="","",INDEX($FW$2:$GA$2,2,MATCH(AT178,#REF!,0)))</f>
        <v/>
      </c>
      <c r="FW178" s="57" t="str">
        <f>IF(AU178="","",INDEX($FW$2:$GA$2,2,MATCH(AU178,#REF!,0)))</f>
        <v/>
      </c>
      <c r="FX178" s="57" t="str">
        <f>IF(AV178="","",INDEX($FW$2:$GA$2,2,MATCH(AV178,#REF!,0)))</f>
        <v/>
      </c>
      <c r="FY178" s="57" t="str">
        <f>IF(AW178="","",INDEX($FW$2:$GA$2,2,MATCH(AW178,#REF!,0)))</f>
        <v/>
      </c>
      <c r="FZ178" s="58" t="str">
        <f>IF(AX178="","",INDEX($FW$2:$GA$2,2,MATCH(AX178,#REF!,0)))</f>
        <v/>
      </c>
      <c r="GA178" s="59" t="e">
        <f>SUMPRODUCT(FQ178:FZ178,#REF!)</f>
        <v>#REF!</v>
      </c>
      <c r="GB178" s="43"/>
      <c r="GC178" s="88" t="str">
        <f t="shared" si="349"/>
        <v/>
      </c>
      <c r="GD178" s="88" t="e">
        <f t="shared" si="350"/>
        <v>#REF!</v>
      </c>
      <c r="GE178" s="88" t="e">
        <f t="shared" si="351"/>
        <v>#REF!</v>
      </c>
      <c r="GF178" s="87" t="e">
        <f t="shared" si="352"/>
        <v>#REF!</v>
      </c>
      <c r="GG178" s="87" t="str">
        <f t="shared" si="353"/>
        <v/>
      </c>
      <c r="GH178" s="87" t="str">
        <f t="shared" si="354"/>
        <v/>
      </c>
      <c r="GI178" s="87" t="str">
        <f t="shared" si="355"/>
        <v/>
      </c>
      <c r="GJ178" s="87" t="str">
        <f t="shared" si="356"/>
        <v/>
      </c>
    </row>
    <row r="179" spans="1:192" s="13" customFormat="1" ht="22.5" customHeight="1" outlineLevel="1">
      <c r="A179" s="608"/>
      <c r="B179" s="166"/>
      <c r="C179" s="494"/>
      <c r="D179" s="498" t="s">
        <v>374</v>
      </c>
      <c r="E179" s="195" t="s">
        <v>238</v>
      </c>
      <c r="F179" s="198" t="s">
        <v>358</v>
      </c>
      <c r="G179" s="167"/>
      <c r="H179" s="165"/>
      <c r="I179" s="167">
        <v>1983</v>
      </c>
      <c r="J179" s="167" t="str">
        <f t="shared" si="358"/>
        <v>昭58</v>
      </c>
      <c r="K179" s="167"/>
      <c r="L179" s="621">
        <v>1389</v>
      </c>
      <c r="M179" s="68"/>
      <c r="N179" s="68"/>
      <c r="O179" s="168"/>
      <c r="P179" s="168"/>
      <c r="Q179" s="169"/>
      <c r="R179" s="461" t="e">
        <f t="shared" si="359"/>
        <v>#DIV/0!</v>
      </c>
      <c r="S179" s="461" t="e">
        <f t="shared" si="360"/>
        <v>#DIV/0!</v>
      </c>
      <c r="T179" s="462" t="e">
        <f t="shared" si="361"/>
        <v>#DIV/0!</v>
      </c>
      <c r="U179" s="68"/>
      <c r="V179" s="68"/>
      <c r="W179" s="68"/>
      <c r="X179" s="68"/>
      <c r="Y179" s="68"/>
      <c r="Z179" s="79" t="str">
        <f t="shared" si="362"/>
        <v>3: 1,000㎡以上</v>
      </c>
      <c r="AA179" s="69"/>
      <c r="AB179" s="69" t="str">
        <f t="shared" si="363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364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365"/>
        <v>32</v>
      </c>
      <c r="AZ179" s="68"/>
      <c r="BA179" s="68">
        <f t="shared" si="366"/>
        <v>32</v>
      </c>
      <c r="BB179" s="69" t="e">
        <f t="shared" si="367"/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368"/>
        <v/>
      </c>
      <c r="BK179" s="441" t="s">
        <v>68</v>
      </c>
      <c r="BL179" s="441">
        <v>2</v>
      </c>
      <c r="BM179" s="441"/>
      <c r="BN179" s="442"/>
      <c r="BO179" s="440"/>
      <c r="BP179" s="441"/>
      <c r="BQ179" s="441"/>
      <c r="BR179" s="441"/>
      <c r="BS179" s="441"/>
      <c r="BT179" s="441"/>
      <c r="BU179" s="441"/>
      <c r="BV179" s="442"/>
      <c r="BW179" s="191"/>
      <c r="BX179" s="190"/>
      <c r="BY179" s="190"/>
      <c r="BZ179" s="499"/>
      <c r="CA179" s="192">
        <v>1</v>
      </c>
      <c r="CB179" s="177" t="str">
        <f>IF($F179="","",IFERROR(INDEX(#REF!,MATCH('一覧（改訂前の当初）'!$F122,#REF!,0),MATCH($CA$4,#REF!,0)),""))</f>
        <v/>
      </c>
      <c r="CC179" s="178" t="str">
        <f t="shared" si="385"/>
        <v/>
      </c>
      <c r="CD179" s="176" t="str">
        <f t="shared" si="342"/>
        <v/>
      </c>
      <c r="CE179" s="179"/>
      <c r="CF179" s="106" t="str">
        <f t="shared" si="343"/>
        <v/>
      </c>
      <c r="CG179" s="75" t="str">
        <f>IF(OR($CF179="",$F179=""),"",INDEX(#REF!,MATCH($F179,#REF!,0),MATCH(CF$4,#REF!,0)))</f>
        <v/>
      </c>
      <c r="CH179" s="180" t="str">
        <f t="shared" si="344"/>
        <v/>
      </c>
      <c r="CI179" s="75">
        <v>1</v>
      </c>
      <c r="CJ179" s="181" t="str">
        <f t="shared" si="369"/>
        <v/>
      </c>
      <c r="CK179" s="107" t="e">
        <f>IF(OR(L179="",TYPE(L179)&lt;&gt;1),"",IF(OR(BJ179="",INDEX(#REF!,MATCH('一覧（改訂前の当初）'!$N122,#REF!,0),MATCH('一覧（改訂前の当初）'!CK$4,#REF!,0))="",INDEX(#REF!,MATCH('一覧（改訂前の当初）'!$N122,#REF!,0),MATCH('一覧（改訂前の当初）'!CK$4,#REF!,0))+$I179&gt;=BJ179),"",IF(OR(BI179="事後保全対応で更新",BI179="事後保全のみ更新せず"),"",INDEX(#REF!,MATCH('一覧（改訂前の当初）'!$N122,#REF!,0),MATCH('一覧（改訂前の当初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370"/>
        <v>#REF!</v>
      </c>
      <c r="CN179" s="75">
        <v>1</v>
      </c>
      <c r="CO179" s="181" t="e">
        <f t="shared" si="371"/>
        <v>#REF!</v>
      </c>
      <c r="CP179" s="107" t="e">
        <f>IF(OR(L179="",TYPE(L179)&lt;&gt;1),"",IF(OR(BJ179="",INDEX(#REF!,MATCH('一覧（改訂前の当初）'!N122,#REF!,0),MATCH(CP$4,#REF!,0))="",INDEX(#REF!,MATCH('一覧（改訂前の当初）'!N122,#REF!,0),MATCH(CP$4,#REF!,0))+$I179&gt;=BJ179),"",IF(OR(BI179="事後保全対応で更新",BI179="事後保全のみ更新せず"),"",INDEX(#REF!,MATCH('一覧（改訂前の当初）'!$N122,#REF!,0),MATCH('一覧（改訂前の当初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345"/>
        <v>#REF!</v>
      </c>
      <c r="CS179" s="75">
        <v>1</v>
      </c>
      <c r="CT179" s="181" t="e">
        <f t="shared" si="386"/>
        <v>#REF!</v>
      </c>
      <c r="CU179" s="107" t="e">
        <f>IF(OR(L179="",TYPE(L179)&lt;&gt;1),"",IF(OR(BJ179="",,INDEX(#REF!,MATCH('一覧（改訂前の当初）'!$N122,#REF!,0),MATCH('一覧（改訂前の当初）'!CU$4,#REF!,0))="",INDEX(#REF!,MATCH('一覧（改訂前の当初）'!$N122,#REF!,0),MATCH('一覧（改訂前の当初）'!CU$4,#REF!,0))+I179&gt;=BJ179),"",IF(OR(BI179="事後保全対応で更新",BI179="事後保全のみ更新せず"),"",INDEX(#REF!,MATCH('一覧（改訂前の当初）'!$N122,#REF!,0),MATCH('一覧（改訂前の当初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372"/>
        <v>#REF!</v>
      </c>
      <c r="CX179" s="75">
        <v>1</v>
      </c>
      <c r="CY179" s="182" t="e">
        <f t="shared" si="373"/>
        <v>#REF!</v>
      </c>
      <c r="CZ179" s="109" t="str">
        <f t="shared" si="346"/>
        <v/>
      </c>
      <c r="DA179" s="76" t="str">
        <f t="shared" si="357"/>
        <v/>
      </c>
      <c r="DB179" s="82">
        <v>1</v>
      </c>
      <c r="DC179" s="183" t="str">
        <f t="shared" si="347"/>
        <v/>
      </c>
      <c r="DD179" s="85" t="str">
        <f>IF($CZ179="","",INDEX(#REF!,MATCH($F179,#REF!,0),MATCH(CZ$4,#REF!,0)))</f>
        <v/>
      </c>
      <c r="DE179" s="184" t="str">
        <f t="shared" si="374"/>
        <v/>
      </c>
      <c r="DF179" s="77">
        <v>3</v>
      </c>
      <c r="DG179" s="185" t="str">
        <f t="shared" si="375"/>
        <v/>
      </c>
      <c r="DH179" s="78" t="str">
        <f t="shared" si="376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377"/>
        <v/>
      </c>
      <c r="DK179" s="75">
        <v>1</v>
      </c>
      <c r="DL179" s="181" t="str">
        <f t="shared" si="378"/>
        <v/>
      </c>
      <c r="DM179" s="78" t="str">
        <f t="shared" si="379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380"/>
        <v/>
      </c>
      <c r="DP179" s="75">
        <v>1</v>
      </c>
      <c r="DQ179" s="181" t="str">
        <f t="shared" si="381"/>
        <v/>
      </c>
      <c r="DR179" s="78" t="str">
        <f t="shared" si="382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383"/>
        <v/>
      </c>
      <c r="DU179" s="75">
        <v>1</v>
      </c>
      <c r="DV179" s="154" t="str">
        <f t="shared" si="384"/>
        <v/>
      </c>
      <c r="DW179" s="508"/>
      <c r="DX179" s="345"/>
      <c r="DY179" s="348"/>
      <c r="DZ179" s="348"/>
      <c r="EA179" s="348"/>
      <c r="EB179" s="349"/>
      <c r="EC179" s="388"/>
      <c r="ED179" s="348"/>
      <c r="EE179" s="1067"/>
      <c r="EF179" s="1067"/>
      <c r="EG179" s="1201"/>
      <c r="EH179" s="1209"/>
      <c r="EI179" s="629" t="s">
        <v>429</v>
      </c>
      <c r="EJ179" s="404"/>
      <c r="EK179" s="406"/>
      <c r="EL179" s="349"/>
      <c r="EM179" s="388"/>
      <c r="EN179" s="348"/>
      <c r="EO179" s="348"/>
      <c r="EP179" s="348"/>
      <c r="EQ179" s="349"/>
      <c r="ER179" s="388"/>
      <c r="ES179" s="348"/>
      <c r="ET179" s="348"/>
      <c r="EU179" s="348"/>
      <c r="EV179" s="349"/>
      <c r="EW179" s="388"/>
      <c r="EX179" s="348"/>
      <c r="EY179" s="348"/>
      <c r="EZ179" s="348"/>
      <c r="FA179" s="349"/>
      <c r="FB179" s="388"/>
      <c r="FC179" s="1187" t="s">
        <v>55</v>
      </c>
      <c r="FD179" s="1184" t="s">
        <v>55</v>
      </c>
      <c r="FE179" s="348"/>
      <c r="FF179" s="349"/>
      <c r="FG179" s="541"/>
      <c r="FH179" s="348"/>
      <c r="FI179" s="348"/>
      <c r="FJ179" s="348"/>
      <c r="FK179" s="524"/>
      <c r="FL179" s="210"/>
      <c r="FM179" s="43"/>
      <c r="FN179" s="43"/>
      <c r="FO179" s="55" t="str">
        <f t="shared" si="348"/>
        <v/>
      </c>
      <c r="FP179" s="43"/>
      <c r="FQ179" s="56" t="str">
        <f>IF(AO179="","",INDEX($FW$2:$GA$2,2,MATCH(AO179,#REF!,0)))</f>
        <v/>
      </c>
      <c r="FR179" s="57" t="str">
        <f>IF(AP179="","",INDEX($FW$2:$GA$2,2,MATCH(AP179,#REF!,0)))</f>
        <v/>
      </c>
      <c r="FS179" s="57" t="str">
        <f>IF(AQ179="","",INDEX($FW$2:$GA$2,2,MATCH(AQ179,#REF!,0)))</f>
        <v/>
      </c>
      <c r="FT179" s="57" t="str">
        <f>IF(AR179="","",INDEX($FW$2:$GA$2,2,MATCH(AR179,#REF!,0)))</f>
        <v/>
      </c>
      <c r="FU179" s="57" t="str">
        <f>IF(AS179="","",INDEX($FW$2:$GA$2,2,MATCH(AS179,#REF!,0)))</f>
        <v/>
      </c>
      <c r="FV179" s="57" t="str">
        <f>IF(AT179="","",INDEX($FW$2:$GA$2,2,MATCH(AT179,#REF!,0)))</f>
        <v/>
      </c>
      <c r="FW179" s="57" t="str">
        <f>IF(AU179="","",INDEX($FW$2:$GA$2,2,MATCH(AU179,#REF!,0)))</f>
        <v/>
      </c>
      <c r="FX179" s="57" t="str">
        <f>IF(AV179="","",INDEX($FW$2:$GA$2,2,MATCH(AV179,#REF!,0)))</f>
        <v/>
      </c>
      <c r="FY179" s="57" t="str">
        <f>IF(AW179="","",INDEX($FW$2:$GA$2,2,MATCH(AW179,#REF!,0)))</f>
        <v/>
      </c>
      <c r="FZ179" s="58" t="str">
        <f>IF(AX179="","",INDEX($FW$2:$GA$2,2,MATCH(AX179,#REF!,0)))</f>
        <v/>
      </c>
      <c r="GA179" s="59" t="e">
        <f>SUMPRODUCT(FQ179:FZ179,#REF!)</f>
        <v>#REF!</v>
      </c>
      <c r="GB179" s="43"/>
      <c r="GC179" s="88" t="str">
        <f t="shared" si="349"/>
        <v/>
      </c>
      <c r="GD179" s="88" t="e">
        <f t="shared" si="350"/>
        <v>#REF!</v>
      </c>
      <c r="GE179" s="88" t="e">
        <f t="shared" si="351"/>
        <v>#REF!</v>
      </c>
      <c r="GF179" s="87" t="e">
        <f t="shared" si="352"/>
        <v>#REF!</v>
      </c>
      <c r="GG179" s="87" t="str">
        <f t="shared" si="353"/>
        <v/>
      </c>
      <c r="GH179" s="87" t="str">
        <f t="shared" si="354"/>
        <v/>
      </c>
      <c r="GI179" s="87" t="str">
        <f t="shared" si="355"/>
        <v/>
      </c>
      <c r="GJ179" s="87" t="str">
        <f t="shared" si="356"/>
        <v/>
      </c>
    </row>
    <row r="180" spans="1:192" s="13" customFormat="1" ht="22.5" customHeight="1" outlineLevel="1">
      <c r="A180" s="608"/>
      <c r="B180" s="166"/>
      <c r="C180" s="494"/>
      <c r="D180" s="498" t="s">
        <v>374</v>
      </c>
      <c r="E180" s="195" t="s">
        <v>239</v>
      </c>
      <c r="F180" s="198" t="s">
        <v>358</v>
      </c>
      <c r="G180" s="167"/>
      <c r="H180" s="165"/>
      <c r="I180" s="167">
        <v>1984</v>
      </c>
      <c r="J180" s="167" t="str">
        <f t="shared" si="358"/>
        <v>昭59</v>
      </c>
      <c r="K180" s="167"/>
      <c r="L180" s="621">
        <v>1836</v>
      </c>
      <c r="M180" s="68"/>
      <c r="N180" s="68"/>
      <c r="O180" s="168"/>
      <c r="P180" s="168"/>
      <c r="Q180" s="169"/>
      <c r="R180" s="461" t="e">
        <f t="shared" si="359"/>
        <v>#DIV/0!</v>
      </c>
      <c r="S180" s="461" t="e">
        <f t="shared" si="360"/>
        <v>#DIV/0!</v>
      </c>
      <c r="T180" s="462" t="e">
        <f t="shared" si="361"/>
        <v>#DIV/0!</v>
      </c>
      <c r="U180" s="68"/>
      <c r="V180" s="68"/>
      <c r="W180" s="68"/>
      <c r="X180" s="68"/>
      <c r="Y180" s="68"/>
      <c r="Z180" s="79" t="str">
        <f t="shared" si="362"/>
        <v>3: 1,000㎡以上</v>
      </c>
      <c r="AA180" s="69"/>
      <c r="AB180" s="69" t="str">
        <f t="shared" si="363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364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365"/>
        <v>31</v>
      </c>
      <c r="AZ180" s="68"/>
      <c r="BA180" s="68">
        <f t="shared" si="366"/>
        <v>31</v>
      </c>
      <c r="BB180" s="69" t="e">
        <f t="shared" si="367"/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368"/>
        <v/>
      </c>
      <c r="BK180" s="441" t="s">
        <v>68</v>
      </c>
      <c r="BL180" s="441">
        <v>2</v>
      </c>
      <c r="BM180" s="441"/>
      <c r="BN180" s="442"/>
      <c r="BO180" s="440"/>
      <c r="BP180" s="441"/>
      <c r="BQ180" s="441"/>
      <c r="BR180" s="441"/>
      <c r="BS180" s="441"/>
      <c r="BT180" s="441"/>
      <c r="BU180" s="441"/>
      <c r="BV180" s="442"/>
      <c r="BW180" s="191"/>
      <c r="BX180" s="190"/>
      <c r="BY180" s="190"/>
      <c r="BZ180" s="499"/>
      <c r="CA180" s="192">
        <v>1</v>
      </c>
      <c r="CB180" s="177" t="str">
        <f>IF($F180="","",IFERROR(INDEX(#REF!,MATCH('一覧（改訂前の当初）'!$F123,#REF!,0),MATCH($CA$4,#REF!,0)),""))</f>
        <v/>
      </c>
      <c r="CC180" s="178" t="str">
        <f t="shared" si="385"/>
        <v/>
      </c>
      <c r="CD180" s="176" t="str">
        <f t="shared" si="342"/>
        <v/>
      </c>
      <c r="CE180" s="179"/>
      <c r="CF180" s="106" t="str">
        <f t="shared" si="343"/>
        <v/>
      </c>
      <c r="CG180" s="75" t="str">
        <f>IF(OR($CF180="",$F180=""),"",INDEX(#REF!,MATCH($F180,#REF!,0),MATCH(CF$4,#REF!,0)))</f>
        <v/>
      </c>
      <c r="CH180" s="180" t="str">
        <f t="shared" si="344"/>
        <v/>
      </c>
      <c r="CI180" s="75">
        <v>1</v>
      </c>
      <c r="CJ180" s="181" t="str">
        <f t="shared" si="369"/>
        <v/>
      </c>
      <c r="CK180" s="107" t="e">
        <f>IF(OR(L180="",TYPE(L180)&lt;&gt;1),"",IF(OR(BJ180="",INDEX(#REF!,MATCH('一覧（改訂前の当初）'!$N123,#REF!,0),MATCH('一覧（改訂前の当初）'!CK$4,#REF!,0))="",INDEX(#REF!,MATCH('一覧（改訂前の当初）'!$N123,#REF!,0),MATCH('一覧（改訂前の当初）'!CK$4,#REF!,0))+$I180&gt;=BJ180),"",IF(OR(BI180="事後保全対応で更新",BI180="事後保全のみ更新せず"),"",INDEX(#REF!,MATCH('一覧（改訂前の当初）'!$N123,#REF!,0),MATCH('一覧（改訂前の当初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370"/>
        <v>#REF!</v>
      </c>
      <c r="CN180" s="75">
        <v>1</v>
      </c>
      <c r="CO180" s="181" t="e">
        <f t="shared" si="371"/>
        <v>#REF!</v>
      </c>
      <c r="CP180" s="107" t="e">
        <f>IF(OR(L180="",TYPE(L180)&lt;&gt;1),"",IF(OR(BJ180="",INDEX(#REF!,MATCH('一覧（改訂前の当初）'!N123,#REF!,0),MATCH(CP$4,#REF!,0))="",INDEX(#REF!,MATCH('一覧（改訂前の当初）'!N123,#REF!,0),MATCH(CP$4,#REF!,0))+$I180&gt;=BJ180),"",IF(OR(BI180="事後保全対応で更新",BI180="事後保全のみ更新せず"),"",INDEX(#REF!,MATCH('一覧（改訂前の当初）'!$N123,#REF!,0),MATCH('一覧（改訂前の当初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345"/>
        <v>#REF!</v>
      </c>
      <c r="CS180" s="75">
        <v>1</v>
      </c>
      <c r="CT180" s="181" t="e">
        <f t="shared" si="386"/>
        <v>#REF!</v>
      </c>
      <c r="CU180" s="107" t="e">
        <f>IF(OR(L180="",TYPE(L180)&lt;&gt;1),"",IF(OR(BJ180="",,INDEX(#REF!,MATCH('一覧（改訂前の当初）'!$N123,#REF!,0),MATCH('一覧（改訂前の当初）'!CU$4,#REF!,0))="",INDEX(#REF!,MATCH('一覧（改訂前の当初）'!$N123,#REF!,0),MATCH('一覧（改訂前の当初）'!CU$4,#REF!,0))+I180&gt;=BJ180),"",IF(OR(BI180="事後保全対応で更新",BI180="事後保全のみ更新せず"),"",INDEX(#REF!,MATCH('一覧（改訂前の当初）'!$N123,#REF!,0),MATCH('一覧（改訂前の当初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372"/>
        <v>#REF!</v>
      </c>
      <c r="CX180" s="75">
        <v>1</v>
      </c>
      <c r="CY180" s="182" t="e">
        <f t="shared" si="373"/>
        <v>#REF!</v>
      </c>
      <c r="CZ180" s="109" t="str">
        <f t="shared" si="346"/>
        <v/>
      </c>
      <c r="DA180" s="76" t="str">
        <f t="shared" si="357"/>
        <v/>
      </c>
      <c r="DB180" s="82">
        <v>1</v>
      </c>
      <c r="DC180" s="183" t="str">
        <f t="shared" si="347"/>
        <v/>
      </c>
      <c r="DD180" s="85" t="str">
        <f>IF($CZ180="","",INDEX(#REF!,MATCH($F180,#REF!,0),MATCH(CZ$4,#REF!,0)))</f>
        <v/>
      </c>
      <c r="DE180" s="184" t="str">
        <f t="shared" si="374"/>
        <v/>
      </c>
      <c r="DF180" s="77">
        <v>3</v>
      </c>
      <c r="DG180" s="185" t="str">
        <f t="shared" si="375"/>
        <v/>
      </c>
      <c r="DH180" s="78" t="str">
        <f t="shared" si="376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377"/>
        <v/>
      </c>
      <c r="DK180" s="75">
        <v>1</v>
      </c>
      <c r="DL180" s="181" t="str">
        <f t="shared" si="378"/>
        <v/>
      </c>
      <c r="DM180" s="78" t="str">
        <f t="shared" si="379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380"/>
        <v/>
      </c>
      <c r="DP180" s="75">
        <v>1</v>
      </c>
      <c r="DQ180" s="181" t="str">
        <f t="shared" si="381"/>
        <v/>
      </c>
      <c r="DR180" s="78" t="str">
        <f t="shared" si="382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383"/>
        <v/>
      </c>
      <c r="DU180" s="75">
        <v>1</v>
      </c>
      <c r="DV180" s="154" t="str">
        <f t="shared" si="384"/>
        <v/>
      </c>
      <c r="DW180" s="508"/>
      <c r="DX180" s="345"/>
      <c r="DY180" s="348"/>
      <c r="DZ180" s="348"/>
      <c r="EA180" s="348"/>
      <c r="EB180" s="349"/>
      <c r="EC180" s="388"/>
      <c r="ED180" s="348"/>
      <c r="EE180" s="1067"/>
      <c r="EF180" s="1067"/>
      <c r="EG180" s="1201"/>
      <c r="EH180" s="1209"/>
      <c r="EI180" s="629" t="s">
        <v>429</v>
      </c>
      <c r="EJ180" s="404"/>
      <c r="EK180" s="406"/>
      <c r="EL180" s="349"/>
      <c r="EM180" s="388"/>
      <c r="EN180" s="348"/>
      <c r="EO180" s="348"/>
      <c r="EP180" s="348"/>
      <c r="EQ180" s="349"/>
      <c r="ER180" s="388"/>
      <c r="ES180" s="348"/>
      <c r="ET180" s="348"/>
      <c r="EU180" s="348"/>
      <c r="EV180" s="349"/>
      <c r="EW180" s="388"/>
      <c r="EX180" s="348"/>
      <c r="EY180" s="348"/>
      <c r="EZ180" s="348"/>
      <c r="FA180" s="349"/>
      <c r="FB180" s="388"/>
      <c r="FC180" s="1200"/>
      <c r="FD180" s="1185"/>
      <c r="FE180" s="348"/>
      <c r="FF180" s="349"/>
      <c r="FG180" s="541"/>
      <c r="FH180" s="348"/>
      <c r="FI180" s="348"/>
      <c r="FJ180" s="348"/>
      <c r="FK180" s="524"/>
      <c r="FL180" s="210"/>
      <c r="FM180" s="43"/>
      <c r="FN180" s="43"/>
      <c r="FO180" s="55" t="str">
        <f t="shared" si="348"/>
        <v/>
      </c>
      <c r="FP180" s="43"/>
      <c r="FQ180" s="56" t="str">
        <f>IF(AO180="","",INDEX($FW$2:$GA$2,2,MATCH(AO180,#REF!,0)))</f>
        <v/>
      </c>
      <c r="FR180" s="57" t="str">
        <f>IF(AP180="","",INDEX($FW$2:$GA$2,2,MATCH(AP180,#REF!,0)))</f>
        <v/>
      </c>
      <c r="FS180" s="57" t="str">
        <f>IF(AQ180="","",INDEX($FW$2:$GA$2,2,MATCH(AQ180,#REF!,0)))</f>
        <v/>
      </c>
      <c r="FT180" s="57" t="str">
        <f>IF(AR180="","",INDEX($FW$2:$GA$2,2,MATCH(AR180,#REF!,0)))</f>
        <v/>
      </c>
      <c r="FU180" s="57" t="str">
        <f>IF(AS180="","",INDEX($FW$2:$GA$2,2,MATCH(AS180,#REF!,0)))</f>
        <v/>
      </c>
      <c r="FV180" s="57" t="str">
        <f>IF(AT180="","",INDEX($FW$2:$GA$2,2,MATCH(AT180,#REF!,0)))</f>
        <v/>
      </c>
      <c r="FW180" s="57" t="str">
        <f>IF(AU180="","",INDEX($FW$2:$GA$2,2,MATCH(AU180,#REF!,0)))</f>
        <v/>
      </c>
      <c r="FX180" s="57" t="str">
        <f>IF(AV180="","",INDEX($FW$2:$GA$2,2,MATCH(AV180,#REF!,0)))</f>
        <v/>
      </c>
      <c r="FY180" s="57" t="str">
        <f>IF(AW180="","",INDEX($FW$2:$GA$2,2,MATCH(AW180,#REF!,0)))</f>
        <v/>
      </c>
      <c r="FZ180" s="58" t="str">
        <f>IF(AX180="","",INDEX($FW$2:$GA$2,2,MATCH(AX180,#REF!,0)))</f>
        <v/>
      </c>
      <c r="GA180" s="59" t="e">
        <f>SUMPRODUCT(FQ180:FZ180,#REF!)</f>
        <v>#REF!</v>
      </c>
      <c r="GB180" s="43"/>
      <c r="GC180" s="88" t="str">
        <f t="shared" si="349"/>
        <v/>
      </c>
      <c r="GD180" s="88" t="e">
        <f t="shared" si="350"/>
        <v>#REF!</v>
      </c>
      <c r="GE180" s="88" t="e">
        <f t="shared" si="351"/>
        <v>#REF!</v>
      </c>
      <c r="GF180" s="87" t="e">
        <f t="shared" si="352"/>
        <v>#REF!</v>
      </c>
      <c r="GG180" s="87" t="str">
        <f t="shared" si="353"/>
        <v/>
      </c>
      <c r="GH180" s="87" t="str">
        <f t="shared" si="354"/>
        <v/>
      </c>
      <c r="GI180" s="87" t="str">
        <f t="shared" si="355"/>
        <v/>
      </c>
      <c r="GJ180" s="87" t="str">
        <f t="shared" si="356"/>
        <v/>
      </c>
    </row>
    <row r="181" spans="1:192" s="13" customFormat="1" ht="22.5" customHeight="1" outlineLevel="1">
      <c r="A181" s="608"/>
      <c r="B181" s="166"/>
      <c r="C181" s="494"/>
      <c r="D181" s="498" t="s">
        <v>374</v>
      </c>
      <c r="E181" s="195" t="s">
        <v>240</v>
      </c>
      <c r="F181" s="198" t="s">
        <v>358</v>
      </c>
      <c r="G181" s="167"/>
      <c r="H181" s="165"/>
      <c r="I181" s="167">
        <v>1996</v>
      </c>
      <c r="J181" s="167" t="str">
        <f t="shared" si="358"/>
        <v>平8</v>
      </c>
      <c r="K181" s="167"/>
      <c r="L181" s="621">
        <v>1054</v>
      </c>
      <c r="M181" s="68"/>
      <c r="N181" s="68"/>
      <c r="O181" s="168"/>
      <c r="P181" s="168"/>
      <c r="Q181" s="169"/>
      <c r="R181" s="461" t="e">
        <f t="shared" si="359"/>
        <v>#DIV/0!</v>
      </c>
      <c r="S181" s="461" t="e">
        <f t="shared" si="360"/>
        <v>#DIV/0!</v>
      </c>
      <c r="T181" s="462" t="e">
        <f t="shared" si="361"/>
        <v>#DIV/0!</v>
      </c>
      <c r="U181" s="68"/>
      <c r="V181" s="68"/>
      <c r="W181" s="68"/>
      <c r="X181" s="68"/>
      <c r="Y181" s="68"/>
      <c r="Z181" s="79" t="str">
        <f t="shared" si="362"/>
        <v>3: 1,000㎡以上</v>
      </c>
      <c r="AA181" s="69"/>
      <c r="AB181" s="69" t="str">
        <f t="shared" si="363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364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365"/>
        <v>19</v>
      </c>
      <c r="AZ181" s="68"/>
      <c r="BA181" s="68">
        <f t="shared" si="366"/>
        <v>19</v>
      </c>
      <c r="BB181" s="69" t="e">
        <f t="shared" si="367"/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368"/>
        <v/>
      </c>
      <c r="BK181" s="441" t="s">
        <v>68</v>
      </c>
      <c r="BL181" s="441">
        <v>2</v>
      </c>
      <c r="BM181" s="441"/>
      <c r="BN181" s="442"/>
      <c r="BO181" s="440"/>
      <c r="BP181" s="441"/>
      <c r="BQ181" s="441"/>
      <c r="BR181" s="441"/>
      <c r="BS181" s="441"/>
      <c r="BT181" s="441"/>
      <c r="BU181" s="441"/>
      <c r="BV181" s="442"/>
      <c r="BW181" s="191"/>
      <c r="BX181" s="190"/>
      <c r="BY181" s="190"/>
      <c r="BZ181" s="499"/>
      <c r="CA181" s="192">
        <v>1</v>
      </c>
      <c r="CB181" s="177" t="str">
        <f>IF($F181="","",IFERROR(INDEX(#REF!,MATCH('一覧（改訂前の当初）'!$F124,#REF!,0),MATCH($CA$4,#REF!,0)),""))</f>
        <v/>
      </c>
      <c r="CC181" s="178" t="str">
        <f t="shared" si="385"/>
        <v/>
      </c>
      <c r="CD181" s="176" t="str">
        <f t="shared" si="342"/>
        <v/>
      </c>
      <c r="CE181" s="179"/>
      <c r="CF181" s="106" t="str">
        <f t="shared" si="343"/>
        <v/>
      </c>
      <c r="CG181" s="75" t="str">
        <f>IF(OR($CF181="",$F181=""),"",INDEX(#REF!,MATCH($F181,#REF!,0),MATCH(CF$4,#REF!,0)))</f>
        <v/>
      </c>
      <c r="CH181" s="180" t="str">
        <f t="shared" si="344"/>
        <v/>
      </c>
      <c r="CI181" s="75">
        <v>1</v>
      </c>
      <c r="CJ181" s="181" t="str">
        <f t="shared" si="369"/>
        <v/>
      </c>
      <c r="CK181" s="107" t="e">
        <f>IF(OR(L181="",TYPE(L181)&lt;&gt;1),"",IF(OR(BJ181="",INDEX(#REF!,MATCH('一覧（改訂前の当初）'!$N124,#REF!,0),MATCH('一覧（改訂前の当初）'!CK$4,#REF!,0))="",INDEX(#REF!,MATCH('一覧（改訂前の当初）'!$N124,#REF!,0),MATCH('一覧（改訂前の当初）'!CK$4,#REF!,0))+$I181&gt;=BJ181),"",IF(OR(BI181="事後保全対応で更新",BI181="事後保全のみ更新せず"),"",INDEX(#REF!,MATCH('一覧（改訂前の当初）'!$N124,#REF!,0),MATCH('一覧（改訂前の当初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370"/>
        <v>#REF!</v>
      </c>
      <c r="CN181" s="75">
        <v>1</v>
      </c>
      <c r="CO181" s="181" t="e">
        <f t="shared" si="371"/>
        <v>#REF!</v>
      </c>
      <c r="CP181" s="107" t="e">
        <f>IF(OR(L181="",TYPE(L181)&lt;&gt;1),"",IF(OR(BJ181="",INDEX(#REF!,MATCH('一覧（改訂前の当初）'!N124,#REF!,0),MATCH(CP$4,#REF!,0))="",INDEX(#REF!,MATCH('一覧（改訂前の当初）'!N124,#REF!,0),MATCH(CP$4,#REF!,0))+$I181&gt;=BJ181),"",IF(OR(BI181="事後保全対応で更新",BI181="事後保全のみ更新せず"),"",INDEX(#REF!,MATCH('一覧（改訂前の当初）'!$N124,#REF!,0),MATCH('一覧（改訂前の当初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345"/>
        <v>#REF!</v>
      </c>
      <c r="CS181" s="75">
        <v>1</v>
      </c>
      <c r="CT181" s="181" t="e">
        <f t="shared" si="386"/>
        <v>#REF!</v>
      </c>
      <c r="CU181" s="107" t="e">
        <f>IF(OR(L181="",TYPE(L181)&lt;&gt;1),"",IF(OR(BJ181="",,INDEX(#REF!,MATCH('一覧（改訂前の当初）'!$N124,#REF!,0),MATCH('一覧（改訂前の当初）'!CU$4,#REF!,0))="",INDEX(#REF!,MATCH('一覧（改訂前の当初）'!$N124,#REF!,0),MATCH('一覧（改訂前の当初）'!CU$4,#REF!,0))+I181&gt;=BJ181),"",IF(OR(BI181="事後保全対応で更新",BI181="事後保全のみ更新せず"),"",INDEX(#REF!,MATCH('一覧（改訂前の当初）'!$N124,#REF!,0),MATCH('一覧（改訂前の当初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372"/>
        <v>#REF!</v>
      </c>
      <c r="CX181" s="75">
        <v>1</v>
      </c>
      <c r="CY181" s="182" t="e">
        <f t="shared" si="373"/>
        <v>#REF!</v>
      </c>
      <c r="CZ181" s="109" t="str">
        <f t="shared" si="346"/>
        <v/>
      </c>
      <c r="DA181" s="76" t="str">
        <f t="shared" si="357"/>
        <v/>
      </c>
      <c r="DB181" s="82">
        <v>1</v>
      </c>
      <c r="DC181" s="183" t="str">
        <f t="shared" si="347"/>
        <v/>
      </c>
      <c r="DD181" s="85" t="str">
        <f>IF($CZ181="","",INDEX(#REF!,MATCH($F181,#REF!,0),MATCH(CZ$4,#REF!,0)))</f>
        <v/>
      </c>
      <c r="DE181" s="184" t="str">
        <f t="shared" si="374"/>
        <v/>
      </c>
      <c r="DF181" s="77">
        <v>3</v>
      </c>
      <c r="DG181" s="185" t="str">
        <f t="shared" si="375"/>
        <v/>
      </c>
      <c r="DH181" s="78" t="str">
        <f t="shared" si="376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377"/>
        <v/>
      </c>
      <c r="DK181" s="75">
        <v>1</v>
      </c>
      <c r="DL181" s="181" t="str">
        <f t="shared" si="378"/>
        <v/>
      </c>
      <c r="DM181" s="78" t="str">
        <f t="shared" si="379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380"/>
        <v/>
      </c>
      <c r="DP181" s="75">
        <v>1</v>
      </c>
      <c r="DQ181" s="181" t="str">
        <f t="shared" si="381"/>
        <v/>
      </c>
      <c r="DR181" s="78" t="str">
        <f t="shared" si="382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383"/>
        <v/>
      </c>
      <c r="DU181" s="75">
        <v>1</v>
      </c>
      <c r="DV181" s="154" t="str">
        <f t="shared" si="384"/>
        <v/>
      </c>
      <c r="DW181" s="508"/>
      <c r="DX181" s="345"/>
      <c r="DY181" s="348"/>
      <c r="DZ181" s="348"/>
      <c r="EA181" s="348"/>
      <c r="EB181" s="349"/>
      <c r="EC181" s="388"/>
      <c r="ED181" s="348"/>
      <c r="EE181" s="1067"/>
      <c r="EF181" s="1067"/>
      <c r="EG181" s="1201"/>
      <c r="EH181" s="1209"/>
      <c r="EI181" s="629" t="s">
        <v>429</v>
      </c>
      <c r="EJ181" s="404"/>
      <c r="EK181" s="406"/>
      <c r="EL181" s="349"/>
      <c r="EM181" s="388"/>
      <c r="EN181" s="348"/>
      <c r="EO181" s="348"/>
      <c r="EP181" s="348"/>
      <c r="EQ181" s="349"/>
      <c r="ER181" s="388"/>
      <c r="ES181" s="348"/>
      <c r="ET181" s="348"/>
      <c r="EU181" s="348"/>
      <c r="EV181" s="349"/>
      <c r="EW181" s="388"/>
      <c r="EX181" s="348"/>
      <c r="EY181" s="348"/>
      <c r="EZ181" s="348"/>
      <c r="FA181" s="349"/>
      <c r="FB181" s="388"/>
      <c r="FC181" s="1200"/>
      <c r="FD181" s="1185"/>
      <c r="FE181" s="348"/>
      <c r="FF181" s="349"/>
      <c r="FG181" s="541"/>
      <c r="FH181" s="348"/>
      <c r="FI181" s="348"/>
      <c r="FJ181" s="348"/>
      <c r="FK181" s="524"/>
      <c r="FL181" s="210"/>
      <c r="FM181" s="43"/>
      <c r="FN181" s="43"/>
      <c r="FO181" s="55" t="str">
        <f t="shared" si="348"/>
        <v/>
      </c>
      <c r="FP181" s="43"/>
      <c r="FQ181" s="56" t="str">
        <f>IF(AO181="","",INDEX($FW$2:$GA$2,2,MATCH(AO181,#REF!,0)))</f>
        <v/>
      </c>
      <c r="FR181" s="57" t="str">
        <f>IF(AP181="","",INDEX($FW$2:$GA$2,2,MATCH(AP181,#REF!,0)))</f>
        <v/>
      </c>
      <c r="FS181" s="57" t="str">
        <f>IF(AQ181="","",INDEX($FW$2:$GA$2,2,MATCH(AQ181,#REF!,0)))</f>
        <v/>
      </c>
      <c r="FT181" s="57" t="str">
        <f>IF(AR181="","",INDEX($FW$2:$GA$2,2,MATCH(AR181,#REF!,0)))</f>
        <v/>
      </c>
      <c r="FU181" s="57" t="str">
        <f>IF(AS181="","",INDEX($FW$2:$GA$2,2,MATCH(AS181,#REF!,0)))</f>
        <v/>
      </c>
      <c r="FV181" s="57" t="str">
        <f>IF(AT181="","",INDEX($FW$2:$GA$2,2,MATCH(AT181,#REF!,0)))</f>
        <v/>
      </c>
      <c r="FW181" s="57" t="str">
        <f>IF(AU181="","",INDEX($FW$2:$GA$2,2,MATCH(AU181,#REF!,0)))</f>
        <v/>
      </c>
      <c r="FX181" s="57" t="str">
        <f>IF(AV181="","",INDEX($FW$2:$GA$2,2,MATCH(AV181,#REF!,0)))</f>
        <v/>
      </c>
      <c r="FY181" s="57" t="str">
        <f>IF(AW181="","",INDEX($FW$2:$GA$2,2,MATCH(AW181,#REF!,0)))</f>
        <v/>
      </c>
      <c r="FZ181" s="58" t="str">
        <f>IF(AX181="","",INDEX($FW$2:$GA$2,2,MATCH(AX181,#REF!,0)))</f>
        <v/>
      </c>
      <c r="GA181" s="59" t="e">
        <f>SUMPRODUCT(FQ181:FZ181,#REF!)</f>
        <v>#REF!</v>
      </c>
      <c r="GB181" s="43"/>
      <c r="GC181" s="88" t="str">
        <f t="shared" si="349"/>
        <v/>
      </c>
      <c r="GD181" s="88" t="e">
        <f t="shared" si="350"/>
        <v>#REF!</v>
      </c>
      <c r="GE181" s="88" t="e">
        <f t="shared" si="351"/>
        <v>#REF!</v>
      </c>
      <c r="GF181" s="87" t="e">
        <f t="shared" si="352"/>
        <v>#REF!</v>
      </c>
      <c r="GG181" s="87" t="str">
        <f t="shared" si="353"/>
        <v/>
      </c>
      <c r="GH181" s="87" t="str">
        <f t="shared" si="354"/>
        <v/>
      </c>
      <c r="GI181" s="87" t="str">
        <f t="shared" si="355"/>
        <v/>
      </c>
      <c r="GJ181" s="87" t="str">
        <f t="shared" si="356"/>
        <v/>
      </c>
    </row>
    <row r="182" spans="1:192" s="13" customFormat="1" ht="22.5" customHeight="1" outlineLevel="1">
      <c r="A182" s="608"/>
      <c r="B182" s="166"/>
      <c r="C182" s="494"/>
      <c r="D182" s="498" t="s">
        <v>374</v>
      </c>
      <c r="E182" s="195" t="s">
        <v>241</v>
      </c>
      <c r="F182" s="198" t="s">
        <v>358</v>
      </c>
      <c r="G182" s="167"/>
      <c r="H182" s="165"/>
      <c r="I182" s="167">
        <v>2001</v>
      </c>
      <c r="J182" s="167" t="str">
        <f t="shared" si="358"/>
        <v>平13</v>
      </c>
      <c r="K182" s="167"/>
      <c r="L182" s="621">
        <v>60</v>
      </c>
      <c r="M182" s="68"/>
      <c r="N182" s="68"/>
      <c r="O182" s="168"/>
      <c r="P182" s="168"/>
      <c r="Q182" s="169"/>
      <c r="R182" s="461" t="e">
        <f t="shared" si="359"/>
        <v>#DIV/0!</v>
      </c>
      <c r="S182" s="461" t="e">
        <f t="shared" si="360"/>
        <v>#DIV/0!</v>
      </c>
      <c r="T182" s="462" t="e">
        <f t="shared" si="361"/>
        <v>#DIV/0!</v>
      </c>
      <c r="U182" s="68"/>
      <c r="V182" s="68"/>
      <c r="W182" s="68"/>
      <c r="X182" s="68"/>
      <c r="Y182" s="68"/>
      <c r="Z182" s="79" t="str">
        <f t="shared" si="362"/>
        <v>7: 100㎡未満</v>
      </c>
      <c r="AA182" s="69"/>
      <c r="AB182" s="69" t="str">
        <f t="shared" si="363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364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365"/>
        <v>14</v>
      </c>
      <c r="AZ182" s="68"/>
      <c r="BA182" s="68">
        <f t="shared" si="366"/>
        <v>14</v>
      </c>
      <c r="BB182" s="69" t="e">
        <f t="shared" si="367"/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368"/>
        <v/>
      </c>
      <c r="BK182" s="441" t="s">
        <v>68</v>
      </c>
      <c r="BL182" s="441">
        <v>1</v>
      </c>
      <c r="BM182" s="441"/>
      <c r="BN182" s="442"/>
      <c r="BO182" s="440"/>
      <c r="BP182" s="441"/>
      <c r="BQ182" s="441"/>
      <c r="BR182" s="441"/>
      <c r="BS182" s="441"/>
      <c r="BT182" s="441"/>
      <c r="BU182" s="441"/>
      <c r="BV182" s="442"/>
      <c r="BW182" s="191"/>
      <c r="BX182" s="190"/>
      <c r="BY182" s="190"/>
      <c r="BZ182" s="499"/>
      <c r="CA182" s="192">
        <v>1</v>
      </c>
      <c r="CB182" s="177" t="str">
        <f>IF($F182="","",IFERROR(INDEX(#REF!,MATCH('一覧（改訂前の当初）'!$F125,#REF!,0),MATCH($CA$4,#REF!,0)),""))</f>
        <v/>
      </c>
      <c r="CC182" s="178" t="str">
        <f t="shared" si="385"/>
        <v/>
      </c>
      <c r="CD182" s="176" t="str">
        <f t="shared" si="342"/>
        <v/>
      </c>
      <c r="CE182" s="179"/>
      <c r="CF182" s="106" t="str">
        <f t="shared" si="343"/>
        <v/>
      </c>
      <c r="CG182" s="75" t="str">
        <f>IF(OR($CF182="",$F182=""),"",INDEX(#REF!,MATCH($F182,#REF!,0),MATCH(CF$4,#REF!,0)))</f>
        <v/>
      </c>
      <c r="CH182" s="180" t="str">
        <f t="shared" si="344"/>
        <v/>
      </c>
      <c r="CI182" s="75">
        <v>1</v>
      </c>
      <c r="CJ182" s="181" t="str">
        <f t="shared" si="369"/>
        <v/>
      </c>
      <c r="CK182" s="107" t="e">
        <f>IF(OR(L182="",TYPE(L182)&lt;&gt;1),"",IF(OR(BJ182="",INDEX(#REF!,MATCH('一覧（改訂前の当初）'!$N125,#REF!,0),MATCH('一覧（改訂前の当初）'!CK$4,#REF!,0))="",INDEX(#REF!,MATCH('一覧（改訂前の当初）'!$N125,#REF!,0),MATCH('一覧（改訂前の当初）'!CK$4,#REF!,0))+$I182&gt;=BJ182),"",IF(OR(BI182="事後保全対応で更新",BI182="事後保全のみ更新せず"),"",INDEX(#REF!,MATCH('一覧（改訂前の当初）'!$N125,#REF!,0),MATCH('一覧（改訂前の当初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370"/>
        <v>#REF!</v>
      </c>
      <c r="CN182" s="75">
        <v>1</v>
      </c>
      <c r="CO182" s="181" t="e">
        <f t="shared" si="371"/>
        <v>#REF!</v>
      </c>
      <c r="CP182" s="107" t="e">
        <f>IF(OR(L182="",TYPE(L182)&lt;&gt;1),"",IF(OR(BJ182="",INDEX(#REF!,MATCH('一覧（改訂前の当初）'!N125,#REF!,0),MATCH(CP$4,#REF!,0))="",INDEX(#REF!,MATCH('一覧（改訂前の当初）'!N125,#REF!,0),MATCH(CP$4,#REF!,0))+$I182&gt;=BJ182),"",IF(OR(BI182="事後保全対応で更新",BI182="事後保全のみ更新せず"),"",INDEX(#REF!,MATCH('一覧（改訂前の当初）'!$N125,#REF!,0),MATCH('一覧（改訂前の当初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345"/>
        <v>#REF!</v>
      </c>
      <c r="CS182" s="75">
        <v>1</v>
      </c>
      <c r="CT182" s="181" t="e">
        <f t="shared" si="386"/>
        <v>#REF!</v>
      </c>
      <c r="CU182" s="107" t="e">
        <f>IF(OR(L182="",TYPE(L182)&lt;&gt;1),"",IF(OR(BJ182="",,INDEX(#REF!,MATCH('一覧（改訂前の当初）'!$N125,#REF!,0),MATCH('一覧（改訂前の当初）'!CU$4,#REF!,0))="",INDEX(#REF!,MATCH('一覧（改訂前の当初）'!$N125,#REF!,0),MATCH('一覧（改訂前の当初）'!CU$4,#REF!,0))+I182&gt;=BJ182),"",IF(OR(BI182="事後保全対応で更新",BI182="事後保全のみ更新せず"),"",INDEX(#REF!,MATCH('一覧（改訂前の当初）'!$N125,#REF!,0),MATCH('一覧（改訂前の当初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372"/>
        <v>#REF!</v>
      </c>
      <c r="CX182" s="75">
        <v>1</v>
      </c>
      <c r="CY182" s="182" t="e">
        <f t="shared" si="373"/>
        <v>#REF!</v>
      </c>
      <c r="CZ182" s="109" t="str">
        <f t="shared" si="346"/>
        <v/>
      </c>
      <c r="DA182" s="76" t="str">
        <f t="shared" si="357"/>
        <v/>
      </c>
      <c r="DB182" s="82">
        <v>1</v>
      </c>
      <c r="DC182" s="183" t="str">
        <f t="shared" si="347"/>
        <v/>
      </c>
      <c r="DD182" s="85" t="str">
        <f>IF($CZ182="","",INDEX(#REF!,MATCH($F182,#REF!,0),MATCH(CZ$4,#REF!,0)))</f>
        <v/>
      </c>
      <c r="DE182" s="184" t="str">
        <f t="shared" si="374"/>
        <v/>
      </c>
      <c r="DF182" s="77">
        <v>3</v>
      </c>
      <c r="DG182" s="185" t="str">
        <f t="shared" si="375"/>
        <v/>
      </c>
      <c r="DH182" s="78" t="str">
        <f t="shared" si="376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377"/>
        <v/>
      </c>
      <c r="DK182" s="75">
        <v>1</v>
      </c>
      <c r="DL182" s="181" t="str">
        <f t="shared" si="378"/>
        <v/>
      </c>
      <c r="DM182" s="78" t="str">
        <f t="shared" si="379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380"/>
        <v/>
      </c>
      <c r="DP182" s="75">
        <v>1</v>
      </c>
      <c r="DQ182" s="181" t="str">
        <f t="shared" si="381"/>
        <v/>
      </c>
      <c r="DR182" s="78" t="str">
        <f t="shared" si="382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383"/>
        <v/>
      </c>
      <c r="DU182" s="75">
        <v>1</v>
      </c>
      <c r="DV182" s="154" t="str">
        <f t="shared" si="384"/>
        <v/>
      </c>
      <c r="DW182" s="508"/>
      <c r="DX182" s="345"/>
      <c r="DY182" s="348"/>
      <c r="DZ182" s="348"/>
      <c r="EA182" s="348"/>
      <c r="EB182" s="349"/>
      <c r="EC182" s="388"/>
      <c r="ED182" s="348"/>
      <c r="EE182" s="1067"/>
      <c r="EF182" s="1067"/>
      <c r="EG182" s="1201"/>
      <c r="EH182" s="1209"/>
      <c r="EI182" s="629" t="s">
        <v>429</v>
      </c>
      <c r="EJ182" s="404"/>
      <c r="EK182" s="406"/>
      <c r="EL182" s="349"/>
      <c r="EM182" s="388"/>
      <c r="EN182" s="348"/>
      <c r="EO182" s="348"/>
      <c r="EP182" s="348"/>
      <c r="EQ182" s="349"/>
      <c r="ER182" s="388"/>
      <c r="ES182" s="348"/>
      <c r="ET182" s="348"/>
      <c r="EU182" s="348"/>
      <c r="EV182" s="349"/>
      <c r="EW182" s="388"/>
      <c r="EX182" s="348"/>
      <c r="EY182" s="348"/>
      <c r="EZ182" s="348"/>
      <c r="FA182" s="349"/>
      <c r="FB182" s="388"/>
      <c r="FC182" s="1188"/>
      <c r="FD182" s="1186"/>
      <c r="FE182" s="348"/>
      <c r="FF182" s="349"/>
      <c r="FG182" s="541"/>
      <c r="FH182" s="348"/>
      <c r="FI182" s="348"/>
      <c r="FJ182" s="348"/>
      <c r="FK182" s="524"/>
      <c r="FL182" s="210"/>
      <c r="FM182" s="43"/>
      <c r="FN182" s="43"/>
      <c r="FO182" s="55" t="str">
        <f t="shared" si="348"/>
        <v/>
      </c>
      <c r="FP182" s="43"/>
      <c r="FQ182" s="56" t="str">
        <f>IF(AO182="","",INDEX($FW$2:$GA$2,2,MATCH(AO182,#REF!,0)))</f>
        <v/>
      </c>
      <c r="FR182" s="57" t="str">
        <f>IF(AP182="","",INDEX($FW$2:$GA$2,2,MATCH(AP182,#REF!,0)))</f>
        <v/>
      </c>
      <c r="FS182" s="57" t="str">
        <f>IF(AQ182="","",INDEX($FW$2:$GA$2,2,MATCH(AQ182,#REF!,0)))</f>
        <v/>
      </c>
      <c r="FT182" s="57" t="str">
        <f>IF(AR182="","",INDEX($FW$2:$GA$2,2,MATCH(AR182,#REF!,0)))</f>
        <v/>
      </c>
      <c r="FU182" s="57" t="str">
        <f>IF(AS182="","",INDEX($FW$2:$GA$2,2,MATCH(AS182,#REF!,0)))</f>
        <v/>
      </c>
      <c r="FV182" s="57" t="str">
        <f>IF(AT182="","",INDEX($FW$2:$GA$2,2,MATCH(AT182,#REF!,0)))</f>
        <v/>
      </c>
      <c r="FW182" s="57" t="str">
        <f>IF(AU182="","",INDEX($FW$2:$GA$2,2,MATCH(AU182,#REF!,0)))</f>
        <v/>
      </c>
      <c r="FX182" s="57" t="str">
        <f>IF(AV182="","",INDEX($FW$2:$GA$2,2,MATCH(AV182,#REF!,0)))</f>
        <v/>
      </c>
      <c r="FY182" s="57" t="str">
        <f>IF(AW182="","",INDEX($FW$2:$GA$2,2,MATCH(AW182,#REF!,0)))</f>
        <v/>
      </c>
      <c r="FZ182" s="58" t="str">
        <f>IF(AX182="","",INDEX($FW$2:$GA$2,2,MATCH(AX182,#REF!,0)))</f>
        <v/>
      </c>
      <c r="GA182" s="59" t="e">
        <f>SUMPRODUCT(FQ182:FZ182,#REF!)</f>
        <v>#REF!</v>
      </c>
      <c r="GB182" s="43"/>
      <c r="GC182" s="88" t="str">
        <f t="shared" si="349"/>
        <v/>
      </c>
      <c r="GD182" s="88" t="e">
        <f t="shared" si="350"/>
        <v>#REF!</v>
      </c>
      <c r="GE182" s="88" t="e">
        <f t="shared" si="351"/>
        <v>#REF!</v>
      </c>
      <c r="GF182" s="87" t="e">
        <f t="shared" si="352"/>
        <v>#REF!</v>
      </c>
      <c r="GG182" s="87" t="str">
        <f t="shared" si="353"/>
        <v/>
      </c>
      <c r="GH182" s="87" t="str">
        <f t="shared" si="354"/>
        <v/>
      </c>
      <c r="GI182" s="87" t="str">
        <f t="shared" si="355"/>
        <v/>
      </c>
      <c r="GJ182" s="87" t="str">
        <f t="shared" si="356"/>
        <v/>
      </c>
    </row>
    <row r="183" spans="1:192" s="13" customFormat="1" ht="22.5" customHeight="1">
      <c r="A183" s="608"/>
      <c r="B183" s="166"/>
      <c r="C183" s="494"/>
      <c r="D183" s="498" t="s">
        <v>374</v>
      </c>
      <c r="E183" s="195" t="s">
        <v>247</v>
      </c>
      <c r="F183" s="198" t="s">
        <v>358</v>
      </c>
      <c r="G183" s="167"/>
      <c r="H183" s="165"/>
      <c r="I183" s="167">
        <v>1978</v>
      </c>
      <c r="J183" s="167" t="str">
        <f t="shared" si="358"/>
        <v>昭53</v>
      </c>
      <c r="K183" s="167"/>
      <c r="L183" s="621">
        <v>1555</v>
      </c>
      <c r="M183" s="68"/>
      <c r="N183" s="68"/>
      <c r="O183" s="168"/>
      <c r="P183" s="168"/>
      <c r="Q183" s="169"/>
      <c r="R183" s="461" t="e">
        <f t="shared" si="359"/>
        <v>#DIV/0!</v>
      </c>
      <c r="S183" s="461" t="e">
        <f t="shared" si="360"/>
        <v>#DIV/0!</v>
      </c>
      <c r="T183" s="462" t="e">
        <f t="shared" si="361"/>
        <v>#DIV/0!</v>
      </c>
      <c r="U183" s="68"/>
      <c r="V183" s="68"/>
      <c r="W183" s="68"/>
      <c r="X183" s="68"/>
      <c r="Y183" s="68"/>
      <c r="Z183" s="79" t="str">
        <f t="shared" si="362"/>
        <v>3: 1,000㎡以上</v>
      </c>
      <c r="AA183" s="69"/>
      <c r="AB183" s="69" t="str">
        <f t="shared" si="363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364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365"/>
        <v>37</v>
      </c>
      <c r="AZ183" s="68"/>
      <c r="BA183" s="68">
        <f t="shared" si="366"/>
        <v>37</v>
      </c>
      <c r="BB183" s="69" t="e">
        <f t="shared" si="367"/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368"/>
        <v/>
      </c>
      <c r="BK183" s="441" t="s">
        <v>68</v>
      </c>
      <c r="BL183" s="441">
        <v>2</v>
      </c>
      <c r="BM183" s="441"/>
      <c r="BN183" s="442"/>
      <c r="BO183" s="440"/>
      <c r="BP183" s="441"/>
      <c r="BQ183" s="441"/>
      <c r="BR183" s="441"/>
      <c r="BS183" s="441"/>
      <c r="BT183" s="441"/>
      <c r="BU183" s="441"/>
      <c r="BV183" s="442"/>
      <c r="BW183" s="191"/>
      <c r="BX183" s="190"/>
      <c r="BY183" s="190"/>
      <c r="BZ183" s="499"/>
      <c r="CA183" s="192">
        <v>1</v>
      </c>
      <c r="CB183" s="177" t="str">
        <f>IF($F183="","",IFERROR(INDEX(#REF!,MATCH('一覧（改訂前の当初）'!$F136,#REF!,0),MATCH($CA$4,#REF!,0)),""))</f>
        <v/>
      </c>
      <c r="CC183" s="178" t="str">
        <f t="shared" si="385"/>
        <v/>
      </c>
      <c r="CD183" s="176" t="str">
        <f t="shared" si="342"/>
        <v/>
      </c>
      <c r="CE183" s="179"/>
      <c r="CF183" s="106" t="str">
        <f t="shared" si="343"/>
        <v/>
      </c>
      <c r="CG183" s="75" t="str">
        <f>IF(OR($CF183="",$F183=""),"",INDEX(#REF!,MATCH($F183,#REF!,0),MATCH(CF$4,#REF!,0)))</f>
        <v/>
      </c>
      <c r="CH183" s="180" t="str">
        <f t="shared" si="344"/>
        <v/>
      </c>
      <c r="CI183" s="75">
        <v>1</v>
      </c>
      <c r="CJ183" s="181" t="str">
        <f t="shared" si="369"/>
        <v/>
      </c>
      <c r="CK183" s="107" t="e">
        <f>IF(OR(L183="",TYPE(L183)&lt;&gt;1),"",IF(OR(BJ183="",INDEX(#REF!,MATCH('一覧（改訂前の当初）'!$N136,#REF!,0),MATCH('一覧（改訂前の当初）'!CK$4,#REF!,0))="",INDEX(#REF!,MATCH('一覧（改訂前の当初）'!$N136,#REF!,0),MATCH('一覧（改訂前の当初）'!CK$4,#REF!,0))+$I183&gt;=BJ183),"",IF(OR(BI183="事後保全対応で更新",BI183="事後保全のみ更新せず"),"",INDEX(#REF!,MATCH('一覧（改訂前の当初）'!$N136,#REF!,0),MATCH('一覧（改訂前の当初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370"/>
        <v>#REF!</v>
      </c>
      <c r="CN183" s="75">
        <v>1</v>
      </c>
      <c r="CO183" s="181" t="e">
        <f t="shared" si="371"/>
        <v>#REF!</v>
      </c>
      <c r="CP183" s="107" t="e">
        <f>IF(OR(L183="",TYPE(L183)&lt;&gt;1),"",IF(OR(BJ183="",INDEX(#REF!,MATCH('一覧（改訂前の当初）'!N136,#REF!,0),MATCH(CP$4,#REF!,0))="",INDEX(#REF!,MATCH('一覧（改訂前の当初）'!N136,#REF!,0),MATCH(CP$4,#REF!,0))+$I183&gt;=BJ183),"",IF(OR(BI183="事後保全対応で更新",BI183="事後保全のみ更新せず"),"",INDEX(#REF!,MATCH('一覧（改訂前の当初）'!$N136,#REF!,0),MATCH('一覧（改訂前の当初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345"/>
        <v>#REF!</v>
      </c>
      <c r="CS183" s="75">
        <v>1</v>
      </c>
      <c r="CT183" s="181" t="e">
        <f t="shared" si="386"/>
        <v>#REF!</v>
      </c>
      <c r="CU183" s="107" t="e">
        <f>IF(OR(L183="",TYPE(L183)&lt;&gt;1),"",IF(OR(BJ183="",,INDEX(#REF!,MATCH('一覧（改訂前の当初）'!$N136,#REF!,0),MATCH('一覧（改訂前の当初）'!CU$4,#REF!,0))="",INDEX(#REF!,MATCH('一覧（改訂前の当初）'!$N136,#REF!,0),MATCH('一覧（改訂前の当初）'!CU$4,#REF!,0))+I183&gt;=BJ183),"",IF(OR(BI183="事後保全対応で更新",BI183="事後保全のみ更新せず"),"",INDEX(#REF!,MATCH('一覧（改訂前の当初）'!$N136,#REF!,0),MATCH('一覧（改訂前の当初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372"/>
        <v>#REF!</v>
      </c>
      <c r="CX183" s="75">
        <v>1</v>
      </c>
      <c r="CY183" s="182" t="e">
        <f t="shared" si="373"/>
        <v>#REF!</v>
      </c>
      <c r="CZ183" s="109" t="str">
        <f t="shared" si="346"/>
        <v/>
      </c>
      <c r="DA183" s="76" t="str">
        <f t="shared" si="357"/>
        <v/>
      </c>
      <c r="DB183" s="82">
        <v>1</v>
      </c>
      <c r="DC183" s="183" t="str">
        <f t="shared" si="347"/>
        <v/>
      </c>
      <c r="DD183" s="85" t="str">
        <f>IF($CZ183="","",INDEX(#REF!,MATCH($F183,#REF!,0),MATCH(CZ$4,#REF!,0)))</f>
        <v/>
      </c>
      <c r="DE183" s="184" t="str">
        <f t="shared" si="374"/>
        <v/>
      </c>
      <c r="DF183" s="77">
        <v>3</v>
      </c>
      <c r="DG183" s="185" t="str">
        <f t="shared" si="375"/>
        <v/>
      </c>
      <c r="DH183" s="78" t="str">
        <f t="shared" si="376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377"/>
        <v/>
      </c>
      <c r="DK183" s="75">
        <v>1</v>
      </c>
      <c r="DL183" s="181" t="str">
        <f t="shared" si="378"/>
        <v/>
      </c>
      <c r="DM183" s="78" t="str">
        <f t="shared" si="379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380"/>
        <v/>
      </c>
      <c r="DP183" s="75">
        <v>1</v>
      </c>
      <c r="DQ183" s="181" t="str">
        <f t="shared" si="381"/>
        <v/>
      </c>
      <c r="DR183" s="78" t="str">
        <f t="shared" si="382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383"/>
        <v/>
      </c>
      <c r="DU183" s="75">
        <v>1</v>
      </c>
      <c r="DV183" s="154" t="str">
        <f t="shared" si="384"/>
        <v/>
      </c>
      <c r="DW183" s="508"/>
      <c r="DX183" s="1066" t="s">
        <v>423</v>
      </c>
      <c r="DY183" s="1067" t="s">
        <v>423</v>
      </c>
      <c r="DZ183" s="1067" t="s">
        <v>423</v>
      </c>
      <c r="EA183" s="1067" t="s">
        <v>423</v>
      </c>
      <c r="EB183" s="630" t="s">
        <v>429</v>
      </c>
      <c r="EC183" s="554"/>
      <c r="ED183" s="406"/>
      <c r="EE183" s="406"/>
      <c r="EF183" s="406"/>
      <c r="EG183" s="349"/>
      <c r="EH183" s="388"/>
      <c r="EI183" s="348"/>
      <c r="EJ183" s="348"/>
      <c r="EK183" s="348"/>
      <c r="EL183" s="349"/>
      <c r="EM183" s="388"/>
      <c r="EN183" s="348"/>
      <c r="EO183" s="348"/>
      <c r="EP183" s="348"/>
      <c r="EQ183" s="349"/>
      <c r="ER183" s="388"/>
      <c r="ES183" s="348"/>
      <c r="ET183" s="348"/>
      <c r="EU183" s="348"/>
      <c r="EV183" s="1070" t="s">
        <v>55</v>
      </c>
      <c r="EW183" s="1073" t="s">
        <v>55</v>
      </c>
      <c r="EX183" s="348"/>
      <c r="EY183" s="348"/>
      <c r="EZ183" s="348"/>
      <c r="FA183" s="349"/>
      <c r="FB183" s="388"/>
      <c r="FC183" s="348"/>
      <c r="FD183" s="348"/>
      <c r="FE183" s="348"/>
      <c r="FF183" s="349"/>
      <c r="FG183" s="541"/>
      <c r="FH183" s="348"/>
      <c r="FI183" s="348"/>
      <c r="FJ183" s="348"/>
      <c r="FK183" s="524"/>
      <c r="FL183" s="210"/>
      <c r="FM183" s="43"/>
      <c r="FN183" s="43"/>
      <c r="FO183" s="55" t="str">
        <f t="shared" si="348"/>
        <v/>
      </c>
      <c r="FP183" s="43"/>
      <c r="FQ183" s="56" t="str">
        <f>IF(AO183="","",INDEX($FW$2:$GA$2,2,MATCH(AO183,#REF!,0)))</f>
        <v/>
      </c>
      <c r="FR183" s="57" t="str">
        <f>IF(AP183="","",INDEX($FW$2:$GA$2,2,MATCH(AP183,#REF!,0)))</f>
        <v/>
      </c>
      <c r="FS183" s="57" t="str">
        <f>IF(AQ183="","",INDEX($FW$2:$GA$2,2,MATCH(AQ183,#REF!,0)))</f>
        <v/>
      </c>
      <c r="FT183" s="57" t="str">
        <f>IF(AR183="","",INDEX($FW$2:$GA$2,2,MATCH(AR183,#REF!,0)))</f>
        <v/>
      </c>
      <c r="FU183" s="57" t="str">
        <f>IF(AS183="","",INDEX($FW$2:$GA$2,2,MATCH(AS183,#REF!,0)))</f>
        <v/>
      </c>
      <c r="FV183" s="57" t="str">
        <f>IF(AT183="","",INDEX($FW$2:$GA$2,2,MATCH(AT183,#REF!,0)))</f>
        <v/>
      </c>
      <c r="FW183" s="57" t="str">
        <f>IF(AU183="","",INDEX($FW$2:$GA$2,2,MATCH(AU183,#REF!,0)))</f>
        <v/>
      </c>
      <c r="FX183" s="57" t="str">
        <f>IF(AV183="","",INDEX($FW$2:$GA$2,2,MATCH(AV183,#REF!,0)))</f>
        <v/>
      </c>
      <c r="FY183" s="57" t="str">
        <f>IF(AW183="","",INDEX($FW$2:$GA$2,2,MATCH(AW183,#REF!,0)))</f>
        <v/>
      </c>
      <c r="FZ183" s="58" t="str">
        <f>IF(AX183="","",INDEX($FW$2:$GA$2,2,MATCH(AX183,#REF!,0)))</f>
        <v/>
      </c>
      <c r="GA183" s="59" t="e">
        <f>SUMPRODUCT(FQ183:FZ183,#REF!)</f>
        <v>#REF!</v>
      </c>
      <c r="GB183" s="43"/>
      <c r="GC183" s="88" t="str">
        <f t="shared" si="349"/>
        <v/>
      </c>
      <c r="GD183" s="88" t="e">
        <f t="shared" si="350"/>
        <v>#REF!</v>
      </c>
      <c r="GE183" s="88" t="e">
        <f t="shared" si="351"/>
        <v>#REF!</v>
      </c>
      <c r="GF183" s="87" t="e">
        <f t="shared" si="352"/>
        <v>#REF!</v>
      </c>
      <c r="GG183" s="87" t="str">
        <f t="shared" si="353"/>
        <v/>
      </c>
      <c r="GH183" s="87" t="str">
        <f t="shared" si="354"/>
        <v/>
      </c>
      <c r="GI183" s="87" t="str">
        <f t="shared" si="355"/>
        <v/>
      </c>
      <c r="GJ183" s="87" t="str">
        <f t="shared" si="356"/>
        <v/>
      </c>
    </row>
    <row r="184" spans="1:192" s="13" customFormat="1" ht="22.5" customHeight="1">
      <c r="A184" s="608"/>
      <c r="B184" s="166"/>
      <c r="C184" s="494"/>
      <c r="D184" s="498" t="s">
        <v>374</v>
      </c>
      <c r="E184" s="195" t="s">
        <v>248</v>
      </c>
      <c r="F184" s="198" t="s">
        <v>358</v>
      </c>
      <c r="G184" s="167"/>
      <c r="H184" s="165"/>
      <c r="I184" s="167">
        <v>1979</v>
      </c>
      <c r="J184" s="167" t="str">
        <f t="shared" si="358"/>
        <v>昭54</v>
      </c>
      <c r="K184" s="167"/>
      <c r="L184" s="621">
        <v>674</v>
      </c>
      <c r="M184" s="68"/>
      <c r="N184" s="68"/>
      <c r="O184" s="168"/>
      <c r="P184" s="168"/>
      <c r="Q184" s="169"/>
      <c r="R184" s="461" t="e">
        <f t="shared" si="359"/>
        <v>#DIV/0!</v>
      </c>
      <c r="S184" s="461" t="e">
        <f t="shared" si="360"/>
        <v>#DIV/0!</v>
      </c>
      <c r="T184" s="462" t="e">
        <f t="shared" si="361"/>
        <v>#DIV/0!</v>
      </c>
      <c r="U184" s="68"/>
      <c r="V184" s="68"/>
      <c r="W184" s="68"/>
      <c r="X184" s="68"/>
      <c r="Y184" s="68"/>
      <c r="Z184" s="79" t="str">
        <f t="shared" si="362"/>
        <v>4: 500㎡以上</v>
      </c>
      <c r="AA184" s="69"/>
      <c r="AB184" s="69" t="str">
        <f t="shared" si="363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364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365"/>
        <v>36</v>
      </c>
      <c r="AZ184" s="68"/>
      <c r="BA184" s="68">
        <f t="shared" si="366"/>
        <v>36</v>
      </c>
      <c r="BB184" s="69" t="e">
        <f t="shared" si="367"/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368"/>
        <v/>
      </c>
      <c r="BK184" s="441" t="s">
        <v>68</v>
      </c>
      <c r="BL184" s="441">
        <v>2</v>
      </c>
      <c r="BM184" s="441"/>
      <c r="BN184" s="442"/>
      <c r="BO184" s="440"/>
      <c r="BP184" s="441"/>
      <c r="BQ184" s="441"/>
      <c r="BR184" s="441"/>
      <c r="BS184" s="441"/>
      <c r="BT184" s="441"/>
      <c r="BU184" s="441"/>
      <c r="BV184" s="442"/>
      <c r="BW184" s="191"/>
      <c r="BX184" s="190"/>
      <c r="BY184" s="190"/>
      <c r="BZ184" s="499"/>
      <c r="CA184" s="192">
        <v>1</v>
      </c>
      <c r="CB184" s="177" t="str">
        <f>IF($F184="","",IFERROR(INDEX(#REF!,MATCH('一覧（改訂前の当初）'!$F137,#REF!,0),MATCH($CA$4,#REF!,0)),""))</f>
        <v/>
      </c>
      <c r="CC184" s="178" t="str">
        <f t="shared" si="385"/>
        <v/>
      </c>
      <c r="CD184" s="176" t="str">
        <f t="shared" si="342"/>
        <v/>
      </c>
      <c r="CE184" s="179"/>
      <c r="CF184" s="106" t="str">
        <f t="shared" si="343"/>
        <v/>
      </c>
      <c r="CG184" s="75" t="str">
        <f>IF(OR($CF184="",$F184=""),"",INDEX(#REF!,MATCH($F184,#REF!,0),MATCH(CF$4,#REF!,0)))</f>
        <v/>
      </c>
      <c r="CH184" s="180" t="str">
        <f t="shared" si="344"/>
        <v/>
      </c>
      <c r="CI184" s="75">
        <v>1</v>
      </c>
      <c r="CJ184" s="181" t="str">
        <f t="shared" si="369"/>
        <v/>
      </c>
      <c r="CK184" s="107" t="e">
        <f>IF(OR(L184="",TYPE(L184)&lt;&gt;1),"",IF(OR(BJ184="",INDEX(#REF!,MATCH('一覧（改訂前の当初）'!$N137,#REF!,0),MATCH('一覧（改訂前の当初）'!CK$4,#REF!,0))="",INDEX(#REF!,MATCH('一覧（改訂前の当初）'!$N137,#REF!,0),MATCH('一覧（改訂前の当初）'!CK$4,#REF!,0))+$I184&gt;=BJ184),"",IF(OR(BI184="事後保全対応で更新",BI184="事後保全のみ更新せず"),"",INDEX(#REF!,MATCH('一覧（改訂前の当初）'!$N137,#REF!,0),MATCH('一覧（改訂前の当初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370"/>
        <v>#REF!</v>
      </c>
      <c r="CN184" s="75">
        <v>1</v>
      </c>
      <c r="CO184" s="181" t="e">
        <f t="shared" si="371"/>
        <v>#REF!</v>
      </c>
      <c r="CP184" s="107" t="e">
        <f>IF(OR(L184="",TYPE(L184)&lt;&gt;1),"",IF(OR(BJ184="",INDEX(#REF!,MATCH('一覧（改訂前の当初）'!N137,#REF!,0),MATCH(CP$4,#REF!,0))="",INDEX(#REF!,MATCH('一覧（改訂前の当初）'!N137,#REF!,0),MATCH(CP$4,#REF!,0))+$I184&gt;=BJ184),"",IF(OR(BI184="事後保全対応で更新",BI184="事後保全のみ更新せず"),"",INDEX(#REF!,MATCH('一覧（改訂前の当初）'!$N137,#REF!,0),MATCH('一覧（改訂前の当初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345"/>
        <v>#REF!</v>
      </c>
      <c r="CS184" s="75">
        <v>1</v>
      </c>
      <c r="CT184" s="181" t="e">
        <f t="shared" si="386"/>
        <v>#REF!</v>
      </c>
      <c r="CU184" s="107" t="e">
        <f>IF(OR(L184="",TYPE(L184)&lt;&gt;1),"",IF(OR(BJ184="",,INDEX(#REF!,MATCH('一覧（改訂前の当初）'!$N137,#REF!,0),MATCH('一覧（改訂前の当初）'!CU$4,#REF!,0))="",INDEX(#REF!,MATCH('一覧（改訂前の当初）'!$N137,#REF!,0),MATCH('一覧（改訂前の当初）'!CU$4,#REF!,0))+I184&gt;=BJ184),"",IF(OR(BI184="事後保全対応で更新",BI184="事後保全のみ更新せず"),"",INDEX(#REF!,MATCH('一覧（改訂前の当初）'!$N137,#REF!,0),MATCH('一覧（改訂前の当初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372"/>
        <v>#REF!</v>
      </c>
      <c r="CX184" s="75">
        <v>1</v>
      </c>
      <c r="CY184" s="182" t="e">
        <f t="shared" si="373"/>
        <v>#REF!</v>
      </c>
      <c r="CZ184" s="109" t="str">
        <f t="shared" si="346"/>
        <v/>
      </c>
      <c r="DA184" s="76" t="str">
        <f t="shared" si="357"/>
        <v/>
      </c>
      <c r="DB184" s="82">
        <v>1</v>
      </c>
      <c r="DC184" s="183" t="str">
        <f t="shared" si="347"/>
        <v/>
      </c>
      <c r="DD184" s="85" t="str">
        <f>IF($CZ184="","",INDEX(#REF!,MATCH($F184,#REF!,0),MATCH(CZ$4,#REF!,0)))</f>
        <v/>
      </c>
      <c r="DE184" s="184" t="str">
        <f t="shared" si="374"/>
        <v/>
      </c>
      <c r="DF184" s="77">
        <v>3</v>
      </c>
      <c r="DG184" s="185" t="str">
        <f t="shared" si="375"/>
        <v/>
      </c>
      <c r="DH184" s="78" t="str">
        <f t="shared" si="376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377"/>
        <v/>
      </c>
      <c r="DK184" s="75">
        <v>1</v>
      </c>
      <c r="DL184" s="181" t="str">
        <f t="shared" si="378"/>
        <v/>
      </c>
      <c r="DM184" s="78" t="str">
        <f t="shared" si="379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380"/>
        <v/>
      </c>
      <c r="DP184" s="75">
        <v>1</v>
      </c>
      <c r="DQ184" s="181" t="str">
        <f t="shared" si="381"/>
        <v/>
      </c>
      <c r="DR184" s="78" t="str">
        <f t="shared" si="382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383"/>
        <v/>
      </c>
      <c r="DU184" s="75">
        <v>1</v>
      </c>
      <c r="DV184" s="154" t="str">
        <f t="shared" si="384"/>
        <v/>
      </c>
      <c r="DW184" s="508"/>
      <c r="DX184" s="1066"/>
      <c r="DY184" s="1067"/>
      <c r="DZ184" s="1067"/>
      <c r="EA184" s="1067"/>
      <c r="EB184" s="630" t="s">
        <v>429</v>
      </c>
      <c r="EC184" s="554"/>
      <c r="ED184" s="406"/>
      <c r="EE184" s="406"/>
      <c r="EF184" s="406"/>
      <c r="EG184" s="349"/>
      <c r="EH184" s="388"/>
      <c r="EI184" s="348"/>
      <c r="EJ184" s="348"/>
      <c r="EK184" s="348"/>
      <c r="EL184" s="349"/>
      <c r="EM184" s="388"/>
      <c r="EN184" s="348"/>
      <c r="EO184" s="348"/>
      <c r="EP184" s="348"/>
      <c r="EQ184" s="349"/>
      <c r="ER184" s="388"/>
      <c r="ES184" s="348"/>
      <c r="ET184" s="348"/>
      <c r="EU184" s="348"/>
      <c r="EV184" s="1071"/>
      <c r="EW184" s="1073"/>
      <c r="EX184" s="348"/>
      <c r="EY184" s="348"/>
      <c r="EZ184" s="348"/>
      <c r="FA184" s="349"/>
      <c r="FB184" s="388"/>
      <c r="FC184" s="348"/>
      <c r="FD184" s="348"/>
      <c r="FE184" s="348"/>
      <c r="FF184" s="349"/>
      <c r="FG184" s="541"/>
      <c r="FH184" s="348"/>
      <c r="FI184" s="348"/>
      <c r="FJ184" s="348"/>
      <c r="FK184" s="524"/>
      <c r="FL184" s="210"/>
      <c r="FM184" s="43"/>
      <c r="FN184" s="43"/>
      <c r="FO184" s="55" t="str">
        <f t="shared" si="348"/>
        <v/>
      </c>
      <c r="FP184" s="43"/>
      <c r="FQ184" s="56" t="str">
        <f>IF(AO184="","",INDEX($FW$2:$GA$2,2,MATCH(AO184,#REF!,0)))</f>
        <v/>
      </c>
      <c r="FR184" s="57" t="str">
        <f>IF(AP184="","",INDEX($FW$2:$GA$2,2,MATCH(AP184,#REF!,0)))</f>
        <v/>
      </c>
      <c r="FS184" s="57" t="str">
        <f>IF(AQ184="","",INDEX($FW$2:$GA$2,2,MATCH(AQ184,#REF!,0)))</f>
        <v/>
      </c>
      <c r="FT184" s="57" t="str">
        <f>IF(AR184="","",INDEX($FW$2:$GA$2,2,MATCH(AR184,#REF!,0)))</f>
        <v/>
      </c>
      <c r="FU184" s="57" t="str">
        <f>IF(AS184="","",INDEX($FW$2:$GA$2,2,MATCH(AS184,#REF!,0)))</f>
        <v/>
      </c>
      <c r="FV184" s="57" t="str">
        <f>IF(AT184="","",INDEX($FW$2:$GA$2,2,MATCH(AT184,#REF!,0)))</f>
        <v/>
      </c>
      <c r="FW184" s="57" t="str">
        <f>IF(AU184="","",INDEX($FW$2:$GA$2,2,MATCH(AU184,#REF!,0)))</f>
        <v/>
      </c>
      <c r="FX184" s="57" t="str">
        <f>IF(AV184="","",INDEX($FW$2:$GA$2,2,MATCH(AV184,#REF!,0)))</f>
        <v/>
      </c>
      <c r="FY184" s="57" t="str">
        <f>IF(AW184="","",INDEX($FW$2:$GA$2,2,MATCH(AW184,#REF!,0)))</f>
        <v/>
      </c>
      <c r="FZ184" s="58" t="str">
        <f>IF(AX184="","",INDEX($FW$2:$GA$2,2,MATCH(AX184,#REF!,0)))</f>
        <v/>
      </c>
      <c r="GA184" s="59" t="e">
        <f>SUMPRODUCT(FQ184:FZ184,#REF!)</f>
        <v>#REF!</v>
      </c>
      <c r="GB184" s="43"/>
      <c r="GC184" s="88" t="str">
        <f t="shared" si="349"/>
        <v/>
      </c>
      <c r="GD184" s="88" t="e">
        <f t="shared" si="350"/>
        <v>#REF!</v>
      </c>
      <c r="GE184" s="88" t="e">
        <f t="shared" si="351"/>
        <v>#REF!</v>
      </c>
      <c r="GF184" s="87" t="e">
        <f t="shared" si="352"/>
        <v>#REF!</v>
      </c>
      <c r="GG184" s="87" t="str">
        <f t="shared" si="353"/>
        <v/>
      </c>
      <c r="GH184" s="87" t="str">
        <f t="shared" si="354"/>
        <v/>
      </c>
      <c r="GI184" s="87" t="str">
        <f t="shared" si="355"/>
        <v/>
      </c>
      <c r="GJ184" s="87" t="str">
        <f t="shared" si="356"/>
        <v/>
      </c>
    </row>
    <row r="185" spans="1:192" s="13" customFormat="1" ht="22.5" customHeight="1">
      <c r="A185" s="608"/>
      <c r="B185" s="166"/>
      <c r="C185" s="494"/>
      <c r="D185" s="498" t="s">
        <v>374</v>
      </c>
      <c r="E185" s="195" t="s">
        <v>249</v>
      </c>
      <c r="F185" s="198" t="s">
        <v>358</v>
      </c>
      <c r="G185" s="167"/>
      <c r="H185" s="165"/>
      <c r="I185" s="167">
        <v>1979</v>
      </c>
      <c r="J185" s="167" t="str">
        <f t="shared" si="358"/>
        <v>昭54</v>
      </c>
      <c r="K185" s="167"/>
      <c r="L185" s="621">
        <v>360</v>
      </c>
      <c r="M185" s="68"/>
      <c r="N185" s="68"/>
      <c r="O185" s="168"/>
      <c r="P185" s="168"/>
      <c r="Q185" s="169"/>
      <c r="R185" s="461" t="e">
        <f t="shared" si="359"/>
        <v>#DIV/0!</v>
      </c>
      <c r="S185" s="461" t="e">
        <f t="shared" si="360"/>
        <v>#DIV/0!</v>
      </c>
      <c r="T185" s="462" t="e">
        <f t="shared" si="361"/>
        <v>#DIV/0!</v>
      </c>
      <c r="U185" s="68"/>
      <c r="V185" s="68"/>
      <c r="W185" s="68"/>
      <c r="X185" s="68"/>
      <c r="Y185" s="68"/>
      <c r="Z185" s="79" t="str">
        <f t="shared" si="362"/>
        <v>5: 200㎡以上</v>
      </c>
      <c r="AA185" s="69"/>
      <c r="AB185" s="69" t="str">
        <f t="shared" si="363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364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365"/>
        <v>36</v>
      </c>
      <c r="AZ185" s="68"/>
      <c r="BA185" s="68">
        <f t="shared" si="366"/>
        <v>36</v>
      </c>
      <c r="BB185" s="69" t="e">
        <f t="shared" si="367"/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368"/>
        <v/>
      </c>
      <c r="BK185" s="441" t="s">
        <v>68</v>
      </c>
      <c r="BL185" s="441">
        <v>1</v>
      </c>
      <c r="BM185" s="441"/>
      <c r="BN185" s="442"/>
      <c r="BO185" s="440"/>
      <c r="BP185" s="441"/>
      <c r="BQ185" s="441"/>
      <c r="BR185" s="441"/>
      <c r="BS185" s="441"/>
      <c r="BT185" s="441"/>
      <c r="BU185" s="441"/>
      <c r="BV185" s="442"/>
      <c r="BW185" s="191"/>
      <c r="BX185" s="190"/>
      <c r="BY185" s="190"/>
      <c r="BZ185" s="499"/>
      <c r="CA185" s="192">
        <v>1</v>
      </c>
      <c r="CB185" s="177" t="str">
        <f>IF($F185="","",IFERROR(INDEX(#REF!,MATCH('一覧（改訂前の当初）'!$F138,#REF!,0),MATCH($CA$4,#REF!,0)),""))</f>
        <v/>
      </c>
      <c r="CC185" s="178" t="str">
        <f t="shared" si="385"/>
        <v/>
      </c>
      <c r="CD185" s="176" t="str">
        <f t="shared" si="342"/>
        <v/>
      </c>
      <c r="CE185" s="179"/>
      <c r="CF185" s="106" t="str">
        <f t="shared" si="343"/>
        <v/>
      </c>
      <c r="CG185" s="75" t="str">
        <f>IF(OR($CF185="",$F185=""),"",INDEX(#REF!,MATCH($F185,#REF!,0),MATCH(CF$4,#REF!,0)))</f>
        <v/>
      </c>
      <c r="CH185" s="180" t="str">
        <f t="shared" si="344"/>
        <v/>
      </c>
      <c r="CI185" s="75">
        <v>1</v>
      </c>
      <c r="CJ185" s="181" t="str">
        <f t="shared" si="369"/>
        <v/>
      </c>
      <c r="CK185" s="107" t="e">
        <f>IF(OR(L185="",TYPE(L185)&lt;&gt;1),"",IF(OR(BJ185="",INDEX(#REF!,MATCH('一覧（改訂前の当初）'!$N138,#REF!,0),MATCH('一覧（改訂前の当初）'!CK$4,#REF!,0))="",INDEX(#REF!,MATCH('一覧（改訂前の当初）'!$N138,#REF!,0),MATCH('一覧（改訂前の当初）'!CK$4,#REF!,0))+$I185&gt;=BJ185),"",IF(OR(BI185="事後保全対応で更新",BI185="事後保全のみ更新せず"),"",INDEX(#REF!,MATCH('一覧（改訂前の当初）'!$N138,#REF!,0),MATCH('一覧（改訂前の当初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370"/>
        <v>#REF!</v>
      </c>
      <c r="CN185" s="75">
        <v>1</v>
      </c>
      <c r="CO185" s="181" t="e">
        <f t="shared" si="371"/>
        <v>#REF!</v>
      </c>
      <c r="CP185" s="107" t="e">
        <f>IF(OR(L185="",TYPE(L185)&lt;&gt;1),"",IF(OR(BJ185="",INDEX(#REF!,MATCH('一覧（改訂前の当初）'!N138,#REF!,0),MATCH(CP$4,#REF!,0))="",INDEX(#REF!,MATCH('一覧（改訂前の当初）'!N138,#REF!,0),MATCH(CP$4,#REF!,0))+$I185&gt;=BJ185),"",IF(OR(BI185="事後保全対応で更新",BI185="事後保全のみ更新せず"),"",INDEX(#REF!,MATCH('一覧（改訂前の当初）'!$N138,#REF!,0),MATCH('一覧（改訂前の当初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345"/>
        <v>#REF!</v>
      </c>
      <c r="CS185" s="75">
        <v>1</v>
      </c>
      <c r="CT185" s="181" t="e">
        <f t="shared" si="386"/>
        <v>#REF!</v>
      </c>
      <c r="CU185" s="107" t="e">
        <f>IF(OR(L185="",TYPE(L185)&lt;&gt;1),"",IF(OR(BJ185="",,INDEX(#REF!,MATCH('一覧（改訂前の当初）'!$N138,#REF!,0),MATCH('一覧（改訂前の当初）'!CU$4,#REF!,0))="",INDEX(#REF!,MATCH('一覧（改訂前の当初）'!$N138,#REF!,0),MATCH('一覧（改訂前の当初）'!CU$4,#REF!,0))+I185&gt;=BJ185),"",IF(OR(BI185="事後保全対応で更新",BI185="事後保全のみ更新せず"),"",INDEX(#REF!,MATCH('一覧（改訂前の当初）'!$N138,#REF!,0),MATCH('一覧（改訂前の当初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372"/>
        <v>#REF!</v>
      </c>
      <c r="CX185" s="75">
        <v>1</v>
      </c>
      <c r="CY185" s="182" t="e">
        <f t="shared" si="373"/>
        <v>#REF!</v>
      </c>
      <c r="CZ185" s="109" t="str">
        <f t="shared" si="346"/>
        <v/>
      </c>
      <c r="DA185" s="76" t="str">
        <f t="shared" si="357"/>
        <v/>
      </c>
      <c r="DB185" s="82">
        <v>1</v>
      </c>
      <c r="DC185" s="183" t="str">
        <f t="shared" si="347"/>
        <v/>
      </c>
      <c r="DD185" s="85" t="str">
        <f>IF($CZ185="","",INDEX(#REF!,MATCH($F185,#REF!,0),MATCH(CZ$4,#REF!,0)))</f>
        <v/>
      </c>
      <c r="DE185" s="184" t="str">
        <f t="shared" si="374"/>
        <v/>
      </c>
      <c r="DF185" s="77">
        <v>3</v>
      </c>
      <c r="DG185" s="185" t="str">
        <f t="shared" si="375"/>
        <v/>
      </c>
      <c r="DH185" s="78" t="str">
        <f t="shared" si="376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377"/>
        <v/>
      </c>
      <c r="DK185" s="75">
        <v>1</v>
      </c>
      <c r="DL185" s="181" t="str">
        <f t="shared" si="378"/>
        <v/>
      </c>
      <c r="DM185" s="78" t="str">
        <f t="shared" si="379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380"/>
        <v/>
      </c>
      <c r="DP185" s="75">
        <v>1</v>
      </c>
      <c r="DQ185" s="181" t="str">
        <f t="shared" si="381"/>
        <v/>
      </c>
      <c r="DR185" s="78" t="str">
        <f t="shared" si="382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383"/>
        <v/>
      </c>
      <c r="DU185" s="75">
        <v>1</v>
      </c>
      <c r="DV185" s="154" t="str">
        <f t="shared" si="384"/>
        <v/>
      </c>
      <c r="DW185" s="508"/>
      <c r="DX185" s="1066"/>
      <c r="DY185" s="1067"/>
      <c r="DZ185" s="1067"/>
      <c r="EA185" s="1067"/>
      <c r="EB185" s="630" t="s">
        <v>429</v>
      </c>
      <c r="EC185" s="554"/>
      <c r="ED185" s="406"/>
      <c r="EE185" s="406"/>
      <c r="EF185" s="406"/>
      <c r="EG185" s="349"/>
      <c r="EH185" s="388"/>
      <c r="EI185" s="348"/>
      <c r="EJ185" s="348"/>
      <c r="EK185" s="348"/>
      <c r="EL185" s="349"/>
      <c r="EM185" s="388"/>
      <c r="EN185" s="348"/>
      <c r="EO185" s="348"/>
      <c r="EP185" s="348"/>
      <c r="EQ185" s="349"/>
      <c r="ER185" s="388"/>
      <c r="ES185" s="348"/>
      <c r="ET185" s="348"/>
      <c r="EU185" s="348"/>
      <c r="EV185" s="1071"/>
      <c r="EW185" s="1073"/>
      <c r="EX185" s="348"/>
      <c r="EY185" s="348"/>
      <c r="EZ185" s="348"/>
      <c r="FA185" s="349"/>
      <c r="FB185" s="388"/>
      <c r="FC185" s="348"/>
      <c r="FD185" s="348"/>
      <c r="FE185" s="348"/>
      <c r="FF185" s="349"/>
      <c r="FG185" s="541"/>
      <c r="FH185" s="348"/>
      <c r="FI185" s="348"/>
      <c r="FJ185" s="348"/>
      <c r="FK185" s="524"/>
      <c r="FL185" s="210"/>
      <c r="FM185" s="43"/>
      <c r="FN185" s="43"/>
      <c r="FO185" s="55" t="str">
        <f t="shared" si="348"/>
        <v/>
      </c>
      <c r="FP185" s="43"/>
      <c r="FQ185" s="56" t="str">
        <f>IF(AO185="","",INDEX($FW$2:$GA$2,2,MATCH(AO185,#REF!,0)))</f>
        <v/>
      </c>
      <c r="FR185" s="57" t="str">
        <f>IF(AP185="","",INDEX($FW$2:$GA$2,2,MATCH(AP185,#REF!,0)))</f>
        <v/>
      </c>
      <c r="FS185" s="57" t="str">
        <f>IF(AQ185="","",INDEX($FW$2:$GA$2,2,MATCH(AQ185,#REF!,0)))</f>
        <v/>
      </c>
      <c r="FT185" s="57" t="str">
        <f>IF(AR185="","",INDEX($FW$2:$GA$2,2,MATCH(AR185,#REF!,0)))</f>
        <v/>
      </c>
      <c r="FU185" s="57" t="str">
        <f>IF(AS185="","",INDEX($FW$2:$GA$2,2,MATCH(AS185,#REF!,0)))</f>
        <v/>
      </c>
      <c r="FV185" s="57" t="str">
        <f>IF(AT185="","",INDEX($FW$2:$GA$2,2,MATCH(AT185,#REF!,0)))</f>
        <v/>
      </c>
      <c r="FW185" s="57" t="str">
        <f>IF(AU185="","",INDEX($FW$2:$GA$2,2,MATCH(AU185,#REF!,0)))</f>
        <v/>
      </c>
      <c r="FX185" s="57" t="str">
        <f>IF(AV185="","",INDEX($FW$2:$GA$2,2,MATCH(AV185,#REF!,0)))</f>
        <v/>
      </c>
      <c r="FY185" s="57" t="str">
        <f>IF(AW185="","",INDEX($FW$2:$GA$2,2,MATCH(AW185,#REF!,0)))</f>
        <v/>
      </c>
      <c r="FZ185" s="58" t="str">
        <f>IF(AX185="","",INDEX($FW$2:$GA$2,2,MATCH(AX185,#REF!,0)))</f>
        <v/>
      </c>
      <c r="GA185" s="59" t="e">
        <f>SUMPRODUCT(FQ185:FZ185,#REF!)</f>
        <v>#REF!</v>
      </c>
      <c r="GB185" s="43"/>
      <c r="GC185" s="88" t="str">
        <f t="shared" si="349"/>
        <v/>
      </c>
      <c r="GD185" s="88" t="e">
        <f t="shared" si="350"/>
        <v>#REF!</v>
      </c>
      <c r="GE185" s="88" t="e">
        <f t="shared" si="351"/>
        <v>#REF!</v>
      </c>
      <c r="GF185" s="87" t="e">
        <f t="shared" si="352"/>
        <v>#REF!</v>
      </c>
      <c r="GG185" s="87" t="str">
        <f t="shared" si="353"/>
        <v/>
      </c>
      <c r="GH185" s="87" t="str">
        <f t="shared" si="354"/>
        <v/>
      </c>
      <c r="GI185" s="87" t="str">
        <f t="shared" si="355"/>
        <v/>
      </c>
      <c r="GJ185" s="87" t="str">
        <f t="shared" si="356"/>
        <v/>
      </c>
    </row>
    <row r="186" spans="1:192" s="13" customFormat="1" ht="22.5" customHeight="1">
      <c r="A186" s="608"/>
      <c r="B186" s="166"/>
      <c r="C186" s="494"/>
      <c r="D186" s="498" t="s">
        <v>374</v>
      </c>
      <c r="E186" s="195" t="s">
        <v>250</v>
      </c>
      <c r="F186" s="198" t="s">
        <v>358</v>
      </c>
      <c r="G186" s="167"/>
      <c r="H186" s="165"/>
      <c r="I186" s="167">
        <v>1979</v>
      </c>
      <c r="J186" s="167" t="str">
        <f t="shared" si="358"/>
        <v>昭54</v>
      </c>
      <c r="K186" s="167"/>
      <c r="L186" s="621">
        <v>866</v>
      </c>
      <c r="M186" s="68"/>
      <c r="N186" s="68"/>
      <c r="O186" s="168"/>
      <c r="P186" s="168"/>
      <c r="Q186" s="169"/>
      <c r="R186" s="461" t="e">
        <f t="shared" si="359"/>
        <v>#DIV/0!</v>
      </c>
      <c r="S186" s="461" t="e">
        <f t="shared" si="360"/>
        <v>#DIV/0!</v>
      </c>
      <c r="T186" s="462" t="e">
        <f t="shared" si="361"/>
        <v>#DIV/0!</v>
      </c>
      <c r="U186" s="68"/>
      <c r="V186" s="68"/>
      <c r="W186" s="68"/>
      <c r="X186" s="68"/>
      <c r="Y186" s="68"/>
      <c r="Z186" s="79" t="str">
        <f t="shared" si="362"/>
        <v>4: 500㎡以上</v>
      </c>
      <c r="AA186" s="69"/>
      <c r="AB186" s="69" t="str">
        <f t="shared" si="363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364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365"/>
        <v>36</v>
      </c>
      <c r="AZ186" s="68"/>
      <c r="BA186" s="68">
        <f t="shared" si="366"/>
        <v>36</v>
      </c>
      <c r="BB186" s="69" t="e">
        <f t="shared" si="367"/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368"/>
        <v/>
      </c>
      <c r="BK186" s="441" t="s">
        <v>70</v>
      </c>
      <c r="BL186" s="441">
        <v>1</v>
      </c>
      <c r="BM186" s="441"/>
      <c r="BN186" s="442"/>
      <c r="BO186" s="440"/>
      <c r="BP186" s="441"/>
      <c r="BQ186" s="441"/>
      <c r="BR186" s="441"/>
      <c r="BS186" s="441"/>
      <c r="BT186" s="441"/>
      <c r="BU186" s="441"/>
      <c r="BV186" s="442"/>
      <c r="BW186" s="191"/>
      <c r="BX186" s="190"/>
      <c r="BY186" s="190"/>
      <c r="BZ186" s="499"/>
      <c r="CA186" s="192">
        <v>1</v>
      </c>
      <c r="CB186" s="177" t="str">
        <f>IF($F186="","",IFERROR(INDEX(#REF!,MATCH('一覧（改訂前の当初）'!$F139,#REF!,0),MATCH($CA$4,#REF!,0)),""))</f>
        <v/>
      </c>
      <c r="CC186" s="178" t="str">
        <f t="shared" si="385"/>
        <v/>
      </c>
      <c r="CD186" s="176" t="str">
        <f t="shared" si="342"/>
        <v/>
      </c>
      <c r="CE186" s="179"/>
      <c r="CF186" s="106" t="str">
        <f t="shared" si="343"/>
        <v/>
      </c>
      <c r="CG186" s="75" t="str">
        <f>IF(OR($CF186="",$F186=""),"",INDEX(#REF!,MATCH($F186,#REF!,0),MATCH(CF$4,#REF!,0)))</f>
        <v/>
      </c>
      <c r="CH186" s="180" t="str">
        <f t="shared" si="344"/>
        <v/>
      </c>
      <c r="CI186" s="75">
        <v>1</v>
      </c>
      <c r="CJ186" s="181" t="str">
        <f t="shared" si="369"/>
        <v/>
      </c>
      <c r="CK186" s="107" t="e">
        <f>IF(OR(L186="",TYPE(L186)&lt;&gt;1),"",IF(OR(BJ186="",INDEX(#REF!,MATCH('一覧（改訂前の当初）'!$N139,#REF!,0),MATCH('一覧（改訂前の当初）'!CK$4,#REF!,0))="",INDEX(#REF!,MATCH('一覧（改訂前の当初）'!$N139,#REF!,0),MATCH('一覧（改訂前の当初）'!CK$4,#REF!,0))+$I186&gt;=BJ186),"",IF(OR(BI186="事後保全対応で更新",BI186="事後保全のみ更新せず"),"",INDEX(#REF!,MATCH('一覧（改訂前の当初）'!$N139,#REF!,0),MATCH('一覧（改訂前の当初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370"/>
        <v>#REF!</v>
      </c>
      <c r="CN186" s="75">
        <v>1</v>
      </c>
      <c r="CO186" s="181" t="e">
        <f t="shared" si="371"/>
        <v>#REF!</v>
      </c>
      <c r="CP186" s="107" t="e">
        <f>IF(OR(L186="",TYPE(L186)&lt;&gt;1),"",IF(OR(BJ186="",INDEX(#REF!,MATCH('一覧（改訂前の当初）'!N139,#REF!,0),MATCH(CP$4,#REF!,0))="",INDEX(#REF!,MATCH('一覧（改訂前の当初）'!N139,#REF!,0),MATCH(CP$4,#REF!,0))+$I186&gt;=BJ186),"",IF(OR(BI186="事後保全対応で更新",BI186="事後保全のみ更新せず"),"",INDEX(#REF!,MATCH('一覧（改訂前の当初）'!$N139,#REF!,0),MATCH('一覧（改訂前の当初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345"/>
        <v>#REF!</v>
      </c>
      <c r="CS186" s="75">
        <v>1</v>
      </c>
      <c r="CT186" s="181" t="e">
        <f t="shared" si="386"/>
        <v>#REF!</v>
      </c>
      <c r="CU186" s="107" t="e">
        <f>IF(OR(L186="",TYPE(L186)&lt;&gt;1),"",IF(OR(BJ186="",,INDEX(#REF!,MATCH('一覧（改訂前の当初）'!$N139,#REF!,0),MATCH('一覧（改訂前の当初）'!CU$4,#REF!,0))="",INDEX(#REF!,MATCH('一覧（改訂前の当初）'!$N139,#REF!,0),MATCH('一覧（改訂前の当初）'!CU$4,#REF!,0))+I186&gt;=BJ186),"",IF(OR(BI186="事後保全対応で更新",BI186="事後保全のみ更新せず"),"",INDEX(#REF!,MATCH('一覧（改訂前の当初）'!$N139,#REF!,0),MATCH('一覧（改訂前の当初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372"/>
        <v>#REF!</v>
      </c>
      <c r="CX186" s="75">
        <v>1</v>
      </c>
      <c r="CY186" s="182" t="e">
        <f t="shared" si="373"/>
        <v>#REF!</v>
      </c>
      <c r="CZ186" s="109" t="str">
        <f t="shared" si="346"/>
        <v/>
      </c>
      <c r="DA186" s="76" t="str">
        <f t="shared" si="357"/>
        <v/>
      </c>
      <c r="DB186" s="82">
        <v>1</v>
      </c>
      <c r="DC186" s="183" t="str">
        <f t="shared" si="347"/>
        <v/>
      </c>
      <c r="DD186" s="85" t="str">
        <f>IF($CZ186="","",INDEX(#REF!,MATCH($F186,#REF!,0),MATCH(CZ$4,#REF!,0)))</f>
        <v/>
      </c>
      <c r="DE186" s="184" t="str">
        <f t="shared" si="374"/>
        <v/>
      </c>
      <c r="DF186" s="77">
        <v>3</v>
      </c>
      <c r="DG186" s="185" t="str">
        <f t="shared" si="375"/>
        <v/>
      </c>
      <c r="DH186" s="78" t="str">
        <f t="shared" si="376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377"/>
        <v/>
      </c>
      <c r="DK186" s="75">
        <v>1</v>
      </c>
      <c r="DL186" s="181" t="str">
        <f t="shared" si="378"/>
        <v/>
      </c>
      <c r="DM186" s="78" t="str">
        <f t="shared" si="379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380"/>
        <v/>
      </c>
      <c r="DP186" s="75">
        <v>1</v>
      </c>
      <c r="DQ186" s="181" t="str">
        <f t="shared" si="381"/>
        <v/>
      </c>
      <c r="DR186" s="78" t="str">
        <f t="shared" si="382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383"/>
        <v/>
      </c>
      <c r="DU186" s="75">
        <v>1</v>
      </c>
      <c r="DV186" s="154" t="str">
        <f t="shared" si="384"/>
        <v/>
      </c>
      <c r="DW186" s="508"/>
      <c r="DX186" s="1066"/>
      <c r="DY186" s="1067"/>
      <c r="DZ186" s="1067"/>
      <c r="EA186" s="1067"/>
      <c r="EB186" s="630" t="s">
        <v>429</v>
      </c>
      <c r="EC186" s="554"/>
      <c r="ED186" s="406"/>
      <c r="EE186" s="406"/>
      <c r="EF186" s="406"/>
      <c r="EG186" s="349"/>
      <c r="EH186" s="388"/>
      <c r="EI186" s="348"/>
      <c r="EJ186" s="348"/>
      <c r="EK186" s="348"/>
      <c r="EL186" s="349"/>
      <c r="EM186" s="388"/>
      <c r="EN186" s="348"/>
      <c r="EO186" s="348"/>
      <c r="EP186" s="348"/>
      <c r="EQ186" s="349"/>
      <c r="ER186" s="388"/>
      <c r="ES186" s="348"/>
      <c r="ET186" s="348"/>
      <c r="EU186" s="348"/>
      <c r="EV186" s="1071"/>
      <c r="EW186" s="1073"/>
      <c r="EX186" s="348"/>
      <c r="EY186" s="348"/>
      <c r="EZ186" s="348"/>
      <c r="FA186" s="349"/>
      <c r="FB186" s="388"/>
      <c r="FC186" s="348"/>
      <c r="FD186" s="348"/>
      <c r="FE186" s="348"/>
      <c r="FF186" s="349"/>
      <c r="FG186" s="541"/>
      <c r="FH186" s="348"/>
      <c r="FI186" s="348"/>
      <c r="FJ186" s="348"/>
      <c r="FK186" s="524"/>
      <c r="FL186" s="210"/>
      <c r="FM186" s="43"/>
      <c r="FN186" s="43"/>
      <c r="FO186" s="55" t="str">
        <f t="shared" si="348"/>
        <v/>
      </c>
      <c r="FP186" s="43"/>
      <c r="FQ186" s="56" t="str">
        <f>IF(AO186="","",INDEX($FW$2:$GA$2,2,MATCH(AO186,#REF!,0)))</f>
        <v/>
      </c>
      <c r="FR186" s="57" t="str">
        <f>IF(AP186="","",INDEX($FW$2:$GA$2,2,MATCH(AP186,#REF!,0)))</f>
        <v/>
      </c>
      <c r="FS186" s="57" t="str">
        <f>IF(AQ186="","",INDEX($FW$2:$GA$2,2,MATCH(AQ186,#REF!,0)))</f>
        <v/>
      </c>
      <c r="FT186" s="57" t="str">
        <f>IF(AR186="","",INDEX($FW$2:$GA$2,2,MATCH(AR186,#REF!,0)))</f>
        <v/>
      </c>
      <c r="FU186" s="57" t="str">
        <f>IF(AS186="","",INDEX($FW$2:$GA$2,2,MATCH(AS186,#REF!,0)))</f>
        <v/>
      </c>
      <c r="FV186" s="57" t="str">
        <f>IF(AT186="","",INDEX($FW$2:$GA$2,2,MATCH(AT186,#REF!,0)))</f>
        <v/>
      </c>
      <c r="FW186" s="57" t="str">
        <f>IF(AU186="","",INDEX($FW$2:$GA$2,2,MATCH(AU186,#REF!,0)))</f>
        <v/>
      </c>
      <c r="FX186" s="57" t="str">
        <f>IF(AV186="","",INDEX($FW$2:$GA$2,2,MATCH(AV186,#REF!,0)))</f>
        <v/>
      </c>
      <c r="FY186" s="57" t="str">
        <f>IF(AW186="","",INDEX($FW$2:$GA$2,2,MATCH(AW186,#REF!,0)))</f>
        <v/>
      </c>
      <c r="FZ186" s="58" t="str">
        <f>IF(AX186="","",INDEX($FW$2:$GA$2,2,MATCH(AX186,#REF!,0)))</f>
        <v/>
      </c>
      <c r="GA186" s="59" t="e">
        <f>SUMPRODUCT(FQ186:FZ186,#REF!)</f>
        <v>#REF!</v>
      </c>
      <c r="GB186" s="43"/>
      <c r="GC186" s="88" t="str">
        <f t="shared" si="349"/>
        <v/>
      </c>
      <c r="GD186" s="88" t="e">
        <f t="shared" si="350"/>
        <v>#REF!</v>
      </c>
      <c r="GE186" s="88" t="e">
        <f t="shared" si="351"/>
        <v>#REF!</v>
      </c>
      <c r="GF186" s="87" t="e">
        <f t="shared" si="352"/>
        <v>#REF!</v>
      </c>
      <c r="GG186" s="87" t="str">
        <f t="shared" si="353"/>
        <v/>
      </c>
      <c r="GH186" s="87" t="str">
        <f t="shared" si="354"/>
        <v/>
      </c>
      <c r="GI186" s="87" t="str">
        <f t="shared" si="355"/>
        <v/>
      </c>
      <c r="GJ186" s="87" t="str">
        <f t="shared" si="356"/>
        <v/>
      </c>
    </row>
    <row r="187" spans="1:192" s="13" customFormat="1" ht="22.5" customHeight="1">
      <c r="A187" s="608"/>
      <c r="B187" s="166"/>
      <c r="C187" s="494"/>
      <c r="D187" s="498" t="s">
        <v>374</v>
      </c>
      <c r="E187" s="195" t="s">
        <v>251</v>
      </c>
      <c r="F187" s="198" t="s">
        <v>358</v>
      </c>
      <c r="G187" s="167"/>
      <c r="H187" s="165"/>
      <c r="I187" s="167">
        <v>1968</v>
      </c>
      <c r="J187" s="167" t="str">
        <f t="shared" si="358"/>
        <v>昭43</v>
      </c>
      <c r="K187" s="167"/>
      <c r="L187" s="621">
        <v>19</v>
      </c>
      <c r="M187" s="68"/>
      <c r="N187" s="68"/>
      <c r="O187" s="168"/>
      <c r="P187" s="168"/>
      <c r="Q187" s="169"/>
      <c r="R187" s="461" t="e">
        <f t="shared" si="359"/>
        <v>#DIV/0!</v>
      </c>
      <c r="S187" s="461" t="e">
        <f t="shared" si="360"/>
        <v>#DIV/0!</v>
      </c>
      <c r="T187" s="462" t="e">
        <f t="shared" si="361"/>
        <v>#DIV/0!</v>
      </c>
      <c r="U187" s="68"/>
      <c r="V187" s="68"/>
      <c r="W187" s="68"/>
      <c r="X187" s="68"/>
      <c r="Y187" s="68"/>
      <c r="Z187" s="79" t="str">
        <f t="shared" si="362"/>
        <v>7: 100㎡未満</v>
      </c>
      <c r="AA187" s="69"/>
      <c r="AB187" s="69" t="str">
        <f t="shared" si="363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364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365"/>
        <v>47</v>
      </c>
      <c r="AZ187" s="68"/>
      <c r="BA187" s="68">
        <f t="shared" si="366"/>
        <v>47</v>
      </c>
      <c r="BB187" s="69" t="e">
        <f t="shared" si="367"/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368"/>
        <v/>
      </c>
      <c r="BK187" s="441" t="s">
        <v>91</v>
      </c>
      <c r="BL187" s="441">
        <v>1</v>
      </c>
      <c r="BM187" s="441"/>
      <c r="BN187" s="442"/>
      <c r="BO187" s="440"/>
      <c r="BP187" s="441"/>
      <c r="BQ187" s="441"/>
      <c r="BR187" s="441"/>
      <c r="BS187" s="441"/>
      <c r="BT187" s="441"/>
      <c r="BU187" s="441"/>
      <c r="BV187" s="442"/>
      <c r="BW187" s="191"/>
      <c r="BX187" s="190"/>
      <c r="BY187" s="190"/>
      <c r="BZ187" s="499"/>
      <c r="CA187" s="192">
        <v>1</v>
      </c>
      <c r="CB187" s="177" t="str">
        <f>IF($F187="","",IFERROR(INDEX(#REF!,MATCH('一覧（改訂前の当初）'!$F140,#REF!,0),MATCH($CA$4,#REF!,0)),""))</f>
        <v/>
      </c>
      <c r="CC187" s="178" t="str">
        <f t="shared" si="385"/>
        <v/>
      </c>
      <c r="CD187" s="176" t="str">
        <f t="shared" si="342"/>
        <v/>
      </c>
      <c r="CE187" s="179"/>
      <c r="CF187" s="106" t="str">
        <f t="shared" si="343"/>
        <v/>
      </c>
      <c r="CG187" s="75" t="str">
        <f>IF(OR($CF187="",$F187=""),"",INDEX(#REF!,MATCH($F187,#REF!,0),MATCH(CF$4,#REF!,0)))</f>
        <v/>
      </c>
      <c r="CH187" s="180" t="str">
        <f t="shared" si="344"/>
        <v/>
      </c>
      <c r="CI187" s="75">
        <v>1</v>
      </c>
      <c r="CJ187" s="181" t="str">
        <f t="shared" si="369"/>
        <v/>
      </c>
      <c r="CK187" s="107" t="e">
        <f>IF(OR(L187="",TYPE(L187)&lt;&gt;1),"",IF(OR(BJ187="",INDEX(#REF!,MATCH('一覧（改訂前の当初）'!$N140,#REF!,0),MATCH('一覧（改訂前の当初）'!CK$4,#REF!,0))="",INDEX(#REF!,MATCH('一覧（改訂前の当初）'!$N140,#REF!,0),MATCH('一覧（改訂前の当初）'!CK$4,#REF!,0))+$I187&gt;=BJ187),"",IF(OR(BI187="事後保全対応で更新",BI187="事後保全のみ更新せず"),"",INDEX(#REF!,MATCH('一覧（改訂前の当初）'!$N140,#REF!,0),MATCH('一覧（改訂前の当初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370"/>
        <v>#REF!</v>
      </c>
      <c r="CN187" s="75">
        <v>1</v>
      </c>
      <c r="CO187" s="181" t="e">
        <f t="shared" si="371"/>
        <v>#REF!</v>
      </c>
      <c r="CP187" s="107" t="e">
        <f>IF(OR(L187="",TYPE(L187)&lt;&gt;1),"",IF(OR(BJ187="",INDEX(#REF!,MATCH('一覧（改訂前の当初）'!N140,#REF!,0),MATCH(CP$4,#REF!,0))="",INDEX(#REF!,MATCH('一覧（改訂前の当初）'!N140,#REF!,0),MATCH(CP$4,#REF!,0))+$I187&gt;=BJ187),"",IF(OR(BI187="事後保全対応で更新",BI187="事後保全のみ更新せず"),"",INDEX(#REF!,MATCH('一覧（改訂前の当初）'!$N140,#REF!,0),MATCH('一覧（改訂前の当初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345"/>
        <v>#REF!</v>
      </c>
      <c r="CS187" s="75">
        <v>1</v>
      </c>
      <c r="CT187" s="181" t="e">
        <f t="shared" si="386"/>
        <v>#REF!</v>
      </c>
      <c r="CU187" s="107" t="e">
        <f>IF(OR(L187="",TYPE(L187)&lt;&gt;1),"",IF(OR(BJ187="",,INDEX(#REF!,MATCH('一覧（改訂前の当初）'!$N140,#REF!,0),MATCH('一覧（改訂前の当初）'!CU$4,#REF!,0))="",INDEX(#REF!,MATCH('一覧（改訂前の当初）'!$N140,#REF!,0),MATCH('一覧（改訂前の当初）'!CU$4,#REF!,0))+I187&gt;=BJ187),"",IF(OR(BI187="事後保全対応で更新",BI187="事後保全のみ更新せず"),"",INDEX(#REF!,MATCH('一覧（改訂前の当初）'!$N140,#REF!,0),MATCH('一覧（改訂前の当初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372"/>
        <v>#REF!</v>
      </c>
      <c r="CX187" s="75">
        <v>1</v>
      </c>
      <c r="CY187" s="182" t="e">
        <f t="shared" si="373"/>
        <v>#REF!</v>
      </c>
      <c r="CZ187" s="109" t="str">
        <f t="shared" si="346"/>
        <v/>
      </c>
      <c r="DA187" s="76" t="str">
        <f t="shared" si="357"/>
        <v/>
      </c>
      <c r="DB187" s="82">
        <v>1</v>
      </c>
      <c r="DC187" s="183" t="str">
        <f t="shared" si="347"/>
        <v/>
      </c>
      <c r="DD187" s="85" t="str">
        <f>IF($CZ187="","",INDEX(#REF!,MATCH($F187,#REF!,0),MATCH(CZ$4,#REF!,0)))</f>
        <v/>
      </c>
      <c r="DE187" s="184" t="str">
        <f t="shared" si="374"/>
        <v/>
      </c>
      <c r="DF187" s="77">
        <v>3</v>
      </c>
      <c r="DG187" s="185" t="str">
        <f t="shared" si="375"/>
        <v/>
      </c>
      <c r="DH187" s="78" t="str">
        <f t="shared" si="376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377"/>
        <v/>
      </c>
      <c r="DK187" s="75">
        <v>1</v>
      </c>
      <c r="DL187" s="181" t="str">
        <f t="shared" si="378"/>
        <v/>
      </c>
      <c r="DM187" s="78" t="str">
        <f t="shared" si="379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380"/>
        <v/>
      </c>
      <c r="DP187" s="75">
        <v>1</v>
      </c>
      <c r="DQ187" s="181" t="str">
        <f t="shared" si="381"/>
        <v/>
      </c>
      <c r="DR187" s="78" t="str">
        <f t="shared" si="382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383"/>
        <v/>
      </c>
      <c r="DU187" s="75">
        <v>1</v>
      </c>
      <c r="DV187" s="154" t="str">
        <f t="shared" si="384"/>
        <v/>
      </c>
      <c r="DW187" s="508"/>
      <c r="DX187" s="1066"/>
      <c r="DY187" s="1067"/>
      <c r="DZ187" s="1067"/>
      <c r="EA187" s="1067"/>
      <c r="EB187" s="630" t="s">
        <v>429</v>
      </c>
      <c r="EC187" s="554"/>
      <c r="ED187" s="406"/>
      <c r="EE187" s="406"/>
      <c r="EF187" s="406"/>
      <c r="EG187" s="349"/>
      <c r="EH187" s="388"/>
      <c r="EI187" s="348"/>
      <c r="EJ187" s="348"/>
      <c r="EK187" s="348"/>
      <c r="EL187" s="349"/>
      <c r="EM187" s="388"/>
      <c r="EN187" s="348"/>
      <c r="EO187" s="348"/>
      <c r="EP187" s="348"/>
      <c r="EQ187" s="349"/>
      <c r="ER187" s="388"/>
      <c r="ES187" s="348"/>
      <c r="ET187" s="348"/>
      <c r="EU187" s="348"/>
      <c r="EV187" s="1071"/>
      <c r="EW187" s="1073"/>
      <c r="EX187" s="348"/>
      <c r="EY187" s="348"/>
      <c r="EZ187" s="348"/>
      <c r="FA187" s="349"/>
      <c r="FB187" s="388"/>
      <c r="FC187" s="348"/>
      <c r="FD187" s="348"/>
      <c r="FE187" s="348"/>
      <c r="FF187" s="349"/>
      <c r="FG187" s="541"/>
      <c r="FH187" s="348"/>
      <c r="FI187" s="348"/>
      <c r="FJ187" s="348"/>
      <c r="FK187" s="524"/>
      <c r="FL187" s="210"/>
      <c r="FM187" s="43"/>
      <c r="FN187" s="43"/>
      <c r="FO187" s="55" t="str">
        <f t="shared" si="348"/>
        <v/>
      </c>
      <c r="FP187" s="43"/>
      <c r="FQ187" s="56" t="str">
        <f>IF(AO187="","",INDEX($FW$2:$GA$2,2,MATCH(AO187,#REF!,0)))</f>
        <v/>
      </c>
      <c r="FR187" s="57" t="str">
        <f>IF(AP187="","",INDEX($FW$2:$GA$2,2,MATCH(AP187,#REF!,0)))</f>
        <v/>
      </c>
      <c r="FS187" s="57" t="str">
        <f>IF(AQ187="","",INDEX($FW$2:$GA$2,2,MATCH(AQ187,#REF!,0)))</f>
        <v/>
      </c>
      <c r="FT187" s="57" t="str">
        <f>IF(AR187="","",INDEX($FW$2:$GA$2,2,MATCH(AR187,#REF!,0)))</f>
        <v/>
      </c>
      <c r="FU187" s="57" t="str">
        <f>IF(AS187="","",INDEX($FW$2:$GA$2,2,MATCH(AS187,#REF!,0)))</f>
        <v/>
      </c>
      <c r="FV187" s="57" t="str">
        <f>IF(AT187="","",INDEX($FW$2:$GA$2,2,MATCH(AT187,#REF!,0)))</f>
        <v/>
      </c>
      <c r="FW187" s="57" t="str">
        <f>IF(AU187="","",INDEX($FW$2:$GA$2,2,MATCH(AU187,#REF!,0)))</f>
        <v/>
      </c>
      <c r="FX187" s="57" t="str">
        <f>IF(AV187="","",INDEX($FW$2:$GA$2,2,MATCH(AV187,#REF!,0)))</f>
        <v/>
      </c>
      <c r="FY187" s="57" t="str">
        <f>IF(AW187="","",INDEX($FW$2:$GA$2,2,MATCH(AW187,#REF!,0)))</f>
        <v/>
      </c>
      <c r="FZ187" s="58" t="str">
        <f>IF(AX187="","",INDEX($FW$2:$GA$2,2,MATCH(AX187,#REF!,0)))</f>
        <v/>
      </c>
      <c r="GA187" s="59" t="e">
        <f>SUMPRODUCT(FQ187:FZ187,#REF!)</f>
        <v>#REF!</v>
      </c>
      <c r="GB187" s="43"/>
      <c r="GC187" s="88" t="str">
        <f t="shared" si="349"/>
        <v/>
      </c>
      <c r="GD187" s="88" t="e">
        <f t="shared" si="350"/>
        <v>#REF!</v>
      </c>
      <c r="GE187" s="88" t="e">
        <f t="shared" si="351"/>
        <v>#REF!</v>
      </c>
      <c r="GF187" s="87" t="e">
        <f t="shared" si="352"/>
        <v>#REF!</v>
      </c>
      <c r="GG187" s="87" t="str">
        <f t="shared" si="353"/>
        <v/>
      </c>
      <c r="GH187" s="87" t="str">
        <f t="shared" si="354"/>
        <v/>
      </c>
      <c r="GI187" s="87" t="str">
        <f t="shared" si="355"/>
        <v/>
      </c>
      <c r="GJ187" s="87" t="str">
        <f t="shared" si="356"/>
        <v/>
      </c>
    </row>
    <row r="188" spans="1:192" s="13" customFormat="1" ht="22.5" customHeight="1">
      <c r="A188" s="608"/>
      <c r="B188" s="166"/>
      <c r="C188" s="494"/>
      <c r="D188" s="498" t="s">
        <v>374</v>
      </c>
      <c r="E188" s="195" t="s">
        <v>252</v>
      </c>
      <c r="F188" s="198" t="s">
        <v>358</v>
      </c>
      <c r="G188" s="167"/>
      <c r="H188" s="165"/>
      <c r="I188" s="167">
        <v>1987</v>
      </c>
      <c r="J188" s="167" t="str">
        <f t="shared" si="358"/>
        <v>昭62</v>
      </c>
      <c r="K188" s="167"/>
      <c r="L188" s="621">
        <v>1111</v>
      </c>
      <c r="M188" s="68"/>
      <c r="N188" s="68"/>
      <c r="O188" s="168"/>
      <c r="P188" s="168"/>
      <c r="Q188" s="169"/>
      <c r="R188" s="461" t="e">
        <f t="shared" si="359"/>
        <v>#DIV/0!</v>
      </c>
      <c r="S188" s="461" t="e">
        <f t="shared" si="360"/>
        <v>#DIV/0!</v>
      </c>
      <c r="T188" s="462" t="e">
        <f t="shared" si="361"/>
        <v>#DIV/0!</v>
      </c>
      <c r="U188" s="68"/>
      <c r="V188" s="68"/>
      <c r="W188" s="68"/>
      <c r="X188" s="68"/>
      <c r="Y188" s="68"/>
      <c r="Z188" s="79" t="str">
        <f t="shared" si="362"/>
        <v>3: 1,000㎡以上</v>
      </c>
      <c r="AA188" s="69"/>
      <c r="AB188" s="69" t="str">
        <f t="shared" si="363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364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365"/>
        <v>28</v>
      </c>
      <c r="AZ188" s="68"/>
      <c r="BA188" s="68">
        <f t="shared" si="366"/>
        <v>28</v>
      </c>
      <c r="BB188" s="69" t="e">
        <f t="shared" si="367"/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368"/>
        <v/>
      </c>
      <c r="BK188" s="441" t="s">
        <v>68</v>
      </c>
      <c r="BL188" s="441">
        <v>3</v>
      </c>
      <c r="BM188" s="441"/>
      <c r="BN188" s="442"/>
      <c r="BO188" s="440"/>
      <c r="BP188" s="441"/>
      <c r="BQ188" s="441"/>
      <c r="BR188" s="441"/>
      <c r="BS188" s="441"/>
      <c r="BT188" s="441"/>
      <c r="BU188" s="441"/>
      <c r="BV188" s="442"/>
      <c r="BW188" s="191"/>
      <c r="BX188" s="190"/>
      <c r="BY188" s="190"/>
      <c r="BZ188" s="499"/>
      <c r="CA188" s="192">
        <v>1</v>
      </c>
      <c r="CB188" s="177" t="str">
        <f>IF($F188="","",IFERROR(INDEX(#REF!,MATCH('一覧（改訂前の当初）'!$F141,#REF!,0),MATCH($CA$4,#REF!,0)),""))</f>
        <v/>
      </c>
      <c r="CC188" s="178" t="str">
        <f t="shared" si="385"/>
        <v/>
      </c>
      <c r="CD188" s="176" t="str">
        <f t="shared" si="342"/>
        <v/>
      </c>
      <c r="CE188" s="179"/>
      <c r="CF188" s="106" t="str">
        <f t="shared" si="343"/>
        <v/>
      </c>
      <c r="CG188" s="75" t="str">
        <f>IF(OR($CF188="",$F188=""),"",INDEX(#REF!,MATCH($F188,#REF!,0),MATCH(CF$4,#REF!,0)))</f>
        <v/>
      </c>
      <c r="CH188" s="180" t="str">
        <f t="shared" si="344"/>
        <v/>
      </c>
      <c r="CI188" s="75">
        <v>1</v>
      </c>
      <c r="CJ188" s="181" t="str">
        <f t="shared" si="369"/>
        <v/>
      </c>
      <c r="CK188" s="107" t="e">
        <f>IF(OR(L188="",TYPE(L188)&lt;&gt;1),"",IF(OR(BJ188="",INDEX(#REF!,MATCH('一覧（改訂前の当初）'!$N141,#REF!,0),MATCH('一覧（改訂前の当初）'!CK$4,#REF!,0))="",INDEX(#REF!,MATCH('一覧（改訂前の当初）'!$N141,#REF!,0),MATCH('一覧（改訂前の当初）'!CK$4,#REF!,0))+$I188&gt;=BJ188),"",IF(OR(BI188="事後保全対応で更新",BI188="事後保全のみ更新せず"),"",INDEX(#REF!,MATCH('一覧（改訂前の当初）'!$N141,#REF!,0),MATCH('一覧（改訂前の当初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370"/>
        <v>#REF!</v>
      </c>
      <c r="CN188" s="75">
        <v>1</v>
      </c>
      <c r="CO188" s="181" t="e">
        <f t="shared" si="371"/>
        <v>#REF!</v>
      </c>
      <c r="CP188" s="107" t="e">
        <f>IF(OR(L188="",TYPE(L188)&lt;&gt;1),"",IF(OR(BJ188="",INDEX(#REF!,MATCH('一覧（改訂前の当初）'!N141,#REF!,0),MATCH(CP$4,#REF!,0))="",INDEX(#REF!,MATCH('一覧（改訂前の当初）'!N141,#REF!,0),MATCH(CP$4,#REF!,0))+$I188&gt;=BJ188),"",IF(OR(BI188="事後保全対応で更新",BI188="事後保全のみ更新せず"),"",INDEX(#REF!,MATCH('一覧（改訂前の当初）'!$N141,#REF!,0),MATCH('一覧（改訂前の当初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345"/>
        <v>#REF!</v>
      </c>
      <c r="CS188" s="75">
        <v>1</v>
      </c>
      <c r="CT188" s="181" t="e">
        <f t="shared" si="386"/>
        <v>#REF!</v>
      </c>
      <c r="CU188" s="107" t="e">
        <f>IF(OR(L188="",TYPE(L188)&lt;&gt;1),"",IF(OR(BJ188="",,INDEX(#REF!,MATCH('一覧（改訂前の当初）'!$N141,#REF!,0),MATCH('一覧（改訂前の当初）'!CU$4,#REF!,0))="",INDEX(#REF!,MATCH('一覧（改訂前の当初）'!$N141,#REF!,0),MATCH('一覧（改訂前の当初）'!CU$4,#REF!,0))+I188&gt;=BJ188),"",IF(OR(BI188="事後保全対応で更新",BI188="事後保全のみ更新せず"),"",INDEX(#REF!,MATCH('一覧（改訂前の当初）'!$N141,#REF!,0),MATCH('一覧（改訂前の当初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372"/>
        <v>#REF!</v>
      </c>
      <c r="CX188" s="75">
        <v>1</v>
      </c>
      <c r="CY188" s="182" t="e">
        <f t="shared" si="373"/>
        <v>#REF!</v>
      </c>
      <c r="CZ188" s="109" t="str">
        <f t="shared" si="346"/>
        <v/>
      </c>
      <c r="DA188" s="76" t="str">
        <f t="shared" si="357"/>
        <v/>
      </c>
      <c r="DB188" s="82">
        <v>1</v>
      </c>
      <c r="DC188" s="183" t="str">
        <f t="shared" si="347"/>
        <v/>
      </c>
      <c r="DD188" s="85" t="str">
        <f>IF($CZ188="","",INDEX(#REF!,MATCH($F188,#REF!,0),MATCH(CZ$4,#REF!,0)))</f>
        <v/>
      </c>
      <c r="DE188" s="184" t="str">
        <f t="shared" si="374"/>
        <v/>
      </c>
      <c r="DF188" s="77">
        <v>3</v>
      </c>
      <c r="DG188" s="185" t="str">
        <f t="shared" si="375"/>
        <v/>
      </c>
      <c r="DH188" s="78" t="str">
        <f t="shared" si="376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377"/>
        <v/>
      </c>
      <c r="DK188" s="75">
        <v>1</v>
      </c>
      <c r="DL188" s="181" t="str">
        <f t="shared" si="378"/>
        <v/>
      </c>
      <c r="DM188" s="78" t="str">
        <f t="shared" si="379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380"/>
        <v/>
      </c>
      <c r="DP188" s="75">
        <v>1</v>
      </c>
      <c r="DQ188" s="181" t="str">
        <f t="shared" si="381"/>
        <v/>
      </c>
      <c r="DR188" s="78" t="str">
        <f t="shared" si="382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383"/>
        <v/>
      </c>
      <c r="DU188" s="75">
        <v>1</v>
      </c>
      <c r="DV188" s="154" t="str">
        <f t="shared" si="384"/>
        <v/>
      </c>
      <c r="DW188" s="508"/>
      <c r="DX188" s="1066"/>
      <c r="DY188" s="1067"/>
      <c r="DZ188" s="1067"/>
      <c r="EA188" s="1067"/>
      <c r="EB188" s="630" t="s">
        <v>429</v>
      </c>
      <c r="EC188" s="554"/>
      <c r="ED188" s="406"/>
      <c r="EE188" s="406"/>
      <c r="EF188" s="406"/>
      <c r="EG188" s="349"/>
      <c r="EH188" s="388"/>
      <c r="EI188" s="348"/>
      <c r="EJ188" s="348"/>
      <c r="EK188" s="348"/>
      <c r="EL188" s="349"/>
      <c r="EM188" s="388"/>
      <c r="EN188" s="348"/>
      <c r="EO188" s="348"/>
      <c r="EP188" s="348"/>
      <c r="EQ188" s="349"/>
      <c r="ER188" s="388"/>
      <c r="ES188" s="348"/>
      <c r="ET188" s="348"/>
      <c r="EU188" s="348"/>
      <c r="EV188" s="1071"/>
      <c r="EW188" s="1073"/>
      <c r="EX188" s="348"/>
      <c r="EY188" s="348"/>
      <c r="EZ188" s="348"/>
      <c r="FA188" s="349"/>
      <c r="FB188" s="388"/>
      <c r="FC188" s="348"/>
      <c r="FD188" s="348"/>
      <c r="FE188" s="348"/>
      <c r="FF188" s="349"/>
      <c r="FG188" s="541"/>
      <c r="FH188" s="348"/>
      <c r="FI188" s="348"/>
      <c r="FJ188" s="348"/>
      <c r="FK188" s="524"/>
      <c r="FL188" s="210"/>
      <c r="FM188" s="43"/>
      <c r="FN188" s="43"/>
      <c r="FO188" s="55" t="str">
        <f t="shared" si="348"/>
        <v/>
      </c>
      <c r="FP188" s="43"/>
      <c r="FQ188" s="56" t="str">
        <f>IF(AO188="","",INDEX($FW$2:$GA$2,2,MATCH(AO188,#REF!,0)))</f>
        <v/>
      </c>
      <c r="FR188" s="57" t="str">
        <f>IF(AP188="","",INDEX($FW$2:$GA$2,2,MATCH(AP188,#REF!,0)))</f>
        <v/>
      </c>
      <c r="FS188" s="57" t="str">
        <f>IF(AQ188="","",INDEX($FW$2:$GA$2,2,MATCH(AQ188,#REF!,0)))</f>
        <v/>
      </c>
      <c r="FT188" s="57" t="str">
        <f>IF(AR188="","",INDEX($FW$2:$GA$2,2,MATCH(AR188,#REF!,0)))</f>
        <v/>
      </c>
      <c r="FU188" s="57" t="str">
        <f>IF(AS188="","",INDEX($FW$2:$GA$2,2,MATCH(AS188,#REF!,0)))</f>
        <v/>
      </c>
      <c r="FV188" s="57" t="str">
        <f>IF(AT188="","",INDEX($FW$2:$GA$2,2,MATCH(AT188,#REF!,0)))</f>
        <v/>
      </c>
      <c r="FW188" s="57" t="str">
        <f>IF(AU188="","",INDEX($FW$2:$GA$2,2,MATCH(AU188,#REF!,0)))</f>
        <v/>
      </c>
      <c r="FX188" s="57" t="str">
        <f>IF(AV188="","",INDEX($FW$2:$GA$2,2,MATCH(AV188,#REF!,0)))</f>
        <v/>
      </c>
      <c r="FY188" s="57" t="str">
        <f>IF(AW188="","",INDEX($FW$2:$GA$2,2,MATCH(AW188,#REF!,0)))</f>
        <v/>
      </c>
      <c r="FZ188" s="58" t="str">
        <f>IF(AX188="","",INDEX($FW$2:$GA$2,2,MATCH(AX188,#REF!,0)))</f>
        <v/>
      </c>
      <c r="GA188" s="59" t="e">
        <f>SUMPRODUCT(FQ188:FZ188,#REF!)</f>
        <v>#REF!</v>
      </c>
      <c r="GB188" s="43"/>
      <c r="GC188" s="88" t="str">
        <f t="shared" si="349"/>
        <v/>
      </c>
      <c r="GD188" s="88" t="e">
        <f t="shared" si="350"/>
        <v>#REF!</v>
      </c>
      <c r="GE188" s="88" t="e">
        <f t="shared" si="351"/>
        <v>#REF!</v>
      </c>
      <c r="GF188" s="87" t="e">
        <f t="shared" si="352"/>
        <v>#REF!</v>
      </c>
      <c r="GG188" s="87" t="str">
        <f t="shared" si="353"/>
        <v/>
      </c>
      <c r="GH188" s="87" t="str">
        <f t="shared" si="354"/>
        <v/>
      </c>
      <c r="GI188" s="87" t="str">
        <f t="shared" si="355"/>
        <v/>
      </c>
      <c r="GJ188" s="87" t="str">
        <f t="shared" si="356"/>
        <v/>
      </c>
    </row>
    <row r="189" spans="1:192" s="13" customFormat="1" ht="22.5" customHeight="1">
      <c r="A189" s="608"/>
      <c r="B189" s="166"/>
      <c r="C189" s="494"/>
      <c r="D189" s="498" t="s">
        <v>374</v>
      </c>
      <c r="E189" s="195" t="s">
        <v>253</v>
      </c>
      <c r="F189" s="198" t="s">
        <v>358</v>
      </c>
      <c r="G189" s="167"/>
      <c r="H189" s="165"/>
      <c r="I189" s="167">
        <v>1987</v>
      </c>
      <c r="J189" s="167" t="str">
        <f t="shared" si="358"/>
        <v>昭62</v>
      </c>
      <c r="K189" s="167"/>
      <c r="L189" s="621">
        <v>2123</v>
      </c>
      <c r="M189" s="68"/>
      <c r="N189" s="68"/>
      <c r="O189" s="168"/>
      <c r="P189" s="168"/>
      <c r="Q189" s="169"/>
      <c r="R189" s="461" t="e">
        <f t="shared" si="359"/>
        <v>#DIV/0!</v>
      </c>
      <c r="S189" s="461" t="e">
        <f t="shared" si="360"/>
        <v>#DIV/0!</v>
      </c>
      <c r="T189" s="462" t="e">
        <f t="shared" si="361"/>
        <v>#DIV/0!</v>
      </c>
      <c r="U189" s="68"/>
      <c r="V189" s="68"/>
      <c r="W189" s="68"/>
      <c r="X189" s="68"/>
      <c r="Y189" s="68"/>
      <c r="Z189" s="79" t="str">
        <f t="shared" si="362"/>
        <v>3: 1,000㎡以上</v>
      </c>
      <c r="AA189" s="69"/>
      <c r="AB189" s="69" t="str">
        <f t="shared" si="363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364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365"/>
        <v>28</v>
      </c>
      <c r="AZ189" s="68"/>
      <c r="BA189" s="68">
        <f t="shared" si="366"/>
        <v>28</v>
      </c>
      <c r="BB189" s="69" t="e">
        <f t="shared" si="367"/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368"/>
        <v/>
      </c>
      <c r="BK189" s="441" t="s">
        <v>68</v>
      </c>
      <c r="BL189" s="441">
        <v>3</v>
      </c>
      <c r="BM189" s="441"/>
      <c r="BN189" s="442"/>
      <c r="BO189" s="440"/>
      <c r="BP189" s="441"/>
      <c r="BQ189" s="441"/>
      <c r="BR189" s="441"/>
      <c r="BS189" s="441"/>
      <c r="BT189" s="441"/>
      <c r="BU189" s="441"/>
      <c r="BV189" s="442"/>
      <c r="BW189" s="191"/>
      <c r="BX189" s="190"/>
      <c r="BY189" s="190"/>
      <c r="BZ189" s="499"/>
      <c r="CA189" s="192">
        <v>1</v>
      </c>
      <c r="CB189" s="177" t="str">
        <f>IF($F189="","",IFERROR(INDEX(#REF!,MATCH('一覧（改訂前の当初）'!$F142,#REF!,0),MATCH($CA$4,#REF!,0)),""))</f>
        <v/>
      </c>
      <c r="CC189" s="178" t="str">
        <f t="shared" si="385"/>
        <v/>
      </c>
      <c r="CD189" s="176" t="str">
        <f t="shared" si="342"/>
        <v/>
      </c>
      <c r="CE189" s="179"/>
      <c r="CF189" s="106" t="str">
        <f t="shared" si="343"/>
        <v/>
      </c>
      <c r="CG189" s="75" t="str">
        <f>IF(OR($CF189="",$F189=""),"",INDEX(#REF!,MATCH($F189,#REF!,0),MATCH(CF$4,#REF!,0)))</f>
        <v/>
      </c>
      <c r="CH189" s="180" t="str">
        <f t="shared" si="344"/>
        <v/>
      </c>
      <c r="CI189" s="75">
        <v>1</v>
      </c>
      <c r="CJ189" s="181" t="str">
        <f t="shared" si="369"/>
        <v/>
      </c>
      <c r="CK189" s="107" t="e">
        <f>IF(OR(L189="",TYPE(L189)&lt;&gt;1),"",IF(OR(BJ189="",INDEX(#REF!,MATCH('一覧（改訂前の当初）'!$N142,#REF!,0),MATCH('一覧（改訂前の当初）'!CK$4,#REF!,0))="",INDEX(#REF!,MATCH('一覧（改訂前の当初）'!$N142,#REF!,0),MATCH('一覧（改訂前の当初）'!CK$4,#REF!,0))+$I189&gt;=BJ189),"",IF(OR(BI189="事後保全対応で更新",BI189="事後保全のみ更新せず"),"",INDEX(#REF!,MATCH('一覧（改訂前の当初）'!$N142,#REF!,0),MATCH('一覧（改訂前の当初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370"/>
        <v>#REF!</v>
      </c>
      <c r="CN189" s="75">
        <v>1</v>
      </c>
      <c r="CO189" s="181" t="e">
        <f t="shared" si="371"/>
        <v>#REF!</v>
      </c>
      <c r="CP189" s="107" t="e">
        <f>IF(OR(L189="",TYPE(L189)&lt;&gt;1),"",IF(OR(BJ189="",INDEX(#REF!,MATCH('一覧（改訂前の当初）'!N142,#REF!,0),MATCH(CP$4,#REF!,0))="",INDEX(#REF!,MATCH('一覧（改訂前の当初）'!N142,#REF!,0),MATCH(CP$4,#REF!,0))+$I189&gt;=BJ189),"",IF(OR(BI189="事後保全対応で更新",BI189="事後保全のみ更新せず"),"",INDEX(#REF!,MATCH('一覧（改訂前の当初）'!$N142,#REF!,0),MATCH('一覧（改訂前の当初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345"/>
        <v>#REF!</v>
      </c>
      <c r="CS189" s="75">
        <v>1</v>
      </c>
      <c r="CT189" s="181" t="e">
        <f t="shared" si="386"/>
        <v>#REF!</v>
      </c>
      <c r="CU189" s="107" t="e">
        <f>IF(OR(L189="",TYPE(L189)&lt;&gt;1),"",IF(OR(BJ189="",,INDEX(#REF!,MATCH('一覧（改訂前の当初）'!$N142,#REF!,0),MATCH('一覧（改訂前の当初）'!CU$4,#REF!,0))="",INDEX(#REF!,MATCH('一覧（改訂前の当初）'!$N142,#REF!,0),MATCH('一覧（改訂前の当初）'!CU$4,#REF!,0))+I189&gt;=BJ189),"",IF(OR(BI189="事後保全対応で更新",BI189="事後保全のみ更新せず"),"",INDEX(#REF!,MATCH('一覧（改訂前の当初）'!$N142,#REF!,0),MATCH('一覧（改訂前の当初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372"/>
        <v>#REF!</v>
      </c>
      <c r="CX189" s="75">
        <v>1</v>
      </c>
      <c r="CY189" s="182" t="e">
        <f t="shared" si="373"/>
        <v>#REF!</v>
      </c>
      <c r="CZ189" s="109" t="str">
        <f t="shared" si="346"/>
        <v/>
      </c>
      <c r="DA189" s="76" t="str">
        <f t="shared" si="357"/>
        <v/>
      </c>
      <c r="DB189" s="82">
        <v>1</v>
      </c>
      <c r="DC189" s="183" t="str">
        <f t="shared" si="347"/>
        <v/>
      </c>
      <c r="DD189" s="85" t="str">
        <f>IF($CZ189="","",INDEX(#REF!,MATCH($F189,#REF!,0),MATCH(CZ$4,#REF!,0)))</f>
        <v/>
      </c>
      <c r="DE189" s="184" t="str">
        <f t="shared" si="374"/>
        <v/>
      </c>
      <c r="DF189" s="77">
        <v>3</v>
      </c>
      <c r="DG189" s="185" t="str">
        <f t="shared" si="375"/>
        <v/>
      </c>
      <c r="DH189" s="78" t="str">
        <f t="shared" si="376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377"/>
        <v/>
      </c>
      <c r="DK189" s="75">
        <v>1</v>
      </c>
      <c r="DL189" s="181" t="str">
        <f t="shared" si="378"/>
        <v/>
      </c>
      <c r="DM189" s="78" t="str">
        <f t="shared" si="379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380"/>
        <v/>
      </c>
      <c r="DP189" s="75">
        <v>1</v>
      </c>
      <c r="DQ189" s="181" t="str">
        <f t="shared" si="381"/>
        <v/>
      </c>
      <c r="DR189" s="78" t="str">
        <f t="shared" si="382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383"/>
        <v/>
      </c>
      <c r="DU189" s="75">
        <v>1</v>
      </c>
      <c r="DV189" s="154" t="str">
        <f t="shared" si="384"/>
        <v/>
      </c>
      <c r="DW189" s="508"/>
      <c r="DX189" s="1066"/>
      <c r="DY189" s="1067"/>
      <c r="DZ189" s="1067"/>
      <c r="EA189" s="1067"/>
      <c r="EB189" s="630" t="s">
        <v>429</v>
      </c>
      <c r="EC189" s="554"/>
      <c r="ED189" s="406"/>
      <c r="EE189" s="406"/>
      <c r="EF189" s="406"/>
      <c r="EG189" s="349"/>
      <c r="EH189" s="388"/>
      <c r="EI189" s="348"/>
      <c r="EJ189" s="348"/>
      <c r="EK189" s="348"/>
      <c r="EL189" s="349"/>
      <c r="EM189" s="388"/>
      <c r="EN189" s="348"/>
      <c r="EO189" s="348"/>
      <c r="EP189" s="348"/>
      <c r="EQ189" s="349"/>
      <c r="ER189" s="388"/>
      <c r="ES189" s="348"/>
      <c r="ET189" s="348"/>
      <c r="EU189" s="348"/>
      <c r="EV189" s="1071"/>
      <c r="EW189" s="1073"/>
      <c r="EX189" s="348"/>
      <c r="EY189" s="348"/>
      <c r="EZ189" s="348"/>
      <c r="FA189" s="349"/>
      <c r="FB189" s="388"/>
      <c r="FC189" s="348"/>
      <c r="FD189" s="348"/>
      <c r="FE189" s="348"/>
      <c r="FF189" s="349"/>
      <c r="FG189" s="541"/>
      <c r="FH189" s="348"/>
      <c r="FI189" s="348"/>
      <c r="FJ189" s="348"/>
      <c r="FK189" s="524"/>
      <c r="FL189" s="210"/>
      <c r="FM189" s="43"/>
      <c r="FN189" s="43"/>
      <c r="FO189" s="55" t="str">
        <f t="shared" si="348"/>
        <v/>
      </c>
      <c r="FP189" s="43"/>
      <c r="FQ189" s="56" t="str">
        <f>IF(AO189="","",INDEX($FW$2:$GA$2,2,MATCH(AO189,#REF!,0)))</f>
        <v/>
      </c>
      <c r="FR189" s="57" t="str">
        <f>IF(AP189="","",INDEX($FW$2:$GA$2,2,MATCH(AP189,#REF!,0)))</f>
        <v/>
      </c>
      <c r="FS189" s="57" t="str">
        <f>IF(AQ189="","",INDEX($FW$2:$GA$2,2,MATCH(AQ189,#REF!,0)))</f>
        <v/>
      </c>
      <c r="FT189" s="57" t="str">
        <f>IF(AR189="","",INDEX($FW$2:$GA$2,2,MATCH(AR189,#REF!,0)))</f>
        <v/>
      </c>
      <c r="FU189" s="57" t="str">
        <f>IF(AS189="","",INDEX($FW$2:$GA$2,2,MATCH(AS189,#REF!,0)))</f>
        <v/>
      </c>
      <c r="FV189" s="57" t="str">
        <f>IF(AT189="","",INDEX($FW$2:$GA$2,2,MATCH(AT189,#REF!,0)))</f>
        <v/>
      </c>
      <c r="FW189" s="57" t="str">
        <f>IF(AU189="","",INDEX($FW$2:$GA$2,2,MATCH(AU189,#REF!,0)))</f>
        <v/>
      </c>
      <c r="FX189" s="57" t="str">
        <f>IF(AV189="","",INDEX($FW$2:$GA$2,2,MATCH(AV189,#REF!,0)))</f>
        <v/>
      </c>
      <c r="FY189" s="57" t="str">
        <f>IF(AW189="","",INDEX($FW$2:$GA$2,2,MATCH(AW189,#REF!,0)))</f>
        <v/>
      </c>
      <c r="FZ189" s="58" t="str">
        <f>IF(AX189="","",INDEX($FW$2:$GA$2,2,MATCH(AX189,#REF!,0)))</f>
        <v/>
      </c>
      <c r="GA189" s="59" t="e">
        <f>SUMPRODUCT(FQ189:FZ189,#REF!)</f>
        <v>#REF!</v>
      </c>
      <c r="GB189" s="43"/>
      <c r="GC189" s="88" t="str">
        <f t="shared" si="349"/>
        <v/>
      </c>
      <c r="GD189" s="88" t="e">
        <f t="shared" si="350"/>
        <v>#REF!</v>
      </c>
      <c r="GE189" s="88" t="e">
        <f t="shared" si="351"/>
        <v>#REF!</v>
      </c>
      <c r="GF189" s="87" t="e">
        <f t="shared" si="352"/>
        <v>#REF!</v>
      </c>
      <c r="GG189" s="87" t="str">
        <f t="shared" si="353"/>
        <v/>
      </c>
      <c r="GH189" s="87" t="str">
        <f t="shared" si="354"/>
        <v/>
      </c>
      <c r="GI189" s="87" t="str">
        <f t="shared" si="355"/>
        <v/>
      </c>
      <c r="GJ189" s="87" t="str">
        <f t="shared" si="356"/>
        <v/>
      </c>
    </row>
    <row r="190" spans="1:192" s="13" customFormat="1" ht="22.5" customHeight="1">
      <c r="A190" s="608"/>
      <c r="B190" s="166"/>
      <c r="C190" s="494"/>
      <c r="D190" s="498" t="s">
        <v>374</v>
      </c>
      <c r="E190" s="195" t="s">
        <v>254</v>
      </c>
      <c r="F190" s="198" t="s">
        <v>358</v>
      </c>
      <c r="G190" s="167"/>
      <c r="H190" s="165"/>
      <c r="I190" s="167">
        <v>1987</v>
      </c>
      <c r="J190" s="167" t="str">
        <f t="shared" si="358"/>
        <v>昭62</v>
      </c>
      <c r="K190" s="167"/>
      <c r="L190" s="621">
        <v>836</v>
      </c>
      <c r="M190" s="68"/>
      <c r="N190" s="68"/>
      <c r="O190" s="168"/>
      <c r="P190" s="168"/>
      <c r="Q190" s="169"/>
      <c r="R190" s="461" t="e">
        <f t="shared" si="359"/>
        <v>#DIV/0!</v>
      </c>
      <c r="S190" s="461" t="e">
        <f t="shared" si="360"/>
        <v>#DIV/0!</v>
      </c>
      <c r="T190" s="462" t="e">
        <f t="shared" si="361"/>
        <v>#DIV/0!</v>
      </c>
      <c r="U190" s="68"/>
      <c r="V190" s="68"/>
      <c r="W190" s="68"/>
      <c r="X190" s="68"/>
      <c r="Y190" s="68"/>
      <c r="Z190" s="79" t="str">
        <f t="shared" si="362"/>
        <v>4: 500㎡以上</v>
      </c>
      <c r="AA190" s="69"/>
      <c r="AB190" s="69" t="str">
        <f t="shared" si="363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364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365"/>
        <v>28</v>
      </c>
      <c r="AZ190" s="68"/>
      <c r="BA190" s="68">
        <f t="shared" si="366"/>
        <v>28</v>
      </c>
      <c r="BB190" s="69" t="e">
        <f t="shared" si="367"/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368"/>
        <v/>
      </c>
      <c r="BK190" s="441" t="s">
        <v>68</v>
      </c>
      <c r="BL190" s="441">
        <v>1</v>
      </c>
      <c r="BM190" s="441"/>
      <c r="BN190" s="442"/>
      <c r="BO190" s="440"/>
      <c r="BP190" s="441"/>
      <c r="BQ190" s="441"/>
      <c r="BR190" s="441"/>
      <c r="BS190" s="441"/>
      <c r="BT190" s="441"/>
      <c r="BU190" s="441"/>
      <c r="BV190" s="442"/>
      <c r="BW190" s="191"/>
      <c r="BX190" s="190"/>
      <c r="BY190" s="190"/>
      <c r="BZ190" s="499"/>
      <c r="CA190" s="192">
        <v>1</v>
      </c>
      <c r="CB190" s="177" t="str">
        <f>IF($F190="","",IFERROR(INDEX(#REF!,MATCH('一覧（改訂前の当初）'!$F143,#REF!,0),MATCH($CA$4,#REF!,0)),""))</f>
        <v/>
      </c>
      <c r="CC190" s="178" t="str">
        <f t="shared" si="385"/>
        <v/>
      </c>
      <c r="CD190" s="176" t="str">
        <f t="shared" si="342"/>
        <v/>
      </c>
      <c r="CE190" s="179"/>
      <c r="CF190" s="106" t="str">
        <f t="shared" si="343"/>
        <v/>
      </c>
      <c r="CG190" s="75" t="str">
        <f>IF(OR($CF190="",$F190=""),"",INDEX(#REF!,MATCH($F190,#REF!,0),MATCH(CF$4,#REF!,0)))</f>
        <v/>
      </c>
      <c r="CH190" s="180" t="str">
        <f t="shared" si="344"/>
        <v/>
      </c>
      <c r="CI190" s="75">
        <v>1</v>
      </c>
      <c r="CJ190" s="181" t="str">
        <f t="shared" si="369"/>
        <v/>
      </c>
      <c r="CK190" s="107" t="e">
        <f>IF(OR(L190="",TYPE(L190)&lt;&gt;1),"",IF(OR(BJ190="",INDEX(#REF!,MATCH('一覧（改訂前の当初）'!$N143,#REF!,0),MATCH('一覧（改訂前の当初）'!CK$4,#REF!,0))="",INDEX(#REF!,MATCH('一覧（改訂前の当初）'!$N143,#REF!,0),MATCH('一覧（改訂前の当初）'!CK$4,#REF!,0))+$I190&gt;=BJ190),"",IF(OR(BI190="事後保全対応で更新",BI190="事後保全のみ更新せず"),"",INDEX(#REF!,MATCH('一覧（改訂前の当初）'!$N143,#REF!,0),MATCH('一覧（改訂前の当初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370"/>
        <v>#REF!</v>
      </c>
      <c r="CN190" s="75">
        <v>1</v>
      </c>
      <c r="CO190" s="181" t="e">
        <f t="shared" si="371"/>
        <v>#REF!</v>
      </c>
      <c r="CP190" s="107" t="e">
        <f>IF(OR(L190="",TYPE(L190)&lt;&gt;1),"",IF(OR(BJ190="",INDEX(#REF!,MATCH('一覧（改訂前の当初）'!N143,#REF!,0),MATCH(CP$4,#REF!,0))="",INDEX(#REF!,MATCH('一覧（改訂前の当初）'!N143,#REF!,0),MATCH(CP$4,#REF!,0))+$I190&gt;=BJ190),"",IF(OR(BI190="事後保全対応で更新",BI190="事後保全のみ更新せず"),"",INDEX(#REF!,MATCH('一覧（改訂前の当初）'!$N143,#REF!,0),MATCH('一覧（改訂前の当初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345"/>
        <v>#REF!</v>
      </c>
      <c r="CS190" s="75">
        <v>1</v>
      </c>
      <c r="CT190" s="181" t="e">
        <f t="shared" si="386"/>
        <v>#REF!</v>
      </c>
      <c r="CU190" s="107" t="e">
        <f>IF(OR(L190="",TYPE(L190)&lt;&gt;1),"",IF(OR(BJ190="",,INDEX(#REF!,MATCH('一覧（改訂前の当初）'!$N143,#REF!,0),MATCH('一覧（改訂前の当初）'!CU$4,#REF!,0))="",INDEX(#REF!,MATCH('一覧（改訂前の当初）'!$N143,#REF!,0),MATCH('一覧（改訂前の当初）'!CU$4,#REF!,0))+I190&gt;=BJ190),"",IF(OR(BI190="事後保全対応で更新",BI190="事後保全のみ更新せず"),"",INDEX(#REF!,MATCH('一覧（改訂前の当初）'!$N143,#REF!,0),MATCH('一覧（改訂前の当初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372"/>
        <v>#REF!</v>
      </c>
      <c r="CX190" s="75">
        <v>1</v>
      </c>
      <c r="CY190" s="182" t="e">
        <f t="shared" si="373"/>
        <v>#REF!</v>
      </c>
      <c r="CZ190" s="109" t="str">
        <f t="shared" si="346"/>
        <v/>
      </c>
      <c r="DA190" s="76" t="str">
        <f t="shared" si="357"/>
        <v/>
      </c>
      <c r="DB190" s="82">
        <v>1</v>
      </c>
      <c r="DC190" s="183" t="str">
        <f t="shared" si="347"/>
        <v/>
      </c>
      <c r="DD190" s="85" t="str">
        <f>IF($CZ190="","",INDEX(#REF!,MATCH($F190,#REF!,0),MATCH(CZ$4,#REF!,0)))</f>
        <v/>
      </c>
      <c r="DE190" s="184" t="str">
        <f t="shared" si="374"/>
        <v/>
      </c>
      <c r="DF190" s="77">
        <v>3</v>
      </c>
      <c r="DG190" s="185" t="str">
        <f t="shared" si="375"/>
        <v/>
      </c>
      <c r="DH190" s="78" t="str">
        <f t="shared" si="376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377"/>
        <v/>
      </c>
      <c r="DK190" s="75">
        <v>1</v>
      </c>
      <c r="DL190" s="181" t="str">
        <f t="shared" si="378"/>
        <v/>
      </c>
      <c r="DM190" s="78" t="str">
        <f t="shared" si="379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380"/>
        <v/>
      </c>
      <c r="DP190" s="75">
        <v>1</v>
      </c>
      <c r="DQ190" s="181" t="str">
        <f t="shared" si="381"/>
        <v/>
      </c>
      <c r="DR190" s="78" t="str">
        <f t="shared" si="382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383"/>
        <v/>
      </c>
      <c r="DU190" s="75">
        <v>1</v>
      </c>
      <c r="DV190" s="154" t="str">
        <f t="shared" si="384"/>
        <v/>
      </c>
      <c r="DW190" s="508"/>
      <c r="DX190" s="1066"/>
      <c r="DY190" s="1067"/>
      <c r="DZ190" s="1067"/>
      <c r="EA190" s="1067"/>
      <c r="EB190" s="630" t="s">
        <v>429</v>
      </c>
      <c r="EC190" s="554"/>
      <c r="ED190" s="406"/>
      <c r="EE190" s="406"/>
      <c r="EF190" s="406"/>
      <c r="EG190" s="349"/>
      <c r="EH190" s="388"/>
      <c r="EI190" s="348"/>
      <c r="EJ190" s="348"/>
      <c r="EK190" s="348"/>
      <c r="EL190" s="349"/>
      <c r="EM190" s="388"/>
      <c r="EN190" s="348"/>
      <c r="EO190" s="348"/>
      <c r="EP190" s="348"/>
      <c r="EQ190" s="349"/>
      <c r="ER190" s="388"/>
      <c r="ES190" s="348"/>
      <c r="ET190" s="348"/>
      <c r="EU190" s="348"/>
      <c r="EV190" s="1071"/>
      <c r="EW190" s="1073"/>
      <c r="EX190" s="348"/>
      <c r="EY190" s="348"/>
      <c r="EZ190" s="348"/>
      <c r="FA190" s="349"/>
      <c r="FB190" s="388"/>
      <c r="FC190" s="348"/>
      <c r="FD190" s="348"/>
      <c r="FE190" s="348"/>
      <c r="FF190" s="349"/>
      <c r="FG190" s="541"/>
      <c r="FH190" s="348"/>
      <c r="FI190" s="348"/>
      <c r="FJ190" s="348"/>
      <c r="FK190" s="524"/>
      <c r="FL190" s="210"/>
      <c r="FM190" s="43"/>
      <c r="FN190" s="43"/>
      <c r="FO190" s="55" t="str">
        <f t="shared" si="348"/>
        <v/>
      </c>
      <c r="FP190" s="43"/>
      <c r="FQ190" s="56" t="str">
        <f>IF(AO190="","",INDEX($FW$2:$GA$2,2,MATCH(AO190,#REF!,0)))</f>
        <v/>
      </c>
      <c r="FR190" s="57" t="str">
        <f>IF(AP190="","",INDEX($FW$2:$GA$2,2,MATCH(AP190,#REF!,0)))</f>
        <v/>
      </c>
      <c r="FS190" s="57" t="str">
        <f>IF(AQ190="","",INDEX($FW$2:$GA$2,2,MATCH(AQ190,#REF!,0)))</f>
        <v/>
      </c>
      <c r="FT190" s="57" t="str">
        <f>IF(AR190="","",INDEX($FW$2:$GA$2,2,MATCH(AR190,#REF!,0)))</f>
        <v/>
      </c>
      <c r="FU190" s="57" t="str">
        <f>IF(AS190="","",INDEX($FW$2:$GA$2,2,MATCH(AS190,#REF!,0)))</f>
        <v/>
      </c>
      <c r="FV190" s="57" t="str">
        <f>IF(AT190="","",INDEX($FW$2:$GA$2,2,MATCH(AT190,#REF!,0)))</f>
        <v/>
      </c>
      <c r="FW190" s="57" t="str">
        <f>IF(AU190="","",INDEX($FW$2:$GA$2,2,MATCH(AU190,#REF!,0)))</f>
        <v/>
      </c>
      <c r="FX190" s="57" t="str">
        <f>IF(AV190="","",INDEX($FW$2:$GA$2,2,MATCH(AV190,#REF!,0)))</f>
        <v/>
      </c>
      <c r="FY190" s="57" t="str">
        <f>IF(AW190="","",INDEX($FW$2:$GA$2,2,MATCH(AW190,#REF!,0)))</f>
        <v/>
      </c>
      <c r="FZ190" s="58" t="str">
        <f>IF(AX190="","",INDEX($FW$2:$GA$2,2,MATCH(AX190,#REF!,0)))</f>
        <v/>
      </c>
      <c r="GA190" s="59" t="e">
        <f>SUMPRODUCT(FQ190:FZ190,#REF!)</f>
        <v>#REF!</v>
      </c>
      <c r="GB190" s="43"/>
      <c r="GC190" s="88" t="str">
        <f t="shared" si="349"/>
        <v/>
      </c>
      <c r="GD190" s="88" t="e">
        <f t="shared" si="350"/>
        <v>#REF!</v>
      </c>
      <c r="GE190" s="88" t="e">
        <f t="shared" si="351"/>
        <v>#REF!</v>
      </c>
      <c r="GF190" s="87" t="e">
        <f t="shared" si="352"/>
        <v>#REF!</v>
      </c>
      <c r="GG190" s="87" t="str">
        <f t="shared" si="353"/>
        <v/>
      </c>
      <c r="GH190" s="87" t="str">
        <f t="shared" si="354"/>
        <v/>
      </c>
      <c r="GI190" s="87" t="str">
        <f t="shared" si="355"/>
        <v/>
      </c>
      <c r="GJ190" s="87" t="str">
        <f t="shared" si="356"/>
        <v/>
      </c>
    </row>
    <row r="191" spans="1:192" s="13" customFormat="1" ht="22.5" customHeight="1">
      <c r="A191" s="608"/>
      <c r="B191" s="166"/>
      <c r="C191" s="494"/>
      <c r="D191" s="498" t="s">
        <v>374</v>
      </c>
      <c r="E191" s="195" t="s">
        <v>255</v>
      </c>
      <c r="F191" s="198" t="s">
        <v>358</v>
      </c>
      <c r="G191" s="167"/>
      <c r="H191" s="165"/>
      <c r="I191" s="167">
        <v>1965</v>
      </c>
      <c r="J191" s="167" t="str">
        <f t="shared" si="358"/>
        <v>昭40</v>
      </c>
      <c r="K191" s="167"/>
      <c r="L191" s="621">
        <v>25</v>
      </c>
      <c r="M191" s="68"/>
      <c r="N191" s="68"/>
      <c r="O191" s="168"/>
      <c r="P191" s="168"/>
      <c r="Q191" s="169"/>
      <c r="R191" s="461" t="e">
        <f t="shared" si="359"/>
        <v>#DIV/0!</v>
      </c>
      <c r="S191" s="461" t="e">
        <f t="shared" si="360"/>
        <v>#DIV/0!</v>
      </c>
      <c r="T191" s="462" t="e">
        <f t="shared" si="361"/>
        <v>#DIV/0!</v>
      </c>
      <c r="U191" s="68"/>
      <c r="V191" s="68"/>
      <c r="W191" s="68"/>
      <c r="X191" s="68"/>
      <c r="Y191" s="68"/>
      <c r="Z191" s="79" t="str">
        <f t="shared" si="362"/>
        <v>7: 100㎡未満</v>
      </c>
      <c r="AA191" s="69"/>
      <c r="AB191" s="69" t="str">
        <f t="shared" si="363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364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365"/>
        <v>50</v>
      </c>
      <c r="AZ191" s="68"/>
      <c r="BA191" s="68">
        <f t="shared" si="366"/>
        <v>50</v>
      </c>
      <c r="BB191" s="69" t="e">
        <f t="shared" si="367"/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368"/>
        <v/>
      </c>
      <c r="BK191" s="441" t="s">
        <v>70</v>
      </c>
      <c r="BL191" s="441">
        <v>1</v>
      </c>
      <c r="BM191" s="441"/>
      <c r="BN191" s="442"/>
      <c r="BO191" s="440"/>
      <c r="BP191" s="441"/>
      <c r="BQ191" s="441"/>
      <c r="BR191" s="441"/>
      <c r="BS191" s="441"/>
      <c r="BT191" s="441"/>
      <c r="BU191" s="441"/>
      <c r="BV191" s="442"/>
      <c r="BW191" s="191"/>
      <c r="BX191" s="190"/>
      <c r="BY191" s="190"/>
      <c r="BZ191" s="499"/>
      <c r="CA191" s="192">
        <v>1</v>
      </c>
      <c r="CB191" s="177" t="str">
        <f>IF($F191="","",IFERROR(INDEX(#REF!,MATCH('一覧（改訂前の当初）'!$F144,#REF!,0),MATCH($CA$4,#REF!,0)),""))</f>
        <v/>
      </c>
      <c r="CC191" s="178" t="str">
        <f t="shared" si="385"/>
        <v/>
      </c>
      <c r="CD191" s="176" t="str">
        <f t="shared" si="342"/>
        <v/>
      </c>
      <c r="CE191" s="179"/>
      <c r="CF191" s="106" t="str">
        <f t="shared" si="343"/>
        <v/>
      </c>
      <c r="CG191" s="75" t="str">
        <f>IF(OR($CF191="",$F191=""),"",INDEX(#REF!,MATCH($F191,#REF!,0),MATCH(CF$4,#REF!,0)))</f>
        <v/>
      </c>
      <c r="CH191" s="180" t="str">
        <f t="shared" si="344"/>
        <v/>
      </c>
      <c r="CI191" s="75">
        <v>1</v>
      </c>
      <c r="CJ191" s="181" t="str">
        <f t="shared" si="369"/>
        <v/>
      </c>
      <c r="CK191" s="107" t="e">
        <f>IF(OR(L191="",TYPE(L191)&lt;&gt;1),"",IF(OR(BJ191="",INDEX(#REF!,MATCH('一覧（改訂前の当初）'!$N144,#REF!,0),MATCH('一覧（改訂前の当初）'!CK$4,#REF!,0))="",INDEX(#REF!,MATCH('一覧（改訂前の当初）'!$N144,#REF!,0),MATCH('一覧（改訂前の当初）'!CK$4,#REF!,0))+$I191&gt;=BJ191),"",IF(OR(BI191="事後保全対応で更新",BI191="事後保全のみ更新せず"),"",INDEX(#REF!,MATCH('一覧（改訂前の当初）'!$N144,#REF!,0),MATCH('一覧（改訂前の当初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370"/>
        <v>#REF!</v>
      </c>
      <c r="CN191" s="75">
        <v>1</v>
      </c>
      <c r="CO191" s="181" t="e">
        <f t="shared" si="371"/>
        <v>#REF!</v>
      </c>
      <c r="CP191" s="107" t="e">
        <f>IF(OR(L191="",TYPE(L191)&lt;&gt;1),"",IF(OR(BJ191="",INDEX(#REF!,MATCH('一覧（改訂前の当初）'!N144,#REF!,0),MATCH(CP$4,#REF!,0))="",INDEX(#REF!,MATCH('一覧（改訂前の当初）'!N144,#REF!,0),MATCH(CP$4,#REF!,0))+$I191&gt;=BJ191),"",IF(OR(BI191="事後保全対応で更新",BI191="事後保全のみ更新せず"),"",INDEX(#REF!,MATCH('一覧（改訂前の当初）'!$N144,#REF!,0),MATCH('一覧（改訂前の当初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345"/>
        <v>#REF!</v>
      </c>
      <c r="CS191" s="75">
        <v>1</v>
      </c>
      <c r="CT191" s="181" t="e">
        <f t="shared" si="386"/>
        <v>#REF!</v>
      </c>
      <c r="CU191" s="107" t="e">
        <f>IF(OR(L191="",TYPE(L191)&lt;&gt;1),"",IF(OR(BJ191="",,INDEX(#REF!,MATCH('一覧（改訂前の当初）'!$N144,#REF!,0),MATCH('一覧（改訂前の当初）'!CU$4,#REF!,0))="",INDEX(#REF!,MATCH('一覧（改訂前の当初）'!$N144,#REF!,0),MATCH('一覧（改訂前の当初）'!CU$4,#REF!,0))+I191&gt;=BJ191),"",IF(OR(BI191="事後保全対応で更新",BI191="事後保全のみ更新せず"),"",INDEX(#REF!,MATCH('一覧（改訂前の当初）'!$N144,#REF!,0),MATCH('一覧（改訂前の当初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372"/>
        <v>#REF!</v>
      </c>
      <c r="CX191" s="75">
        <v>1</v>
      </c>
      <c r="CY191" s="182" t="e">
        <f t="shared" si="373"/>
        <v>#REF!</v>
      </c>
      <c r="CZ191" s="109" t="str">
        <f t="shared" si="346"/>
        <v/>
      </c>
      <c r="DA191" s="76" t="str">
        <f t="shared" si="357"/>
        <v/>
      </c>
      <c r="DB191" s="82">
        <v>1</v>
      </c>
      <c r="DC191" s="183" t="str">
        <f t="shared" si="347"/>
        <v/>
      </c>
      <c r="DD191" s="85" t="str">
        <f>IF($CZ191="","",INDEX(#REF!,MATCH($F191,#REF!,0),MATCH(CZ$4,#REF!,0)))</f>
        <v/>
      </c>
      <c r="DE191" s="184" t="str">
        <f t="shared" si="374"/>
        <v/>
      </c>
      <c r="DF191" s="77">
        <v>3</v>
      </c>
      <c r="DG191" s="185" t="str">
        <f t="shared" si="375"/>
        <v/>
      </c>
      <c r="DH191" s="78" t="str">
        <f t="shared" si="376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377"/>
        <v/>
      </c>
      <c r="DK191" s="75">
        <v>1</v>
      </c>
      <c r="DL191" s="181" t="str">
        <f t="shared" si="378"/>
        <v/>
      </c>
      <c r="DM191" s="78" t="str">
        <f t="shared" si="379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380"/>
        <v/>
      </c>
      <c r="DP191" s="75">
        <v>1</v>
      </c>
      <c r="DQ191" s="181" t="str">
        <f t="shared" si="381"/>
        <v/>
      </c>
      <c r="DR191" s="78" t="str">
        <f t="shared" si="382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383"/>
        <v/>
      </c>
      <c r="DU191" s="75">
        <v>1</v>
      </c>
      <c r="DV191" s="154" t="str">
        <f t="shared" si="384"/>
        <v/>
      </c>
      <c r="DW191" s="508"/>
      <c r="DX191" s="1066"/>
      <c r="DY191" s="1067"/>
      <c r="DZ191" s="1067"/>
      <c r="EA191" s="1067"/>
      <c r="EB191" s="630" t="s">
        <v>429</v>
      </c>
      <c r="EC191" s="554"/>
      <c r="ED191" s="406"/>
      <c r="EE191" s="406"/>
      <c r="EF191" s="406"/>
      <c r="EG191" s="349"/>
      <c r="EH191" s="388"/>
      <c r="EI191" s="348"/>
      <c r="EJ191" s="348"/>
      <c r="EK191" s="348"/>
      <c r="EL191" s="349"/>
      <c r="EM191" s="388"/>
      <c r="EN191" s="348"/>
      <c r="EO191" s="348"/>
      <c r="EP191" s="348"/>
      <c r="EQ191" s="349"/>
      <c r="ER191" s="388"/>
      <c r="ES191" s="348"/>
      <c r="ET191" s="348"/>
      <c r="EU191" s="348"/>
      <c r="EV191" s="1072"/>
      <c r="EW191" s="1073"/>
      <c r="EX191" s="348"/>
      <c r="EY191" s="348"/>
      <c r="EZ191" s="348"/>
      <c r="FA191" s="349"/>
      <c r="FB191" s="388"/>
      <c r="FC191" s="348"/>
      <c r="FD191" s="348"/>
      <c r="FE191" s="348"/>
      <c r="FF191" s="349"/>
      <c r="FG191" s="541"/>
      <c r="FH191" s="348"/>
      <c r="FI191" s="348"/>
      <c r="FJ191" s="348"/>
      <c r="FK191" s="524"/>
      <c r="FL191" s="210"/>
      <c r="FM191" s="43"/>
      <c r="FN191" s="43"/>
      <c r="FO191" s="55" t="str">
        <f t="shared" si="348"/>
        <v/>
      </c>
      <c r="FP191" s="43"/>
      <c r="FQ191" s="56" t="str">
        <f>IF(AO191="","",INDEX($FW$2:$GA$2,2,MATCH(AO191,#REF!,0)))</f>
        <v/>
      </c>
      <c r="FR191" s="57" t="str">
        <f>IF(AP191="","",INDEX($FW$2:$GA$2,2,MATCH(AP191,#REF!,0)))</f>
        <v/>
      </c>
      <c r="FS191" s="57" t="str">
        <f>IF(AQ191="","",INDEX($FW$2:$GA$2,2,MATCH(AQ191,#REF!,0)))</f>
        <v/>
      </c>
      <c r="FT191" s="57" t="str">
        <f>IF(AR191="","",INDEX($FW$2:$GA$2,2,MATCH(AR191,#REF!,0)))</f>
        <v/>
      </c>
      <c r="FU191" s="57" t="str">
        <f>IF(AS191="","",INDEX($FW$2:$GA$2,2,MATCH(AS191,#REF!,0)))</f>
        <v/>
      </c>
      <c r="FV191" s="57" t="str">
        <f>IF(AT191="","",INDEX($FW$2:$GA$2,2,MATCH(AT191,#REF!,0)))</f>
        <v/>
      </c>
      <c r="FW191" s="57" t="str">
        <f>IF(AU191="","",INDEX($FW$2:$GA$2,2,MATCH(AU191,#REF!,0)))</f>
        <v/>
      </c>
      <c r="FX191" s="57" t="str">
        <f>IF(AV191="","",INDEX($FW$2:$GA$2,2,MATCH(AV191,#REF!,0)))</f>
        <v/>
      </c>
      <c r="FY191" s="57" t="str">
        <f>IF(AW191="","",INDEX($FW$2:$GA$2,2,MATCH(AW191,#REF!,0)))</f>
        <v/>
      </c>
      <c r="FZ191" s="58" t="str">
        <f>IF(AX191="","",INDEX($FW$2:$GA$2,2,MATCH(AX191,#REF!,0)))</f>
        <v/>
      </c>
      <c r="GA191" s="59" t="e">
        <f>SUMPRODUCT(FQ191:FZ191,#REF!)</f>
        <v>#REF!</v>
      </c>
      <c r="GB191" s="43"/>
      <c r="GC191" s="88" t="str">
        <f t="shared" si="349"/>
        <v/>
      </c>
      <c r="GD191" s="88" t="e">
        <f t="shared" si="350"/>
        <v>#REF!</v>
      </c>
      <c r="GE191" s="88" t="e">
        <f t="shared" si="351"/>
        <v>#REF!</v>
      </c>
      <c r="GF191" s="87" t="e">
        <f t="shared" si="352"/>
        <v>#REF!</v>
      </c>
      <c r="GG191" s="87" t="str">
        <f t="shared" si="353"/>
        <v/>
      </c>
      <c r="GH191" s="87" t="str">
        <f t="shared" si="354"/>
        <v/>
      </c>
      <c r="GI191" s="87" t="str">
        <f t="shared" si="355"/>
        <v/>
      </c>
      <c r="GJ191" s="87" t="str">
        <f t="shared" si="356"/>
        <v/>
      </c>
    </row>
    <row r="192" spans="1:192" s="13" customFormat="1" ht="22.5" customHeight="1">
      <c r="A192" s="608"/>
      <c r="B192" s="166"/>
      <c r="C192" s="494"/>
      <c r="D192" s="498" t="s">
        <v>374</v>
      </c>
      <c r="E192" s="195" t="s">
        <v>256</v>
      </c>
      <c r="F192" s="198" t="s">
        <v>358</v>
      </c>
      <c r="G192" s="167"/>
      <c r="H192" s="165"/>
      <c r="I192" s="167">
        <v>1990</v>
      </c>
      <c r="J192" s="167" t="str">
        <f t="shared" si="358"/>
        <v>平2</v>
      </c>
      <c r="K192" s="167"/>
      <c r="L192" s="621">
        <v>1318</v>
      </c>
      <c r="M192" s="68"/>
      <c r="N192" s="68"/>
      <c r="O192" s="168"/>
      <c r="P192" s="168"/>
      <c r="Q192" s="169"/>
      <c r="R192" s="461" t="e">
        <f t="shared" si="359"/>
        <v>#DIV/0!</v>
      </c>
      <c r="S192" s="461" t="e">
        <f t="shared" si="360"/>
        <v>#DIV/0!</v>
      </c>
      <c r="T192" s="462" t="e">
        <f t="shared" si="361"/>
        <v>#DIV/0!</v>
      </c>
      <c r="U192" s="68"/>
      <c r="V192" s="68"/>
      <c r="W192" s="68"/>
      <c r="X192" s="68"/>
      <c r="Y192" s="68"/>
      <c r="Z192" s="79" t="str">
        <f t="shared" si="362"/>
        <v>3: 1,000㎡以上</v>
      </c>
      <c r="AA192" s="69"/>
      <c r="AB192" s="69" t="str">
        <f t="shared" si="363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364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365"/>
        <v>25</v>
      </c>
      <c r="AZ192" s="68"/>
      <c r="BA192" s="68">
        <f t="shared" si="366"/>
        <v>25</v>
      </c>
      <c r="BB192" s="69" t="e">
        <f t="shared" si="367"/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368"/>
        <v/>
      </c>
      <c r="BK192" s="441" t="s">
        <v>68</v>
      </c>
      <c r="BL192" s="441">
        <v>2</v>
      </c>
      <c r="BM192" s="441"/>
      <c r="BN192" s="442"/>
      <c r="BO192" s="440"/>
      <c r="BP192" s="441"/>
      <c r="BQ192" s="441"/>
      <c r="BR192" s="441"/>
      <c r="BS192" s="441"/>
      <c r="BT192" s="441"/>
      <c r="BU192" s="441"/>
      <c r="BV192" s="442"/>
      <c r="BW192" s="191"/>
      <c r="BX192" s="190"/>
      <c r="BY192" s="190"/>
      <c r="BZ192" s="499"/>
      <c r="CA192" s="192">
        <v>1</v>
      </c>
      <c r="CB192" s="177" t="str">
        <f>IF($F192="","",IFERROR(INDEX(#REF!,MATCH('一覧（改訂前の当初）'!$F145,#REF!,0),MATCH($CA$4,#REF!,0)),""))</f>
        <v/>
      </c>
      <c r="CC192" s="178" t="str">
        <f t="shared" si="385"/>
        <v/>
      </c>
      <c r="CD192" s="176" t="str">
        <f t="shared" si="342"/>
        <v/>
      </c>
      <c r="CE192" s="179"/>
      <c r="CF192" s="106" t="str">
        <f t="shared" si="343"/>
        <v/>
      </c>
      <c r="CG192" s="75" t="str">
        <f>IF(OR($CF192="",$F192=""),"",INDEX(#REF!,MATCH($F192,#REF!,0),MATCH(CF$4,#REF!,0)))</f>
        <v/>
      </c>
      <c r="CH192" s="180" t="str">
        <f t="shared" si="344"/>
        <v/>
      </c>
      <c r="CI192" s="75">
        <v>1</v>
      </c>
      <c r="CJ192" s="181" t="str">
        <f t="shared" si="369"/>
        <v/>
      </c>
      <c r="CK192" s="107" t="e">
        <f>IF(OR(L192="",TYPE(L192)&lt;&gt;1),"",IF(OR(BJ192="",INDEX(#REF!,MATCH('一覧（改訂前の当初）'!$N145,#REF!,0),MATCH('一覧（改訂前の当初）'!CK$4,#REF!,0))="",INDEX(#REF!,MATCH('一覧（改訂前の当初）'!$N145,#REF!,0),MATCH('一覧（改訂前の当初）'!CK$4,#REF!,0))+$I192&gt;=BJ192),"",IF(OR(BI192="事後保全対応で更新",BI192="事後保全のみ更新せず"),"",INDEX(#REF!,MATCH('一覧（改訂前の当初）'!$N145,#REF!,0),MATCH('一覧（改訂前の当初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370"/>
        <v>#REF!</v>
      </c>
      <c r="CN192" s="75">
        <v>1</v>
      </c>
      <c r="CO192" s="181" t="e">
        <f t="shared" si="371"/>
        <v>#REF!</v>
      </c>
      <c r="CP192" s="107" t="e">
        <f>IF(OR(L192="",TYPE(L192)&lt;&gt;1),"",IF(OR(BJ192="",INDEX(#REF!,MATCH('一覧（改訂前の当初）'!N145,#REF!,0),MATCH(CP$4,#REF!,0))="",INDEX(#REF!,MATCH('一覧（改訂前の当初）'!N145,#REF!,0),MATCH(CP$4,#REF!,0))+$I192&gt;=BJ192),"",IF(OR(BI192="事後保全対応で更新",BI192="事後保全のみ更新せず"),"",INDEX(#REF!,MATCH('一覧（改訂前の当初）'!$N145,#REF!,0),MATCH('一覧（改訂前の当初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345"/>
        <v>#REF!</v>
      </c>
      <c r="CS192" s="75">
        <v>1</v>
      </c>
      <c r="CT192" s="181" t="e">
        <f t="shared" si="386"/>
        <v>#REF!</v>
      </c>
      <c r="CU192" s="107" t="e">
        <f>IF(OR(L192="",TYPE(L192)&lt;&gt;1),"",IF(OR(BJ192="",,INDEX(#REF!,MATCH('一覧（改訂前の当初）'!$N145,#REF!,0),MATCH('一覧（改訂前の当初）'!CU$4,#REF!,0))="",INDEX(#REF!,MATCH('一覧（改訂前の当初）'!$N145,#REF!,0),MATCH('一覧（改訂前の当初）'!CU$4,#REF!,0))+I192&gt;=BJ192),"",IF(OR(BI192="事後保全対応で更新",BI192="事後保全のみ更新せず"),"",INDEX(#REF!,MATCH('一覧（改訂前の当初）'!$N145,#REF!,0),MATCH('一覧（改訂前の当初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372"/>
        <v>#REF!</v>
      </c>
      <c r="CX192" s="75">
        <v>1</v>
      </c>
      <c r="CY192" s="182" t="e">
        <f t="shared" si="373"/>
        <v>#REF!</v>
      </c>
      <c r="CZ192" s="109" t="str">
        <f t="shared" si="346"/>
        <v/>
      </c>
      <c r="DA192" s="76" t="str">
        <f t="shared" si="357"/>
        <v/>
      </c>
      <c r="DB192" s="82">
        <v>1</v>
      </c>
      <c r="DC192" s="183" t="str">
        <f t="shared" si="347"/>
        <v/>
      </c>
      <c r="DD192" s="85" t="str">
        <f>IF($CZ192="","",INDEX(#REF!,MATCH($F192,#REF!,0),MATCH(CZ$4,#REF!,0)))</f>
        <v/>
      </c>
      <c r="DE192" s="184" t="str">
        <f t="shared" si="374"/>
        <v/>
      </c>
      <c r="DF192" s="77">
        <v>3</v>
      </c>
      <c r="DG192" s="185" t="str">
        <f t="shared" si="375"/>
        <v/>
      </c>
      <c r="DH192" s="78" t="str">
        <f t="shared" si="376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377"/>
        <v/>
      </c>
      <c r="DK192" s="75">
        <v>1</v>
      </c>
      <c r="DL192" s="181" t="str">
        <f t="shared" si="378"/>
        <v/>
      </c>
      <c r="DM192" s="78" t="str">
        <f t="shared" si="379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380"/>
        <v/>
      </c>
      <c r="DP192" s="75">
        <v>1</v>
      </c>
      <c r="DQ192" s="181" t="str">
        <f t="shared" si="381"/>
        <v/>
      </c>
      <c r="DR192" s="78" t="str">
        <f t="shared" si="382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383"/>
        <v/>
      </c>
      <c r="DU192" s="75">
        <v>1</v>
      </c>
      <c r="DV192" s="154" t="str">
        <f t="shared" si="384"/>
        <v/>
      </c>
      <c r="DW192" s="508"/>
      <c r="DX192" s="1066"/>
      <c r="DY192" s="1067"/>
      <c r="DZ192" s="1067"/>
      <c r="EA192" s="1067"/>
      <c r="EB192" s="630" t="s">
        <v>429</v>
      </c>
      <c r="EC192" s="554"/>
      <c r="ED192" s="406"/>
      <c r="EE192" s="406"/>
      <c r="EF192" s="406"/>
      <c r="EG192" s="349"/>
      <c r="EH192" s="388"/>
      <c r="EI192" s="348"/>
      <c r="EJ192" s="348"/>
      <c r="EK192" s="348"/>
      <c r="EL192" s="349"/>
      <c r="EM192" s="388"/>
      <c r="EN192" s="348"/>
      <c r="EO192" s="348"/>
      <c r="EP192" s="348"/>
      <c r="EQ192" s="349"/>
      <c r="ER192" s="388"/>
      <c r="ES192" s="348"/>
      <c r="ET192" s="348"/>
      <c r="EU192" s="348"/>
      <c r="EV192" s="1070" t="s">
        <v>55</v>
      </c>
      <c r="EW192" s="1073" t="s">
        <v>55</v>
      </c>
      <c r="EX192" s="348"/>
      <c r="EY192" s="348"/>
      <c r="EZ192" s="348"/>
      <c r="FA192" s="349"/>
      <c r="FB192" s="388"/>
      <c r="FC192" s="348"/>
      <c r="FD192" s="348"/>
      <c r="FE192" s="348"/>
      <c r="FF192" s="349"/>
      <c r="FG192" s="541"/>
      <c r="FH192" s="348"/>
      <c r="FI192" s="348"/>
      <c r="FJ192" s="348"/>
      <c r="FK192" s="524"/>
      <c r="FL192" s="210"/>
      <c r="FM192" s="43"/>
      <c r="FN192" s="43"/>
      <c r="FO192" s="55" t="str">
        <f t="shared" si="348"/>
        <v/>
      </c>
      <c r="FP192" s="43"/>
      <c r="FQ192" s="56" t="str">
        <f>IF(AO192="","",INDEX($FW$2:$GA$2,2,MATCH(AO192,#REF!,0)))</f>
        <v/>
      </c>
      <c r="FR192" s="57" t="str">
        <f>IF(AP192="","",INDEX($FW$2:$GA$2,2,MATCH(AP192,#REF!,0)))</f>
        <v/>
      </c>
      <c r="FS192" s="57" t="str">
        <f>IF(AQ192="","",INDEX($FW$2:$GA$2,2,MATCH(AQ192,#REF!,0)))</f>
        <v/>
      </c>
      <c r="FT192" s="57" t="str">
        <f>IF(AR192="","",INDEX($FW$2:$GA$2,2,MATCH(AR192,#REF!,0)))</f>
        <v/>
      </c>
      <c r="FU192" s="57" t="str">
        <f>IF(AS192="","",INDEX($FW$2:$GA$2,2,MATCH(AS192,#REF!,0)))</f>
        <v/>
      </c>
      <c r="FV192" s="57" t="str">
        <f>IF(AT192="","",INDEX($FW$2:$GA$2,2,MATCH(AT192,#REF!,0)))</f>
        <v/>
      </c>
      <c r="FW192" s="57" t="str">
        <f>IF(AU192="","",INDEX($FW$2:$GA$2,2,MATCH(AU192,#REF!,0)))</f>
        <v/>
      </c>
      <c r="FX192" s="57" t="str">
        <f>IF(AV192="","",INDEX($FW$2:$GA$2,2,MATCH(AV192,#REF!,0)))</f>
        <v/>
      </c>
      <c r="FY192" s="57" t="str">
        <f>IF(AW192="","",INDEX($FW$2:$GA$2,2,MATCH(AW192,#REF!,0)))</f>
        <v/>
      </c>
      <c r="FZ192" s="58" t="str">
        <f>IF(AX192="","",INDEX($FW$2:$GA$2,2,MATCH(AX192,#REF!,0)))</f>
        <v/>
      </c>
      <c r="GA192" s="59" t="e">
        <f>SUMPRODUCT(FQ192:FZ192,#REF!)</f>
        <v>#REF!</v>
      </c>
      <c r="GB192" s="43"/>
      <c r="GC192" s="88" t="str">
        <f t="shared" si="349"/>
        <v/>
      </c>
      <c r="GD192" s="88" t="e">
        <f t="shared" si="350"/>
        <v>#REF!</v>
      </c>
      <c r="GE192" s="88" t="e">
        <f t="shared" si="351"/>
        <v>#REF!</v>
      </c>
      <c r="GF192" s="87" t="e">
        <f t="shared" si="352"/>
        <v>#REF!</v>
      </c>
      <c r="GG192" s="87" t="str">
        <f t="shared" si="353"/>
        <v/>
      </c>
      <c r="GH192" s="87" t="str">
        <f t="shared" si="354"/>
        <v/>
      </c>
      <c r="GI192" s="87" t="str">
        <f t="shared" si="355"/>
        <v/>
      </c>
      <c r="GJ192" s="87" t="str">
        <f t="shared" si="356"/>
        <v/>
      </c>
    </row>
    <row r="193" spans="1:192" s="13" customFormat="1" ht="22.5" customHeight="1">
      <c r="A193" s="608"/>
      <c r="B193" s="166"/>
      <c r="C193" s="494"/>
      <c r="D193" s="498" t="s">
        <v>374</v>
      </c>
      <c r="E193" s="195" t="s">
        <v>257</v>
      </c>
      <c r="F193" s="198" t="s">
        <v>358</v>
      </c>
      <c r="G193" s="167"/>
      <c r="H193" s="165"/>
      <c r="I193" s="167">
        <v>1990</v>
      </c>
      <c r="J193" s="167" t="str">
        <f t="shared" si="358"/>
        <v>平2</v>
      </c>
      <c r="K193" s="167"/>
      <c r="L193" s="621">
        <v>613</v>
      </c>
      <c r="M193" s="68"/>
      <c r="N193" s="68"/>
      <c r="O193" s="168"/>
      <c r="P193" s="168"/>
      <c r="Q193" s="169"/>
      <c r="R193" s="461" t="e">
        <f t="shared" si="359"/>
        <v>#DIV/0!</v>
      </c>
      <c r="S193" s="461" t="e">
        <f t="shared" si="360"/>
        <v>#DIV/0!</v>
      </c>
      <c r="T193" s="462" t="e">
        <f t="shared" si="361"/>
        <v>#DIV/0!</v>
      </c>
      <c r="U193" s="68"/>
      <c r="V193" s="68"/>
      <c r="W193" s="68"/>
      <c r="X193" s="68"/>
      <c r="Y193" s="68"/>
      <c r="Z193" s="79" t="str">
        <f t="shared" si="362"/>
        <v>4: 500㎡以上</v>
      </c>
      <c r="AA193" s="69"/>
      <c r="AB193" s="69" t="str">
        <f t="shared" si="363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364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365"/>
        <v>25</v>
      </c>
      <c r="AZ193" s="68"/>
      <c r="BA193" s="68">
        <f t="shared" si="366"/>
        <v>25</v>
      </c>
      <c r="BB193" s="69" t="e">
        <f t="shared" si="367"/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368"/>
        <v/>
      </c>
      <c r="BK193" s="441" t="s">
        <v>68</v>
      </c>
      <c r="BL193" s="441">
        <v>3</v>
      </c>
      <c r="BM193" s="441"/>
      <c r="BN193" s="442"/>
      <c r="BO193" s="440"/>
      <c r="BP193" s="441"/>
      <c r="BQ193" s="441"/>
      <c r="BR193" s="441"/>
      <c r="BS193" s="441"/>
      <c r="BT193" s="441"/>
      <c r="BU193" s="441"/>
      <c r="BV193" s="442"/>
      <c r="BW193" s="191"/>
      <c r="BX193" s="190"/>
      <c r="BY193" s="190"/>
      <c r="BZ193" s="499"/>
      <c r="CA193" s="192">
        <v>1</v>
      </c>
      <c r="CB193" s="177" t="str">
        <f>IF($F193="","",IFERROR(INDEX(#REF!,MATCH('一覧（改訂前の当初）'!$F146,#REF!,0),MATCH($CA$4,#REF!,0)),""))</f>
        <v/>
      </c>
      <c r="CC193" s="178" t="str">
        <f t="shared" si="385"/>
        <v/>
      </c>
      <c r="CD193" s="176" t="str">
        <f t="shared" si="342"/>
        <v/>
      </c>
      <c r="CE193" s="179"/>
      <c r="CF193" s="106" t="str">
        <f t="shared" si="343"/>
        <v/>
      </c>
      <c r="CG193" s="75" t="str">
        <f>IF(OR($CF193="",$F193=""),"",INDEX(#REF!,MATCH($F193,#REF!,0),MATCH(CF$4,#REF!,0)))</f>
        <v/>
      </c>
      <c r="CH193" s="180" t="str">
        <f t="shared" si="344"/>
        <v/>
      </c>
      <c r="CI193" s="75">
        <v>1</v>
      </c>
      <c r="CJ193" s="181" t="str">
        <f t="shared" si="369"/>
        <v/>
      </c>
      <c r="CK193" s="107" t="e">
        <f>IF(OR(L193="",TYPE(L193)&lt;&gt;1),"",IF(OR(BJ193="",INDEX(#REF!,MATCH('一覧（改訂前の当初）'!$N146,#REF!,0),MATCH('一覧（改訂前の当初）'!CK$4,#REF!,0))="",INDEX(#REF!,MATCH('一覧（改訂前の当初）'!$N146,#REF!,0),MATCH('一覧（改訂前の当初）'!CK$4,#REF!,0))+$I193&gt;=BJ193),"",IF(OR(BI193="事後保全対応で更新",BI193="事後保全のみ更新せず"),"",INDEX(#REF!,MATCH('一覧（改訂前の当初）'!$N146,#REF!,0),MATCH('一覧（改訂前の当初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370"/>
        <v>#REF!</v>
      </c>
      <c r="CN193" s="75">
        <v>1</v>
      </c>
      <c r="CO193" s="181" t="e">
        <f t="shared" si="371"/>
        <v>#REF!</v>
      </c>
      <c r="CP193" s="107" t="e">
        <f>IF(OR(L193="",TYPE(L193)&lt;&gt;1),"",IF(OR(BJ193="",INDEX(#REF!,MATCH('一覧（改訂前の当初）'!N146,#REF!,0),MATCH(CP$4,#REF!,0))="",INDEX(#REF!,MATCH('一覧（改訂前の当初）'!N146,#REF!,0),MATCH(CP$4,#REF!,0))+$I193&gt;=BJ193),"",IF(OR(BI193="事後保全対応で更新",BI193="事後保全のみ更新せず"),"",INDEX(#REF!,MATCH('一覧（改訂前の当初）'!$N146,#REF!,0),MATCH('一覧（改訂前の当初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345"/>
        <v>#REF!</v>
      </c>
      <c r="CS193" s="75">
        <v>1</v>
      </c>
      <c r="CT193" s="181" t="e">
        <f t="shared" si="386"/>
        <v>#REF!</v>
      </c>
      <c r="CU193" s="107" t="e">
        <f>IF(OR(L193="",TYPE(L193)&lt;&gt;1),"",IF(OR(BJ193="",,INDEX(#REF!,MATCH('一覧（改訂前の当初）'!$N146,#REF!,0),MATCH('一覧（改訂前の当初）'!CU$4,#REF!,0))="",INDEX(#REF!,MATCH('一覧（改訂前の当初）'!$N146,#REF!,0),MATCH('一覧（改訂前の当初）'!CU$4,#REF!,0))+I193&gt;=BJ193),"",IF(OR(BI193="事後保全対応で更新",BI193="事後保全のみ更新せず"),"",INDEX(#REF!,MATCH('一覧（改訂前の当初）'!$N146,#REF!,0),MATCH('一覧（改訂前の当初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372"/>
        <v>#REF!</v>
      </c>
      <c r="CX193" s="75">
        <v>1</v>
      </c>
      <c r="CY193" s="182" t="e">
        <f t="shared" si="373"/>
        <v>#REF!</v>
      </c>
      <c r="CZ193" s="109" t="str">
        <f t="shared" si="346"/>
        <v/>
      </c>
      <c r="DA193" s="76" t="str">
        <f t="shared" si="357"/>
        <v/>
      </c>
      <c r="DB193" s="82">
        <v>1</v>
      </c>
      <c r="DC193" s="183" t="str">
        <f t="shared" si="347"/>
        <v/>
      </c>
      <c r="DD193" s="85" t="str">
        <f>IF($CZ193="","",INDEX(#REF!,MATCH($F193,#REF!,0),MATCH(CZ$4,#REF!,0)))</f>
        <v/>
      </c>
      <c r="DE193" s="184" t="str">
        <f t="shared" si="374"/>
        <v/>
      </c>
      <c r="DF193" s="77">
        <v>3</v>
      </c>
      <c r="DG193" s="185" t="str">
        <f t="shared" si="375"/>
        <v/>
      </c>
      <c r="DH193" s="78" t="str">
        <f t="shared" si="376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377"/>
        <v/>
      </c>
      <c r="DK193" s="75">
        <v>1</v>
      </c>
      <c r="DL193" s="181" t="str">
        <f t="shared" si="378"/>
        <v/>
      </c>
      <c r="DM193" s="78" t="str">
        <f t="shared" si="379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380"/>
        <v/>
      </c>
      <c r="DP193" s="75">
        <v>1</v>
      </c>
      <c r="DQ193" s="181" t="str">
        <f t="shared" si="381"/>
        <v/>
      </c>
      <c r="DR193" s="78" t="str">
        <f t="shared" si="382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383"/>
        <v/>
      </c>
      <c r="DU193" s="75">
        <v>1</v>
      </c>
      <c r="DV193" s="154" t="str">
        <f t="shared" si="384"/>
        <v/>
      </c>
      <c r="DW193" s="508"/>
      <c r="DX193" s="1066"/>
      <c r="DY193" s="1067"/>
      <c r="DZ193" s="1067"/>
      <c r="EA193" s="1067"/>
      <c r="EB193" s="630" t="s">
        <v>429</v>
      </c>
      <c r="EC193" s="554"/>
      <c r="ED193" s="406"/>
      <c r="EE193" s="406"/>
      <c r="EF193" s="406"/>
      <c r="EG193" s="349"/>
      <c r="EH193" s="388"/>
      <c r="EI193" s="348"/>
      <c r="EJ193" s="348"/>
      <c r="EK193" s="348"/>
      <c r="EL193" s="349"/>
      <c r="EM193" s="388"/>
      <c r="EN193" s="348"/>
      <c r="EO193" s="348"/>
      <c r="EP193" s="348"/>
      <c r="EQ193" s="349"/>
      <c r="ER193" s="388"/>
      <c r="ES193" s="348"/>
      <c r="ET193" s="348"/>
      <c r="EU193" s="348"/>
      <c r="EV193" s="1071"/>
      <c r="EW193" s="1073"/>
      <c r="EX193" s="348"/>
      <c r="EY193" s="348"/>
      <c r="EZ193" s="348"/>
      <c r="FA193" s="349"/>
      <c r="FB193" s="388"/>
      <c r="FC193" s="348"/>
      <c r="FD193" s="348"/>
      <c r="FE193" s="348"/>
      <c r="FF193" s="349"/>
      <c r="FG193" s="541"/>
      <c r="FH193" s="348"/>
      <c r="FI193" s="348"/>
      <c r="FJ193" s="348"/>
      <c r="FK193" s="524"/>
      <c r="FL193" s="210"/>
      <c r="FM193" s="43"/>
      <c r="FN193" s="43"/>
      <c r="FO193" s="55" t="str">
        <f t="shared" si="348"/>
        <v/>
      </c>
      <c r="FP193" s="43"/>
      <c r="FQ193" s="56" t="str">
        <f>IF(AO193="","",INDEX($FW$2:$GA$2,2,MATCH(AO193,#REF!,0)))</f>
        <v/>
      </c>
      <c r="FR193" s="57" t="str">
        <f>IF(AP193="","",INDEX($FW$2:$GA$2,2,MATCH(AP193,#REF!,0)))</f>
        <v/>
      </c>
      <c r="FS193" s="57" t="str">
        <f>IF(AQ193="","",INDEX($FW$2:$GA$2,2,MATCH(AQ193,#REF!,0)))</f>
        <v/>
      </c>
      <c r="FT193" s="57" t="str">
        <f>IF(AR193="","",INDEX($FW$2:$GA$2,2,MATCH(AR193,#REF!,0)))</f>
        <v/>
      </c>
      <c r="FU193" s="57" t="str">
        <f>IF(AS193="","",INDEX($FW$2:$GA$2,2,MATCH(AS193,#REF!,0)))</f>
        <v/>
      </c>
      <c r="FV193" s="57" t="str">
        <f>IF(AT193="","",INDEX($FW$2:$GA$2,2,MATCH(AT193,#REF!,0)))</f>
        <v/>
      </c>
      <c r="FW193" s="57" t="str">
        <f>IF(AU193="","",INDEX($FW$2:$GA$2,2,MATCH(AU193,#REF!,0)))</f>
        <v/>
      </c>
      <c r="FX193" s="57" t="str">
        <f>IF(AV193="","",INDEX($FW$2:$GA$2,2,MATCH(AV193,#REF!,0)))</f>
        <v/>
      </c>
      <c r="FY193" s="57" t="str">
        <f>IF(AW193="","",INDEX($FW$2:$GA$2,2,MATCH(AW193,#REF!,0)))</f>
        <v/>
      </c>
      <c r="FZ193" s="58" t="str">
        <f>IF(AX193="","",INDEX($FW$2:$GA$2,2,MATCH(AX193,#REF!,0)))</f>
        <v/>
      </c>
      <c r="GA193" s="59" t="e">
        <f>SUMPRODUCT(FQ193:FZ193,#REF!)</f>
        <v>#REF!</v>
      </c>
      <c r="GB193" s="43"/>
      <c r="GC193" s="88" t="str">
        <f t="shared" si="349"/>
        <v/>
      </c>
      <c r="GD193" s="88" t="e">
        <f t="shared" si="350"/>
        <v>#REF!</v>
      </c>
      <c r="GE193" s="88" t="e">
        <f t="shared" si="351"/>
        <v>#REF!</v>
      </c>
      <c r="GF193" s="87" t="e">
        <f t="shared" si="352"/>
        <v>#REF!</v>
      </c>
      <c r="GG193" s="87" t="str">
        <f t="shared" si="353"/>
        <v/>
      </c>
      <c r="GH193" s="87" t="str">
        <f t="shared" si="354"/>
        <v/>
      </c>
      <c r="GI193" s="87" t="str">
        <f t="shared" si="355"/>
        <v/>
      </c>
      <c r="GJ193" s="87" t="str">
        <f t="shared" si="356"/>
        <v/>
      </c>
    </row>
    <row r="194" spans="1:192" s="13" customFormat="1" ht="22.5" customHeight="1">
      <c r="A194" s="608"/>
      <c r="B194" s="166"/>
      <c r="C194" s="494"/>
      <c r="D194" s="498" t="s">
        <v>374</v>
      </c>
      <c r="E194" s="195" t="s">
        <v>258</v>
      </c>
      <c r="F194" s="198" t="s">
        <v>358</v>
      </c>
      <c r="G194" s="167"/>
      <c r="H194" s="165"/>
      <c r="I194" s="167">
        <v>1986</v>
      </c>
      <c r="J194" s="167" t="str">
        <f t="shared" si="358"/>
        <v>昭61</v>
      </c>
      <c r="K194" s="167"/>
      <c r="L194" s="621">
        <v>846</v>
      </c>
      <c r="M194" s="68"/>
      <c r="N194" s="68"/>
      <c r="O194" s="168"/>
      <c r="P194" s="168"/>
      <c r="Q194" s="169"/>
      <c r="R194" s="461" t="e">
        <f t="shared" si="359"/>
        <v>#DIV/0!</v>
      </c>
      <c r="S194" s="461" t="e">
        <f t="shared" si="360"/>
        <v>#DIV/0!</v>
      </c>
      <c r="T194" s="462" t="e">
        <f t="shared" si="361"/>
        <v>#DIV/0!</v>
      </c>
      <c r="U194" s="68"/>
      <c r="V194" s="68"/>
      <c r="W194" s="68"/>
      <c r="X194" s="68"/>
      <c r="Y194" s="68"/>
      <c r="Z194" s="79" t="str">
        <f t="shared" si="362"/>
        <v>4: 500㎡以上</v>
      </c>
      <c r="AA194" s="69"/>
      <c r="AB194" s="69" t="str">
        <f t="shared" si="363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364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365"/>
        <v>29</v>
      </c>
      <c r="AZ194" s="68"/>
      <c r="BA194" s="68">
        <f t="shared" si="366"/>
        <v>29</v>
      </c>
      <c r="BB194" s="69" t="e">
        <f t="shared" si="367"/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368"/>
        <v/>
      </c>
      <c r="BK194" s="441" t="s">
        <v>70</v>
      </c>
      <c r="BL194" s="441">
        <v>2</v>
      </c>
      <c r="BM194" s="441"/>
      <c r="BN194" s="442"/>
      <c r="BO194" s="440"/>
      <c r="BP194" s="441"/>
      <c r="BQ194" s="441"/>
      <c r="BR194" s="441"/>
      <c r="BS194" s="441"/>
      <c r="BT194" s="441"/>
      <c r="BU194" s="441"/>
      <c r="BV194" s="442"/>
      <c r="BW194" s="191"/>
      <c r="BX194" s="190"/>
      <c r="BY194" s="190"/>
      <c r="BZ194" s="499"/>
      <c r="CA194" s="192">
        <v>1</v>
      </c>
      <c r="CB194" s="177" t="str">
        <f>IF($F194="","",IFERROR(INDEX(#REF!,MATCH('一覧（改訂前の当初）'!$F147,#REF!,0),MATCH($CA$4,#REF!,0)),""))</f>
        <v/>
      </c>
      <c r="CC194" s="178" t="str">
        <f t="shared" si="385"/>
        <v/>
      </c>
      <c r="CD194" s="176" t="str">
        <f t="shared" si="342"/>
        <v/>
      </c>
      <c r="CE194" s="179"/>
      <c r="CF194" s="106" t="str">
        <f t="shared" si="343"/>
        <v/>
      </c>
      <c r="CG194" s="75" t="str">
        <f>IF(OR($CF194="",$F194=""),"",INDEX(#REF!,MATCH($F194,#REF!,0),MATCH(CF$4,#REF!,0)))</f>
        <v/>
      </c>
      <c r="CH194" s="180" t="str">
        <f t="shared" si="344"/>
        <v/>
      </c>
      <c r="CI194" s="75">
        <v>1</v>
      </c>
      <c r="CJ194" s="181" t="str">
        <f t="shared" si="369"/>
        <v/>
      </c>
      <c r="CK194" s="107" t="e">
        <f>IF(OR(L194="",TYPE(L194)&lt;&gt;1),"",IF(OR(BJ194="",INDEX(#REF!,MATCH('一覧（改訂前の当初）'!$N147,#REF!,0),MATCH('一覧（改訂前の当初）'!CK$4,#REF!,0))="",INDEX(#REF!,MATCH('一覧（改訂前の当初）'!$N147,#REF!,0),MATCH('一覧（改訂前の当初）'!CK$4,#REF!,0))+$I194&gt;=BJ194),"",IF(OR(BI194="事後保全対応で更新",BI194="事後保全のみ更新せず"),"",INDEX(#REF!,MATCH('一覧（改訂前の当初）'!$N147,#REF!,0),MATCH('一覧（改訂前の当初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370"/>
        <v>#REF!</v>
      </c>
      <c r="CN194" s="75">
        <v>1</v>
      </c>
      <c r="CO194" s="181" t="e">
        <f t="shared" si="371"/>
        <v>#REF!</v>
      </c>
      <c r="CP194" s="107" t="e">
        <f>IF(OR(L194="",TYPE(L194)&lt;&gt;1),"",IF(OR(BJ194="",INDEX(#REF!,MATCH('一覧（改訂前の当初）'!N147,#REF!,0),MATCH(CP$4,#REF!,0))="",INDEX(#REF!,MATCH('一覧（改訂前の当初）'!N147,#REF!,0),MATCH(CP$4,#REF!,0))+$I194&gt;=BJ194),"",IF(OR(BI194="事後保全対応で更新",BI194="事後保全のみ更新せず"),"",INDEX(#REF!,MATCH('一覧（改訂前の当初）'!$N147,#REF!,0),MATCH('一覧（改訂前の当初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345"/>
        <v>#REF!</v>
      </c>
      <c r="CS194" s="75">
        <v>1</v>
      </c>
      <c r="CT194" s="181" t="e">
        <f t="shared" si="386"/>
        <v>#REF!</v>
      </c>
      <c r="CU194" s="107" t="e">
        <f>IF(OR(L194="",TYPE(L194)&lt;&gt;1),"",IF(OR(BJ194="",,INDEX(#REF!,MATCH('一覧（改訂前の当初）'!$N147,#REF!,0),MATCH('一覧（改訂前の当初）'!CU$4,#REF!,0))="",INDEX(#REF!,MATCH('一覧（改訂前の当初）'!$N147,#REF!,0),MATCH('一覧（改訂前の当初）'!CU$4,#REF!,0))+I194&gt;=BJ194),"",IF(OR(BI194="事後保全対応で更新",BI194="事後保全のみ更新せず"),"",INDEX(#REF!,MATCH('一覧（改訂前の当初）'!$N147,#REF!,0),MATCH('一覧（改訂前の当初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372"/>
        <v>#REF!</v>
      </c>
      <c r="CX194" s="75">
        <v>1</v>
      </c>
      <c r="CY194" s="182" t="e">
        <f t="shared" si="373"/>
        <v>#REF!</v>
      </c>
      <c r="CZ194" s="109" t="str">
        <f t="shared" si="346"/>
        <v/>
      </c>
      <c r="DA194" s="76" t="str">
        <f t="shared" si="357"/>
        <v/>
      </c>
      <c r="DB194" s="82">
        <v>1</v>
      </c>
      <c r="DC194" s="183" t="str">
        <f t="shared" si="347"/>
        <v/>
      </c>
      <c r="DD194" s="85" t="str">
        <f>IF($CZ194="","",INDEX(#REF!,MATCH($F194,#REF!,0),MATCH(CZ$4,#REF!,0)))</f>
        <v/>
      </c>
      <c r="DE194" s="184" t="str">
        <f t="shared" si="374"/>
        <v/>
      </c>
      <c r="DF194" s="77">
        <v>3</v>
      </c>
      <c r="DG194" s="185" t="str">
        <f t="shared" si="375"/>
        <v/>
      </c>
      <c r="DH194" s="78" t="str">
        <f t="shared" si="376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377"/>
        <v/>
      </c>
      <c r="DK194" s="75">
        <v>1</v>
      </c>
      <c r="DL194" s="181" t="str">
        <f t="shared" si="378"/>
        <v/>
      </c>
      <c r="DM194" s="78" t="str">
        <f t="shared" si="379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380"/>
        <v/>
      </c>
      <c r="DP194" s="75">
        <v>1</v>
      </c>
      <c r="DQ194" s="181" t="str">
        <f t="shared" si="381"/>
        <v/>
      </c>
      <c r="DR194" s="78" t="str">
        <f t="shared" si="382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383"/>
        <v/>
      </c>
      <c r="DU194" s="75">
        <v>1</v>
      </c>
      <c r="DV194" s="154" t="str">
        <f t="shared" si="384"/>
        <v/>
      </c>
      <c r="DW194" s="508"/>
      <c r="DX194" s="1066"/>
      <c r="DY194" s="1067"/>
      <c r="DZ194" s="1067"/>
      <c r="EA194" s="1067"/>
      <c r="EB194" s="630" t="s">
        <v>429</v>
      </c>
      <c r="EC194" s="554"/>
      <c r="ED194" s="406"/>
      <c r="EE194" s="406"/>
      <c r="EF194" s="406"/>
      <c r="EG194" s="349"/>
      <c r="EH194" s="388"/>
      <c r="EI194" s="348"/>
      <c r="EJ194" s="348"/>
      <c r="EK194" s="348"/>
      <c r="EL194" s="349"/>
      <c r="EM194" s="388"/>
      <c r="EN194" s="348"/>
      <c r="EO194" s="348"/>
      <c r="EP194" s="348"/>
      <c r="EQ194" s="349"/>
      <c r="ER194" s="388"/>
      <c r="ES194" s="348"/>
      <c r="ET194" s="348"/>
      <c r="EU194" s="348"/>
      <c r="EV194" s="1071"/>
      <c r="EW194" s="1073"/>
      <c r="EX194" s="348"/>
      <c r="EY194" s="348"/>
      <c r="EZ194" s="348"/>
      <c r="FA194" s="349"/>
      <c r="FB194" s="388"/>
      <c r="FC194" s="348"/>
      <c r="FD194" s="348"/>
      <c r="FE194" s="348"/>
      <c r="FF194" s="349"/>
      <c r="FG194" s="541"/>
      <c r="FH194" s="348"/>
      <c r="FI194" s="348"/>
      <c r="FJ194" s="348"/>
      <c r="FK194" s="524"/>
      <c r="FL194" s="210"/>
      <c r="FM194" s="43"/>
      <c r="FN194" s="43"/>
      <c r="FO194" s="55" t="str">
        <f t="shared" si="348"/>
        <v/>
      </c>
      <c r="FP194" s="43"/>
      <c r="FQ194" s="56" t="str">
        <f>IF(AO194="","",INDEX($FW$2:$GA$2,2,MATCH(AO194,#REF!,0)))</f>
        <v/>
      </c>
      <c r="FR194" s="57" t="str">
        <f>IF(AP194="","",INDEX($FW$2:$GA$2,2,MATCH(AP194,#REF!,0)))</f>
        <v/>
      </c>
      <c r="FS194" s="57" t="str">
        <f>IF(AQ194="","",INDEX($FW$2:$GA$2,2,MATCH(AQ194,#REF!,0)))</f>
        <v/>
      </c>
      <c r="FT194" s="57" t="str">
        <f>IF(AR194="","",INDEX($FW$2:$GA$2,2,MATCH(AR194,#REF!,0)))</f>
        <v/>
      </c>
      <c r="FU194" s="57" t="str">
        <f>IF(AS194="","",INDEX($FW$2:$GA$2,2,MATCH(AS194,#REF!,0)))</f>
        <v/>
      </c>
      <c r="FV194" s="57" t="str">
        <f>IF(AT194="","",INDEX($FW$2:$GA$2,2,MATCH(AT194,#REF!,0)))</f>
        <v/>
      </c>
      <c r="FW194" s="57" t="str">
        <f>IF(AU194="","",INDEX($FW$2:$GA$2,2,MATCH(AU194,#REF!,0)))</f>
        <v/>
      </c>
      <c r="FX194" s="57" t="str">
        <f>IF(AV194="","",INDEX($FW$2:$GA$2,2,MATCH(AV194,#REF!,0)))</f>
        <v/>
      </c>
      <c r="FY194" s="57" t="str">
        <f>IF(AW194="","",INDEX($FW$2:$GA$2,2,MATCH(AW194,#REF!,0)))</f>
        <v/>
      </c>
      <c r="FZ194" s="58" t="str">
        <f>IF(AX194="","",INDEX($FW$2:$GA$2,2,MATCH(AX194,#REF!,0)))</f>
        <v/>
      </c>
      <c r="GA194" s="59" t="e">
        <f>SUMPRODUCT(FQ194:FZ194,#REF!)</f>
        <v>#REF!</v>
      </c>
      <c r="GB194" s="43"/>
      <c r="GC194" s="88" t="str">
        <f t="shared" si="349"/>
        <v/>
      </c>
      <c r="GD194" s="88" t="e">
        <f t="shared" si="350"/>
        <v>#REF!</v>
      </c>
      <c r="GE194" s="88" t="e">
        <f t="shared" si="351"/>
        <v>#REF!</v>
      </c>
      <c r="GF194" s="87" t="e">
        <f t="shared" si="352"/>
        <v>#REF!</v>
      </c>
      <c r="GG194" s="87" t="str">
        <f t="shared" si="353"/>
        <v/>
      </c>
      <c r="GH194" s="87" t="str">
        <f t="shared" si="354"/>
        <v/>
      </c>
      <c r="GI194" s="87" t="str">
        <f t="shared" si="355"/>
        <v/>
      </c>
      <c r="GJ194" s="87" t="str">
        <f t="shared" si="356"/>
        <v/>
      </c>
    </row>
    <row r="195" spans="1:192" s="13" customFormat="1" ht="22.5" customHeight="1">
      <c r="A195" s="608"/>
      <c r="B195" s="166"/>
      <c r="C195" s="494"/>
      <c r="D195" s="498" t="s">
        <v>374</v>
      </c>
      <c r="E195" s="195" t="s">
        <v>259</v>
      </c>
      <c r="F195" s="198" t="s">
        <v>358</v>
      </c>
      <c r="G195" s="167"/>
      <c r="H195" s="165"/>
      <c r="I195" s="167">
        <v>1969</v>
      </c>
      <c r="J195" s="167" t="str">
        <f t="shared" si="358"/>
        <v>昭44</v>
      </c>
      <c r="K195" s="167"/>
      <c r="L195" s="621">
        <v>25</v>
      </c>
      <c r="M195" s="68"/>
      <c r="N195" s="68"/>
      <c r="O195" s="168"/>
      <c r="P195" s="168"/>
      <c r="Q195" s="169"/>
      <c r="R195" s="461" t="e">
        <f t="shared" si="359"/>
        <v>#DIV/0!</v>
      </c>
      <c r="S195" s="461" t="e">
        <f t="shared" si="360"/>
        <v>#DIV/0!</v>
      </c>
      <c r="T195" s="462" t="e">
        <f t="shared" si="361"/>
        <v>#DIV/0!</v>
      </c>
      <c r="U195" s="68"/>
      <c r="V195" s="68"/>
      <c r="W195" s="68"/>
      <c r="X195" s="68"/>
      <c r="Y195" s="68"/>
      <c r="Z195" s="79" t="str">
        <f t="shared" si="362"/>
        <v>7: 100㎡未満</v>
      </c>
      <c r="AA195" s="69"/>
      <c r="AB195" s="69" t="str">
        <f t="shared" si="363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364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365"/>
        <v>46</v>
      </c>
      <c r="AZ195" s="68"/>
      <c r="BA195" s="68">
        <f t="shared" si="366"/>
        <v>46</v>
      </c>
      <c r="BB195" s="69" t="e">
        <f t="shared" si="367"/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368"/>
        <v/>
      </c>
      <c r="BK195" s="441" t="s">
        <v>70</v>
      </c>
      <c r="BL195" s="441">
        <v>1</v>
      </c>
      <c r="BM195" s="441"/>
      <c r="BN195" s="442"/>
      <c r="BO195" s="440"/>
      <c r="BP195" s="441"/>
      <c r="BQ195" s="441"/>
      <c r="BR195" s="441"/>
      <c r="BS195" s="441"/>
      <c r="BT195" s="441"/>
      <c r="BU195" s="441"/>
      <c r="BV195" s="442"/>
      <c r="BW195" s="191"/>
      <c r="BX195" s="190"/>
      <c r="BY195" s="190"/>
      <c r="BZ195" s="499"/>
      <c r="CA195" s="192">
        <v>1</v>
      </c>
      <c r="CB195" s="177" t="str">
        <f>IF($F195="","",IFERROR(INDEX(#REF!,MATCH('一覧（改訂前の当初）'!$F148,#REF!,0),MATCH($CA$4,#REF!,0)),""))</f>
        <v/>
      </c>
      <c r="CC195" s="178" t="str">
        <f t="shared" si="385"/>
        <v/>
      </c>
      <c r="CD195" s="176" t="str">
        <f t="shared" si="342"/>
        <v/>
      </c>
      <c r="CE195" s="179"/>
      <c r="CF195" s="106" t="str">
        <f t="shared" si="343"/>
        <v/>
      </c>
      <c r="CG195" s="75" t="str">
        <f>IF(OR($CF195="",$F195=""),"",INDEX(#REF!,MATCH($F195,#REF!,0),MATCH(CF$4,#REF!,0)))</f>
        <v/>
      </c>
      <c r="CH195" s="180" t="str">
        <f t="shared" si="344"/>
        <v/>
      </c>
      <c r="CI195" s="75">
        <v>1</v>
      </c>
      <c r="CJ195" s="181" t="str">
        <f t="shared" si="369"/>
        <v/>
      </c>
      <c r="CK195" s="107" t="e">
        <f>IF(OR(L195="",TYPE(L195)&lt;&gt;1),"",IF(OR(BJ195="",INDEX(#REF!,MATCH('一覧（改訂前の当初）'!$N148,#REF!,0),MATCH('一覧（改訂前の当初）'!CK$4,#REF!,0))="",INDEX(#REF!,MATCH('一覧（改訂前の当初）'!$N148,#REF!,0),MATCH('一覧（改訂前の当初）'!CK$4,#REF!,0))+$I195&gt;=BJ195),"",IF(OR(BI195="事後保全対応で更新",BI195="事後保全のみ更新せず"),"",INDEX(#REF!,MATCH('一覧（改訂前の当初）'!$N148,#REF!,0),MATCH('一覧（改訂前の当初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370"/>
        <v>#REF!</v>
      </c>
      <c r="CN195" s="75">
        <v>1</v>
      </c>
      <c r="CO195" s="181" t="e">
        <f t="shared" si="371"/>
        <v>#REF!</v>
      </c>
      <c r="CP195" s="107" t="e">
        <f>IF(OR(L195="",TYPE(L195)&lt;&gt;1),"",IF(OR(BJ195="",INDEX(#REF!,MATCH('一覧（改訂前の当初）'!N148,#REF!,0),MATCH(CP$4,#REF!,0))="",INDEX(#REF!,MATCH('一覧（改訂前の当初）'!N148,#REF!,0),MATCH(CP$4,#REF!,0))+$I195&gt;=BJ195),"",IF(OR(BI195="事後保全対応で更新",BI195="事後保全のみ更新せず"),"",INDEX(#REF!,MATCH('一覧（改訂前の当初）'!$N148,#REF!,0),MATCH('一覧（改訂前の当初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345"/>
        <v>#REF!</v>
      </c>
      <c r="CS195" s="75">
        <v>1</v>
      </c>
      <c r="CT195" s="181" t="e">
        <f t="shared" si="386"/>
        <v>#REF!</v>
      </c>
      <c r="CU195" s="107" t="e">
        <f>IF(OR(L195="",TYPE(L195)&lt;&gt;1),"",IF(OR(BJ195="",,INDEX(#REF!,MATCH('一覧（改訂前の当初）'!$N148,#REF!,0),MATCH('一覧（改訂前の当初）'!CU$4,#REF!,0))="",INDEX(#REF!,MATCH('一覧（改訂前の当初）'!$N148,#REF!,0),MATCH('一覧（改訂前の当初）'!CU$4,#REF!,0))+I195&gt;=BJ195),"",IF(OR(BI195="事後保全対応で更新",BI195="事後保全のみ更新せず"),"",INDEX(#REF!,MATCH('一覧（改訂前の当初）'!$N148,#REF!,0),MATCH('一覧（改訂前の当初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372"/>
        <v>#REF!</v>
      </c>
      <c r="CX195" s="75">
        <v>1</v>
      </c>
      <c r="CY195" s="182" t="e">
        <f t="shared" si="373"/>
        <v>#REF!</v>
      </c>
      <c r="CZ195" s="109" t="str">
        <f t="shared" si="346"/>
        <v/>
      </c>
      <c r="DA195" s="76" t="str">
        <f t="shared" si="357"/>
        <v/>
      </c>
      <c r="DB195" s="82">
        <v>1</v>
      </c>
      <c r="DC195" s="183" t="str">
        <f t="shared" si="347"/>
        <v/>
      </c>
      <c r="DD195" s="85" t="str">
        <f>IF($CZ195="","",INDEX(#REF!,MATCH($F195,#REF!,0),MATCH(CZ$4,#REF!,0)))</f>
        <v/>
      </c>
      <c r="DE195" s="184" t="str">
        <f t="shared" si="374"/>
        <v/>
      </c>
      <c r="DF195" s="77">
        <v>3</v>
      </c>
      <c r="DG195" s="185" t="str">
        <f t="shared" si="375"/>
        <v/>
      </c>
      <c r="DH195" s="78" t="str">
        <f t="shared" si="376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377"/>
        <v/>
      </c>
      <c r="DK195" s="75">
        <v>1</v>
      </c>
      <c r="DL195" s="181" t="str">
        <f t="shared" si="378"/>
        <v/>
      </c>
      <c r="DM195" s="78" t="str">
        <f t="shared" si="379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380"/>
        <v/>
      </c>
      <c r="DP195" s="75">
        <v>1</v>
      </c>
      <c r="DQ195" s="181" t="str">
        <f t="shared" si="381"/>
        <v/>
      </c>
      <c r="DR195" s="78" t="str">
        <f t="shared" si="382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383"/>
        <v/>
      </c>
      <c r="DU195" s="75">
        <v>1</v>
      </c>
      <c r="DV195" s="154" t="str">
        <f t="shared" si="384"/>
        <v/>
      </c>
      <c r="DW195" s="508"/>
      <c r="DX195" s="1066"/>
      <c r="DY195" s="1067"/>
      <c r="DZ195" s="1067"/>
      <c r="EA195" s="1067"/>
      <c r="EB195" s="630" t="s">
        <v>429</v>
      </c>
      <c r="EC195" s="554"/>
      <c r="ED195" s="406"/>
      <c r="EE195" s="406"/>
      <c r="EF195" s="406"/>
      <c r="EG195" s="349"/>
      <c r="EH195" s="388"/>
      <c r="EI195" s="348"/>
      <c r="EJ195" s="348"/>
      <c r="EK195" s="348"/>
      <c r="EL195" s="349"/>
      <c r="EM195" s="388"/>
      <c r="EN195" s="348"/>
      <c r="EO195" s="348"/>
      <c r="EP195" s="348"/>
      <c r="EQ195" s="349"/>
      <c r="ER195" s="388"/>
      <c r="ES195" s="348"/>
      <c r="ET195" s="348"/>
      <c r="EU195" s="348"/>
      <c r="EV195" s="1072"/>
      <c r="EW195" s="1073"/>
      <c r="EX195" s="348"/>
      <c r="EY195" s="348"/>
      <c r="EZ195" s="348"/>
      <c r="FA195" s="349"/>
      <c r="FB195" s="388"/>
      <c r="FC195" s="348"/>
      <c r="FD195" s="348"/>
      <c r="FE195" s="348"/>
      <c r="FF195" s="349"/>
      <c r="FG195" s="541"/>
      <c r="FH195" s="348"/>
      <c r="FI195" s="348"/>
      <c r="FJ195" s="348"/>
      <c r="FK195" s="524"/>
      <c r="FL195" s="210"/>
      <c r="FM195" s="43"/>
      <c r="FN195" s="43"/>
      <c r="FO195" s="55" t="str">
        <f t="shared" si="348"/>
        <v/>
      </c>
      <c r="FP195" s="43"/>
      <c r="FQ195" s="56" t="str">
        <f>IF(AO195="","",INDEX($FW$2:$GA$2,2,MATCH(AO195,#REF!,0)))</f>
        <v/>
      </c>
      <c r="FR195" s="57" t="str">
        <f>IF(AP195="","",INDEX($FW$2:$GA$2,2,MATCH(AP195,#REF!,0)))</f>
        <v/>
      </c>
      <c r="FS195" s="57" t="str">
        <f>IF(AQ195="","",INDEX($FW$2:$GA$2,2,MATCH(AQ195,#REF!,0)))</f>
        <v/>
      </c>
      <c r="FT195" s="57" t="str">
        <f>IF(AR195="","",INDEX($FW$2:$GA$2,2,MATCH(AR195,#REF!,0)))</f>
        <v/>
      </c>
      <c r="FU195" s="57" t="str">
        <f>IF(AS195="","",INDEX($FW$2:$GA$2,2,MATCH(AS195,#REF!,0)))</f>
        <v/>
      </c>
      <c r="FV195" s="57" t="str">
        <f>IF(AT195="","",INDEX($FW$2:$GA$2,2,MATCH(AT195,#REF!,0)))</f>
        <v/>
      </c>
      <c r="FW195" s="57" t="str">
        <f>IF(AU195="","",INDEX($FW$2:$GA$2,2,MATCH(AU195,#REF!,0)))</f>
        <v/>
      </c>
      <c r="FX195" s="57" t="str">
        <f>IF(AV195="","",INDEX($FW$2:$GA$2,2,MATCH(AV195,#REF!,0)))</f>
        <v/>
      </c>
      <c r="FY195" s="57" t="str">
        <f>IF(AW195="","",INDEX($FW$2:$GA$2,2,MATCH(AW195,#REF!,0)))</f>
        <v/>
      </c>
      <c r="FZ195" s="58" t="str">
        <f>IF(AX195="","",INDEX($FW$2:$GA$2,2,MATCH(AX195,#REF!,0)))</f>
        <v/>
      </c>
      <c r="GA195" s="59" t="e">
        <f>SUMPRODUCT(FQ195:FZ195,#REF!)</f>
        <v>#REF!</v>
      </c>
      <c r="GB195" s="43"/>
      <c r="GC195" s="88" t="str">
        <f t="shared" si="349"/>
        <v/>
      </c>
      <c r="GD195" s="88" t="e">
        <f t="shared" si="350"/>
        <v>#REF!</v>
      </c>
      <c r="GE195" s="88" t="e">
        <f t="shared" si="351"/>
        <v>#REF!</v>
      </c>
      <c r="GF195" s="87" t="e">
        <f t="shared" si="352"/>
        <v>#REF!</v>
      </c>
      <c r="GG195" s="87" t="str">
        <f t="shared" si="353"/>
        <v/>
      </c>
      <c r="GH195" s="87" t="str">
        <f t="shared" si="354"/>
        <v/>
      </c>
      <c r="GI195" s="87" t="str">
        <f t="shared" si="355"/>
        <v/>
      </c>
      <c r="GJ195" s="87" t="str">
        <f t="shared" si="356"/>
        <v/>
      </c>
    </row>
    <row r="196" spans="1:192" s="13" customFormat="1" ht="22.5" customHeight="1">
      <c r="A196" s="608"/>
      <c r="B196" s="166"/>
      <c r="C196" s="494"/>
      <c r="D196" s="498" t="s">
        <v>374</v>
      </c>
      <c r="E196" s="195" t="s">
        <v>260</v>
      </c>
      <c r="F196" s="198" t="s">
        <v>358</v>
      </c>
      <c r="G196" s="167"/>
      <c r="H196" s="165"/>
      <c r="I196" s="167">
        <v>1993</v>
      </c>
      <c r="J196" s="167" t="str">
        <f t="shared" si="358"/>
        <v>平5</v>
      </c>
      <c r="K196" s="167"/>
      <c r="L196" s="621">
        <v>2933</v>
      </c>
      <c r="M196" s="68"/>
      <c r="N196" s="68"/>
      <c r="O196" s="168"/>
      <c r="P196" s="168"/>
      <c r="Q196" s="169"/>
      <c r="R196" s="461" t="e">
        <f t="shared" si="359"/>
        <v>#DIV/0!</v>
      </c>
      <c r="S196" s="461" t="e">
        <f t="shared" si="360"/>
        <v>#DIV/0!</v>
      </c>
      <c r="T196" s="462" t="e">
        <f t="shared" si="361"/>
        <v>#DIV/0!</v>
      </c>
      <c r="U196" s="68"/>
      <c r="V196" s="68"/>
      <c r="W196" s="68"/>
      <c r="X196" s="68"/>
      <c r="Y196" s="68"/>
      <c r="Z196" s="79" t="str">
        <f t="shared" si="362"/>
        <v>3: 1,000㎡以上</v>
      </c>
      <c r="AA196" s="69"/>
      <c r="AB196" s="69" t="str">
        <f t="shared" si="363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364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365"/>
        <v>22</v>
      </c>
      <c r="AZ196" s="68"/>
      <c r="BA196" s="68">
        <f t="shared" si="366"/>
        <v>22</v>
      </c>
      <c r="BB196" s="69" t="e">
        <f t="shared" si="367"/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368"/>
        <v/>
      </c>
      <c r="BK196" s="441" t="s">
        <v>68</v>
      </c>
      <c r="BL196" s="441">
        <v>3</v>
      </c>
      <c r="BM196" s="441"/>
      <c r="BN196" s="442"/>
      <c r="BO196" s="440"/>
      <c r="BP196" s="441"/>
      <c r="BQ196" s="441"/>
      <c r="BR196" s="441"/>
      <c r="BS196" s="441"/>
      <c r="BT196" s="441"/>
      <c r="BU196" s="441"/>
      <c r="BV196" s="442"/>
      <c r="BW196" s="191"/>
      <c r="BX196" s="190"/>
      <c r="BY196" s="190"/>
      <c r="BZ196" s="499"/>
      <c r="CA196" s="192">
        <v>1</v>
      </c>
      <c r="CB196" s="177" t="str">
        <f>IF($F196="","",IFERROR(INDEX(#REF!,MATCH('一覧（改訂前の当初）'!$F149,#REF!,0),MATCH($CA$4,#REF!,0)),""))</f>
        <v/>
      </c>
      <c r="CC196" s="178" t="str">
        <f t="shared" si="385"/>
        <v/>
      </c>
      <c r="CD196" s="176" t="str">
        <f t="shared" si="342"/>
        <v/>
      </c>
      <c r="CE196" s="179"/>
      <c r="CF196" s="106" t="str">
        <f t="shared" si="343"/>
        <v/>
      </c>
      <c r="CG196" s="75" t="str">
        <f>IF(OR($CF196="",$F196=""),"",INDEX(#REF!,MATCH($F196,#REF!,0),MATCH(CF$4,#REF!,0)))</f>
        <v/>
      </c>
      <c r="CH196" s="180" t="str">
        <f t="shared" si="344"/>
        <v/>
      </c>
      <c r="CI196" s="75">
        <v>1</v>
      </c>
      <c r="CJ196" s="181" t="str">
        <f t="shared" si="369"/>
        <v/>
      </c>
      <c r="CK196" s="107" t="e">
        <f>IF(OR(L196="",TYPE(L196)&lt;&gt;1),"",IF(OR(BJ196="",INDEX(#REF!,MATCH('一覧（改訂前の当初）'!$N149,#REF!,0),MATCH('一覧（改訂前の当初）'!CK$4,#REF!,0))="",INDEX(#REF!,MATCH('一覧（改訂前の当初）'!$N149,#REF!,0),MATCH('一覧（改訂前の当初）'!CK$4,#REF!,0))+$I196&gt;=BJ196),"",IF(OR(BI196="事後保全対応で更新",BI196="事後保全のみ更新せず"),"",INDEX(#REF!,MATCH('一覧（改訂前の当初）'!$N149,#REF!,0),MATCH('一覧（改訂前の当初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370"/>
        <v>#REF!</v>
      </c>
      <c r="CN196" s="75">
        <v>1</v>
      </c>
      <c r="CO196" s="181" t="e">
        <f t="shared" si="371"/>
        <v>#REF!</v>
      </c>
      <c r="CP196" s="107" t="e">
        <f>IF(OR(L196="",TYPE(L196)&lt;&gt;1),"",IF(OR(BJ196="",INDEX(#REF!,MATCH('一覧（改訂前の当初）'!N149,#REF!,0),MATCH(CP$4,#REF!,0))="",INDEX(#REF!,MATCH('一覧（改訂前の当初）'!N149,#REF!,0),MATCH(CP$4,#REF!,0))+$I196&gt;=BJ196),"",IF(OR(BI196="事後保全対応で更新",BI196="事後保全のみ更新せず"),"",INDEX(#REF!,MATCH('一覧（改訂前の当初）'!$N149,#REF!,0),MATCH('一覧（改訂前の当初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345"/>
        <v>#REF!</v>
      </c>
      <c r="CS196" s="75">
        <v>1</v>
      </c>
      <c r="CT196" s="181" t="e">
        <f t="shared" si="386"/>
        <v>#REF!</v>
      </c>
      <c r="CU196" s="107" t="e">
        <f>IF(OR(L196="",TYPE(L196)&lt;&gt;1),"",IF(OR(BJ196="",,INDEX(#REF!,MATCH('一覧（改訂前の当初）'!$N149,#REF!,0),MATCH('一覧（改訂前の当初）'!CU$4,#REF!,0))="",INDEX(#REF!,MATCH('一覧（改訂前の当初）'!$N149,#REF!,0),MATCH('一覧（改訂前の当初）'!CU$4,#REF!,0))+I196&gt;=BJ196),"",IF(OR(BI196="事後保全対応で更新",BI196="事後保全のみ更新せず"),"",INDEX(#REF!,MATCH('一覧（改訂前の当初）'!$N149,#REF!,0),MATCH('一覧（改訂前の当初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372"/>
        <v>#REF!</v>
      </c>
      <c r="CX196" s="75">
        <v>1</v>
      </c>
      <c r="CY196" s="182" t="e">
        <f t="shared" si="373"/>
        <v>#REF!</v>
      </c>
      <c r="CZ196" s="109" t="str">
        <f t="shared" si="346"/>
        <v/>
      </c>
      <c r="DA196" s="76" t="str">
        <f t="shared" si="357"/>
        <v/>
      </c>
      <c r="DB196" s="82">
        <v>1</v>
      </c>
      <c r="DC196" s="183" t="str">
        <f t="shared" si="347"/>
        <v/>
      </c>
      <c r="DD196" s="85" t="str">
        <f>IF($CZ196="","",INDEX(#REF!,MATCH($F196,#REF!,0),MATCH(CZ$4,#REF!,0)))</f>
        <v/>
      </c>
      <c r="DE196" s="184" t="str">
        <f t="shared" si="374"/>
        <v/>
      </c>
      <c r="DF196" s="77">
        <v>3</v>
      </c>
      <c r="DG196" s="185" t="str">
        <f t="shared" si="375"/>
        <v/>
      </c>
      <c r="DH196" s="78" t="str">
        <f t="shared" si="376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377"/>
        <v/>
      </c>
      <c r="DK196" s="75">
        <v>1</v>
      </c>
      <c r="DL196" s="181" t="str">
        <f t="shared" si="378"/>
        <v/>
      </c>
      <c r="DM196" s="78" t="str">
        <f t="shared" si="379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380"/>
        <v/>
      </c>
      <c r="DP196" s="75">
        <v>1</v>
      </c>
      <c r="DQ196" s="181" t="str">
        <f t="shared" si="381"/>
        <v/>
      </c>
      <c r="DR196" s="78" t="str">
        <f t="shared" si="382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383"/>
        <v/>
      </c>
      <c r="DU196" s="75">
        <v>1</v>
      </c>
      <c r="DV196" s="154" t="str">
        <f t="shared" si="384"/>
        <v/>
      </c>
      <c r="DW196" s="508"/>
      <c r="DX196" s="345"/>
      <c r="DY196" s="348"/>
      <c r="DZ196" s="348"/>
      <c r="EA196" s="348"/>
      <c r="EB196" s="349"/>
      <c r="EC196" s="388"/>
      <c r="ED196" s="1065" t="s">
        <v>55</v>
      </c>
      <c r="EE196" s="376" t="s">
        <v>55</v>
      </c>
      <c r="EF196" s="409"/>
      <c r="EG196" s="349"/>
      <c r="EH196" s="388"/>
      <c r="EI196" s="348"/>
      <c r="EJ196" s="348"/>
      <c r="EK196" s="348"/>
      <c r="EL196" s="349"/>
      <c r="EM196" s="388"/>
      <c r="EN196" s="348"/>
      <c r="EO196" s="348"/>
      <c r="EP196" s="348"/>
      <c r="EQ196" s="349"/>
      <c r="ER196" s="388"/>
      <c r="ES196" s="348"/>
      <c r="ET196" s="348"/>
      <c r="EU196" s="348"/>
      <c r="EV196" s="349"/>
      <c r="EW196" s="388"/>
      <c r="EX196" s="348"/>
      <c r="EY196" s="395"/>
      <c r="EZ196" s="366" t="s">
        <v>430</v>
      </c>
      <c r="FA196" s="364" t="s">
        <v>430</v>
      </c>
      <c r="FB196" s="423" t="s">
        <v>430</v>
      </c>
      <c r="FC196" s="348"/>
      <c r="FD196" s="348"/>
      <c r="FE196" s="348"/>
      <c r="FF196" s="349"/>
      <c r="FG196" s="541"/>
      <c r="FH196" s="348"/>
      <c r="FI196" s="348"/>
      <c r="FJ196" s="348"/>
      <c r="FK196" s="524"/>
      <c r="FL196" s="210"/>
      <c r="FM196" s="43"/>
      <c r="FN196" s="43"/>
      <c r="FO196" s="55" t="str">
        <f t="shared" si="348"/>
        <v/>
      </c>
      <c r="FP196" s="43"/>
      <c r="FQ196" s="56" t="str">
        <f>IF(AO196="","",INDEX($FW$2:$GA$2,2,MATCH(AO196,#REF!,0)))</f>
        <v/>
      </c>
      <c r="FR196" s="57" t="str">
        <f>IF(AP196="","",INDEX($FW$2:$GA$2,2,MATCH(AP196,#REF!,0)))</f>
        <v/>
      </c>
      <c r="FS196" s="57" t="str">
        <f>IF(AQ196="","",INDEX($FW$2:$GA$2,2,MATCH(AQ196,#REF!,0)))</f>
        <v/>
      </c>
      <c r="FT196" s="57" t="str">
        <f>IF(AR196="","",INDEX($FW$2:$GA$2,2,MATCH(AR196,#REF!,0)))</f>
        <v/>
      </c>
      <c r="FU196" s="57" t="str">
        <f>IF(AS196="","",INDEX($FW$2:$GA$2,2,MATCH(AS196,#REF!,0)))</f>
        <v/>
      </c>
      <c r="FV196" s="57" t="str">
        <f>IF(AT196="","",INDEX($FW$2:$GA$2,2,MATCH(AT196,#REF!,0)))</f>
        <v/>
      </c>
      <c r="FW196" s="57" t="str">
        <f>IF(AU196="","",INDEX($FW$2:$GA$2,2,MATCH(AU196,#REF!,0)))</f>
        <v/>
      </c>
      <c r="FX196" s="57" t="str">
        <f>IF(AV196="","",INDEX($FW$2:$GA$2,2,MATCH(AV196,#REF!,0)))</f>
        <v/>
      </c>
      <c r="FY196" s="57" t="str">
        <f>IF(AW196="","",INDEX($FW$2:$GA$2,2,MATCH(AW196,#REF!,0)))</f>
        <v/>
      </c>
      <c r="FZ196" s="58" t="str">
        <f>IF(AX196="","",INDEX($FW$2:$GA$2,2,MATCH(AX196,#REF!,0)))</f>
        <v/>
      </c>
      <c r="GA196" s="59" t="e">
        <f>SUMPRODUCT(FQ196:FZ196,#REF!)</f>
        <v>#REF!</v>
      </c>
      <c r="GB196" s="43"/>
      <c r="GC196" s="88" t="str">
        <f t="shared" si="349"/>
        <v/>
      </c>
      <c r="GD196" s="88" t="e">
        <f t="shared" si="350"/>
        <v>#REF!</v>
      </c>
      <c r="GE196" s="88" t="e">
        <f t="shared" si="351"/>
        <v>#REF!</v>
      </c>
      <c r="GF196" s="87" t="e">
        <f t="shared" si="352"/>
        <v>#REF!</v>
      </c>
      <c r="GG196" s="87" t="str">
        <f t="shared" si="353"/>
        <v/>
      </c>
      <c r="GH196" s="87" t="str">
        <f t="shared" si="354"/>
        <v/>
      </c>
      <c r="GI196" s="87" t="str">
        <f t="shared" si="355"/>
        <v/>
      </c>
      <c r="GJ196" s="87" t="str">
        <f t="shared" si="356"/>
        <v/>
      </c>
    </row>
    <row r="197" spans="1:192" s="13" customFormat="1" ht="22.5" customHeight="1">
      <c r="A197" s="608"/>
      <c r="B197" s="166"/>
      <c r="C197" s="494"/>
      <c r="D197" s="498" t="s">
        <v>374</v>
      </c>
      <c r="E197" s="195" t="s">
        <v>261</v>
      </c>
      <c r="F197" s="198" t="s">
        <v>358</v>
      </c>
      <c r="G197" s="167"/>
      <c r="H197" s="165"/>
      <c r="I197" s="167">
        <v>1993</v>
      </c>
      <c r="J197" s="167" t="str">
        <f t="shared" si="358"/>
        <v>平5</v>
      </c>
      <c r="K197" s="167"/>
      <c r="L197" s="621">
        <v>3048</v>
      </c>
      <c r="M197" s="68"/>
      <c r="N197" s="68"/>
      <c r="O197" s="168"/>
      <c r="P197" s="168"/>
      <c r="Q197" s="169"/>
      <c r="R197" s="461" t="e">
        <f t="shared" si="359"/>
        <v>#DIV/0!</v>
      </c>
      <c r="S197" s="461" t="e">
        <f t="shared" si="360"/>
        <v>#DIV/0!</v>
      </c>
      <c r="T197" s="462" t="e">
        <f t="shared" si="361"/>
        <v>#DIV/0!</v>
      </c>
      <c r="U197" s="68"/>
      <c r="V197" s="68"/>
      <c r="W197" s="68"/>
      <c r="X197" s="68"/>
      <c r="Y197" s="68"/>
      <c r="Z197" s="79" t="str">
        <f t="shared" si="362"/>
        <v>2: 3,000㎡以上</v>
      </c>
      <c r="AA197" s="69"/>
      <c r="AB197" s="69" t="str">
        <f t="shared" si="363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364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365"/>
        <v>22</v>
      </c>
      <c r="AZ197" s="68"/>
      <c r="BA197" s="68">
        <f t="shared" si="366"/>
        <v>22</v>
      </c>
      <c r="BB197" s="69" t="e">
        <f t="shared" si="367"/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368"/>
        <v/>
      </c>
      <c r="BK197" s="441" t="s">
        <v>68</v>
      </c>
      <c r="BL197" s="441">
        <v>3</v>
      </c>
      <c r="BM197" s="441"/>
      <c r="BN197" s="442"/>
      <c r="BO197" s="440"/>
      <c r="BP197" s="441"/>
      <c r="BQ197" s="441"/>
      <c r="BR197" s="441"/>
      <c r="BS197" s="441"/>
      <c r="BT197" s="441"/>
      <c r="BU197" s="441"/>
      <c r="BV197" s="442"/>
      <c r="BW197" s="191"/>
      <c r="BX197" s="190"/>
      <c r="BY197" s="190"/>
      <c r="BZ197" s="499"/>
      <c r="CA197" s="192">
        <v>1</v>
      </c>
      <c r="CB197" s="177" t="str">
        <f>IF($F197="","",IFERROR(INDEX(#REF!,MATCH('一覧（改訂前の当初）'!$F150,#REF!,0),MATCH($CA$4,#REF!,0)),""))</f>
        <v/>
      </c>
      <c r="CC197" s="178" t="str">
        <f t="shared" si="385"/>
        <v/>
      </c>
      <c r="CD197" s="176" t="str">
        <f t="shared" si="342"/>
        <v/>
      </c>
      <c r="CE197" s="179"/>
      <c r="CF197" s="106" t="str">
        <f t="shared" si="343"/>
        <v/>
      </c>
      <c r="CG197" s="75" t="str">
        <f>IF(OR($CF197="",$F197=""),"",INDEX(#REF!,MATCH($F197,#REF!,0),MATCH(CF$4,#REF!,0)))</f>
        <v/>
      </c>
      <c r="CH197" s="180" t="str">
        <f t="shared" si="344"/>
        <v/>
      </c>
      <c r="CI197" s="75">
        <v>1</v>
      </c>
      <c r="CJ197" s="181" t="str">
        <f t="shared" si="369"/>
        <v/>
      </c>
      <c r="CK197" s="107" t="e">
        <f>IF(OR(L197="",TYPE(L197)&lt;&gt;1),"",IF(OR(BJ197="",INDEX(#REF!,MATCH('一覧（改訂前の当初）'!$N150,#REF!,0),MATCH('一覧（改訂前の当初）'!CK$4,#REF!,0))="",INDEX(#REF!,MATCH('一覧（改訂前の当初）'!$N150,#REF!,0),MATCH('一覧（改訂前の当初）'!CK$4,#REF!,0))+$I197&gt;=BJ197),"",IF(OR(BI197="事後保全対応で更新",BI197="事後保全のみ更新せず"),"",INDEX(#REF!,MATCH('一覧（改訂前の当初）'!$N150,#REF!,0),MATCH('一覧（改訂前の当初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370"/>
        <v>#REF!</v>
      </c>
      <c r="CN197" s="75">
        <v>1</v>
      </c>
      <c r="CO197" s="181" t="e">
        <f t="shared" si="371"/>
        <v>#REF!</v>
      </c>
      <c r="CP197" s="107" t="e">
        <f>IF(OR(L197="",TYPE(L197)&lt;&gt;1),"",IF(OR(BJ197="",INDEX(#REF!,MATCH('一覧（改訂前の当初）'!N150,#REF!,0),MATCH(CP$4,#REF!,0))="",INDEX(#REF!,MATCH('一覧（改訂前の当初）'!N150,#REF!,0),MATCH(CP$4,#REF!,0))+$I197&gt;=BJ197),"",IF(OR(BI197="事後保全対応で更新",BI197="事後保全のみ更新せず"),"",INDEX(#REF!,MATCH('一覧（改訂前の当初）'!$N150,#REF!,0),MATCH('一覧（改訂前の当初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345"/>
        <v>#REF!</v>
      </c>
      <c r="CS197" s="75">
        <v>1</v>
      </c>
      <c r="CT197" s="181" t="e">
        <f t="shared" si="386"/>
        <v>#REF!</v>
      </c>
      <c r="CU197" s="107" t="e">
        <f>IF(OR(L197="",TYPE(L197)&lt;&gt;1),"",IF(OR(BJ197="",,INDEX(#REF!,MATCH('一覧（改訂前の当初）'!$N150,#REF!,0),MATCH('一覧（改訂前の当初）'!CU$4,#REF!,0))="",INDEX(#REF!,MATCH('一覧（改訂前の当初）'!$N150,#REF!,0),MATCH('一覧（改訂前の当初）'!CU$4,#REF!,0))+I197&gt;=BJ197),"",IF(OR(BI197="事後保全対応で更新",BI197="事後保全のみ更新せず"),"",INDEX(#REF!,MATCH('一覧（改訂前の当初）'!$N150,#REF!,0),MATCH('一覧（改訂前の当初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372"/>
        <v>#REF!</v>
      </c>
      <c r="CX197" s="75">
        <v>1</v>
      </c>
      <c r="CY197" s="182" t="e">
        <f t="shared" si="373"/>
        <v>#REF!</v>
      </c>
      <c r="CZ197" s="109" t="str">
        <f t="shared" si="346"/>
        <v/>
      </c>
      <c r="DA197" s="76" t="str">
        <f t="shared" si="357"/>
        <v/>
      </c>
      <c r="DB197" s="82">
        <v>1</v>
      </c>
      <c r="DC197" s="183" t="str">
        <f t="shared" si="347"/>
        <v/>
      </c>
      <c r="DD197" s="85" t="str">
        <f>IF($CZ197="","",INDEX(#REF!,MATCH($F197,#REF!,0),MATCH(CZ$4,#REF!,0)))</f>
        <v/>
      </c>
      <c r="DE197" s="184" t="str">
        <f t="shared" si="374"/>
        <v/>
      </c>
      <c r="DF197" s="77">
        <v>3</v>
      </c>
      <c r="DG197" s="185" t="str">
        <f t="shared" si="375"/>
        <v/>
      </c>
      <c r="DH197" s="78" t="str">
        <f t="shared" si="376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377"/>
        <v/>
      </c>
      <c r="DK197" s="75">
        <v>1</v>
      </c>
      <c r="DL197" s="181" t="str">
        <f t="shared" si="378"/>
        <v/>
      </c>
      <c r="DM197" s="78" t="str">
        <f t="shared" si="379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380"/>
        <v/>
      </c>
      <c r="DP197" s="75">
        <v>1</v>
      </c>
      <c r="DQ197" s="181" t="str">
        <f t="shared" si="381"/>
        <v/>
      </c>
      <c r="DR197" s="78" t="str">
        <f t="shared" si="382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383"/>
        <v/>
      </c>
      <c r="DU197" s="75">
        <v>1</v>
      </c>
      <c r="DV197" s="154" t="str">
        <f t="shared" si="384"/>
        <v/>
      </c>
      <c r="DW197" s="508"/>
      <c r="DX197" s="345"/>
      <c r="DY197" s="348"/>
      <c r="DZ197" s="348"/>
      <c r="EA197" s="348"/>
      <c r="EB197" s="349"/>
      <c r="EC197" s="388"/>
      <c r="ED197" s="1065"/>
      <c r="EE197" s="376" t="s">
        <v>55</v>
      </c>
      <c r="EF197" s="348"/>
      <c r="EG197" s="349"/>
      <c r="EH197" s="388"/>
      <c r="EI197" s="348"/>
      <c r="EJ197" s="348"/>
      <c r="EK197" s="348"/>
      <c r="EL197" s="349"/>
      <c r="EM197" s="388"/>
      <c r="EN197" s="348"/>
      <c r="EO197" s="348"/>
      <c r="EP197" s="348"/>
      <c r="EQ197" s="349"/>
      <c r="ER197" s="388"/>
      <c r="ES197" s="348"/>
      <c r="ET197" s="348"/>
      <c r="EU197" s="348"/>
      <c r="EV197" s="349"/>
      <c r="EW197" s="388"/>
      <c r="EX197" s="348"/>
      <c r="EY197" s="395"/>
      <c r="EZ197" s="366" t="s">
        <v>430</v>
      </c>
      <c r="FA197" s="364" t="s">
        <v>430</v>
      </c>
      <c r="FB197" s="423" t="s">
        <v>430</v>
      </c>
      <c r="FC197" s="348"/>
      <c r="FD197" s="348"/>
      <c r="FE197" s="348"/>
      <c r="FF197" s="349"/>
      <c r="FG197" s="541"/>
      <c r="FH197" s="348"/>
      <c r="FI197" s="348"/>
      <c r="FJ197" s="348"/>
      <c r="FK197" s="524"/>
      <c r="FL197" s="210"/>
      <c r="FM197" s="43"/>
      <c r="FN197" s="43"/>
      <c r="FO197" s="55" t="str">
        <f t="shared" si="348"/>
        <v/>
      </c>
      <c r="FP197" s="43"/>
      <c r="FQ197" s="56" t="str">
        <f>IF(AO197="","",INDEX($FW$2:$GA$2,2,MATCH(AO197,#REF!,0)))</f>
        <v/>
      </c>
      <c r="FR197" s="57" t="str">
        <f>IF(AP197="","",INDEX($FW$2:$GA$2,2,MATCH(AP197,#REF!,0)))</f>
        <v/>
      </c>
      <c r="FS197" s="57" t="str">
        <f>IF(AQ197="","",INDEX($FW$2:$GA$2,2,MATCH(AQ197,#REF!,0)))</f>
        <v/>
      </c>
      <c r="FT197" s="57" t="str">
        <f>IF(AR197="","",INDEX($FW$2:$GA$2,2,MATCH(AR197,#REF!,0)))</f>
        <v/>
      </c>
      <c r="FU197" s="57" t="str">
        <f>IF(AS197="","",INDEX($FW$2:$GA$2,2,MATCH(AS197,#REF!,0)))</f>
        <v/>
      </c>
      <c r="FV197" s="57" t="str">
        <f>IF(AT197="","",INDEX($FW$2:$GA$2,2,MATCH(AT197,#REF!,0)))</f>
        <v/>
      </c>
      <c r="FW197" s="57" t="str">
        <f>IF(AU197="","",INDEX($FW$2:$GA$2,2,MATCH(AU197,#REF!,0)))</f>
        <v/>
      </c>
      <c r="FX197" s="57" t="str">
        <f>IF(AV197="","",INDEX($FW$2:$GA$2,2,MATCH(AV197,#REF!,0)))</f>
        <v/>
      </c>
      <c r="FY197" s="57" t="str">
        <f>IF(AW197="","",INDEX($FW$2:$GA$2,2,MATCH(AW197,#REF!,0)))</f>
        <v/>
      </c>
      <c r="FZ197" s="58" t="str">
        <f>IF(AX197="","",INDEX($FW$2:$GA$2,2,MATCH(AX197,#REF!,0)))</f>
        <v/>
      </c>
      <c r="GA197" s="59" t="e">
        <f>SUMPRODUCT(FQ197:FZ197,#REF!)</f>
        <v>#REF!</v>
      </c>
      <c r="GB197" s="43"/>
      <c r="GC197" s="88" t="str">
        <f t="shared" si="349"/>
        <v/>
      </c>
      <c r="GD197" s="88" t="e">
        <f t="shared" si="350"/>
        <v>#REF!</v>
      </c>
      <c r="GE197" s="88" t="e">
        <f t="shared" si="351"/>
        <v>#REF!</v>
      </c>
      <c r="GF197" s="87" t="e">
        <f t="shared" si="352"/>
        <v>#REF!</v>
      </c>
      <c r="GG197" s="87" t="str">
        <f t="shared" si="353"/>
        <v/>
      </c>
      <c r="GH197" s="87" t="str">
        <f t="shared" si="354"/>
        <v/>
      </c>
      <c r="GI197" s="87" t="str">
        <f t="shared" si="355"/>
        <v/>
      </c>
      <c r="GJ197" s="87" t="str">
        <f t="shared" si="356"/>
        <v/>
      </c>
    </row>
    <row r="198" spans="1:192" s="13" customFormat="1" ht="22.5" customHeight="1">
      <c r="A198" s="608"/>
      <c r="B198" s="166"/>
      <c r="C198" s="494"/>
      <c r="D198" s="498" t="s">
        <v>374</v>
      </c>
      <c r="E198" s="195" t="s">
        <v>262</v>
      </c>
      <c r="F198" s="198" t="s">
        <v>358</v>
      </c>
      <c r="G198" s="167"/>
      <c r="H198" s="165"/>
      <c r="I198" s="167">
        <v>1993</v>
      </c>
      <c r="J198" s="167" t="str">
        <f t="shared" si="358"/>
        <v>平5</v>
      </c>
      <c r="K198" s="167"/>
      <c r="L198" s="621">
        <v>937</v>
      </c>
      <c r="M198" s="68"/>
      <c r="N198" s="68"/>
      <c r="O198" s="168"/>
      <c r="P198" s="168"/>
      <c r="Q198" s="169"/>
      <c r="R198" s="461" t="e">
        <f t="shared" si="359"/>
        <v>#DIV/0!</v>
      </c>
      <c r="S198" s="461" t="e">
        <f t="shared" si="360"/>
        <v>#DIV/0!</v>
      </c>
      <c r="T198" s="462" t="e">
        <f t="shared" si="361"/>
        <v>#DIV/0!</v>
      </c>
      <c r="U198" s="68"/>
      <c r="V198" s="68"/>
      <c r="W198" s="68"/>
      <c r="X198" s="68"/>
      <c r="Y198" s="68"/>
      <c r="Z198" s="79" t="str">
        <f t="shared" si="362"/>
        <v>4: 500㎡以上</v>
      </c>
      <c r="AA198" s="69"/>
      <c r="AB198" s="69" t="str">
        <f t="shared" si="363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364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365"/>
        <v>22</v>
      </c>
      <c r="AZ198" s="68"/>
      <c r="BA198" s="68">
        <f t="shared" si="366"/>
        <v>22</v>
      </c>
      <c r="BB198" s="69" t="e">
        <f t="shared" si="367"/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368"/>
        <v/>
      </c>
      <c r="BK198" s="441" t="s">
        <v>68</v>
      </c>
      <c r="BL198" s="441">
        <v>2</v>
      </c>
      <c r="BM198" s="441"/>
      <c r="BN198" s="442"/>
      <c r="BO198" s="440"/>
      <c r="BP198" s="441"/>
      <c r="BQ198" s="441"/>
      <c r="BR198" s="441"/>
      <c r="BS198" s="441"/>
      <c r="BT198" s="441"/>
      <c r="BU198" s="441"/>
      <c r="BV198" s="442"/>
      <c r="BW198" s="191"/>
      <c r="BX198" s="190"/>
      <c r="BY198" s="190"/>
      <c r="BZ198" s="499"/>
      <c r="CA198" s="192">
        <v>1</v>
      </c>
      <c r="CB198" s="177" t="str">
        <f>IF($F198="","",IFERROR(INDEX(#REF!,MATCH('一覧（改訂前の当初）'!$F151,#REF!,0),MATCH($CA$4,#REF!,0)),""))</f>
        <v/>
      </c>
      <c r="CC198" s="178" t="str">
        <f t="shared" si="385"/>
        <v/>
      </c>
      <c r="CD198" s="176" t="str">
        <f t="shared" si="342"/>
        <v/>
      </c>
      <c r="CE198" s="179"/>
      <c r="CF198" s="106" t="str">
        <f t="shared" si="343"/>
        <v/>
      </c>
      <c r="CG198" s="75" t="str">
        <f>IF(OR($CF198="",$F198=""),"",INDEX(#REF!,MATCH($F198,#REF!,0),MATCH(CF$4,#REF!,0)))</f>
        <v/>
      </c>
      <c r="CH198" s="180" t="str">
        <f t="shared" si="344"/>
        <v/>
      </c>
      <c r="CI198" s="75">
        <v>1</v>
      </c>
      <c r="CJ198" s="181" t="str">
        <f t="shared" si="369"/>
        <v/>
      </c>
      <c r="CK198" s="107" t="e">
        <f>IF(OR(L198="",TYPE(L198)&lt;&gt;1),"",IF(OR(BJ198="",INDEX(#REF!,MATCH('一覧（改訂前の当初）'!$N151,#REF!,0),MATCH('一覧（改訂前の当初）'!CK$4,#REF!,0))="",INDEX(#REF!,MATCH('一覧（改訂前の当初）'!$N151,#REF!,0),MATCH('一覧（改訂前の当初）'!CK$4,#REF!,0))+$I198&gt;=BJ198),"",IF(OR(BI198="事後保全対応で更新",BI198="事後保全のみ更新せず"),"",INDEX(#REF!,MATCH('一覧（改訂前の当初）'!$N151,#REF!,0),MATCH('一覧（改訂前の当初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370"/>
        <v>#REF!</v>
      </c>
      <c r="CN198" s="75">
        <v>1</v>
      </c>
      <c r="CO198" s="181" t="e">
        <f t="shared" si="371"/>
        <v>#REF!</v>
      </c>
      <c r="CP198" s="107" t="e">
        <f>IF(OR(L198="",TYPE(L198)&lt;&gt;1),"",IF(OR(BJ198="",INDEX(#REF!,MATCH('一覧（改訂前の当初）'!N151,#REF!,0),MATCH(CP$4,#REF!,0))="",INDEX(#REF!,MATCH('一覧（改訂前の当初）'!N151,#REF!,0),MATCH(CP$4,#REF!,0))+$I198&gt;=BJ198),"",IF(OR(BI198="事後保全対応で更新",BI198="事後保全のみ更新せず"),"",INDEX(#REF!,MATCH('一覧（改訂前の当初）'!$N151,#REF!,0),MATCH('一覧（改訂前の当初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345"/>
        <v>#REF!</v>
      </c>
      <c r="CS198" s="75">
        <v>1</v>
      </c>
      <c r="CT198" s="181" t="e">
        <f t="shared" si="386"/>
        <v>#REF!</v>
      </c>
      <c r="CU198" s="107" t="e">
        <f>IF(OR(L198="",TYPE(L198)&lt;&gt;1),"",IF(OR(BJ198="",,INDEX(#REF!,MATCH('一覧（改訂前の当初）'!$N151,#REF!,0),MATCH('一覧（改訂前の当初）'!CU$4,#REF!,0))="",INDEX(#REF!,MATCH('一覧（改訂前の当初）'!$N151,#REF!,0),MATCH('一覧（改訂前の当初）'!CU$4,#REF!,0))+I198&gt;=BJ198),"",IF(OR(BI198="事後保全対応で更新",BI198="事後保全のみ更新せず"),"",INDEX(#REF!,MATCH('一覧（改訂前の当初）'!$N151,#REF!,0),MATCH('一覧（改訂前の当初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372"/>
        <v>#REF!</v>
      </c>
      <c r="CX198" s="75">
        <v>1</v>
      </c>
      <c r="CY198" s="182" t="e">
        <f t="shared" si="373"/>
        <v>#REF!</v>
      </c>
      <c r="CZ198" s="109" t="str">
        <f t="shared" si="346"/>
        <v/>
      </c>
      <c r="DA198" s="76" t="str">
        <f t="shared" si="357"/>
        <v/>
      </c>
      <c r="DB198" s="82">
        <v>1</v>
      </c>
      <c r="DC198" s="183" t="str">
        <f t="shared" si="347"/>
        <v/>
      </c>
      <c r="DD198" s="85" t="str">
        <f>IF($CZ198="","",INDEX(#REF!,MATCH($F198,#REF!,0),MATCH(CZ$4,#REF!,0)))</f>
        <v/>
      </c>
      <c r="DE198" s="184" t="str">
        <f t="shared" si="374"/>
        <v/>
      </c>
      <c r="DF198" s="77">
        <v>3</v>
      </c>
      <c r="DG198" s="185" t="str">
        <f t="shared" si="375"/>
        <v/>
      </c>
      <c r="DH198" s="78" t="str">
        <f t="shared" si="376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377"/>
        <v/>
      </c>
      <c r="DK198" s="75">
        <v>1</v>
      </c>
      <c r="DL198" s="181" t="str">
        <f t="shared" si="378"/>
        <v/>
      </c>
      <c r="DM198" s="78" t="str">
        <f t="shared" si="379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380"/>
        <v/>
      </c>
      <c r="DP198" s="75">
        <v>1</v>
      </c>
      <c r="DQ198" s="181" t="str">
        <f t="shared" si="381"/>
        <v/>
      </c>
      <c r="DR198" s="78" t="str">
        <f t="shared" si="382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383"/>
        <v/>
      </c>
      <c r="DU198" s="75">
        <v>1</v>
      </c>
      <c r="DV198" s="154" t="str">
        <f t="shared" si="384"/>
        <v/>
      </c>
      <c r="DW198" s="508"/>
      <c r="DX198" s="345"/>
      <c r="DY198" s="348"/>
      <c r="DZ198" s="348"/>
      <c r="EA198" s="348"/>
      <c r="EB198" s="349"/>
      <c r="EC198" s="388"/>
      <c r="ED198" s="1065"/>
      <c r="EE198" s="376" t="s">
        <v>55</v>
      </c>
      <c r="EF198" s="348"/>
      <c r="EG198" s="349"/>
      <c r="EH198" s="388"/>
      <c r="EI198" s="348"/>
      <c r="EJ198" s="348"/>
      <c r="EK198" s="348"/>
      <c r="EL198" s="349"/>
      <c r="EM198" s="388"/>
      <c r="EN198" s="348"/>
      <c r="EO198" s="348"/>
      <c r="EP198" s="348"/>
      <c r="EQ198" s="349"/>
      <c r="ER198" s="388"/>
      <c r="ES198" s="348"/>
      <c r="ET198" s="348"/>
      <c r="EU198" s="348"/>
      <c r="EV198" s="349"/>
      <c r="EW198" s="388"/>
      <c r="EX198" s="348"/>
      <c r="EY198" s="395"/>
      <c r="EZ198" s="366" t="s">
        <v>430</v>
      </c>
      <c r="FA198" s="364" t="s">
        <v>430</v>
      </c>
      <c r="FB198" s="423" t="s">
        <v>430</v>
      </c>
      <c r="FC198" s="348"/>
      <c r="FD198" s="348"/>
      <c r="FE198" s="348"/>
      <c r="FF198" s="349"/>
      <c r="FG198" s="541"/>
      <c r="FH198" s="348"/>
      <c r="FI198" s="348"/>
      <c r="FJ198" s="348"/>
      <c r="FK198" s="524"/>
      <c r="FL198" s="210"/>
      <c r="FM198" s="43"/>
      <c r="FN198" s="43"/>
      <c r="FO198" s="55" t="str">
        <f t="shared" si="348"/>
        <v/>
      </c>
      <c r="FP198" s="43"/>
      <c r="FQ198" s="56" t="str">
        <f>IF(AO198="","",INDEX($FW$2:$GA$2,2,MATCH(AO198,#REF!,0)))</f>
        <v/>
      </c>
      <c r="FR198" s="57" t="str">
        <f>IF(AP198="","",INDEX($FW$2:$GA$2,2,MATCH(AP198,#REF!,0)))</f>
        <v/>
      </c>
      <c r="FS198" s="57" t="str">
        <f>IF(AQ198="","",INDEX($FW$2:$GA$2,2,MATCH(AQ198,#REF!,0)))</f>
        <v/>
      </c>
      <c r="FT198" s="57" t="str">
        <f>IF(AR198="","",INDEX($FW$2:$GA$2,2,MATCH(AR198,#REF!,0)))</f>
        <v/>
      </c>
      <c r="FU198" s="57" t="str">
        <f>IF(AS198="","",INDEX($FW$2:$GA$2,2,MATCH(AS198,#REF!,0)))</f>
        <v/>
      </c>
      <c r="FV198" s="57" t="str">
        <f>IF(AT198="","",INDEX($FW$2:$GA$2,2,MATCH(AT198,#REF!,0)))</f>
        <v/>
      </c>
      <c r="FW198" s="57" t="str">
        <f>IF(AU198="","",INDEX($FW$2:$GA$2,2,MATCH(AU198,#REF!,0)))</f>
        <v/>
      </c>
      <c r="FX198" s="57" t="str">
        <f>IF(AV198="","",INDEX($FW$2:$GA$2,2,MATCH(AV198,#REF!,0)))</f>
        <v/>
      </c>
      <c r="FY198" s="57" t="str">
        <f>IF(AW198="","",INDEX($FW$2:$GA$2,2,MATCH(AW198,#REF!,0)))</f>
        <v/>
      </c>
      <c r="FZ198" s="58" t="str">
        <f>IF(AX198="","",INDEX($FW$2:$GA$2,2,MATCH(AX198,#REF!,0)))</f>
        <v/>
      </c>
      <c r="GA198" s="59" t="e">
        <f>SUMPRODUCT(FQ198:FZ198,#REF!)</f>
        <v>#REF!</v>
      </c>
      <c r="GB198" s="43"/>
      <c r="GC198" s="88" t="str">
        <f t="shared" si="349"/>
        <v/>
      </c>
      <c r="GD198" s="88" t="e">
        <f t="shared" si="350"/>
        <v>#REF!</v>
      </c>
      <c r="GE198" s="88" t="e">
        <f t="shared" si="351"/>
        <v>#REF!</v>
      </c>
      <c r="GF198" s="87" t="e">
        <f t="shared" si="352"/>
        <v>#REF!</v>
      </c>
      <c r="GG198" s="87" t="str">
        <f t="shared" si="353"/>
        <v/>
      </c>
      <c r="GH198" s="87" t="str">
        <f t="shared" si="354"/>
        <v/>
      </c>
      <c r="GI198" s="87" t="str">
        <f t="shared" si="355"/>
        <v/>
      </c>
      <c r="GJ198" s="87" t="str">
        <f t="shared" si="356"/>
        <v/>
      </c>
    </row>
    <row r="199" spans="1:192" s="13" customFormat="1" ht="22.5" customHeight="1">
      <c r="A199" s="608"/>
      <c r="B199" s="166"/>
      <c r="C199" s="494"/>
      <c r="D199" s="498" t="s">
        <v>374</v>
      </c>
      <c r="E199" s="195" t="s">
        <v>263</v>
      </c>
      <c r="F199" s="198" t="s">
        <v>358</v>
      </c>
      <c r="G199" s="167"/>
      <c r="H199" s="165"/>
      <c r="I199" s="167">
        <v>1973</v>
      </c>
      <c r="J199" s="167" t="str">
        <f t="shared" si="358"/>
        <v>昭48</v>
      </c>
      <c r="K199" s="167"/>
      <c r="L199" s="621">
        <v>216</v>
      </c>
      <c r="M199" s="68"/>
      <c r="N199" s="68"/>
      <c r="O199" s="168"/>
      <c r="P199" s="168"/>
      <c r="Q199" s="169"/>
      <c r="R199" s="461" t="e">
        <f t="shared" si="359"/>
        <v>#DIV/0!</v>
      </c>
      <c r="S199" s="461" t="e">
        <f t="shared" si="360"/>
        <v>#DIV/0!</v>
      </c>
      <c r="T199" s="462" t="e">
        <f t="shared" si="361"/>
        <v>#DIV/0!</v>
      </c>
      <c r="U199" s="68"/>
      <c r="V199" s="68"/>
      <c r="W199" s="68"/>
      <c r="X199" s="68"/>
      <c r="Y199" s="68"/>
      <c r="Z199" s="79" t="str">
        <f t="shared" si="362"/>
        <v>5: 200㎡以上</v>
      </c>
      <c r="AA199" s="69"/>
      <c r="AB199" s="69" t="str">
        <f t="shared" si="363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364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365"/>
        <v>42</v>
      </c>
      <c r="AZ199" s="68"/>
      <c r="BA199" s="68">
        <f t="shared" si="366"/>
        <v>42</v>
      </c>
      <c r="BB199" s="69" t="e">
        <f t="shared" si="367"/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368"/>
        <v/>
      </c>
      <c r="BK199" s="441" t="s">
        <v>70</v>
      </c>
      <c r="BL199" s="441">
        <v>1</v>
      </c>
      <c r="BM199" s="441"/>
      <c r="BN199" s="442"/>
      <c r="BO199" s="440"/>
      <c r="BP199" s="441"/>
      <c r="BQ199" s="441"/>
      <c r="BR199" s="441"/>
      <c r="BS199" s="441"/>
      <c r="BT199" s="441"/>
      <c r="BU199" s="441"/>
      <c r="BV199" s="442"/>
      <c r="BW199" s="191"/>
      <c r="BX199" s="190"/>
      <c r="BY199" s="190"/>
      <c r="BZ199" s="499"/>
      <c r="CA199" s="192">
        <v>1</v>
      </c>
      <c r="CB199" s="177" t="str">
        <f>IF($F199="","",IFERROR(INDEX(#REF!,MATCH('一覧（改訂前の当初）'!$F152,#REF!,0),MATCH($CA$4,#REF!,0)),""))</f>
        <v/>
      </c>
      <c r="CC199" s="178" t="str">
        <f t="shared" si="385"/>
        <v/>
      </c>
      <c r="CD199" s="176" t="str">
        <f t="shared" si="342"/>
        <v/>
      </c>
      <c r="CE199" s="179"/>
      <c r="CF199" s="106" t="str">
        <f t="shared" si="343"/>
        <v/>
      </c>
      <c r="CG199" s="75" t="str">
        <f>IF(OR($CF199="",$F199=""),"",INDEX(#REF!,MATCH($F199,#REF!,0),MATCH(CF$4,#REF!,0)))</f>
        <v/>
      </c>
      <c r="CH199" s="180" t="str">
        <f t="shared" si="344"/>
        <v/>
      </c>
      <c r="CI199" s="75">
        <v>1</v>
      </c>
      <c r="CJ199" s="181" t="str">
        <f t="shared" si="369"/>
        <v/>
      </c>
      <c r="CK199" s="107" t="e">
        <f>IF(OR(L199="",TYPE(L199)&lt;&gt;1),"",IF(OR(BJ199="",INDEX(#REF!,MATCH('一覧（改訂前の当初）'!$N152,#REF!,0),MATCH('一覧（改訂前の当初）'!CK$4,#REF!,0))="",INDEX(#REF!,MATCH('一覧（改訂前の当初）'!$N152,#REF!,0),MATCH('一覧（改訂前の当初）'!CK$4,#REF!,0))+$I199&gt;=BJ199),"",IF(OR(BI199="事後保全対応で更新",BI199="事後保全のみ更新せず"),"",INDEX(#REF!,MATCH('一覧（改訂前の当初）'!$N152,#REF!,0),MATCH('一覧（改訂前の当初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370"/>
        <v>#REF!</v>
      </c>
      <c r="CN199" s="75">
        <v>1</v>
      </c>
      <c r="CO199" s="181" t="e">
        <f t="shared" si="371"/>
        <v>#REF!</v>
      </c>
      <c r="CP199" s="107" t="e">
        <f>IF(OR(L199="",TYPE(L199)&lt;&gt;1),"",IF(OR(BJ199="",INDEX(#REF!,MATCH('一覧（改訂前の当初）'!N152,#REF!,0),MATCH(CP$4,#REF!,0))="",INDEX(#REF!,MATCH('一覧（改訂前の当初）'!N152,#REF!,0),MATCH(CP$4,#REF!,0))+$I199&gt;=BJ199),"",IF(OR(BI199="事後保全対応で更新",BI199="事後保全のみ更新せず"),"",INDEX(#REF!,MATCH('一覧（改訂前の当初）'!$N152,#REF!,0),MATCH('一覧（改訂前の当初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345"/>
        <v>#REF!</v>
      </c>
      <c r="CS199" s="75">
        <v>1</v>
      </c>
      <c r="CT199" s="181" t="e">
        <f t="shared" si="386"/>
        <v>#REF!</v>
      </c>
      <c r="CU199" s="107" t="e">
        <f>IF(OR(L199="",TYPE(L199)&lt;&gt;1),"",IF(OR(BJ199="",,INDEX(#REF!,MATCH('一覧（改訂前の当初）'!$N152,#REF!,0),MATCH('一覧（改訂前の当初）'!CU$4,#REF!,0))="",INDEX(#REF!,MATCH('一覧（改訂前の当初）'!$N152,#REF!,0),MATCH('一覧（改訂前の当初）'!CU$4,#REF!,0))+I199&gt;=BJ199),"",IF(OR(BI199="事後保全対応で更新",BI199="事後保全のみ更新せず"),"",INDEX(#REF!,MATCH('一覧（改訂前の当初）'!$N152,#REF!,0),MATCH('一覧（改訂前の当初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372"/>
        <v>#REF!</v>
      </c>
      <c r="CX199" s="75">
        <v>1</v>
      </c>
      <c r="CY199" s="182" t="e">
        <f t="shared" si="373"/>
        <v>#REF!</v>
      </c>
      <c r="CZ199" s="109" t="str">
        <f t="shared" si="346"/>
        <v/>
      </c>
      <c r="DA199" s="76" t="str">
        <f t="shared" si="357"/>
        <v/>
      </c>
      <c r="DB199" s="82">
        <v>1</v>
      </c>
      <c r="DC199" s="183" t="str">
        <f t="shared" si="347"/>
        <v/>
      </c>
      <c r="DD199" s="85" t="str">
        <f>IF($CZ199="","",INDEX(#REF!,MATCH($F199,#REF!,0),MATCH(CZ$4,#REF!,0)))</f>
        <v/>
      </c>
      <c r="DE199" s="184" t="str">
        <f t="shared" si="374"/>
        <v/>
      </c>
      <c r="DF199" s="77">
        <v>3</v>
      </c>
      <c r="DG199" s="185" t="str">
        <f t="shared" si="375"/>
        <v/>
      </c>
      <c r="DH199" s="78" t="str">
        <f t="shared" si="376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377"/>
        <v/>
      </c>
      <c r="DK199" s="75">
        <v>1</v>
      </c>
      <c r="DL199" s="181" t="str">
        <f t="shared" si="378"/>
        <v/>
      </c>
      <c r="DM199" s="78" t="str">
        <f t="shared" si="379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380"/>
        <v/>
      </c>
      <c r="DP199" s="75">
        <v>1</v>
      </c>
      <c r="DQ199" s="181" t="str">
        <f t="shared" si="381"/>
        <v/>
      </c>
      <c r="DR199" s="78" t="str">
        <f t="shared" si="382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383"/>
        <v/>
      </c>
      <c r="DU199" s="75">
        <v>1</v>
      </c>
      <c r="DV199" s="154" t="str">
        <f t="shared" si="384"/>
        <v/>
      </c>
      <c r="DW199" s="508"/>
      <c r="DX199" s="345"/>
      <c r="DY199" s="348"/>
      <c r="DZ199" s="629" t="s">
        <v>429</v>
      </c>
      <c r="EA199" s="629" t="s">
        <v>429</v>
      </c>
      <c r="EB199" s="374"/>
      <c r="EC199" s="388"/>
      <c r="ED199" s="348"/>
      <c r="EE199" s="348"/>
      <c r="EF199" s="348"/>
      <c r="EG199" s="349"/>
      <c r="EH199" s="388"/>
      <c r="EI199" s="348"/>
      <c r="EJ199" s="348"/>
      <c r="EK199" s="348"/>
      <c r="EL199" s="349"/>
      <c r="EM199" s="388"/>
      <c r="EN199" s="348"/>
      <c r="EO199" s="348"/>
      <c r="EP199" s="348"/>
      <c r="EQ199" s="349"/>
      <c r="ER199" s="388"/>
      <c r="ES199" s="348"/>
      <c r="ET199" s="348"/>
      <c r="EU199" s="348"/>
      <c r="EV199" s="349"/>
      <c r="EW199" s="401" t="s">
        <v>55</v>
      </c>
      <c r="EX199" s="376" t="s">
        <v>55</v>
      </c>
      <c r="EY199" s="348"/>
      <c r="EZ199" s="348"/>
      <c r="FA199" s="349"/>
      <c r="FB199" s="388"/>
      <c r="FC199" s="348"/>
      <c r="FD199" s="348"/>
      <c r="FE199" s="348"/>
      <c r="FF199" s="349"/>
      <c r="FG199" s="541"/>
      <c r="FH199" s="348"/>
      <c r="FI199" s="348"/>
      <c r="FJ199" s="348"/>
      <c r="FK199" s="524"/>
      <c r="FL199" s="210"/>
      <c r="FM199" s="43"/>
      <c r="FN199" s="43"/>
      <c r="FO199" s="55" t="str">
        <f t="shared" si="348"/>
        <v/>
      </c>
      <c r="FP199" s="43"/>
      <c r="FQ199" s="56" t="str">
        <f>IF(AO199="","",INDEX($FW$2:$GA$2,2,MATCH(AO199,#REF!,0)))</f>
        <v/>
      </c>
      <c r="FR199" s="57" t="str">
        <f>IF(AP199="","",INDEX($FW$2:$GA$2,2,MATCH(AP199,#REF!,0)))</f>
        <v/>
      </c>
      <c r="FS199" s="57" t="str">
        <f>IF(AQ199="","",INDEX($FW$2:$GA$2,2,MATCH(AQ199,#REF!,0)))</f>
        <v/>
      </c>
      <c r="FT199" s="57" t="str">
        <f>IF(AR199="","",INDEX($FW$2:$GA$2,2,MATCH(AR199,#REF!,0)))</f>
        <v/>
      </c>
      <c r="FU199" s="57" t="str">
        <f>IF(AS199="","",INDEX($FW$2:$GA$2,2,MATCH(AS199,#REF!,0)))</f>
        <v/>
      </c>
      <c r="FV199" s="57" t="str">
        <f>IF(AT199="","",INDEX($FW$2:$GA$2,2,MATCH(AT199,#REF!,0)))</f>
        <v/>
      </c>
      <c r="FW199" s="57" t="str">
        <f>IF(AU199="","",INDEX($FW$2:$GA$2,2,MATCH(AU199,#REF!,0)))</f>
        <v/>
      </c>
      <c r="FX199" s="57" t="str">
        <f>IF(AV199="","",INDEX($FW$2:$GA$2,2,MATCH(AV199,#REF!,0)))</f>
        <v/>
      </c>
      <c r="FY199" s="57" t="str">
        <f>IF(AW199="","",INDEX($FW$2:$GA$2,2,MATCH(AW199,#REF!,0)))</f>
        <v/>
      </c>
      <c r="FZ199" s="58" t="str">
        <f>IF(AX199="","",INDEX($FW$2:$GA$2,2,MATCH(AX199,#REF!,0)))</f>
        <v/>
      </c>
      <c r="GA199" s="59" t="e">
        <f>SUMPRODUCT(FQ199:FZ199,#REF!)</f>
        <v>#REF!</v>
      </c>
      <c r="GB199" s="43"/>
      <c r="GC199" s="88" t="str">
        <f t="shared" si="349"/>
        <v/>
      </c>
      <c r="GD199" s="88" t="e">
        <f t="shared" si="350"/>
        <v>#REF!</v>
      </c>
      <c r="GE199" s="88" t="e">
        <f t="shared" si="351"/>
        <v>#REF!</v>
      </c>
      <c r="GF199" s="87" t="e">
        <f t="shared" si="352"/>
        <v>#REF!</v>
      </c>
      <c r="GG199" s="87" t="str">
        <f t="shared" si="353"/>
        <v/>
      </c>
      <c r="GH199" s="87" t="str">
        <f t="shared" si="354"/>
        <v/>
      </c>
      <c r="GI199" s="87" t="str">
        <f t="shared" si="355"/>
        <v/>
      </c>
      <c r="GJ199" s="87" t="str">
        <f t="shared" si="356"/>
        <v/>
      </c>
    </row>
    <row r="200" spans="1:192" s="13" customFormat="1" ht="22.5" customHeight="1">
      <c r="A200" s="608"/>
      <c r="B200" s="166"/>
      <c r="C200" s="494"/>
      <c r="D200" s="498" t="s">
        <v>374</v>
      </c>
      <c r="E200" s="195" t="s">
        <v>264</v>
      </c>
      <c r="F200" s="198" t="s">
        <v>358</v>
      </c>
      <c r="G200" s="167"/>
      <c r="H200" s="165"/>
      <c r="I200" s="167">
        <v>1973</v>
      </c>
      <c r="J200" s="167" t="str">
        <f t="shared" si="358"/>
        <v>昭48</v>
      </c>
      <c r="K200" s="167"/>
      <c r="L200" s="621">
        <v>1250</v>
      </c>
      <c r="M200" s="68"/>
      <c r="N200" s="68"/>
      <c r="O200" s="168"/>
      <c r="P200" s="168"/>
      <c r="Q200" s="169"/>
      <c r="R200" s="461" t="e">
        <f t="shared" si="359"/>
        <v>#DIV/0!</v>
      </c>
      <c r="S200" s="461" t="e">
        <f t="shared" si="360"/>
        <v>#DIV/0!</v>
      </c>
      <c r="T200" s="462" t="e">
        <f t="shared" si="361"/>
        <v>#DIV/0!</v>
      </c>
      <c r="U200" s="68"/>
      <c r="V200" s="68"/>
      <c r="W200" s="68"/>
      <c r="X200" s="68"/>
      <c r="Y200" s="68"/>
      <c r="Z200" s="79" t="str">
        <f t="shared" si="362"/>
        <v>3: 1,000㎡以上</v>
      </c>
      <c r="AA200" s="69"/>
      <c r="AB200" s="69" t="str">
        <f t="shared" si="363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364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365"/>
        <v>42</v>
      </c>
      <c r="AZ200" s="68"/>
      <c r="BA200" s="68">
        <f t="shared" si="366"/>
        <v>42</v>
      </c>
      <c r="BB200" s="69" t="e">
        <f t="shared" si="367"/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368"/>
        <v/>
      </c>
      <c r="BK200" s="441" t="s">
        <v>70</v>
      </c>
      <c r="BL200" s="441">
        <v>2</v>
      </c>
      <c r="BM200" s="441"/>
      <c r="BN200" s="442"/>
      <c r="BO200" s="440"/>
      <c r="BP200" s="441"/>
      <c r="BQ200" s="441"/>
      <c r="BR200" s="441"/>
      <c r="BS200" s="441"/>
      <c r="BT200" s="441"/>
      <c r="BU200" s="441"/>
      <c r="BV200" s="442"/>
      <c r="BW200" s="191"/>
      <c r="BX200" s="190"/>
      <c r="BY200" s="190"/>
      <c r="BZ200" s="499"/>
      <c r="CA200" s="192">
        <v>1</v>
      </c>
      <c r="CB200" s="177" t="str">
        <f>IF($F200="","",IFERROR(INDEX(#REF!,MATCH('一覧（改訂前の当初）'!$F153,#REF!,0),MATCH($CA$4,#REF!,0)),""))</f>
        <v/>
      </c>
      <c r="CC200" s="178" t="str">
        <f t="shared" si="385"/>
        <v/>
      </c>
      <c r="CD200" s="176" t="str">
        <f t="shared" ref="CD200:CD240" si="387">IF(BI200="廃止等",BJ200,"")</f>
        <v/>
      </c>
      <c r="CE200" s="179"/>
      <c r="CF200" s="106" t="str">
        <f t="shared" ref="CF200:CF240" si="388">IF(BE200="","",IF(BE200="要躯体改修",$B$4,VALUE(LEFT(BE200,4))))</f>
        <v/>
      </c>
      <c r="CG200" s="75" t="str">
        <f>IF(OR($CF200="",$F200=""),"",INDEX(#REF!,MATCH($F200,#REF!,0),MATCH(CF$4,#REF!,0)))</f>
        <v/>
      </c>
      <c r="CH200" s="180" t="str">
        <f t="shared" ref="CH200:CH240" si="389">IF(OR(L200="",TYPE(L200)&lt;&gt;1,$CF200=""),"",ROUND(L200*CG200,0))</f>
        <v/>
      </c>
      <c r="CI200" s="75">
        <v>1</v>
      </c>
      <c r="CJ200" s="181" t="str">
        <f t="shared" si="369"/>
        <v/>
      </c>
      <c r="CK200" s="107" t="e">
        <f>IF(OR(L200="",TYPE(L200)&lt;&gt;1),"",IF(OR(BJ200="",INDEX(#REF!,MATCH('一覧（改訂前の当初）'!$N153,#REF!,0),MATCH('一覧（改訂前の当初）'!CK$4,#REF!,0))="",INDEX(#REF!,MATCH('一覧（改訂前の当初）'!$N153,#REF!,0),MATCH('一覧（改訂前の当初）'!CK$4,#REF!,0))+$I200&gt;=BJ200),"",IF(OR(BI200="事後保全対応で更新",BI200="事後保全のみ更新せず"),"",INDEX(#REF!,MATCH('一覧（改訂前の当初）'!$N153,#REF!,0),MATCH('一覧（改訂前の当初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370"/>
        <v>#REF!</v>
      </c>
      <c r="CN200" s="75">
        <v>1</v>
      </c>
      <c r="CO200" s="181" t="e">
        <f t="shared" si="371"/>
        <v>#REF!</v>
      </c>
      <c r="CP200" s="107" t="e">
        <f>IF(OR(L200="",TYPE(L200)&lt;&gt;1),"",IF(OR(BJ200="",INDEX(#REF!,MATCH('一覧（改訂前の当初）'!N153,#REF!,0),MATCH(CP$4,#REF!,0))="",INDEX(#REF!,MATCH('一覧（改訂前の当初）'!N153,#REF!,0),MATCH(CP$4,#REF!,0))+$I200&gt;=BJ200),"",IF(OR(BI200="事後保全対応で更新",BI200="事後保全のみ更新せず"),"",INDEX(#REF!,MATCH('一覧（改訂前の当初）'!$N153,#REF!,0),MATCH('一覧（改訂前の当初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ref="CR200:CR240" si="390">IF(OR(CP200="",L200="",TYPE(L200)&lt;&gt;1),"",ROUND(L200*CQ200,0))</f>
        <v>#REF!</v>
      </c>
      <c r="CS200" s="75">
        <v>1</v>
      </c>
      <c r="CT200" s="181" t="e">
        <f t="shared" si="386"/>
        <v>#REF!</v>
      </c>
      <c r="CU200" s="107" t="e">
        <f>IF(OR(L200="",TYPE(L200)&lt;&gt;1),"",IF(OR(BJ200="",,INDEX(#REF!,MATCH('一覧（改訂前の当初）'!$N153,#REF!,0),MATCH('一覧（改訂前の当初）'!CU$4,#REF!,0))="",INDEX(#REF!,MATCH('一覧（改訂前の当初）'!$N153,#REF!,0),MATCH('一覧（改訂前の当初）'!CU$4,#REF!,0))+I200&gt;=BJ200),"",IF(OR(BI200="事後保全対応で更新",BI200="事後保全のみ更新せず"),"",INDEX(#REF!,MATCH('一覧（改訂前の当初）'!$N153,#REF!,0),MATCH('一覧（改訂前の当初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372"/>
        <v>#REF!</v>
      </c>
      <c r="CX200" s="75">
        <v>1</v>
      </c>
      <c r="CY200" s="182" t="e">
        <f t="shared" si="373"/>
        <v>#REF!</v>
      </c>
      <c r="CZ200" s="109" t="str">
        <f t="shared" ref="CZ200:CZ240" si="391">IF(OR(BI200="更新",BI200="事後保全対応で更新"),IF(AND(BJ200&lt;&gt;"",TYPE(BJ200)=1),BJ200,""),"")</f>
        <v/>
      </c>
      <c r="DA200" s="76" t="str">
        <f t="shared" si="357"/>
        <v/>
      </c>
      <c r="DB200" s="82">
        <v>1</v>
      </c>
      <c r="DC200" s="183" t="str">
        <f t="shared" ref="DC200:DC240" si="392">IF(OR(CZ200="",$L200="",TYPE($L200)&lt;&gt;1),"",L200*DB200)</f>
        <v/>
      </c>
      <c r="DD200" s="85" t="str">
        <f>IF($CZ200="","",INDEX(#REF!,MATCH($F200,#REF!,0),MATCH(CZ$4,#REF!,0)))</f>
        <v/>
      </c>
      <c r="DE200" s="184" t="str">
        <f t="shared" si="374"/>
        <v/>
      </c>
      <c r="DF200" s="77">
        <v>3</v>
      </c>
      <c r="DG200" s="185" t="str">
        <f t="shared" si="375"/>
        <v/>
      </c>
      <c r="DH200" s="78" t="str">
        <f t="shared" si="376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377"/>
        <v/>
      </c>
      <c r="DK200" s="75">
        <v>1</v>
      </c>
      <c r="DL200" s="181" t="str">
        <f t="shared" si="378"/>
        <v/>
      </c>
      <c r="DM200" s="78" t="str">
        <f t="shared" si="379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380"/>
        <v/>
      </c>
      <c r="DP200" s="75">
        <v>1</v>
      </c>
      <c r="DQ200" s="181" t="str">
        <f t="shared" si="381"/>
        <v/>
      </c>
      <c r="DR200" s="78" t="str">
        <f t="shared" si="382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383"/>
        <v/>
      </c>
      <c r="DU200" s="75">
        <v>1</v>
      </c>
      <c r="DV200" s="154" t="str">
        <f t="shared" si="384"/>
        <v/>
      </c>
      <c r="DW200" s="508"/>
      <c r="DX200" s="345"/>
      <c r="DY200" s="366" t="s">
        <v>430</v>
      </c>
      <c r="DZ200" s="366" t="s">
        <v>430</v>
      </c>
      <c r="EA200" s="366" t="s">
        <v>430</v>
      </c>
      <c r="EB200" s="374"/>
      <c r="EC200" s="407"/>
      <c r="ED200" s="348"/>
      <c r="EE200" s="348"/>
      <c r="EF200" s="348"/>
      <c r="EG200" s="349"/>
      <c r="EH200" s="388"/>
      <c r="EI200" s="348"/>
      <c r="EJ200" s="348"/>
      <c r="EK200" s="348"/>
      <c r="EL200" s="349"/>
      <c r="EM200" s="388"/>
      <c r="EN200" s="348"/>
      <c r="EO200" s="348"/>
      <c r="EP200" s="348"/>
      <c r="EQ200" s="349"/>
      <c r="ER200" s="388"/>
      <c r="ES200" s="429"/>
      <c r="ET200" s="629" t="s">
        <v>429</v>
      </c>
      <c r="EU200" s="629" t="s">
        <v>429</v>
      </c>
      <c r="EV200" s="630" t="s">
        <v>429</v>
      </c>
      <c r="EW200" s="558"/>
      <c r="EX200" s="429"/>
      <c r="EY200" s="429"/>
      <c r="EZ200" s="348"/>
      <c r="FA200" s="349"/>
      <c r="FB200" s="388"/>
      <c r="FC200" s="348"/>
      <c r="FD200" s="348"/>
      <c r="FE200" s="348"/>
      <c r="FF200" s="349"/>
      <c r="FG200" s="541"/>
      <c r="FH200" s="348"/>
      <c r="FI200" s="348"/>
      <c r="FJ200" s="348"/>
      <c r="FK200" s="524"/>
      <c r="FL200" s="210"/>
      <c r="FM200" s="43"/>
      <c r="FN200" s="43"/>
      <c r="FO200" s="55" t="str">
        <f t="shared" ref="FO200:FO240" si="393">IF(SUM(DW200:FL200)=0,"",SUM(DW200:FL200)+CC200)</f>
        <v/>
      </c>
      <c r="FP200" s="43"/>
      <c r="FQ200" s="56" t="str">
        <f>IF(AO200="","",INDEX($FW$2:$GA$2,2,MATCH(AO200,#REF!,0)))</f>
        <v/>
      </c>
      <c r="FR200" s="57" t="str">
        <f>IF(AP200="","",INDEX($FW$2:$GA$2,2,MATCH(AP200,#REF!,0)))</f>
        <v/>
      </c>
      <c r="FS200" s="57" t="str">
        <f>IF(AQ200="","",INDEX($FW$2:$GA$2,2,MATCH(AQ200,#REF!,0)))</f>
        <v/>
      </c>
      <c r="FT200" s="57" t="str">
        <f>IF(AR200="","",INDEX($FW$2:$GA$2,2,MATCH(AR200,#REF!,0)))</f>
        <v/>
      </c>
      <c r="FU200" s="57" t="str">
        <f>IF(AS200="","",INDEX($FW$2:$GA$2,2,MATCH(AS200,#REF!,0)))</f>
        <v/>
      </c>
      <c r="FV200" s="57" t="str">
        <f>IF(AT200="","",INDEX($FW$2:$GA$2,2,MATCH(AT200,#REF!,0)))</f>
        <v/>
      </c>
      <c r="FW200" s="57" t="str">
        <f>IF(AU200="","",INDEX($FW$2:$GA$2,2,MATCH(AU200,#REF!,0)))</f>
        <v/>
      </c>
      <c r="FX200" s="57" t="str">
        <f>IF(AV200="","",INDEX($FW$2:$GA$2,2,MATCH(AV200,#REF!,0)))</f>
        <v/>
      </c>
      <c r="FY200" s="57" t="str">
        <f>IF(AW200="","",INDEX($FW$2:$GA$2,2,MATCH(AW200,#REF!,0)))</f>
        <v/>
      </c>
      <c r="FZ200" s="58" t="str">
        <f>IF(AX200="","",INDEX($FW$2:$GA$2,2,MATCH(AX200,#REF!,0)))</f>
        <v/>
      </c>
      <c r="GA200" s="59" t="e">
        <f>SUMPRODUCT(FQ200:FZ200,#REF!)</f>
        <v>#REF!</v>
      </c>
      <c r="GB200" s="43"/>
      <c r="GC200" s="88" t="str">
        <f t="shared" ref="GC200:GC240" si="394">IF(CF200="","",CF200+CI200-1)</f>
        <v/>
      </c>
      <c r="GD200" s="88" t="e">
        <f t="shared" ref="GD200:GD240" si="395">IF(CK200="","",CK200+CN200-1)</f>
        <v>#REF!</v>
      </c>
      <c r="GE200" s="88" t="e">
        <f t="shared" ref="GE200:GE240" si="396">IF(CP200="","",CP200+CS200-1)</f>
        <v>#REF!</v>
      </c>
      <c r="GF200" s="87" t="e">
        <f t="shared" ref="GF200:GF240" si="397">IF(CU200="","",CU200+CX200-1)</f>
        <v>#REF!</v>
      </c>
      <c r="GG200" s="87" t="str">
        <f t="shared" ref="GG200:GG240" si="398">IF(CZ200="","",CZ200+DF200-1)</f>
        <v/>
      </c>
      <c r="GH200" s="87" t="str">
        <f t="shared" ref="GH200:GH240" si="399">IF(DH200="","",DH200+DK200-1)</f>
        <v/>
      </c>
      <c r="GI200" s="87" t="str">
        <f t="shared" ref="GI200:GI240" si="400">IF(DM200="","",DM200+DP200-1)</f>
        <v/>
      </c>
      <c r="GJ200" s="87" t="str">
        <f t="shared" ref="GJ200:GJ240" si="401">IF(DR200="","",DR200+DU200-1)</f>
        <v/>
      </c>
    </row>
    <row r="201" spans="1:192" s="13" customFormat="1" ht="22.5" customHeight="1">
      <c r="A201" s="608"/>
      <c r="B201" s="166"/>
      <c r="C201" s="494"/>
      <c r="D201" s="498" t="s">
        <v>374</v>
      </c>
      <c r="E201" s="195" t="s">
        <v>265</v>
      </c>
      <c r="F201" s="198" t="s">
        <v>358</v>
      </c>
      <c r="G201" s="167"/>
      <c r="H201" s="165"/>
      <c r="I201" s="167">
        <v>2014</v>
      </c>
      <c r="J201" s="167" t="str">
        <f t="shared" si="358"/>
        <v>平26</v>
      </c>
      <c r="K201" s="167"/>
      <c r="L201" s="621">
        <v>480</v>
      </c>
      <c r="M201" s="68"/>
      <c r="N201" s="68"/>
      <c r="O201" s="168"/>
      <c r="P201" s="168"/>
      <c r="Q201" s="169"/>
      <c r="R201" s="461" t="e">
        <f t="shared" si="359"/>
        <v>#DIV/0!</v>
      </c>
      <c r="S201" s="461" t="e">
        <f t="shared" si="360"/>
        <v>#DIV/0!</v>
      </c>
      <c r="T201" s="462" t="e">
        <f t="shared" si="361"/>
        <v>#DIV/0!</v>
      </c>
      <c r="U201" s="68"/>
      <c r="V201" s="68"/>
      <c r="W201" s="68"/>
      <c r="X201" s="68"/>
      <c r="Y201" s="68"/>
      <c r="Z201" s="79" t="str">
        <f t="shared" si="362"/>
        <v>5: 200㎡以上</v>
      </c>
      <c r="AA201" s="69"/>
      <c r="AB201" s="69" t="str">
        <f t="shared" si="363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364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365"/>
        <v>1</v>
      </c>
      <c r="AZ201" s="68"/>
      <c r="BA201" s="68">
        <f t="shared" si="366"/>
        <v>1</v>
      </c>
      <c r="BB201" s="69" t="e">
        <f t="shared" si="367"/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368"/>
        <v/>
      </c>
      <c r="BK201" s="441" t="s">
        <v>70</v>
      </c>
      <c r="BL201" s="441">
        <v>1</v>
      </c>
      <c r="BM201" s="441"/>
      <c r="BN201" s="442"/>
      <c r="BO201" s="440"/>
      <c r="BP201" s="441"/>
      <c r="BQ201" s="441"/>
      <c r="BR201" s="441"/>
      <c r="BS201" s="441"/>
      <c r="BT201" s="441"/>
      <c r="BU201" s="441"/>
      <c r="BV201" s="442"/>
      <c r="BW201" s="191"/>
      <c r="BX201" s="190"/>
      <c r="BY201" s="190"/>
      <c r="BZ201" s="499"/>
      <c r="CA201" s="192">
        <v>1</v>
      </c>
      <c r="CB201" s="177" t="str">
        <f>IF($F201="","",IFERROR(INDEX(#REF!,MATCH('一覧（改訂前の当初）'!$F154,#REF!,0),MATCH($CA$4,#REF!,0)),""))</f>
        <v/>
      </c>
      <c r="CC201" s="178" t="str">
        <f t="shared" si="385"/>
        <v/>
      </c>
      <c r="CD201" s="176" t="str">
        <f t="shared" si="387"/>
        <v/>
      </c>
      <c r="CE201" s="179"/>
      <c r="CF201" s="106" t="str">
        <f t="shared" si="388"/>
        <v/>
      </c>
      <c r="CG201" s="75" t="str">
        <f>IF(OR($CF201="",$F201=""),"",INDEX(#REF!,MATCH($F201,#REF!,0),MATCH(CF$4,#REF!,0)))</f>
        <v/>
      </c>
      <c r="CH201" s="180" t="str">
        <f t="shared" si="389"/>
        <v/>
      </c>
      <c r="CI201" s="75">
        <v>1</v>
      </c>
      <c r="CJ201" s="181" t="str">
        <f t="shared" si="369"/>
        <v/>
      </c>
      <c r="CK201" s="107" t="e">
        <f>IF(OR(L201="",TYPE(L201)&lt;&gt;1),"",IF(OR(BJ201="",INDEX(#REF!,MATCH('一覧（改訂前の当初）'!$N154,#REF!,0),MATCH('一覧（改訂前の当初）'!CK$4,#REF!,0))="",INDEX(#REF!,MATCH('一覧（改訂前の当初）'!$N154,#REF!,0),MATCH('一覧（改訂前の当初）'!CK$4,#REF!,0))+$I201&gt;=BJ201),"",IF(OR(BI201="事後保全対応で更新",BI201="事後保全のみ更新せず"),"",INDEX(#REF!,MATCH('一覧（改訂前の当初）'!$N154,#REF!,0),MATCH('一覧（改訂前の当初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370"/>
        <v>#REF!</v>
      </c>
      <c r="CN201" s="75">
        <v>1</v>
      </c>
      <c r="CO201" s="181" t="e">
        <f t="shared" si="371"/>
        <v>#REF!</v>
      </c>
      <c r="CP201" s="107" t="e">
        <f>IF(OR(L201="",TYPE(L201)&lt;&gt;1),"",IF(OR(BJ201="",INDEX(#REF!,MATCH('一覧（改訂前の当初）'!N154,#REF!,0),MATCH(CP$4,#REF!,0))="",INDEX(#REF!,MATCH('一覧（改訂前の当初）'!N154,#REF!,0),MATCH(CP$4,#REF!,0))+$I201&gt;=BJ201),"",IF(OR(BI201="事後保全対応で更新",BI201="事後保全のみ更新せず"),"",INDEX(#REF!,MATCH('一覧（改訂前の当初）'!$N154,#REF!,0),MATCH('一覧（改訂前の当初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390"/>
        <v>#REF!</v>
      </c>
      <c r="CS201" s="75">
        <v>1</v>
      </c>
      <c r="CT201" s="181" t="e">
        <f t="shared" si="386"/>
        <v>#REF!</v>
      </c>
      <c r="CU201" s="107" t="e">
        <f>IF(OR(L201="",TYPE(L201)&lt;&gt;1),"",IF(OR(BJ201="",,INDEX(#REF!,MATCH('一覧（改訂前の当初）'!$N154,#REF!,0),MATCH('一覧（改訂前の当初）'!CU$4,#REF!,0))="",INDEX(#REF!,MATCH('一覧（改訂前の当初）'!$N154,#REF!,0),MATCH('一覧（改訂前の当初）'!CU$4,#REF!,0))+I201&gt;=BJ201),"",IF(OR(BI201="事後保全対応で更新",BI201="事後保全のみ更新せず"),"",INDEX(#REF!,MATCH('一覧（改訂前の当初）'!$N154,#REF!,0),MATCH('一覧（改訂前の当初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372"/>
        <v>#REF!</v>
      </c>
      <c r="CX201" s="75">
        <v>1</v>
      </c>
      <c r="CY201" s="182" t="e">
        <f t="shared" si="373"/>
        <v>#REF!</v>
      </c>
      <c r="CZ201" s="109" t="str">
        <f t="shared" si="391"/>
        <v/>
      </c>
      <c r="DA201" s="76" t="str">
        <f t="shared" ref="DA201:DA240" si="402">IF(N201="","",N201)</f>
        <v/>
      </c>
      <c r="DB201" s="82">
        <v>1</v>
      </c>
      <c r="DC201" s="183" t="str">
        <f t="shared" si="392"/>
        <v/>
      </c>
      <c r="DD201" s="85" t="str">
        <f>IF($CZ201="","",INDEX(#REF!,MATCH($F201,#REF!,0),MATCH(CZ$4,#REF!,0)))</f>
        <v/>
      </c>
      <c r="DE201" s="184" t="str">
        <f t="shared" si="374"/>
        <v/>
      </c>
      <c r="DF201" s="77">
        <v>3</v>
      </c>
      <c r="DG201" s="185" t="str">
        <f t="shared" si="375"/>
        <v/>
      </c>
      <c r="DH201" s="78" t="str">
        <f t="shared" si="376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377"/>
        <v/>
      </c>
      <c r="DK201" s="75">
        <v>1</v>
      </c>
      <c r="DL201" s="181" t="str">
        <f t="shared" si="378"/>
        <v/>
      </c>
      <c r="DM201" s="78" t="str">
        <f t="shared" si="379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380"/>
        <v/>
      </c>
      <c r="DP201" s="75">
        <v>1</v>
      </c>
      <c r="DQ201" s="181" t="str">
        <f t="shared" si="381"/>
        <v/>
      </c>
      <c r="DR201" s="78" t="str">
        <f t="shared" si="382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383"/>
        <v/>
      </c>
      <c r="DU201" s="75">
        <v>1</v>
      </c>
      <c r="DV201" s="154" t="str">
        <f t="shared" si="384"/>
        <v/>
      </c>
      <c r="DW201" s="508"/>
      <c r="DX201" s="345"/>
      <c r="DY201" s="348"/>
      <c r="DZ201" s="348"/>
      <c r="EA201" s="348"/>
      <c r="EB201" s="349"/>
      <c r="EC201" s="388"/>
      <c r="ED201" s="348"/>
      <c r="EE201" s="348"/>
      <c r="EF201" s="348"/>
      <c r="EG201" s="349"/>
      <c r="EH201" s="388"/>
      <c r="EI201" s="348"/>
      <c r="EJ201" s="348"/>
      <c r="EK201" s="348"/>
      <c r="EL201" s="349"/>
      <c r="EM201" s="388"/>
      <c r="EN201" s="348"/>
      <c r="EO201" s="368"/>
      <c r="EP201" s="376" t="s">
        <v>55</v>
      </c>
      <c r="EQ201" s="417" t="s">
        <v>55</v>
      </c>
      <c r="ER201" s="388"/>
      <c r="ES201" s="348"/>
      <c r="ET201" s="348"/>
      <c r="EU201" s="348"/>
      <c r="EV201" s="349"/>
      <c r="EW201" s="388"/>
      <c r="EX201" s="348"/>
      <c r="EY201" s="348"/>
      <c r="EZ201" s="348"/>
      <c r="FA201" s="349"/>
      <c r="FB201" s="388"/>
      <c r="FC201" s="348"/>
      <c r="FD201" s="348"/>
      <c r="FE201" s="348"/>
      <c r="FF201" s="349"/>
      <c r="FG201" s="541"/>
      <c r="FH201" s="366" t="s">
        <v>430</v>
      </c>
      <c r="FI201" s="366" t="s">
        <v>430</v>
      </c>
      <c r="FJ201" s="366" t="s">
        <v>430</v>
      </c>
      <c r="FK201" s="524"/>
      <c r="FL201" s="210"/>
      <c r="FM201" s="43"/>
      <c r="FN201" s="43"/>
      <c r="FO201" s="55" t="str">
        <f t="shared" si="393"/>
        <v/>
      </c>
      <c r="FP201" s="43"/>
      <c r="FQ201" s="56" t="str">
        <f>IF(AO201="","",INDEX($FW$2:$GA$2,2,MATCH(AO201,#REF!,0)))</f>
        <v/>
      </c>
      <c r="FR201" s="57" t="str">
        <f>IF(AP201="","",INDEX($FW$2:$GA$2,2,MATCH(AP201,#REF!,0)))</f>
        <v/>
      </c>
      <c r="FS201" s="57" t="str">
        <f>IF(AQ201="","",INDEX($FW$2:$GA$2,2,MATCH(AQ201,#REF!,0)))</f>
        <v/>
      </c>
      <c r="FT201" s="57" t="str">
        <f>IF(AR201="","",INDEX($FW$2:$GA$2,2,MATCH(AR201,#REF!,0)))</f>
        <v/>
      </c>
      <c r="FU201" s="57" t="str">
        <f>IF(AS201="","",INDEX($FW$2:$GA$2,2,MATCH(AS201,#REF!,0)))</f>
        <v/>
      </c>
      <c r="FV201" s="57" t="str">
        <f>IF(AT201="","",INDEX($FW$2:$GA$2,2,MATCH(AT201,#REF!,0)))</f>
        <v/>
      </c>
      <c r="FW201" s="57" t="str">
        <f>IF(AU201="","",INDEX($FW$2:$GA$2,2,MATCH(AU201,#REF!,0)))</f>
        <v/>
      </c>
      <c r="FX201" s="57" t="str">
        <f>IF(AV201="","",INDEX($FW$2:$GA$2,2,MATCH(AV201,#REF!,0)))</f>
        <v/>
      </c>
      <c r="FY201" s="57" t="str">
        <f>IF(AW201="","",INDEX($FW$2:$GA$2,2,MATCH(AW201,#REF!,0)))</f>
        <v/>
      </c>
      <c r="FZ201" s="58" t="str">
        <f>IF(AX201="","",INDEX($FW$2:$GA$2,2,MATCH(AX201,#REF!,0)))</f>
        <v/>
      </c>
      <c r="GA201" s="59" t="e">
        <f>SUMPRODUCT(FQ201:FZ201,#REF!)</f>
        <v>#REF!</v>
      </c>
      <c r="GB201" s="43"/>
      <c r="GC201" s="88" t="str">
        <f t="shared" si="394"/>
        <v/>
      </c>
      <c r="GD201" s="88" t="e">
        <f t="shared" si="395"/>
        <v>#REF!</v>
      </c>
      <c r="GE201" s="88" t="e">
        <f t="shared" si="396"/>
        <v>#REF!</v>
      </c>
      <c r="GF201" s="87" t="e">
        <f t="shared" si="397"/>
        <v>#REF!</v>
      </c>
      <c r="GG201" s="87" t="str">
        <f t="shared" si="398"/>
        <v/>
      </c>
      <c r="GH201" s="87" t="str">
        <f t="shared" si="399"/>
        <v/>
      </c>
      <c r="GI201" s="87" t="str">
        <f t="shared" si="400"/>
        <v/>
      </c>
      <c r="GJ201" s="87" t="str">
        <f t="shared" si="401"/>
        <v/>
      </c>
    </row>
    <row r="202" spans="1:192" s="13" customFormat="1" ht="22.5" customHeight="1">
      <c r="A202" s="608"/>
      <c r="B202" s="166"/>
      <c r="C202" s="494"/>
      <c r="D202" s="498" t="s">
        <v>374</v>
      </c>
      <c r="E202" s="195" t="s">
        <v>389</v>
      </c>
      <c r="F202" s="198" t="s">
        <v>358</v>
      </c>
      <c r="G202" s="167"/>
      <c r="H202" s="165"/>
      <c r="I202" s="167">
        <v>2000</v>
      </c>
      <c r="J202" s="167" t="str">
        <f t="shared" si="358"/>
        <v>平12</v>
      </c>
      <c r="K202" s="167"/>
      <c r="L202" s="621">
        <v>313</v>
      </c>
      <c r="M202" s="68"/>
      <c r="N202" s="68"/>
      <c r="O202" s="168"/>
      <c r="P202" s="168"/>
      <c r="Q202" s="169"/>
      <c r="R202" s="461" t="e">
        <f t="shared" si="359"/>
        <v>#DIV/0!</v>
      </c>
      <c r="S202" s="461" t="e">
        <f t="shared" si="360"/>
        <v>#DIV/0!</v>
      </c>
      <c r="T202" s="462" t="e">
        <f t="shared" si="361"/>
        <v>#DIV/0!</v>
      </c>
      <c r="U202" s="68"/>
      <c r="V202" s="68"/>
      <c r="W202" s="68"/>
      <c r="X202" s="68"/>
      <c r="Y202" s="68"/>
      <c r="Z202" s="79" t="str">
        <f t="shared" si="362"/>
        <v>5: 200㎡以上</v>
      </c>
      <c r="AA202" s="69"/>
      <c r="AB202" s="69" t="str">
        <f t="shared" si="363"/>
        <v/>
      </c>
      <c r="AC202" s="170"/>
      <c r="AD202" s="170"/>
      <c r="AE202" s="171"/>
      <c r="AF202" s="170"/>
      <c r="AG202" s="170"/>
      <c r="AH202" s="170"/>
      <c r="AI202" s="172"/>
      <c r="AJ202" s="172"/>
      <c r="AK202" s="172"/>
      <c r="AL202" s="172"/>
      <c r="AM202" s="173"/>
      <c r="AN202" s="463" t="str">
        <f t="shared" si="364"/>
        <v/>
      </c>
      <c r="AO202" s="464"/>
      <c r="AP202" s="464"/>
      <c r="AQ202" s="464"/>
      <c r="AR202" s="464"/>
      <c r="AS202" s="464"/>
      <c r="AT202" s="464"/>
      <c r="AU202" s="464"/>
      <c r="AV202" s="464"/>
      <c r="AW202" s="464"/>
      <c r="AX202" s="464"/>
      <c r="AY202" s="68">
        <f t="shared" si="365"/>
        <v>15</v>
      </c>
      <c r="AZ202" s="68"/>
      <c r="BA202" s="68">
        <f t="shared" si="366"/>
        <v>15</v>
      </c>
      <c r="BB202" s="69" t="e">
        <f t="shared" si="367"/>
        <v>#REF!</v>
      </c>
      <c r="BC202" s="146"/>
      <c r="BD202" s="465"/>
      <c r="BE202" s="466"/>
      <c r="BF202" s="174"/>
      <c r="BG202" s="175"/>
      <c r="BH202" s="467"/>
      <c r="BI202" s="465"/>
      <c r="BJ202" s="441" t="str">
        <f t="shared" si="368"/>
        <v/>
      </c>
      <c r="BK202" s="441" t="s">
        <v>68</v>
      </c>
      <c r="BL202" s="441">
        <v>1</v>
      </c>
      <c r="BM202" s="441"/>
      <c r="BN202" s="442"/>
      <c r="BO202" s="440"/>
      <c r="BP202" s="441"/>
      <c r="BQ202" s="441"/>
      <c r="BR202" s="441"/>
      <c r="BS202" s="441"/>
      <c r="BT202" s="441"/>
      <c r="BU202" s="441"/>
      <c r="BV202" s="442"/>
      <c r="BW202" s="191"/>
      <c r="BX202" s="190"/>
      <c r="BY202" s="190"/>
      <c r="BZ202" s="499"/>
      <c r="CA202" s="192">
        <v>1</v>
      </c>
      <c r="CB202" s="177" t="str">
        <f>IF($F202="","",IFERROR(INDEX(#REF!,MATCH('一覧（改訂前の当初）'!$F155,#REF!,0),MATCH($CA$4,#REF!,0)),""))</f>
        <v/>
      </c>
      <c r="CC202" s="178" t="str">
        <f t="shared" si="385"/>
        <v/>
      </c>
      <c r="CD202" s="176" t="str">
        <f t="shared" si="387"/>
        <v/>
      </c>
      <c r="CE202" s="179"/>
      <c r="CF202" s="106" t="str">
        <f t="shared" si="388"/>
        <v/>
      </c>
      <c r="CG202" s="75" t="str">
        <f>IF(OR($CF202="",$F202=""),"",INDEX(#REF!,MATCH($F202,#REF!,0),MATCH(CF$4,#REF!,0)))</f>
        <v/>
      </c>
      <c r="CH202" s="180" t="str">
        <f t="shared" si="389"/>
        <v/>
      </c>
      <c r="CI202" s="75">
        <v>1</v>
      </c>
      <c r="CJ202" s="181" t="str">
        <f t="shared" si="369"/>
        <v/>
      </c>
      <c r="CK202" s="107" t="e">
        <f>IF(OR(L202="",TYPE(L202)&lt;&gt;1),"",IF(OR(BJ202="",INDEX(#REF!,MATCH('一覧（改訂前の当初）'!$N155,#REF!,0),MATCH('一覧（改訂前の当初）'!CK$4,#REF!,0))="",INDEX(#REF!,MATCH('一覧（改訂前の当初）'!$N155,#REF!,0),MATCH('一覧（改訂前の当初）'!CK$4,#REF!,0))+$I202&gt;=BJ202),"",IF(OR(BI202="事後保全対応で更新",BI202="事後保全のみ更新せず"),"",INDEX(#REF!,MATCH('一覧（改訂前の当初）'!$N155,#REF!,0),MATCH('一覧（改訂前の当初）'!CK$4,#REF!,0))+$I202)))</f>
        <v>#REF!</v>
      </c>
      <c r="CL202" s="75" t="e">
        <f>IF(OR(CK202="",$F202=""),"",IF(AND(CK202&lt;&gt;"",$CF202=CK202),INDEX(#REF!,MATCH($F202,#REF!,0),MATCH(CK$4,#REF!,0))+35,INDEX(#REF!,MATCH($F202,#REF!,0),MATCH(CK$4,#REF!,0))))</f>
        <v>#REF!</v>
      </c>
      <c r="CM202" s="180" t="e">
        <f t="shared" si="370"/>
        <v>#REF!</v>
      </c>
      <c r="CN202" s="75">
        <v>1</v>
      </c>
      <c r="CO202" s="181" t="e">
        <f t="shared" si="371"/>
        <v>#REF!</v>
      </c>
      <c r="CP202" s="107" t="e">
        <f>IF(OR(L202="",TYPE(L202)&lt;&gt;1),"",IF(OR(BJ202="",INDEX(#REF!,MATCH('一覧（改訂前の当初）'!N155,#REF!,0),MATCH(CP$4,#REF!,0))="",INDEX(#REF!,MATCH('一覧（改訂前の当初）'!N155,#REF!,0),MATCH(CP$4,#REF!,0))+$I202&gt;=BJ202),"",IF(OR(BI202="事後保全対応で更新",BI202="事後保全のみ更新せず"),"",INDEX(#REF!,MATCH('一覧（改訂前の当初）'!$N155,#REF!,0),MATCH('一覧（改訂前の当初）'!CP$4,#REF!,0))+$I202)))</f>
        <v>#REF!</v>
      </c>
      <c r="CQ202" s="75" t="e">
        <f>IF(OR(CP202="",$F202=""),"",IF(BI202="中規模のみで残存維持",IF(AND($CF202=CP202,CP202&lt;&gt;""),INDEX(#REF!,MATCH($F202,#REF!,0),MATCH(CK$4,#REF!,0))+35,INDEX(#REF!,MATCH($F202,#REF!,0),MATCH(CK$4,#REF!,0))),IF(AND($CF202=CP202,CP202&lt;&gt;""),INDEX(#REF!,MATCH($F202,#REF!,0),MATCH(CF$4,#REF!,0))+35,INDEX(#REF!,MATCH($F202,#REF!,0),MATCH(CP$4,#REF!,0)))))</f>
        <v>#REF!</v>
      </c>
      <c r="CR202" s="180" t="e">
        <f t="shared" si="390"/>
        <v>#REF!</v>
      </c>
      <c r="CS202" s="75">
        <v>1</v>
      </c>
      <c r="CT202" s="181" t="e">
        <f t="shared" si="386"/>
        <v>#REF!</v>
      </c>
      <c r="CU202" s="107" t="e">
        <f>IF(OR(L202="",TYPE(L202)&lt;&gt;1),"",IF(OR(BJ202="",,INDEX(#REF!,MATCH('一覧（改訂前の当初）'!$N155,#REF!,0),MATCH('一覧（改訂前の当初）'!CU$4,#REF!,0))="",INDEX(#REF!,MATCH('一覧（改訂前の当初）'!$N155,#REF!,0),MATCH('一覧（改訂前の当初）'!CU$4,#REF!,0))+I202&gt;=BJ202),"",IF(OR(BI202="事後保全対応で更新",BI202="事後保全のみ更新せず"),"",INDEX(#REF!,MATCH('一覧（改訂前の当初）'!$N155,#REF!,0),MATCH('一覧（改訂前の当初）'!CU$4,#REF!,0))+I202)))</f>
        <v>#REF!</v>
      </c>
      <c r="CV202" s="75" t="e">
        <f>IF(OR(CU202="",$F202=""),"",IF(AND(CU202&lt;&gt;"",$CF202=CU202),INDEX(#REF!,MATCH($F202,#REF!,0),MATCH(CF$4,#REF!,0))+35,INDEX(#REF!,MATCH($F202,#REF!,0),MATCH(CU$4,#REF!,0))))</f>
        <v>#REF!</v>
      </c>
      <c r="CW202" s="180" t="e">
        <f t="shared" si="372"/>
        <v>#REF!</v>
      </c>
      <c r="CX202" s="75">
        <v>1</v>
      </c>
      <c r="CY202" s="182" t="e">
        <f t="shared" si="373"/>
        <v>#REF!</v>
      </c>
      <c r="CZ202" s="109" t="str">
        <f t="shared" si="391"/>
        <v/>
      </c>
      <c r="DA202" s="76" t="str">
        <f t="shared" si="402"/>
        <v/>
      </c>
      <c r="DB202" s="82">
        <v>1</v>
      </c>
      <c r="DC202" s="183" t="str">
        <f t="shared" si="392"/>
        <v/>
      </c>
      <c r="DD202" s="85" t="str">
        <f>IF($CZ202="","",INDEX(#REF!,MATCH($F202,#REF!,0),MATCH(CZ$4,#REF!,0)))</f>
        <v/>
      </c>
      <c r="DE202" s="184" t="str">
        <f t="shared" si="374"/>
        <v/>
      </c>
      <c r="DF202" s="77">
        <v>3</v>
      </c>
      <c r="DG202" s="185" t="str">
        <f t="shared" si="375"/>
        <v/>
      </c>
      <c r="DH202" s="78" t="str">
        <f t="shared" si="376"/>
        <v/>
      </c>
      <c r="DI202" s="75" t="str">
        <f>IF(OR(DH202="",$F202=""),"",IF(AND(DH202&lt;&gt;"",$CF202=DH202),INDEX(#REF!,MATCH($F202,#REF!,0),MATCH(DI$4,#REF!,0))+35,INDEX(#REF!,MATCH($F202,#REF!,0),MATCH(DI$4,#REF!,0))))</f>
        <v/>
      </c>
      <c r="DJ202" s="180" t="str">
        <f t="shared" si="377"/>
        <v/>
      </c>
      <c r="DK202" s="75">
        <v>1</v>
      </c>
      <c r="DL202" s="181" t="str">
        <f t="shared" si="378"/>
        <v/>
      </c>
      <c r="DM202" s="78" t="str">
        <f t="shared" si="379"/>
        <v/>
      </c>
      <c r="DN202" s="75" t="str">
        <f>IF(OR(DM202="",$F202=""),"",IF(AND($BJ202=DM202,DM202&lt;&gt;""),INDEX(#REF!,MATCH($F202,#REF!,0),MATCH(DN$4,#REF!,0))+35,INDEX(#REF!,MATCH($F202,#REF!,0),MATCH(DN$4,#REF!,0))))</f>
        <v/>
      </c>
      <c r="DO202" s="180" t="str">
        <f t="shared" si="380"/>
        <v/>
      </c>
      <c r="DP202" s="75">
        <v>1</v>
      </c>
      <c r="DQ202" s="181" t="str">
        <f t="shared" si="381"/>
        <v/>
      </c>
      <c r="DR202" s="78" t="str">
        <f t="shared" si="382"/>
        <v/>
      </c>
      <c r="DS202" s="75" t="str">
        <f>IF(OR(DR202="",$F202=""),"",IF(AND(DR202&lt;&gt;"",$CF202=DR202),INDEX(#REF!,MATCH($F202,#REF!,0),MATCH(DS$4,#REF!,0))+35,INDEX(#REF!,MATCH($F202,#REF!,0),MATCH(DS$4,#REF!,0))))</f>
        <v/>
      </c>
      <c r="DT202" s="180" t="str">
        <f t="shared" si="383"/>
        <v/>
      </c>
      <c r="DU202" s="75">
        <v>1</v>
      </c>
      <c r="DV202" s="154" t="str">
        <f t="shared" si="384"/>
        <v/>
      </c>
      <c r="DW202" s="508"/>
      <c r="DX202" s="345"/>
      <c r="DY202" s="348"/>
      <c r="DZ202" s="348"/>
      <c r="EA202" s="348"/>
      <c r="EB202" s="349"/>
      <c r="EC202" s="401" t="s">
        <v>55</v>
      </c>
      <c r="ED202" s="376" t="s">
        <v>55</v>
      </c>
      <c r="EE202" s="348"/>
      <c r="EF202" s="348"/>
      <c r="EG202" s="349"/>
      <c r="EH202" s="388"/>
      <c r="EI202" s="348"/>
      <c r="EJ202" s="348"/>
      <c r="EK202" s="348"/>
      <c r="EL202" s="349"/>
      <c r="EM202" s="388"/>
      <c r="EN202" s="348"/>
      <c r="EO202" s="348"/>
      <c r="EP202" s="348"/>
      <c r="EQ202" s="349"/>
      <c r="ER202" s="388"/>
      <c r="ES202" s="348"/>
      <c r="ET202" s="348"/>
      <c r="EU202" s="348"/>
      <c r="EV202" s="377"/>
      <c r="EW202" s="423" t="s">
        <v>430</v>
      </c>
      <c r="EX202" s="366" t="s">
        <v>430</v>
      </c>
      <c r="EY202" s="348"/>
      <c r="EZ202" s="348"/>
      <c r="FA202" s="349"/>
      <c r="FB202" s="388"/>
      <c r="FC202" s="348"/>
      <c r="FD202" s="348"/>
      <c r="FE202" s="348"/>
      <c r="FF202" s="349"/>
      <c r="FG202" s="541"/>
      <c r="FH202" s="348"/>
      <c r="FI202" s="348"/>
      <c r="FJ202" s="348"/>
      <c r="FK202" s="524"/>
      <c r="FL202" s="210"/>
      <c r="FM202" s="43"/>
      <c r="FN202" s="43"/>
      <c r="FO202" s="55" t="str">
        <f t="shared" si="393"/>
        <v/>
      </c>
      <c r="FP202" s="43"/>
      <c r="FQ202" s="56" t="str">
        <f>IF(AO202="","",INDEX($FW$2:$GA$2,2,MATCH(AO202,#REF!,0)))</f>
        <v/>
      </c>
      <c r="FR202" s="57" t="str">
        <f>IF(AP202="","",INDEX($FW$2:$GA$2,2,MATCH(AP202,#REF!,0)))</f>
        <v/>
      </c>
      <c r="FS202" s="57" t="str">
        <f>IF(AQ202="","",INDEX($FW$2:$GA$2,2,MATCH(AQ202,#REF!,0)))</f>
        <v/>
      </c>
      <c r="FT202" s="57" t="str">
        <f>IF(AR202="","",INDEX($FW$2:$GA$2,2,MATCH(AR202,#REF!,0)))</f>
        <v/>
      </c>
      <c r="FU202" s="57" t="str">
        <f>IF(AS202="","",INDEX($FW$2:$GA$2,2,MATCH(AS202,#REF!,0)))</f>
        <v/>
      </c>
      <c r="FV202" s="57" t="str">
        <f>IF(AT202="","",INDEX($FW$2:$GA$2,2,MATCH(AT202,#REF!,0)))</f>
        <v/>
      </c>
      <c r="FW202" s="57" t="str">
        <f>IF(AU202="","",INDEX($FW$2:$GA$2,2,MATCH(AU202,#REF!,0)))</f>
        <v/>
      </c>
      <c r="FX202" s="57" t="str">
        <f>IF(AV202="","",INDEX($FW$2:$GA$2,2,MATCH(AV202,#REF!,0)))</f>
        <v/>
      </c>
      <c r="FY202" s="57" t="str">
        <f>IF(AW202="","",INDEX($FW$2:$GA$2,2,MATCH(AW202,#REF!,0)))</f>
        <v/>
      </c>
      <c r="FZ202" s="58" t="str">
        <f>IF(AX202="","",INDEX($FW$2:$GA$2,2,MATCH(AX202,#REF!,0)))</f>
        <v/>
      </c>
      <c r="GA202" s="59" t="e">
        <f>SUMPRODUCT(FQ202:FZ202,#REF!)</f>
        <v>#REF!</v>
      </c>
      <c r="GB202" s="43"/>
      <c r="GC202" s="88" t="str">
        <f t="shared" si="394"/>
        <v/>
      </c>
      <c r="GD202" s="88" t="e">
        <f t="shared" si="395"/>
        <v>#REF!</v>
      </c>
      <c r="GE202" s="88" t="e">
        <f t="shared" si="396"/>
        <v>#REF!</v>
      </c>
      <c r="GF202" s="87" t="e">
        <f t="shared" si="397"/>
        <v>#REF!</v>
      </c>
      <c r="GG202" s="87" t="str">
        <f t="shared" si="398"/>
        <v/>
      </c>
      <c r="GH202" s="87" t="str">
        <f t="shared" si="399"/>
        <v/>
      </c>
      <c r="GI202" s="87" t="str">
        <f t="shared" si="400"/>
        <v/>
      </c>
      <c r="GJ202" s="87" t="str">
        <f t="shared" si="401"/>
        <v/>
      </c>
    </row>
    <row r="203" spans="1:192" s="13" customFormat="1" ht="22.5" customHeight="1">
      <c r="A203" s="608"/>
      <c r="B203" s="166"/>
      <c r="C203" s="494"/>
      <c r="D203" s="498" t="s">
        <v>374</v>
      </c>
      <c r="E203" s="195" t="s">
        <v>266</v>
      </c>
      <c r="F203" s="198" t="s">
        <v>358</v>
      </c>
      <c r="G203" s="167"/>
      <c r="H203" s="165"/>
      <c r="I203" s="167">
        <v>2000</v>
      </c>
      <c r="J203" s="167" t="str">
        <f t="shared" si="358"/>
        <v>平12</v>
      </c>
      <c r="K203" s="167"/>
      <c r="L203" s="621">
        <v>183</v>
      </c>
      <c r="M203" s="68"/>
      <c r="N203" s="68"/>
      <c r="O203" s="168"/>
      <c r="P203" s="168"/>
      <c r="Q203" s="169"/>
      <c r="R203" s="461" t="e">
        <f t="shared" si="359"/>
        <v>#DIV/0!</v>
      </c>
      <c r="S203" s="461" t="e">
        <f t="shared" si="360"/>
        <v>#DIV/0!</v>
      </c>
      <c r="T203" s="462" t="e">
        <f t="shared" si="361"/>
        <v>#DIV/0!</v>
      </c>
      <c r="U203" s="68"/>
      <c r="V203" s="68"/>
      <c r="W203" s="68"/>
      <c r="X203" s="68"/>
      <c r="Y203" s="68"/>
      <c r="Z203" s="79" t="str">
        <f t="shared" si="362"/>
        <v>6: 100㎡以上</v>
      </c>
      <c r="AA203" s="69"/>
      <c r="AB203" s="69" t="str">
        <f t="shared" si="363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364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si="365"/>
        <v>15</v>
      </c>
      <c r="AZ203" s="68"/>
      <c r="BA203" s="68">
        <f t="shared" si="366"/>
        <v>15</v>
      </c>
      <c r="BB203" s="69" t="e">
        <f t="shared" si="367"/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si="368"/>
        <v/>
      </c>
      <c r="BK203" s="441" t="s">
        <v>68</v>
      </c>
      <c r="BL203" s="441">
        <v>1</v>
      </c>
      <c r="BM203" s="441"/>
      <c r="BN203" s="442"/>
      <c r="BO203" s="440"/>
      <c r="BP203" s="441"/>
      <c r="BQ203" s="441"/>
      <c r="BR203" s="441"/>
      <c r="BS203" s="441"/>
      <c r="BT203" s="441"/>
      <c r="BU203" s="441"/>
      <c r="BV203" s="442"/>
      <c r="BW203" s="191"/>
      <c r="BX203" s="190"/>
      <c r="BY203" s="190"/>
      <c r="BZ203" s="499"/>
      <c r="CA203" s="192">
        <v>1</v>
      </c>
      <c r="CB203" s="177" t="str">
        <f>IF($F203="","",IFERROR(INDEX(#REF!,MATCH('一覧（改訂前の当初）'!$F156,#REF!,0),MATCH($CA$4,#REF!,0)),""))</f>
        <v/>
      </c>
      <c r="CC203" s="178" t="str">
        <f t="shared" si="385"/>
        <v/>
      </c>
      <c r="CD203" s="176" t="str">
        <f t="shared" si="387"/>
        <v/>
      </c>
      <c r="CE203" s="179"/>
      <c r="CF203" s="106" t="str">
        <f t="shared" si="388"/>
        <v/>
      </c>
      <c r="CG203" s="75" t="str">
        <f>IF(OR($CF203="",$F203=""),"",INDEX(#REF!,MATCH($F203,#REF!,0),MATCH(CF$4,#REF!,0)))</f>
        <v/>
      </c>
      <c r="CH203" s="180" t="str">
        <f t="shared" si="389"/>
        <v/>
      </c>
      <c r="CI203" s="75">
        <v>1</v>
      </c>
      <c r="CJ203" s="181" t="str">
        <f t="shared" si="369"/>
        <v/>
      </c>
      <c r="CK203" s="107" t="e">
        <f>IF(OR(L203="",TYPE(L203)&lt;&gt;1),"",IF(OR(BJ203="",INDEX(#REF!,MATCH('一覧（改訂前の当初）'!$N156,#REF!,0),MATCH('一覧（改訂前の当初）'!CK$4,#REF!,0))="",INDEX(#REF!,MATCH('一覧（改訂前の当初）'!$N156,#REF!,0),MATCH('一覧（改訂前の当初）'!CK$4,#REF!,0))+$I203&gt;=BJ203),"",IF(OR(BI203="事後保全対応で更新",BI203="事後保全のみ更新せず"),"",INDEX(#REF!,MATCH('一覧（改訂前の当初）'!$N156,#REF!,0),MATCH('一覧（改訂前の当初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370"/>
        <v>#REF!</v>
      </c>
      <c r="CN203" s="75">
        <v>1</v>
      </c>
      <c r="CO203" s="181" t="e">
        <f t="shared" si="371"/>
        <v>#REF!</v>
      </c>
      <c r="CP203" s="107" t="e">
        <f>IF(OR(L203="",TYPE(L203)&lt;&gt;1),"",IF(OR(BJ203="",INDEX(#REF!,MATCH('一覧（改訂前の当初）'!N156,#REF!,0),MATCH(CP$4,#REF!,0))="",INDEX(#REF!,MATCH('一覧（改訂前の当初）'!N156,#REF!,0),MATCH(CP$4,#REF!,0))+$I203&gt;=BJ203),"",IF(OR(BI203="事後保全対応で更新",BI203="事後保全のみ更新せず"),"",INDEX(#REF!,MATCH('一覧（改訂前の当初）'!$N156,#REF!,0),MATCH('一覧（改訂前の当初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si="390"/>
        <v>#REF!</v>
      </c>
      <c r="CS203" s="75">
        <v>1</v>
      </c>
      <c r="CT203" s="181" t="e">
        <f t="shared" si="386"/>
        <v>#REF!</v>
      </c>
      <c r="CU203" s="107" t="e">
        <f>IF(OR(L203="",TYPE(L203)&lt;&gt;1),"",IF(OR(BJ203="",,INDEX(#REF!,MATCH('一覧（改訂前の当初）'!$N156,#REF!,0),MATCH('一覧（改訂前の当初）'!CU$4,#REF!,0))="",INDEX(#REF!,MATCH('一覧（改訂前の当初）'!$N156,#REF!,0),MATCH('一覧（改訂前の当初）'!CU$4,#REF!,0))+I203&gt;=BJ203),"",IF(OR(BI203="事後保全対応で更新",BI203="事後保全のみ更新せず"),"",INDEX(#REF!,MATCH('一覧（改訂前の当初）'!$N156,#REF!,0),MATCH('一覧（改訂前の当初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372"/>
        <v>#REF!</v>
      </c>
      <c r="CX203" s="75">
        <v>1</v>
      </c>
      <c r="CY203" s="182" t="e">
        <f t="shared" si="373"/>
        <v>#REF!</v>
      </c>
      <c r="CZ203" s="109" t="str">
        <f t="shared" si="391"/>
        <v/>
      </c>
      <c r="DA203" s="76" t="str">
        <f t="shared" si="402"/>
        <v/>
      </c>
      <c r="DB203" s="82">
        <v>1</v>
      </c>
      <c r="DC203" s="183" t="str">
        <f t="shared" si="392"/>
        <v/>
      </c>
      <c r="DD203" s="85" t="str">
        <f>IF($CZ203="","",INDEX(#REF!,MATCH($F203,#REF!,0),MATCH(CZ$4,#REF!,0)))</f>
        <v/>
      </c>
      <c r="DE203" s="184" t="str">
        <f t="shared" si="374"/>
        <v/>
      </c>
      <c r="DF203" s="77">
        <v>3</v>
      </c>
      <c r="DG203" s="185" t="str">
        <f t="shared" si="375"/>
        <v/>
      </c>
      <c r="DH203" s="78" t="str">
        <f t="shared" si="376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377"/>
        <v/>
      </c>
      <c r="DK203" s="75">
        <v>1</v>
      </c>
      <c r="DL203" s="181" t="str">
        <f t="shared" si="378"/>
        <v/>
      </c>
      <c r="DM203" s="78" t="str">
        <f t="shared" si="379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380"/>
        <v/>
      </c>
      <c r="DP203" s="75">
        <v>1</v>
      </c>
      <c r="DQ203" s="181" t="str">
        <f t="shared" si="381"/>
        <v/>
      </c>
      <c r="DR203" s="78" t="str">
        <f t="shared" si="382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383"/>
        <v/>
      </c>
      <c r="DU203" s="75">
        <v>1</v>
      </c>
      <c r="DV203" s="154" t="str">
        <f t="shared" si="384"/>
        <v/>
      </c>
      <c r="DW203" s="508"/>
      <c r="DX203" s="345"/>
      <c r="DY203" s="348"/>
      <c r="DZ203" s="348"/>
      <c r="EA203" s="348"/>
      <c r="EB203" s="349"/>
      <c r="EC203" s="401" t="s">
        <v>55</v>
      </c>
      <c r="ED203" s="376" t="s">
        <v>55</v>
      </c>
      <c r="EE203" s="348"/>
      <c r="EF203" s="348"/>
      <c r="EG203" s="349"/>
      <c r="EH203" s="388"/>
      <c r="EI203" s="348"/>
      <c r="EJ203" s="348"/>
      <c r="EK203" s="348"/>
      <c r="EL203" s="349"/>
      <c r="EM203" s="388"/>
      <c r="EN203" s="348"/>
      <c r="EO203" s="348"/>
      <c r="EP203" s="348"/>
      <c r="EQ203" s="349"/>
      <c r="ER203" s="388"/>
      <c r="ES203" s="348"/>
      <c r="ET203" s="348"/>
      <c r="EU203" s="348"/>
      <c r="EV203" s="349"/>
      <c r="EW203" s="423" t="s">
        <v>430</v>
      </c>
      <c r="EX203" s="366" t="s">
        <v>430</v>
      </c>
      <c r="EY203" s="348"/>
      <c r="EZ203" s="348"/>
      <c r="FA203" s="349"/>
      <c r="FB203" s="388"/>
      <c r="FC203" s="348"/>
      <c r="FD203" s="348"/>
      <c r="FE203" s="348"/>
      <c r="FF203" s="349"/>
      <c r="FG203" s="541"/>
      <c r="FH203" s="348"/>
      <c r="FI203" s="348"/>
      <c r="FJ203" s="348"/>
      <c r="FK203" s="524"/>
      <c r="FL203" s="210"/>
      <c r="FM203" s="43"/>
      <c r="FN203" s="43"/>
      <c r="FO203" s="55" t="str">
        <f t="shared" si="393"/>
        <v/>
      </c>
      <c r="FP203" s="43"/>
      <c r="FQ203" s="56" t="str">
        <f>IF(AO203="","",INDEX($FW$2:$GA$2,2,MATCH(AO203,#REF!,0)))</f>
        <v/>
      </c>
      <c r="FR203" s="57" t="str">
        <f>IF(AP203="","",INDEX($FW$2:$GA$2,2,MATCH(AP203,#REF!,0)))</f>
        <v/>
      </c>
      <c r="FS203" s="57" t="str">
        <f>IF(AQ203="","",INDEX($FW$2:$GA$2,2,MATCH(AQ203,#REF!,0)))</f>
        <v/>
      </c>
      <c r="FT203" s="57" t="str">
        <f>IF(AR203="","",INDEX($FW$2:$GA$2,2,MATCH(AR203,#REF!,0)))</f>
        <v/>
      </c>
      <c r="FU203" s="57" t="str">
        <f>IF(AS203="","",INDEX($FW$2:$GA$2,2,MATCH(AS203,#REF!,0)))</f>
        <v/>
      </c>
      <c r="FV203" s="57" t="str">
        <f>IF(AT203="","",INDEX($FW$2:$GA$2,2,MATCH(AT203,#REF!,0)))</f>
        <v/>
      </c>
      <c r="FW203" s="57" t="str">
        <f>IF(AU203="","",INDEX($FW$2:$GA$2,2,MATCH(AU203,#REF!,0)))</f>
        <v/>
      </c>
      <c r="FX203" s="57" t="str">
        <f>IF(AV203="","",INDEX($FW$2:$GA$2,2,MATCH(AV203,#REF!,0)))</f>
        <v/>
      </c>
      <c r="FY203" s="57" t="str">
        <f>IF(AW203="","",INDEX($FW$2:$GA$2,2,MATCH(AW203,#REF!,0)))</f>
        <v/>
      </c>
      <c r="FZ203" s="58" t="str">
        <f>IF(AX203="","",INDEX($FW$2:$GA$2,2,MATCH(AX203,#REF!,0)))</f>
        <v/>
      </c>
      <c r="GA203" s="59" t="e">
        <f>SUMPRODUCT(FQ203:FZ203,#REF!)</f>
        <v>#REF!</v>
      </c>
      <c r="GB203" s="43"/>
      <c r="GC203" s="88" t="str">
        <f t="shared" si="394"/>
        <v/>
      </c>
      <c r="GD203" s="88" t="e">
        <f t="shared" si="395"/>
        <v>#REF!</v>
      </c>
      <c r="GE203" s="88" t="e">
        <f t="shared" si="396"/>
        <v>#REF!</v>
      </c>
      <c r="GF203" s="87" t="e">
        <f t="shared" si="397"/>
        <v>#REF!</v>
      </c>
      <c r="GG203" s="87" t="str">
        <f t="shared" si="398"/>
        <v/>
      </c>
      <c r="GH203" s="87" t="str">
        <f t="shared" si="399"/>
        <v/>
      </c>
      <c r="GI203" s="87" t="str">
        <f t="shared" si="400"/>
        <v/>
      </c>
      <c r="GJ203" s="87" t="str">
        <f t="shared" si="401"/>
        <v/>
      </c>
    </row>
    <row r="204" spans="1:192" s="13" customFormat="1" ht="22.5" customHeight="1">
      <c r="A204" s="608"/>
      <c r="B204" s="166"/>
      <c r="C204" s="494"/>
      <c r="D204" s="498" t="s">
        <v>374</v>
      </c>
      <c r="E204" s="195" t="s">
        <v>267</v>
      </c>
      <c r="F204" s="198" t="s">
        <v>358</v>
      </c>
      <c r="G204" s="167"/>
      <c r="H204" s="165"/>
      <c r="I204" s="167">
        <v>1981</v>
      </c>
      <c r="J204" s="167" t="str">
        <f t="shared" ref="J204:J239" si="403">IF(OR(I204="",TYPE(I204)&lt;&gt;1),"",TEXT(DATEVALUE(I204&amp;"/1/1"),"gge"))</f>
        <v>昭56</v>
      </c>
      <c r="K204" s="167"/>
      <c r="L204" s="621">
        <v>2143</v>
      </c>
      <c r="M204" s="68"/>
      <c r="N204" s="68"/>
      <c r="O204" s="168"/>
      <c r="P204" s="168"/>
      <c r="Q204" s="169"/>
      <c r="R204" s="461" t="e">
        <f t="shared" ref="R204:R239" si="404">IF(OR(TYPE(L204)&lt;&gt;1,L204=""),"",IF(L204=0,0,ROUND(L204/(O204+P204)*1.1,0)))</f>
        <v>#DIV/0!</v>
      </c>
      <c r="S204" s="461" t="e">
        <f t="shared" ref="S204:S239" si="405">IF(OR(TYPE(L204)&lt;&gt;1,L204=""),"",IF(L204=0,0,ROUND((L204/(O204+P204))^0.5*1.1*4*(4*O204+1)*0.7,0)))</f>
        <v>#DIV/0!</v>
      </c>
      <c r="T204" s="462" t="e">
        <f t="shared" ref="T204:T239" si="406">IF(OR(TYPE(L204)&lt;&gt;1,L204=""),"",IF(L204=0,0,ROUND((L204/(O204+P204))^0.5*1.1*4*(4*O204+1)*0.3,0)))</f>
        <v>#DIV/0!</v>
      </c>
      <c r="U204" s="68"/>
      <c r="V204" s="68"/>
      <c r="W204" s="68"/>
      <c r="X204" s="68"/>
      <c r="Y204" s="68"/>
      <c r="Z204" s="79" t="str">
        <f t="shared" ref="Z204:Z239" si="407">IF(OR(L204="",TYPE(L204)&lt;&gt;1),"",IF(L204&gt;=5000,"1: 5,000㎡以上",IF(L204&gt;=3000,"2: 3,000㎡以上",IF(L204&gt;=1000,"3: 1,000㎡以上",IF(L204&gt;=500,"4: 500㎡以上",IF(L204&gt;=200,"5: 200㎡以上",IF(L204&gt;=100,"6: 100㎡以上",IF(L204&gt;=0,"7: 100㎡未満",""))))))))</f>
        <v>3: 1,000㎡以上</v>
      </c>
      <c r="AA204" s="69"/>
      <c r="AB204" s="69" t="str">
        <f t="shared" ref="AB204:AB229" si="408">IF(AA204="","",AA204-I204)</f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ref="AN204:AN239" si="409">IF(OR(AM204="",AY204=""),"",IF(OR(AM204="80年以上",AM204="躯体補修の上80年以上"),80-AY204,IF(OR(AM204="60年以上80年未満",AM204="躯体補修の上60年未満"),IF(TYPE(AK204)=1,AK204-AY204,80-AY204),IF(OR(AM204="60年未満",AM204="60年"),60-AY204,IF(AM204="40年",40-AY204,"")))))</f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ref="AY204:AY240" si="410">IF(AND(TYPE(B$4)=1,B$4&lt;&gt;"",TYPE(I204)=1,I204&lt;&gt;""),B$4-I204,"")</f>
        <v>34</v>
      </c>
      <c r="AZ204" s="68"/>
      <c r="BA204" s="68">
        <f t="shared" ref="BA204:BA239" si="411">IF(AY204="","",AY204+AZ204)</f>
        <v>34</v>
      </c>
      <c r="BB204" s="69" t="e">
        <f t="shared" ref="BB204:BB239" si="412">GA204/10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ref="BJ204:BJ240" si="413">IF(OR(B$4="",AN204=""),"",AN204+B$4)</f>
        <v/>
      </c>
      <c r="BK204" s="441" t="s">
        <v>68</v>
      </c>
      <c r="BL204" s="441">
        <v>3</v>
      </c>
      <c r="BM204" s="441" t="s">
        <v>3</v>
      </c>
      <c r="BN204" s="442" t="s">
        <v>414</v>
      </c>
      <c r="BO204" s="450" t="s">
        <v>1</v>
      </c>
      <c r="BP204" s="446" t="s">
        <v>1</v>
      </c>
      <c r="BQ204" s="444" t="s">
        <v>2</v>
      </c>
      <c r="BR204" s="446" t="s">
        <v>1</v>
      </c>
      <c r="BS204" s="444" t="s">
        <v>2</v>
      </c>
      <c r="BT204" s="446" t="s">
        <v>1</v>
      </c>
      <c r="BU204" s="446" t="s">
        <v>1</v>
      </c>
      <c r="BV204" s="442" t="s">
        <v>42</v>
      </c>
      <c r="BW204" s="191" t="s">
        <v>1</v>
      </c>
      <c r="BX204" s="190"/>
      <c r="BY204" s="190"/>
      <c r="BZ204" s="499">
        <v>23760900</v>
      </c>
      <c r="CA204" s="192">
        <v>1</v>
      </c>
      <c r="CB204" s="177" t="str">
        <f>IF($F204="","",IFERROR(INDEX(#REF!,MATCH('一覧（改訂前の当初）'!$F157,#REF!,0),MATCH($CA$4,#REF!,0)),""))</f>
        <v/>
      </c>
      <c r="CC204" s="178" t="str">
        <f t="shared" si="385"/>
        <v/>
      </c>
      <c r="CD204" s="176" t="str">
        <f t="shared" si="387"/>
        <v/>
      </c>
      <c r="CE204" s="179"/>
      <c r="CF204" s="106" t="str">
        <f t="shared" si="388"/>
        <v/>
      </c>
      <c r="CG204" s="75" t="str">
        <f>IF(OR($CF204="",$F204=""),"",INDEX(#REF!,MATCH($F204,#REF!,0),MATCH(CF$4,#REF!,0)))</f>
        <v/>
      </c>
      <c r="CH204" s="180" t="str">
        <f t="shared" si="389"/>
        <v/>
      </c>
      <c r="CI204" s="75">
        <v>1</v>
      </c>
      <c r="CJ204" s="181" t="str">
        <f t="shared" ref="CJ204:CJ239" si="414">IF(CF204="","",CH204/CI204)</f>
        <v/>
      </c>
      <c r="CK204" s="107" t="e">
        <f>IF(OR(L204="",TYPE(L204)&lt;&gt;1),"",IF(OR(BJ204="",INDEX(#REF!,MATCH('一覧（改訂前の当初）'!$N157,#REF!,0),MATCH('一覧（改訂前の当初）'!CK$4,#REF!,0))="",INDEX(#REF!,MATCH('一覧（改訂前の当初）'!$N157,#REF!,0),MATCH('一覧（改訂前の当初）'!CK$4,#REF!,0))+$I204&gt;=BJ204),"",IF(OR(BI204="事後保全対応で更新",BI204="事後保全のみ更新せず"),"",INDEX(#REF!,MATCH('一覧（改訂前の当初）'!$N157,#REF!,0),MATCH('一覧（改訂前の当初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ref="CM204:CM240" si="415">IF(OR(CK204="",$L204="",TYPE($L204)&lt;&gt;1),"",ROUND($L204*CL204,0))</f>
        <v>#REF!</v>
      </c>
      <c r="CN204" s="75">
        <v>1</v>
      </c>
      <c r="CO204" s="181" t="e">
        <f t="shared" ref="CO204:CO239" si="416">IF(CK204="","",CM204/CN204)</f>
        <v>#REF!</v>
      </c>
      <c r="CP204" s="107" t="e">
        <f>IF(OR(L204="",TYPE(L204)&lt;&gt;1),"",IF(OR(BJ204="",INDEX(#REF!,MATCH('一覧（改訂前の当初）'!N157,#REF!,0),MATCH(CP$4,#REF!,0))="",INDEX(#REF!,MATCH('一覧（改訂前の当初）'!N157,#REF!,0),MATCH(CP$4,#REF!,0))+$I204&gt;=BJ204),"",IF(OR(BI204="事後保全対応で更新",BI204="事後保全のみ更新せず"),"",INDEX(#REF!,MATCH('一覧（改訂前の当初）'!$N157,#REF!,0),MATCH('一覧（改訂前の当初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390"/>
        <v>#REF!</v>
      </c>
      <c r="CS204" s="75">
        <v>1</v>
      </c>
      <c r="CT204" s="181" t="e">
        <f t="shared" si="386"/>
        <v>#REF!</v>
      </c>
      <c r="CU204" s="107" t="e">
        <f>IF(OR(L204="",TYPE(L204)&lt;&gt;1),"",IF(OR(BJ204="",,INDEX(#REF!,MATCH('一覧（改訂前の当初）'!$N157,#REF!,0),MATCH('一覧（改訂前の当初）'!CU$4,#REF!,0))="",INDEX(#REF!,MATCH('一覧（改訂前の当初）'!$N157,#REF!,0),MATCH('一覧（改訂前の当初）'!CU$4,#REF!,0))+I204&gt;=BJ204),"",IF(OR(BI204="事後保全対応で更新",BI204="事後保全のみ更新せず"),"",INDEX(#REF!,MATCH('一覧（改訂前の当初）'!$N157,#REF!,0),MATCH('一覧（改訂前の当初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ref="CW204:CW240" si="417">IF(OR(CU204="",$L204="",TYPE($L204)&lt;&gt;1),"",ROUND($L204*CV204,0))</f>
        <v>#REF!</v>
      </c>
      <c r="CX204" s="75">
        <v>1</v>
      </c>
      <c r="CY204" s="182" t="e">
        <f t="shared" ref="CY204:CY239" si="418">IF($CU204="","",$CW204/$CX204)</f>
        <v>#REF!</v>
      </c>
      <c r="CZ204" s="109" t="str">
        <f t="shared" si="391"/>
        <v/>
      </c>
      <c r="DA204" s="76" t="str">
        <f t="shared" si="402"/>
        <v/>
      </c>
      <c r="DB204" s="82">
        <v>1</v>
      </c>
      <c r="DC204" s="183" t="str">
        <f t="shared" si="392"/>
        <v/>
      </c>
      <c r="DD204" s="85" t="str">
        <f>IF($CZ204="","",INDEX(#REF!,MATCH($F204,#REF!,0),MATCH(CZ$4,#REF!,0)))</f>
        <v/>
      </c>
      <c r="DE204" s="184" t="str">
        <f t="shared" ref="DE204:DE239" si="419">IF(OR(DC204="",TYPE(DC204)&lt;&gt;1),"",ROUND(DC204*DD204,0))</f>
        <v/>
      </c>
      <c r="DF204" s="77">
        <v>3</v>
      </c>
      <c r="DG204" s="185" t="str">
        <f t="shared" ref="DG204:DG239" si="420">IF(DE204="","",DE204/DF204)</f>
        <v/>
      </c>
      <c r="DH204" s="78" t="str">
        <f t="shared" ref="DH204:DH239" si="421">IF(CZ204="","",CZ204+20)</f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ref="DJ204:DJ240" si="422">IF(OR(DH204="",$DC204="",TYPE($DC204)&lt;&gt;1),"",ROUND($DC204*DI204,0))</f>
        <v/>
      </c>
      <c r="DK204" s="75">
        <v>1</v>
      </c>
      <c r="DL204" s="181" t="str">
        <f t="shared" ref="DL204:DL239" si="423">IF(DH204="","",DJ204/DK204)</f>
        <v/>
      </c>
      <c r="DM204" s="78" t="str">
        <f t="shared" ref="DM204:DM239" si="424">IF(CZ204="","",IF(OR(DA204="RC",DA204="SRC",DA204="S"),CZ204+40,""))</f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ref="DO204:DO240" si="425">IF(OR(DM204="",$DC204="",TYPE($DC204)&lt;&gt;1),"",ROUND($DC204*DN204,0))</f>
        <v/>
      </c>
      <c r="DP204" s="75">
        <v>1</v>
      </c>
      <c r="DQ204" s="181" t="str">
        <f t="shared" ref="DQ204:DQ239" si="426">IF($DM204="","",$DO204/$DP204)</f>
        <v/>
      </c>
      <c r="DR204" s="78" t="str">
        <f t="shared" ref="DR204:DR239" si="427">IF(CZ204="","",IF(OR(DA204="RC",DA204="SRC"),CZ204+60,""))</f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ref="DT204:DT240" si="428">IF(OR(DR204="",$DC204="",TYPE($DC204)&lt;&gt;1),"",ROUND($DC204*DS204,0))</f>
        <v/>
      </c>
      <c r="DU204" s="75">
        <v>1</v>
      </c>
      <c r="DV204" s="154" t="str">
        <f t="shared" ref="DV204:DV239" si="429">IF($DR204="","",$DT204/$DU204)</f>
        <v/>
      </c>
      <c r="DW204" s="508"/>
      <c r="DX204" s="1068" t="s">
        <v>55</v>
      </c>
      <c r="DY204" s="1065" t="s">
        <v>55</v>
      </c>
      <c r="DZ204" s="363" t="s">
        <v>438</v>
      </c>
      <c r="EA204" s="363" t="s">
        <v>438</v>
      </c>
      <c r="EB204" s="354" t="s">
        <v>438</v>
      </c>
      <c r="EC204" s="391" t="s">
        <v>438</v>
      </c>
      <c r="ED204" s="348"/>
      <c r="EE204" s="348"/>
      <c r="EF204" s="368"/>
      <c r="EG204" s="349"/>
      <c r="EH204" s="388"/>
      <c r="EI204" s="348"/>
      <c r="EJ204" s="348"/>
      <c r="EK204" s="348"/>
      <c r="EL204" s="349"/>
      <c r="EM204" s="388"/>
      <c r="EN204" s="348"/>
      <c r="EO204" s="348"/>
      <c r="EP204" s="348"/>
      <c r="EQ204" s="1246" t="s">
        <v>439</v>
      </c>
      <c r="ER204" s="408" t="s">
        <v>442</v>
      </c>
      <c r="ES204" s="372" t="s">
        <v>442</v>
      </c>
      <c r="ET204" s="348"/>
      <c r="EU204" s="348"/>
      <c r="EV204" s="349"/>
      <c r="EW204" s="388"/>
      <c r="EX204" s="348"/>
      <c r="EY204" s="348"/>
      <c r="EZ204" s="368"/>
      <c r="FA204" s="377"/>
      <c r="FB204" s="388"/>
      <c r="FC204" s="348"/>
      <c r="FD204" s="348"/>
      <c r="FE204" s="348"/>
      <c r="FF204" s="349"/>
      <c r="FG204" s="541"/>
      <c r="FH204" s="348"/>
      <c r="FI204" s="348"/>
      <c r="FJ204" s="348"/>
      <c r="FK204" s="524"/>
      <c r="FL204" s="210"/>
      <c r="FM204" s="43"/>
      <c r="FN204" s="43"/>
      <c r="FO204" s="55" t="str">
        <f t="shared" si="393"/>
        <v/>
      </c>
      <c r="FP204" s="43"/>
      <c r="FQ204" s="56" t="str">
        <f>IF(AO204="","",INDEX($FW$2:$GA$2,2,MATCH(AO204,#REF!,0)))</f>
        <v/>
      </c>
      <c r="FR204" s="57" t="str">
        <f>IF(AP204="","",INDEX($FW$2:$GA$2,2,MATCH(AP204,#REF!,0)))</f>
        <v/>
      </c>
      <c r="FS204" s="57" t="str">
        <f>IF(AQ204="","",INDEX($FW$2:$GA$2,2,MATCH(AQ204,#REF!,0)))</f>
        <v/>
      </c>
      <c r="FT204" s="57" t="str">
        <f>IF(AR204="","",INDEX($FW$2:$GA$2,2,MATCH(AR204,#REF!,0)))</f>
        <v/>
      </c>
      <c r="FU204" s="57" t="str">
        <f>IF(AS204="","",INDEX($FW$2:$GA$2,2,MATCH(AS204,#REF!,0)))</f>
        <v/>
      </c>
      <c r="FV204" s="57" t="str">
        <f>IF(AT204="","",INDEX($FW$2:$GA$2,2,MATCH(AT204,#REF!,0)))</f>
        <v/>
      </c>
      <c r="FW204" s="57" t="str">
        <f>IF(AU204="","",INDEX($FW$2:$GA$2,2,MATCH(AU204,#REF!,0)))</f>
        <v/>
      </c>
      <c r="FX204" s="57" t="str">
        <f>IF(AV204="","",INDEX($FW$2:$GA$2,2,MATCH(AV204,#REF!,0)))</f>
        <v/>
      </c>
      <c r="FY204" s="57" t="str">
        <f>IF(AW204="","",INDEX($FW$2:$GA$2,2,MATCH(AW204,#REF!,0)))</f>
        <v/>
      </c>
      <c r="FZ204" s="58" t="str">
        <f>IF(AX204="","",INDEX($FW$2:$GA$2,2,MATCH(AX204,#REF!,0)))</f>
        <v/>
      </c>
      <c r="GA204" s="59" t="e">
        <f>SUMPRODUCT(FQ204:FZ204,#REF!)</f>
        <v>#REF!</v>
      </c>
      <c r="GB204" s="43"/>
      <c r="GC204" s="88" t="str">
        <f t="shared" si="394"/>
        <v/>
      </c>
      <c r="GD204" s="88" t="e">
        <f t="shared" si="395"/>
        <v>#REF!</v>
      </c>
      <c r="GE204" s="88" t="e">
        <f t="shared" si="396"/>
        <v>#REF!</v>
      </c>
      <c r="GF204" s="87" t="e">
        <f t="shared" si="397"/>
        <v>#REF!</v>
      </c>
      <c r="GG204" s="87" t="str">
        <f t="shared" si="398"/>
        <v/>
      </c>
      <c r="GH204" s="87" t="str">
        <f t="shared" si="399"/>
        <v/>
      </c>
      <c r="GI204" s="87" t="str">
        <f t="shared" si="400"/>
        <v/>
      </c>
      <c r="GJ204" s="87" t="str">
        <f t="shared" si="401"/>
        <v/>
      </c>
    </row>
    <row r="205" spans="1:192" s="13" customFormat="1" ht="22.5" customHeight="1">
      <c r="A205" s="608"/>
      <c r="B205" s="166"/>
      <c r="C205" s="494"/>
      <c r="D205" s="498" t="s">
        <v>374</v>
      </c>
      <c r="E205" s="195" t="s">
        <v>268</v>
      </c>
      <c r="F205" s="198" t="s">
        <v>358</v>
      </c>
      <c r="G205" s="167"/>
      <c r="H205" s="165"/>
      <c r="I205" s="167">
        <v>1988</v>
      </c>
      <c r="J205" s="167" t="str">
        <f t="shared" si="403"/>
        <v>昭63</v>
      </c>
      <c r="K205" s="167"/>
      <c r="L205" s="621">
        <v>865</v>
      </c>
      <c r="M205" s="68"/>
      <c r="N205" s="68"/>
      <c r="O205" s="168"/>
      <c r="P205" s="168"/>
      <c r="Q205" s="169"/>
      <c r="R205" s="461" t="e">
        <f t="shared" si="404"/>
        <v>#DIV/0!</v>
      </c>
      <c r="S205" s="461" t="e">
        <f t="shared" si="405"/>
        <v>#DIV/0!</v>
      </c>
      <c r="T205" s="462" t="e">
        <f t="shared" si="406"/>
        <v>#DIV/0!</v>
      </c>
      <c r="U205" s="68"/>
      <c r="V205" s="68"/>
      <c r="W205" s="68"/>
      <c r="X205" s="68"/>
      <c r="Y205" s="68"/>
      <c r="Z205" s="79" t="str">
        <f t="shared" si="407"/>
        <v>4: 500㎡以上</v>
      </c>
      <c r="AA205" s="69"/>
      <c r="AB205" s="69" t="str">
        <f t="shared" si="408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409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410"/>
        <v>27</v>
      </c>
      <c r="AZ205" s="68"/>
      <c r="BA205" s="68">
        <f t="shared" si="411"/>
        <v>27</v>
      </c>
      <c r="BB205" s="69" t="e">
        <f t="shared" si="412"/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413"/>
        <v/>
      </c>
      <c r="BK205" s="441" t="s">
        <v>68</v>
      </c>
      <c r="BL205" s="441">
        <v>3</v>
      </c>
      <c r="BM205" s="441" t="s">
        <v>0</v>
      </c>
      <c r="BN205" s="442" t="s">
        <v>414</v>
      </c>
      <c r="BO205" s="450" t="s">
        <v>1</v>
      </c>
      <c r="BP205" s="441" t="s">
        <v>0</v>
      </c>
      <c r="BQ205" s="441" t="s">
        <v>0</v>
      </c>
      <c r="BR205" s="444" t="s">
        <v>2</v>
      </c>
      <c r="BS205" s="441" t="s">
        <v>0</v>
      </c>
      <c r="BT205" s="441" t="s">
        <v>0</v>
      </c>
      <c r="BU205" s="446" t="s">
        <v>1</v>
      </c>
      <c r="BV205" s="442" t="s">
        <v>42</v>
      </c>
      <c r="BW205" s="191" t="s">
        <v>0</v>
      </c>
      <c r="BX205" s="190"/>
      <c r="BY205" s="190"/>
      <c r="BZ205" s="499"/>
      <c r="CA205" s="192">
        <v>1</v>
      </c>
      <c r="CB205" s="177" t="str">
        <f>IF($F205="","",IFERROR(INDEX(#REF!,MATCH('一覧（改訂前の当初）'!$F158,#REF!,0),MATCH($CA$4,#REF!,0)),""))</f>
        <v/>
      </c>
      <c r="CC205" s="178" t="str">
        <f t="shared" si="385"/>
        <v/>
      </c>
      <c r="CD205" s="176" t="str">
        <f t="shared" si="387"/>
        <v/>
      </c>
      <c r="CE205" s="179"/>
      <c r="CF205" s="106" t="str">
        <f t="shared" si="388"/>
        <v/>
      </c>
      <c r="CG205" s="75" t="str">
        <f>IF(OR($CF205="",$F205=""),"",INDEX(#REF!,MATCH($F205,#REF!,0),MATCH(CF$4,#REF!,0)))</f>
        <v/>
      </c>
      <c r="CH205" s="180" t="str">
        <f t="shared" si="389"/>
        <v/>
      </c>
      <c r="CI205" s="75">
        <v>1</v>
      </c>
      <c r="CJ205" s="181" t="str">
        <f t="shared" si="414"/>
        <v/>
      </c>
      <c r="CK205" s="107" t="e">
        <f>IF(OR(L205="",TYPE(L205)&lt;&gt;1),"",IF(OR(BJ205="",INDEX(#REF!,MATCH('一覧（改訂前の当初）'!$N158,#REF!,0),MATCH('一覧（改訂前の当初）'!CK$4,#REF!,0))="",INDEX(#REF!,MATCH('一覧（改訂前の当初）'!$N158,#REF!,0),MATCH('一覧（改訂前の当初）'!CK$4,#REF!,0))+$I205&gt;=BJ205),"",IF(OR(BI205="事後保全対応で更新",BI205="事後保全のみ更新せず"),"",INDEX(#REF!,MATCH('一覧（改訂前の当初）'!$N158,#REF!,0),MATCH('一覧（改訂前の当初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si="415"/>
        <v>#REF!</v>
      </c>
      <c r="CN205" s="75">
        <v>1</v>
      </c>
      <c r="CO205" s="181" t="e">
        <f t="shared" si="416"/>
        <v>#REF!</v>
      </c>
      <c r="CP205" s="107" t="e">
        <f>IF(OR(L205="",TYPE(L205)&lt;&gt;1),"",IF(OR(BJ205="",INDEX(#REF!,MATCH('一覧（改訂前の当初）'!N158,#REF!,0),MATCH(CP$4,#REF!,0))="",INDEX(#REF!,MATCH('一覧（改訂前の当初）'!N158,#REF!,0),MATCH(CP$4,#REF!,0))+$I205&gt;=BJ205),"",IF(OR(BI205="事後保全対応で更新",BI205="事後保全のみ更新せず"),"",INDEX(#REF!,MATCH('一覧（改訂前の当初）'!$N158,#REF!,0),MATCH('一覧（改訂前の当初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390"/>
        <v>#REF!</v>
      </c>
      <c r="CS205" s="75">
        <v>1</v>
      </c>
      <c r="CT205" s="181" t="e">
        <f t="shared" si="386"/>
        <v>#REF!</v>
      </c>
      <c r="CU205" s="107" t="e">
        <f>IF(OR(L205="",TYPE(L205)&lt;&gt;1),"",IF(OR(BJ205="",,INDEX(#REF!,MATCH('一覧（改訂前の当初）'!$N158,#REF!,0),MATCH('一覧（改訂前の当初）'!CU$4,#REF!,0))="",INDEX(#REF!,MATCH('一覧（改訂前の当初）'!$N158,#REF!,0),MATCH('一覧（改訂前の当初）'!CU$4,#REF!,0))+I205&gt;=BJ205),"",IF(OR(BI205="事後保全対応で更新",BI205="事後保全のみ更新せず"),"",INDEX(#REF!,MATCH('一覧（改訂前の当初）'!$N158,#REF!,0),MATCH('一覧（改訂前の当初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si="417"/>
        <v>#REF!</v>
      </c>
      <c r="CX205" s="75">
        <v>1</v>
      </c>
      <c r="CY205" s="182" t="e">
        <f t="shared" si="418"/>
        <v>#REF!</v>
      </c>
      <c r="CZ205" s="109" t="str">
        <f t="shared" si="391"/>
        <v/>
      </c>
      <c r="DA205" s="76" t="str">
        <f t="shared" si="402"/>
        <v/>
      </c>
      <c r="DB205" s="82">
        <v>1</v>
      </c>
      <c r="DC205" s="183" t="str">
        <f t="shared" si="392"/>
        <v/>
      </c>
      <c r="DD205" s="85" t="str">
        <f>IF($CZ205="","",INDEX(#REF!,MATCH($F205,#REF!,0),MATCH(CZ$4,#REF!,0)))</f>
        <v/>
      </c>
      <c r="DE205" s="184" t="str">
        <f t="shared" si="419"/>
        <v/>
      </c>
      <c r="DF205" s="77">
        <v>3</v>
      </c>
      <c r="DG205" s="185" t="str">
        <f t="shared" si="420"/>
        <v/>
      </c>
      <c r="DH205" s="78" t="str">
        <f t="shared" si="421"/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si="422"/>
        <v/>
      </c>
      <c r="DK205" s="75">
        <v>1</v>
      </c>
      <c r="DL205" s="181" t="str">
        <f t="shared" si="423"/>
        <v/>
      </c>
      <c r="DM205" s="78" t="str">
        <f t="shared" si="424"/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si="425"/>
        <v/>
      </c>
      <c r="DP205" s="75">
        <v>1</v>
      </c>
      <c r="DQ205" s="181" t="str">
        <f t="shared" si="426"/>
        <v/>
      </c>
      <c r="DR205" s="78" t="str">
        <f t="shared" si="427"/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si="428"/>
        <v/>
      </c>
      <c r="DU205" s="75">
        <v>1</v>
      </c>
      <c r="DV205" s="154" t="str">
        <f t="shared" si="429"/>
        <v/>
      </c>
      <c r="DW205" s="508"/>
      <c r="DX205" s="1068"/>
      <c r="DY205" s="1065"/>
      <c r="DZ205" s="363" t="s">
        <v>438</v>
      </c>
      <c r="EA205" s="363" t="s">
        <v>438</v>
      </c>
      <c r="EB205" s="354" t="s">
        <v>438</v>
      </c>
      <c r="EC205" s="391" t="s">
        <v>438</v>
      </c>
      <c r="ED205" s="348"/>
      <c r="EE205" s="348"/>
      <c r="EF205" s="368"/>
      <c r="EG205" s="349"/>
      <c r="EH205" s="388"/>
      <c r="EI205" s="348"/>
      <c r="EJ205" s="348"/>
      <c r="EK205" s="348"/>
      <c r="EL205" s="349"/>
      <c r="EM205" s="388"/>
      <c r="EN205" s="348"/>
      <c r="EO205" s="348"/>
      <c r="EP205" s="348"/>
      <c r="EQ205" s="1247"/>
      <c r="ER205" s="408" t="s">
        <v>442</v>
      </c>
      <c r="ES205" s="372" t="s">
        <v>442</v>
      </c>
      <c r="ET205" s="348"/>
      <c r="EU205" s="348"/>
      <c r="EV205" s="349"/>
      <c r="EW205" s="388"/>
      <c r="EX205" s="348"/>
      <c r="EY205" s="348"/>
      <c r="EZ205" s="368"/>
      <c r="FA205" s="377"/>
      <c r="FB205" s="388"/>
      <c r="FC205" s="348"/>
      <c r="FD205" s="348"/>
      <c r="FE205" s="348"/>
      <c r="FF205" s="349"/>
      <c r="FG205" s="541"/>
      <c r="FH205" s="348"/>
      <c r="FI205" s="348"/>
      <c r="FJ205" s="348"/>
      <c r="FK205" s="524"/>
      <c r="FL205" s="210"/>
      <c r="FM205" s="43"/>
      <c r="FN205" s="43"/>
      <c r="FO205" s="55" t="str">
        <f t="shared" si="393"/>
        <v/>
      </c>
      <c r="FP205" s="43"/>
      <c r="FQ205" s="56" t="str">
        <f>IF(AO205="","",INDEX($FW$2:$GA$2,2,MATCH(AO205,#REF!,0)))</f>
        <v/>
      </c>
      <c r="FR205" s="57" t="str">
        <f>IF(AP205="","",INDEX($FW$2:$GA$2,2,MATCH(AP205,#REF!,0)))</f>
        <v/>
      </c>
      <c r="FS205" s="57" t="str">
        <f>IF(AQ205="","",INDEX($FW$2:$GA$2,2,MATCH(AQ205,#REF!,0)))</f>
        <v/>
      </c>
      <c r="FT205" s="57" t="str">
        <f>IF(AR205="","",INDEX($FW$2:$GA$2,2,MATCH(AR205,#REF!,0)))</f>
        <v/>
      </c>
      <c r="FU205" s="57" t="str">
        <f>IF(AS205="","",INDEX($FW$2:$GA$2,2,MATCH(AS205,#REF!,0)))</f>
        <v/>
      </c>
      <c r="FV205" s="57" t="str">
        <f>IF(AT205="","",INDEX($FW$2:$GA$2,2,MATCH(AT205,#REF!,0)))</f>
        <v/>
      </c>
      <c r="FW205" s="57" t="str">
        <f>IF(AU205="","",INDEX($FW$2:$GA$2,2,MATCH(AU205,#REF!,0)))</f>
        <v/>
      </c>
      <c r="FX205" s="57" t="str">
        <f>IF(AV205="","",INDEX($FW$2:$GA$2,2,MATCH(AV205,#REF!,0)))</f>
        <v/>
      </c>
      <c r="FY205" s="57" t="str">
        <f>IF(AW205="","",INDEX($FW$2:$GA$2,2,MATCH(AW205,#REF!,0)))</f>
        <v/>
      </c>
      <c r="FZ205" s="58" t="str">
        <f>IF(AX205="","",INDEX($FW$2:$GA$2,2,MATCH(AX205,#REF!,0)))</f>
        <v/>
      </c>
      <c r="GA205" s="59" t="e">
        <f>SUMPRODUCT(FQ205:FZ205,#REF!)</f>
        <v>#REF!</v>
      </c>
      <c r="GB205" s="43"/>
      <c r="GC205" s="88" t="str">
        <f t="shared" si="394"/>
        <v/>
      </c>
      <c r="GD205" s="88" t="e">
        <f t="shared" si="395"/>
        <v>#REF!</v>
      </c>
      <c r="GE205" s="88" t="e">
        <f t="shared" si="396"/>
        <v>#REF!</v>
      </c>
      <c r="GF205" s="87" t="e">
        <f t="shared" si="397"/>
        <v>#REF!</v>
      </c>
      <c r="GG205" s="87" t="str">
        <f t="shared" si="398"/>
        <v/>
      </c>
      <c r="GH205" s="87" t="str">
        <f t="shared" si="399"/>
        <v/>
      </c>
      <c r="GI205" s="87" t="str">
        <f t="shared" si="400"/>
        <v/>
      </c>
      <c r="GJ205" s="87" t="str">
        <f t="shared" si="401"/>
        <v/>
      </c>
    </row>
    <row r="206" spans="1:192" s="13" customFormat="1" ht="22.5" customHeight="1">
      <c r="A206" s="608"/>
      <c r="B206" s="166"/>
      <c r="C206" s="494"/>
      <c r="D206" s="498" t="s">
        <v>374</v>
      </c>
      <c r="E206" s="195" t="s">
        <v>269</v>
      </c>
      <c r="F206" s="198" t="s">
        <v>358</v>
      </c>
      <c r="G206" s="167"/>
      <c r="H206" s="165"/>
      <c r="I206" s="167">
        <v>2014</v>
      </c>
      <c r="J206" s="167" t="str">
        <f t="shared" si="403"/>
        <v>平26</v>
      </c>
      <c r="K206" s="167"/>
      <c r="L206" s="621">
        <v>336</v>
      </c>
      <c r="M206" s="68"/>
      <c r="N206" s="68"/>
      <c r="O206" s="168"/>
      <c r="P206" s="168"/>
      <c r="Q206" s="169"/>
      <c r="R206" s="461" t="e">
        <f t="shared" si="404"/>
        <v>#DIV/0!</v>
      </c>
      <c r="S206" s="461" t="e">
        <f t="shared" si="405"/>
        <v>#DIV/0!</v>
      </c>
      <c r="T206" s="462" t="e">
        <f t="shared" si="406"/>
        <v>#DIV/0!</v>
      </c>
      <c r="U206" s="68"/>
      <c r="V206" s="68"/>
      <c r="W206" s="68"/>
      <c r="X206" s="68"/>
      <c r="Y206" s="68"/>
      <c r="Z206" s="79" t="str">
        <f t="shared" si="407"/>
        <v>5: 200㎡以上</v>
      </c>
      <c r="AA206" s="69"/>
      <c r="AB206" s="69" t="str">
        <f t="shared" si="408"/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si="409"/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410"/>
        <v>1</v>
      </c>
      <c r="AZ206" s="68"/>
      <c r="BA206" s="68">
        <f t="shared" si="411"/>
        <v>1</v>
      </c>
      <c r="BB206" s="69" t="e">
        <f t="shared" si="412"/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413"/>
        <v/>
      </c>
      <c r="BK206" s="441" t="s">
        <v>462</v>
      </c>
      <c r="BL206" s="441">
        <v>1</v>
      </c>
      <c r="BM206" s="441"/>
      <c r="BN206" s="442"/>
      <c r="BO206" s="440"/>
      <c r="BP206" s="441"/>
      <c r="BQ206" s="441"/>
      <c r="BR206" s="441"/>
      <c r="BS206" s="441"/>
      <c r="BT206" s="441"/>
      <c r="BU206" s="441"/>
      <c r="BV206" s="442"/>
      <c r="BW206" s="191"/>
      <c r="BX206" s="190"/>
      <c r="BY206" s="190"/>
      <c r="BZ206" s="499"/>
      <c r="CA206" s="192">
        <v>1</v>
      </c>
      <c r="CB206" s="177" t="str">
        <f>IF($F206="","",IFERROR(INDEX(#REF!,MATCH('一覧（改訂前の当初）'!$F159,#REF!,0),MATCH($CA$4,#REF!,0)),""))</f>
        <v/>
      </c>
      <c r="CC206" s="178" t="str">
        <f t="shared" si="385"/>
        <v/>
      </c>
      <c r="CD206" s="176" t="str">
        <f t="shared" si="387"/>
        <v/>
      </c>
      <c r="CE206" s="179"/>
      <c r="CF206" s="106" t="str">
        <f t="shared" si="388"/>
        <v/>
      </c>
      <c r="CG206" s="75" t="str">
        <f>IF(OR($CF206="",$F206=""),"",INDEX(#REF!,MATCH($F206,#REF!,0),MATCH(CF$4,#REF!,0)))</f>
        <v/>
      </c>
      <c r="CH206" s="180" t="str">
        <f t="shared" si="389"/>
        <v/>
      </c>
      <c r="CI206" s="75">
        <v>1</v>
      </c>
      <c r="CJ206" s="181" t="str">
        <f t="shared" si="414"/>
        <v/>
      </c>
      <c r="CK206" s="107" t="e">
        <f>IF(OR(L206="",TYPE(L206)&lt;&gt;1),"",IF(OR(BJ206="",INDEX(#REF!,MATCH('一覧（改訂前の当初）'!$N159,#REF!,0),MATCH('一覧（改訂前の当初）'!CK$4,#REF!,0))="",INDEX(#REF!,MATCH('一覧（改訂前の当初）'!$N159,#REF!,0),MATCH('一覧（改訂前の当初）'!CK$4,#REF!,0))+$I206&gt;=BJ206),"",IF(OR(BI206="事後保全対応で更新",BI206="事後保全のみ更新せず"),"",INDEX(#REF!,MATCH('一覧（改訂前の当初）'!$N159,#REF!,0),MATCH('一覧（改訂前の当初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415"/>
        <v>#REF!</v>
      </c>
      <c r="CN206" s="75">
        <v>1</v>
      </c>
      <c r="CO206" s="181" t="e">
        <f t="shared" si="416"/>
        <v>#REF!</v>
      </c>
      <c r="CP206" s="107" t="e">
        <f>IF(OR(L206="",TYPE(L206)&lt;&gt;1),"",IF(OR(BJ206="",INDEX(#REF!,MATCH('一覧（改訂前の当初）'!N159,#REF!,0),MATCH(CP$4,#REF!,0))="",INDEX(#REF!,MATCH('一覧（改訂前の当初）'!N159,#REF!,0),MATCH(CP$4,#REF!,0))+$I206&gt;=BJ206),"",IF(OR(BI206="事後保全対応で更新",BI206="事後保全のみ更新せず"),"",INDEX(#REF!,MATCH('一覧（改訂前の当初）'!$N159,#REF!,0),MATCH('一覧（改訂前の当初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390"/>
        <v>#REF!</v>
      </c>
      <c r="CS206" s="75">
        <v>1</v>
      </c>
      <c r="CT206" s="181" t="e">
        <f t="shared" si="386"/>
        <v>#REF!</v>
      </c>
      <c r="CU206" s="107" t="e">
        <f>IF(OR(L206="",TYPE(L206)&lt;&gt;1),"",IF(OR(BJ206="",,INDEX(#REF!,MATCH('一覧（改訂前の当初）'!$N159,#REF!,0),MATCH('一覧（改訂前の当初）'!CU$4,#REF!,0))="",INDEX(#REF!,MATCH('一覧（改訂前の当初）'!$N159,#REF!,0),MATCH('一覧（改訂前の当初）'!CU$4,#REF!,0))+I206&gt;=BJ206),"",IF(OR(BI206="事後保全対応で更新",BI206="事後保全のみ更新せず"),"",INDEX(#REF!,MATCH('一覧（改訂前の当初）'!$N159,#REF!,0),MATCH('一覧（改訂前の当初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417"/>
        <v>#REF!</v>
      </c>
      <c r="CX206" s="75">
        <v>1</v>
      </c>
      <c r="CY206" s="182" t="e">
        <f t="shared" si="418"/>
        <v>#REF!</v>
      </c>
      <c r="CZ206" s="109" t="str">
        <f t="shared" si="391"/>
        <v/>
      </c>
      <c r="DA206" s="76" t="str">
        <f t="shared" si="402"/>
        <v/>
      </c>
      <c r="DB206" s="82">
        <v>1</v>
      </c>
      <c r="DC206" s="183" t="str">
        <f t="shared" si="392"/>
        <v/>
      </c>
      <c r="DD206" s="85" t="str">
        <f>IF($CZ206="","",INDEX(#REF!,MATCH($F206,#REF!,0),MATCH(CZ$4,#REF!,0)))</f>
        <v/>
      </c>
      <c r="DE206" s="184" t="str">
        <f t="shared" si="419"/>
        <v/>
      </c>
      <c r="DF206" s="77">
        <v>3</v>
      </c>
      <c r="DG206" s="185" t="str">
        <f t="shared" si="420"/>
        <v/>
      </c>
      <c r="DH206" s="78" t="str">
        <f t="shared" si="421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422"/>
        <v/>
      </c>
      <c r="DK206" s="75">
        <v>1</v>
      </c>
      <c r="DL206" s="181" t="str">
        <f t="shared" si="423"/>
        <v/>
      </c>
      <c r="DM206" s="78" t="str">
        <f t="shared" si="424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425"/>
        <v/>
      </c>
      <c r="DP206" s="75">
        <v>1</v>
      </c>
      <c r="DQ206" s="181" t="str">
        <f t="shared" si="426"/>
        <v/>
      </c>
      <c r="DR206" s="78" t="str">
        <f t="shared" si="427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428"/>
        <v/>
      </c>
      <c r="DU206" s="75">
        <v>1</v>
      </c>
      <c r="DV206" s="154" t="str">
        <f t="shared" si="429"/>
        <v/>
      </c>
      <c r="DW206" s="508"/>
      <c r="DX206" s="345"/>
      <c r="DY206" s="348"/>
      <c r="DZ206" s="363" t="s">
        <v>438</v>
      </c>
      <c r="EA206" s="363" t="s">
        <v>438</v>
      </c>
      <c r="EB206" s="354" t="s">
        <v>438</v>
      </c>
      <c r="EC206" s="391" t="s">
        <v>438</v>
      </c>
      <c r="ED206" s="348"/>
      <c r="EE206" s="348"/>
      <c r="EF206" s="348"/>
      <c r="EG206" s="349"/>
      <c r="EH206" s="388"/>
      <c r="EI206" s="348"/>
      <c r="EJ206" s="348"/>
      <c r="EK206" s="348"/>
      <c r="EL206" s="349"/>
      <c r="EM206" s="388"/>
      <c r="EN206" s="348"/>
      <c r="EO206" s="368"/>
      <c r="EP206" s="376" t="s">
        <v>55</v>
      </c>
      <c r="EQ206" s="417" t="s">
        <v>55</v>
      </c>
      <c r="ER206" s="388"/>
      <c r="ES206" s="348"/>
      <c r="ET206" s="348"/>
      <c r="EU206" s="348"/>
      <c r="EV206" s="349"/>
      <c r="EW206" s="388"/>
      <c r="EX206" s="348"/>
      <c r="EY206" s="348"/>
      <c r="EZ206" s="348"/>
      <c r="FA206" s="349"/>
      <c r="FB206" s="388"/>
      <c r="FC206" s="348"/>
      <c r="FD206" s="348"/>
      <c r="FE206" s="348"/>
      <c r="FF206" s="349"/>
      <c r="FG206" s="541"/>
      <c r="FH206" s="366" t="s">
        <v>430</v>
      </c>
      <c r="FI206" s="366" t="s">
        <v>430</v>
      </c>
      <c r="FJ206" s="366" t="s">
        <v>430</v>
      </c>
      <c r="FK206" s="524"/>
      <c r="FL206" s="210"/>
      <c r="FM206" s="43"/>
      <c r="FN206" s="43"/>
      <c r="FO206" s="55" t="str">
        <f t="shared" si="393"/>
        <v/>
      </c>
      <c r="FP206" s="43"/>
      <c r="FQ206" s="56" t="str">
        <f>IF(AO206="","",INDEX($FW$2:$GA$2,2,MATCH(AO206,#REF!,0)))</f>
        <v/>
      </c>
      <c r="FR206" s="57" t="str">
        <f>IF(AP206="","",INDEX($FW$2:$GA$2,2,MATCH(AP206,#REF!,0)))</f>
        <v/>
      </c>
      <c r="FS206" s="57" t="str">
        <f>IF(AQ206="","",INDEX($FW$2:$GA$2,2,MATCH(AQ206,#REF!,0)))</f>
        <v/>
      </c>
      <c r="FT206" s="57" t="str">
        <f>IF(AR206="","",INDEX($FW$2:$GA$2,2,MATCH(AR206,#REF!,0)))</f>
        <v/>
      </c>
      <c r="FU206" s="57" t="str">
        <f>IF(AS206="","",INDEX($FW$2:$GA$2,2,MATCH(AS206,#REF!,0)))</f>
        <v/>
      </c>
      <c r="FV206" s="57" t="str">
        <f>IF(AT206="","",INDEX($FW$2:$GA$2,2,MATCH(AT206,#REF!,0)))</f>
        <v/>
      </c>
      <c r="FW206" s="57" t="str">
        <f>IF(AU206="","",INDEX($FW$2:$GA$2,2,MATCH(AU206,#REF!,0)))</f>
        <v/>
      </c>
      <c r="FX206" s="57" t="str">
        <f>IF(AV206="","",INDEX($FW$2:$GA$2,2,MATCH(AV206,#REF!,0)))</f>
        <v/>
      </c>
      <c r="FY206" s="57" t="str">
        <f>IF(AW206="","",INDEX($FW$2:$GA$2,2,MATCH(AW206,#REF!,0)))</f>
        <v/>
      </c>
      <c r="FZ206" s="58" t="str">
        <f>IF(AX206="","",INDEX($FW$2:$GA$2,2,MATCH(AX206,#REF!,0)))</f>
        <v/>
      </c>
      <c r="GA206" s="59" t="e">
        <f>SUMPRODUCT(FQ206:FZ206,#REF!)</f>
        <v>#REF!</v>
      </c>
      <c r="GB206" s="43"/>
      <c r="GC206" s="88" t="str">
        <f t="shared" si="394"/>
        <v/>
      </c>
      <c r="GD206" s="88" t="e">
        <f t="shared" si="395"/>
        <v>#REF!</v>
      </c>
      <c r="GE206" s="88" t="e">
        <f t="shared" si="396"/>
        <v>#REF!</v>
      </c>
      <c r="GF206" s="87" t="e">
        <f t="shared" si="397"/>
        <v>#REF!</v>
      </c>
      <c r="GG206" s="87" t="str">
        <f t="shared" si="398"/>
        <v/>
      </c>
      <c r="GH206" s="87" t="str">
        <f t="shared" si="399"/>
        <v/>
      </c>
      <c r="GI206" s="87" t="str">
        <f t="shared" si="400"/>
        <v/>
      </c>
      <c r="GJ206" s="87" t="str">
        <f t="shared" si="401"/>
        <v/>
      </c>
    </row>
    <row r="207" spans="1:192" s="13" customFormat="1" ht="22.5" customHeight="1">
      <c r="A207" s="608"/>
      <c r="B207" s="166"/>
      <c r="C207" s="494"/>
      <c r="D207" s="498" t="s">
        <v>374</v>
      </c>
      <c r="E207" s="195" t="s">
        <v>270</v>
      </c>
      <c r="F207" s="198" t="s">
        <v>358</v>
      </c>
      <c r="G207" s="167"/>
      <c r="H207" s="165"/>
      <c r="I207" s="167">
        <v>2013</v>
      </c>
      <c r="J207" s="167" t="str">
        <f t="shared" si="403"/>
        <v>平25</v>
      </c>
      <c r="K207" s="167"/>
      <c r="L207" s="621">
        <v>1315</v>
      </c>
      <c r="M207" s="68"/>
      <c r="N207" s="68"/>
      <c r="O207" s="168"/>
      <c r="P207" s="168"/>
      <c r="Q207" s="169"/>
      <c r="R207" s="461" t="e">
        <f t="shared" si="404"/>
        <v>#DIV/0!</v>
      </c>
      <c r="S207" s="461" t="e">
        <f t="shared" si="405"/>
        <v>#DIV/0!</v>
      </c>
      <c r="T207" s="462" t="e">
        <f t="shared" si="406"/>
        <v>#DIV/0!</v>
      </c>
      <c r="U207" s="68"/>
      <c r="V207" s="68"/>
      <c r="W207" s="68"/>
      <c r="X207" s="68"/>
      <c r="Y207" s="68"/>
      <c r="Z207" s="79" t="str">
        <f t="shared" si="407"/>
        <v>3: 1,000㎡以上</v>
      </c>
      <c r="AA207" s="69"/>
      <c r="AB207" s="69" t="str">
        <f t="shared" si="408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409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410"/>
        <v>2</v>
      </c>
      <c r="AZ207" s="68"/>
      <c r="BA207" s="68">
        <f t="shared" si="411"/>
        <v>2</v>
      </c>
      <c r="BB207" s="69" t="e">
        <f t="shared" si="412"/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413"/>
        <v/>
      </c>
      <c r="BK207" s="441" t="s">
        <v>70</v>
      </c>
      <c r="BL207" s="441">
        <v>1</v>
      </c>
      <c r="BM207" s="441" t="s">
        <v>0</v>
      </c>
      <c r="BN207" s="442" t="s">
        <v>414</v>
      </c>
      <c r="BO207" s="440" t="s">
        <v>0</v>
      </c>
      <c r="BP207" s="441" t="s">
        <v>0</v>
      </c>
      <c r="BQ207" s="441" t="s">
        <v>0</v>
      </c>
      <c r="BR207" s="441" t="s">
        <v>0</v>
      </c>
      <c r="BS207" s="441" t="s">
        <v>0</v>
      </c>
      <c r="BT207" s="441" t="s">
        <v>0</v>
      </c>
      <c r="BU207" s="441" t="s">
        <v>42</v>
      </c>
      <c r="BV207" s="442" t="s">
        <v>42</v>
      </c>
      <c r="BW207" s="191" t="s">
        <v>0</v>
      </c>
      <c r="BX207" s="190"/>
      <c r="BY207" s="190"/>
      <c r="BZ207" s="499"/>
      <c r="CA207" s="192">
        <v>1</v>
      </c>
      <c r="CB207" s="177" t="str">
        <f>IF($F207="","",IFERROR(INDEX(#REF!,MATCH('一覧（改訂前の当初）'!$F160,#REF!,0),MATCH($CA$4,#REF!,0)),""))</f>
        <v/>
      </c>
      <c r="CC207" s="178" t="str">
        <f t="shared" si="385"/>
        <v/>
      </c>
      <c r="CD207" s="176" t="str">
        <f t="shared" si="387"/>
        <v/>
      </c>
      <c r="CE207" s="179"/>
      <c r="CF207" s="106" t="str">
        <f t="shared" si="388"/>
        <v/>
      </c>
      <c r="CG207" s="75" t="str">
        <f>IF(OR($CF207="",$F207=""),"",INDEX(#REF!,MATCH($F207,#REF!,0),MATCH(CF$4,#REF!,0)))</f>
        <v/>
      </c>
      <c r="CH207" s="180" t="str">
        <f t="shared" si="389"/>
        <v/>
      </c>
      <c r="CI207" s="75">
        <v>1</v>
      </c>
      <c r="CJ207" s="181" t="str">
        <f t="shared" si="414"/>
        <v/>
      </c>
      <c r="CK207" s="107" t="e">
        <f>IF(OR(L207="",TYPE(L207)&lt;&gt;1),"",IF(OR(BJ207="",INDEX(#REF!,MATCH('一覧（改訂前の当初）'!$N160,#REF!,0),MATCH('一覧（改訂前の当初）'!CK$4,#REF!,0))="",INDEX(#REF!,MATCH('一覧（改訂前の当初）'!$N160,#REF!,0),MATCH('一覧（改訂前の当初）'!CK$4,#REF!,0))+$I207&gt;=BJ207),"",IF(OR(BI207="事後保全対応で更新",BI207="事後保全のみ更新せず"),"",INDEX(#REF!,MATCH('一覧（改訂前の当初）'!$N160,#REF!,0),MATCH('一覧（改訂前の当初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415"/>
        <v>#REF!</v>
      </c>
      <c r="CN207" s="75">
        <v>1</v>
      </c>
      <c r="CO207" s="181" t="e">
        <f t="shared" si="416"/>
        <v>#REF!</v>
      </c>
      <c r="CP207" s="107" t="e">
        <f>IF(OR(L207="",TYPE(L207)&lt;&gt;1),"",IF(OR(BJ207="",INDEX(#REF!,MATCH('一覧（改訂前の当初）'!N160,#REF!,0),MATCH(CP$4,#REF!,0))="",INDEX(#REF!,MATCH('一覧（改訂前の当初）'!N160,#REF!,0),MATCH(CP$4,#REF!,0))+$I207&gt;=BJ207),"",IF(OR(BI207="事後保全対応で更新",BI207="事後保全のみ更新せず"),"",INDEX(#REF!,MATCH('一覧（改訂前の当初）'!$N160,#REF!,0),MATCH('一覧（改訂前の当初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390"/>
        <v>#REF!</v>
      </c>
      <c r="CS207" s="75">
        <v>1</v>
      </c>
      <c r="CT207" s="181" t="e">
        <f t="shared" si="386"/>
        <v>#REF!</v>
      </c>
      <c r="CU207" s="107" t="e">
        <f>IF(OR(L207="",TYPE(L207)&lt;&gt;1),"",IF(OR(BJ207="",,INDEX(#REF!,MATCH('一覧（改訂前の当初）'!$N160,#REF!,0),MATCH('一覧（改訂前の当初）'!CU$4,#REF!,0))="",INDEX(#REF!,MATCH('一覧（改訂前の当初）'!$N160,#REF!,0),MATCH('一覧（改訂前の当初）'!CU$4,#REF!,0))+I207&gt;=BJ207),"",IF(OR(BI207="事後保全対応で更新",BI207="事後保全のみ更新せず"),"",INDEX(#REF!,MATCH('一覧（改訂前の当初）'!$N160,#REF!,0),MATCH('一覧（改訂前の当初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417"/>
        <v>#REF!</v>
      </c>
      <c r="CX207" s="75">
        <v>1</v>
      </c>
      <c r="CY207" s="182" t="e">
        <f t="shared" si="418"/>
        <v>#REF!</v>
      </c>
      <c r="CZ207" s="109" t="str">
        <f t="shared" si="391"/>
        <v/>
      </c>
      <c r="DA207" s="76" t="str">
        <f t="shared" si="402"/>
        <v/>
      </c>
      <c r="DB207" s="82">
        <v>1</v>
      </c>
      <c r="DC207" s="183" t="str">
        <f t="shared" si="392"/>
        <v/>
      </c>
      <c r="DD207" s="85" t="str">
        <f>IF($CZ207="","",INDEX(#REF!,MATCH($F207,#REF!,0),MATCH(CZ$4,#REF!,0)))</f>
        <v/>
      </c>
      <c r="DE207" s="184" t="str">
        <f t="shared" si="419"/>
        <v/>
      </c>
      <c r="DF207" s="77">
        <v>3</v>
      </c>
      <c r="DG207" s="185" t="str">
        <f t="shared" si="420"/>
        <v/>
      </c>
      <c r="DH207" s="78" t="str">
        <f t="shared" si="421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422"/>
        <v/>
      </c>
      <c r="DK207" s="75">
        <v>1</v>
      </c>
      <c r="DL207" s="181" t="str">
        <f t="shared" si="423"/>
        <v/>
      </c>
      <c r="DM207" s="78" t="str">
        <f t="shared" si="424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425"/>
        <v/>
      </c>
      <c r="DP207" s="75">
        <v>1</v>
      </c>
      <c r="DQ207" s="181" t="str">
        <f t="shared" si="426"/>
        <v/>
      </c>
      <c r="DR207" s="78" t="str">
        <f t="shared" si="427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428"/>
        <v/>
      </c>
      <c r="DU207" s="75">
        <v>1</v>
      </c>
      <c r="DV207" s="154" t="str">
        <f t="shared" si="429"/>
        <v/>
      </c>
      <c r="DW207" s="508"/>
      <c r="DX207" s="345"/>
      <c r="DY207" s="348"/>
      <c r="DZ207" s="363" t="s">
        <v>438</v>
      </c>
      <c r="EA207" s="363" t="s">
        <v>438</v>
      </c>
      <c r="EB207" s="354" t="s">
        <v>438</v>
      </c>
      <c r="EC207" s="391" t="s">
        <v>438</v>
      </c>
      <c r="ED207" s="348"/>
      <c r="EE207" s="348"/>
      <c r="EF207" s="348"/>
      <c r="EG207" s="349"/>
      <c r="EH207" s="388"/>
      <c r="EI207" s="348"/>
      <c r="EJ207" s="348"/>
      <c r="EK207" s="348"/>
      <c r="EL207" s="349"/>
      <c r="EM207" s="388"/>
      <c r="EN207" s="348"/>
      <c r="EO207" s="368"/>
      <c r="EP207" s="376" t="s">
        <v>55</v>
      </c>
      <c r="EQ207" s="417" t="s">
        <v>55</v>
      </c>
      <c r="ER207" s="388"/>
      <c r="ES207" s="348"/>
      <c r="ET207" s="348"/>
      <c r="EU207" s="348"/>
      <c r="EV207" s="349"/>
      <c r="EW207" s="388"/>
      <c r="EX207" s="348"/>
      <c r="EY207" s="348"/>
      <c r="EZ207" s="348"/>
      <c r="FA207" s="349"/>
      <c r="FB207" s="388"/>
      <c r="FC207" s="348"/>
      <c r="FD207" s="348"/>
      <c r="FE207" s="348"/>
      <c r="FF207" s="349"/>
      <c r="FG207" s="541"/>
      <c r="FH207" s="348"/>
      <c r="FI207" s="366" t="s">
        <v>430</v>
      </c>
      <c r="FJ207" s="366" t="s">
        <v>430</v>
      </c>
      <c r="FK207" s="524"/>
      <c r="FL207" s="210"/>
      <c r="FM207" s="43"/>
      <c r="FN207" s="43"/>
      <c r="FO207" s="55" t="str">
        <f t="shared" si="393"/>
        <v/>
      </c>
      <c r="FP207" s="43"/>
      <c r="FQ207" s="56" t="str">
        <f>IF(AO207="","",INDEX($FW$2:$GA$2,2,MATCH(AO207,#REF!,0)))</f>
        <v/>
      </c>
      <c r="FR207" s="57" t="str">
        <f>IF(AP207="","",INDEX($FW$2:$GA$2,2,MATCH(AP207,#REF!,0)))</f>
        <v/>
      </c>
      <c r="FS207" s="57" t="str">
        <f>IF(AQ207="","",INDEX($FW$2:$GA$2,2,MATCH(AQ207,#REF!,0)))</f>
        <v/>
      </c>
      <c r="FT207" s="57" t="str">
        <f>IF(AR207="","",INDEX($FW$2:$GA$2,2,MATCH(AR207,#REF!,0)))</f>
        <v/>
      </c>
      <c r="FU207" s="57" t="str">
        <f>IF(AS207="","",INDEX($FW$2:$GA$2,2,MATCH(AS207,#REF!,0)))</f>
        <v/>
      </c>
      <c r="FV207" s="57" t="str">
        <f>IF(AT207="","",INDEX($FW$2:$GA$2,2,MATCH(AT207,#REF!,0)))</f>
        <v/>
      </c>
      <c r="FW207" s="57" t="str">
        <f>IF(AU207="","",INDEX($FW$2:$GA$2,2,MATCH(AU207,#REF!,0)))</f>
        <v/>
      </c>
      <c r="FX207" s="57" t="str">
        <f>IF(AV207="","",INDEX($FW$2:$GA$2,2,MATCH(AV207,#REF!,0)))</f>
        <v/>
      </c>
      <c r="FY207" s="57" t="str">
        <f>IF(AW207="","",INDEX($FW$2:$GA$2,2,MATCH(AW207,#REF!,0)))</f>
        <v/>
      </c>
      <c r="FZ207" s="58" t="str">
        <f>IF(AX207="","",INDEX($FW$2:$GA$2,2,MATCH(AX207,#REF!,0)))</f>
        <v/>
      </c>
      <c r="GA207" s="59" t="e">
        <f>SUMPRODUCT(FQ207:FZ207,#REF!)</f>
        <v>#REF!</v>
      </c>
      <c r="GB207" s="43"/>
      <c r="GC207" s="88" t="str">
        <f t="shared" si="394"/>
        <v/>
      </c>
      <c r="GD207" s="88" t="e">
        <f t="shared" si="395"/>
        <v>#REF!</v>
      </c>
      <c r="GE207" s="88" t="e">
        <f t="shared" si="396"/>
        <v>#REF!</v>
      </c>
      <c r="GF207" s="87" t="e">
        <f t="shared" si="397"/>
        <v>#REF!</v>
      </c>
      <c r="GG207" s="87" t="str">
        <f t="shared" si="398"/>
        <v/>
      </c>
      <c r="GH207" s="87" t="str">
        <f t="shared" si="399"/>
        <v/>
      </c>
      <c r="GI207" s="87" t="str">
        <f t="shared" si="400"/>
        <v/>
      </c>
      <c r="GJ207" s="87" t="str">
        <f t="shared" si="401"/>
        <v/>
      </c>
    </row>
    <row r="208" spans="1:192" s="13" customFormat="1" ht="22.5" customHeight="1">
      <c r="A208" s="608"/>
      <c r="B208" s="166"/>
      <c r="C208" s="494"/>
      <c r="D208" s="498" t="s">
        <v>374</v>
      </c>
      <c r="E208" s="195" t="s">
        <v>271</v>
      </c>
      <c r="F208" s="198" t="s">
        <v>358</v>
      </c>
      <c r="G208" s="167"/>
      <c r="H208" s="165"/>
      <c r="I208" s="167">
        <v>1966</v>
      </c>
      <c r="J208" s="167" t="str">
        <f t="shared" si="403"/>
        <v>昭41</v>
      </c>
      <c r="K208" s="167"/>
      <c r="L208" s="621">
        <v>27</v>
      </c>
      <c r="M208" s="68"/>
      <c r="N208" s="68"/>
      <c r="O208" s="168"/>
      <c r="P208" s="168"/>
      <c r="Q208" s="169"/>
      <c r="R208" s="461" t="e">
        <f t="shared" si="404"/>
        <v>#DIV/0!</v>
      </c>
      <c r="S208" s="461" t="e">
        <f t="shared" si="405"/>
        <v>#DIV/0!</v>
      </c>
      <c r="T208" s="462" t="e">
        <f t="shared" si="406"/>
        <v>#DIV/0!</v>
      </c>
      <c r="U208" s="68"/>
      <c r="V208" s="68"/>
      <c r="W208" s="68"/>
      <c r="X208" s="68"/>
      <c r="Y208" s="68"/>
      <c r="Z208" s="79" t="str">
        <f t="shared" si="407"/>
        <v>7: 100㎡未満</v>
      </c>
      <c r="AA208" s="69"/>
      <c r="AB208" s="69" t="str">
        <f t="shared" si="408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409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410"/>
        <v>49</v>
      </c>
      <c r="AZ208" s="68"/>
      <c r="BA208" s="68">
        <f t="shared" si="411"/>
        <v>49</v>
      </c>
      <c r="BB208" s="69" t="e">
        <f t="shared" si="412"/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413"/>
        <v/>
      </c>
      <c r="BK208" s="441" t="s">
        <v>70</v>
      </c>
      <c r="BL208" s="441">
        <v>1</v>
      </c>
      <c r="BM208" s="441"/>
      <c r="BN208" s="442"/>
      <c r="BO208" s="440"/>
      <c r="BP208" s="441"/>
      <c r="BQ208" s="441"/>
      <c r="BR208" s="441"/>
      <c r="BS208" s="441"/>
      <c r="BT208" s="441"/>
      <c r="BU208" s="441"/>
      <c r="BV208" s="442"/>
      <c r="BW208" s="191"/>
      <c r="BX208" s="190"/>
      <c r="BY208" s="190"/>
      <c r="BZ208" s="499"/>
      <c r="CA208" s="192">
        <v>1</v>
      </c>
      <c r="CB208" s="177" t="str">
        <f>IF($F208="","",IFERROR(INDEX(#REF!,MATCH('一覧（改訂前の当初）'!$F161,#REF!,0),MATCH($CA$4,#REF!,0)),""))</f>
        <v/>
      </c>
      <c r="CC208" s="178" t="str">
        <f t="shared" si="385"/>
        <v/>
      </c>
      <c r="CD208" s="176" t="str">
        <f t="shared" si="387"/>
        <v/>
      </c>
      <c r="CE208" s="179"/>
      <c r="CF208" s="106" t="str">
        <f t="shared" si="388"/>
        <v/>
      </c>
      <c r="CG208" s="75" t="str">
        <f>IF(OR($CF208="",$F208=""),"",INDEX(#REF!,MATCH($F208,#REF!,0),MATCH(CF$4,#REF!,0)))</f>
        <v/>
      </c>
      <c r="CH208" s="180" t="str">
        <f t="shared" si="389"/>
        <v/>
      </c>
      <c r="CI208" s="75">
        <v>1</v>
      </c>
      <c r="CJ208" s="181" t="str">
        <f t="shared" si="414"/>
        <v/>
      </c>
      <c r="CK208" s="107" t="e">
        <f>IF(OR(L208="",TYPE(L208)&lt;&gt;1),"",IF(OR(BJ208="",INDEX(#REF!,MATCH('一覧（改訂前の当初）'!$N161,#REF!,0),MATCH('一覧（改訂前の当初）'!CK$4,#REF!,0))="",INDEX(#REF!,MATCH('一覧（改訂前の当初）'!$N161,#REF!,0),MATCH('一覧（改訂前の当初）'!CK$4,#REF!,0))+$I208&gt;=BJ208),"",IF(OR(BI208="事後保全対応で更新",BI208="事後保全のみ更新せず"),"",INDEX(#REF!,MATCH('一覧（改訂前の当初）'!$N161,#REF!,0),MATCH('一覧（改訂前の当初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415"/>
        <v>#REF!</v>
      </c>
      <c r="CN208" s="75">
        <v>1</v>
      </c>
      <c r="CO208" s="181" t="e">
        <f t="shared" si="416"/>
        <v>#REF!</v>
      </c>
      <c r="CP208" s="107" t="e">
        <f>IF(OR(L208="",TYPE(L208)&lt;&gt;1),"",IF(OR(BJ208="",INDEX(#REF!,MATCH('一覧（改訂前の当初）'!N161,#REF!,0),MATCH(CP$4,#REF!,0))="",INDEX(#REF!,MATCH('一覧（改訂前の当初）'!N161,#REF!,0),MATCH(CP$4,#REF!,0))+$I208&gt;=BJ208),"",IF(OR(BI208="事後保全対応で更新",BI208="事後保全のみ更新せず"),"",INDEX(#REF!,MATCH('一覧（改訂前の当初）'!$N161,#REF!,0),MATCH('一覧（改訂前の当初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390"/>
        <v>#REF!</v>
      </c>
      <c r="CS208" s="75">
        <v>1</v>
      </c>
      <c r="CT208" s="181" t="e">
        <f t="shared" si="386"/>
        <v>#REF!</v>
      </c>
      <c r="CU208" s="107" t="e">
        <f>IF(OR(L208="",TYPE(L208)&lt;&gt;1),"",IF(OR(BJ208="",,INDEX(#REF!,MATCH('一覧（改訂前の当初）'!$N161,#REF!,0),MATCH('一覧（改訂前の当初）'!CU$4,#REF!,0))="",INDEX(#REF!,MATCH('一覧（改訂前の当初）'!$N161,#REF!,0),MATCH('一覧（改訂前の当初）'!CU$4,#REF!,0))+I208&gt;=BJ208),"",IF(OR(BI208="事後保全対応で更新",BI208="事後保全のみ更新せず"),"",INDEX(#REF!,MATCH('一覧（改訂前の当初）'!$N161,#REF!,0),MATCH('一覧（改訂前の当初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417"/>
        <v>#REF!</v>
      </c>
      <c r="CX208" s="75">
        <v>1</v>
      </c>
      <c r="CY208" s="182" t="e">
        <f t="shared" si="418"/>
        <v>#REF!</v>
      </c>
      <c r="CZ208" s="109" t="str">
        <f t="shared" si="391"/>
        <v/>
      </c>
      <c r="DA208" s="76" t="str">
        <f t="shared" si="402"/>
        <v/>
      </c>
      <c r="DB208" s="82">
        <v>1</v>
      </c>
      <c r="DC208" s="183" t="str">
        <f t="shared" si="392"/>
        <v/>
      </c>
      <c r="DD208" s="85" t="str">
        <f>IF($CZ208="","",INDEX(#REF!,MATCH($F208,#REF!,0),MATCH(CZ$4,#REF!,0)))</f>
        <v/>
      </c>
      <c r="DE208" s="184" t="str">
        <f t="shared" si="419"/>
        <v/>
      </c>
      <c r="DF208" s="77">
        <v>3</v>
      </c>
      <c r="DG208" s="185" t="str">
        <f t="shared" si="420"/>
        <v/>
      </c>
      <c r="DH208" s="78" t="str">
        <f t="shared" si="421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422"/>
        <v/>
      </c>
      <c r="DK208" s="75">
        <v>1</v>
      </c>
      <c r="DL208" s="181" t="str">
        <f t="shared" si="423"/>
        <v/>
      </c>
      <c r="DM208" s="78" t="str">
        <f t="shared" si="424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425"/>
        <v/>
      </c>
      <c r="DP208" s="75">
        <v>1</v>
      </c>
      <c r="DQ208" s="181" t="str">
        <f t="shared" si="426"/>
        <v/>
      </c>
      <c r="DR208" s="78" t="str">
        <f t="shared" si="427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428"/>
        <v/>
      </c>
      <c r="DU208" s="75">
        <v>1</v>
      </c>
      <c r="DV208" s="154" t="str">
        <f t="shared" si="429"/>
        <v/>
      </c>
      <c r="DW208" s="508"/>
      <c r="DX208" s="345"/>
      <c r="DY208" s="348"/>
      <c r="DZ208" s="363" t="s">
        <v>438</v>
      </c>
      <c r="EA208" s="363" t="s">
        <v>438</v>
      </c>
      <c r="EB208" s="378" t="s">
        <v>442</v>
      </c>
      <c r="EC208" s="408" t="s">
        <v>442</v>
      </c>
      <c r="ED208" s="409"/>
      <c r="EE208" s="373"/>
      <c r="EF208" s="373"/>
      <c r="EG208" s="349"/>
      <c r="EH208" s="388"/>
      <c r="EI208" s="348"/>
      <c r="EJ208" s="348"/>
      <c r="EK208" s="348"/>
      <c r="EL208" s="349"/>
      <c r="EM208" s="388"/>
      <c r="EN208" s="348"/>
      <c r="EO208" s="348"/>
      <c r="EP208" s="348"/>
      <c r="EQ208" s="349"/>
      <c r="ER208" s="388"/>
      <c r="ES208" s="348"/>
      <c r="ET208" s="348"/>
      <c r="EU208" s="348"/>
      <c r="EV208" s="630" t="s">
        <v>429</v>
      </c>
      <c r="EW208" s="631" t="s">
        <v>429</v>
      </c>
      <c r="EX208" s="348"/>
      <c r="EY208" s="348"/>
      <c r="EZ208" s="348"/>
      <c r="FA208" s="349"/>
      <c r="FB208" s="388"/>
      <c r="FC208" s="348"/>
      <c r="FD208" s="348"/>
      <c r="FE208" s="348"/>
      <c r="FF208" s="349"/>
      <c r="FG208" s="541"/>
      <c r="FH208" s="348"/>
      <c r="FI208" s="348"/>
      <c r="FJ208" s="348"/>
      <c r="FK208" s="524"/>
      <c r="FL208" s="210"/>
      <c r="FM208" s="43"/>
      <c r="FN208" s="43"/>
      <c r="FO208" s="55" t="str">
        <f t="shared" si="393"/>
        <v/>
      </c>
      <c r="FP208" s="43"/>
      <c r="FQ208" s="56" t="str">
        <f>IF(AO208="","",INDEX($FW$2:$GA$2,2,MATCH(AO208,#REF!,0)))</f>
        <v/>
      </c>
      <c r="FR208" s="57" t="str">
        <f>IF(AP208="","",INDEX($FW$2:$GA$2,2,MATCH(AP208,#REF!,0)))</f>
        <v/>
      </c>
      <c r="FS208" s="57" t="str">
        <f>IF(AQ208="","",INDEX($FW$2:$GA$2,2,MATCH(AQ208,#REF!,0)))</f>
        <v/>
      </c>
      <c r="FT208" s="57" t="str">
        <f>IF(AR208="","",INDEX($FW$2:$GA$2,2,MATCH(AR208,#REF!,0)))</f>
        <v/>
      </c>
      <c r="FU208" s="57" t="str">
        <f>IF(AS208="","",INDEX($FW$2:$GA$2,2,MATCH(AS208,#REF!,0)))</f>
        <v/>
      </c>
      <c r="FV208" s="57" t="str">
        <f>IF(AT208="","",INDEX($FW$2:$GA$2,2,MATCH(AT208,#REF!,0)))</f>
        <v/>
      </c>
      <c r="FW208" s="57" t="str">
        <f>IF(AU208="","",INDEX($FW$2:$GA$2,2,MATCH(AU208,#REF!,0)))</f>
        <v/>
      </c>
      <c r="FX208" s="57" t="str">
        <f>IF(AV208="","",INDEX($FW$2:$GA$2,2,MATCH(AV208,#REF!,0)))</f>
        <v/>
      </c>
      <c r="FY208" s="57" t="str">
        <f>IF(AW208="","",INDEX($FW$2:$GA$2,2,MATCH(AW208,#REF!,0)))</f>
        <v/>
      </c>
      <c r="FZ208" s="58" t="str">
        <f>IF(AX208="","",INDEX($FW$2:$GA$2,2,MATCH(AX208,#REF!,0)))</f>
        <v/>
      </c>
      <c r="GA208" s="59" t="e">
        <f>SUMPRODUCT(FQ208:FZ208,#REF!)</f>
        <v>#REF!</v>
      </c>
      <c r="GB208" s="43"/>
      <c r="GC208" s="88" t="str">
        <f t="shared" si="394"/>
        <v/>
      </c>
      <c r="GD208" s="88" t="e">
        <f t="shared" si="395"/>
        <v>#REF!</v>
      </c>
      <c r="GE208" s="88" t="e">
        <f t="shared" si="396"/>
        <v>#REF!</v>
      </c>
      <c r="GF208" s="87" t="e">
        <f t="shared" si="397"/>
        <v>#REF!</v>
      </c>
      <c r="GG208" s="87" t="str">
        <f t="shared" si="398"/>
        <v/>
      </c>
      <c r="GH208" s="87" t="str">
        <f t="shared" si="399"/>
        <v/>
      </c>
      <c r="GI208" s="87" t="str">
        <f t="shared" si="400"/>
        <v/>
      </c>
      <c r="GJ208" s="87" t="str">
        <f t="shared" si="401"/>
        <v/>
      </c>
    </row>
    <row r="209" spans="1:192" s="13" customFormat="1" ht="22.5" customHeight="1">
      <c r="A209" s="608"/>
      <c r="B209" s="166"/>
      <c r="C209" s="494"/>
      <c r="D209" s="498" t="s">
        <v>374</v>
      </c>
      <c r="E209" s="195" t="s">
        <v>272</v>
      </c>
      <c r="F209" s="198" t="s">
        <v>358</v>
      </c>
      <c r="G209" s="167"/>
      <c r="H209" s="165"/>
      <c r="I209" s="167">
        <v>1983</v>
      </c>
      <c r="J209" s="167" t="str">
        <f t="shared" si="403"/>
        <v>昭58</v>
      </c>
      <c r="K209" s="167"/>
      <c r="L209" s="621">
        <v>709</v>
      </c>
      <c r="M209" s="68"/>
      <c r="N209" s="68"/>
      <c r="O209" s="168"/>
      <c r="P209" s="168"/>
      <c r="Q209" s="169"/>
      <c r="R209" s="461" t="e">
        <f t="shared" si="404"/>
        <v>#DIV/0!</v>
      </c>
      <c r="S209" s="461" t="e">
        <f t="shared" si="405"/>
        <v>#DIV/0!</v>
      </c>
      <c r="T209" s="462" t="e">
        <f t="shared" si="406"/>
        <v>#DIV/0!</v>
      </c>
      <c r="U209" s="68"/>
      <c r="V209" s="68"/>
      <c r="W209" s="68"/>
      <c r="X209" s="68"/>
      <c r="Y209" s="68"/>
      <c r="Z209" s="79" t="str">
        <f t="shared" si="407"/>
        <v>4: 500㎡以上</v>
      </c>
      <c r="AA209" s="69"/>
      <c r="AB209" s="69" t="str">
        <f t="shared" si="408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409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410"/>
        <v>32</v>
      </c>
      <c r="AZ209" s="68"/>
      <c r="BA209" s="68">
        <f t="shared" si="411"/>
        <v>32</v>
      </c>
      <c r="BB209" s="69" t="e">
        <f t="shared" si="412"/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413"/>
        <v/>
      </c>
      <c r="BK209" s="441" t="s">
        <v>68</v>
      </c>
      <c r="BL209" s="441">
        <v>3</v>
      </c>
      <c r="BM209" s="441"/>
      <c r="BN209" s="442"/>
      <c r="BO209" s="440"/>
      <c r="BP209" s="441"/>
      <c r="BQ209" s="441"/>
      <c r="BR209" s="441"/>
      <c r="BS209" s="441"/>
      <c r="BT209" s="441"/>
      <c r="BU209" s="441"/>
      <c r="BV209" s="442"/>
      <c r="BW209" s="191"/>
      <c r="BX209" s="190"/>
      <c r="BY209" s="190"/>
      <c r="BZ209" s="499"/>
      <c r="CA209" s="192">
        <v>1</v>
      </c>
      <c r="CB209" s="177" t="str">
        <f>IF($F209="","",IFERROR(INDEX(#REF!,MATCH('一覧（改訂前の当初）'!$F162,#REF!,0),MATCH($CA$4,#REF!,0)),""))</f>
        <v/>
      </c>
      <c r="CC209" s="178" t="str">
        <f t="shared" si="385"/>
        <v/>
      </c>
      <c r="CD209" s="176" t="str">
        <f t="shared" si="387"/>
        <v/>
      </c>
      <c r="CE209" s="179"/>
      <c r="CF209" s="106" t="str">
        <f t="shared" si="388"/>
        <v/>
      </c>
      <c r="CG209" s="75" t="str">
        <f>IF(OR($CF209="",$F209=""),"",INDEX(#REF!,MATCH($F209,#REF!,0),MATCH(CF$4,#REF!,0)))</f>
        <v/>
      </c>
      <c r="CH209" s="180" t="str">
        <f t="shared" si="389"/>
        <v/>
      </c>
      <c r="CI209" s="75">
        <v>1</v>
      </c>
      <c r="CJ209" s="181" t="str">
        <f t="shared" si="414"/>
        <v/>
      </c>
      <c r="CK209" s="107" t="e">
        <f>IF(OR(L209="",TYPE(L209)&lt;&gt;1),"",IF(OR(BJ209="",INDEX(#REF!,MATCH('一覧（改訂前の当初）'!$N162,#REF!,0),MATCH('一覧（改訂前の当初）'!CK$4,#REF!,0))="",INDEX(#REF!,MATCH('一覧（改訂前の当初）'!$N162,#REF!,0),MATCH('一覧（改訂前の当初）'!CK$4,#REF!,0))+$I209&gt;=BJ209),"",IF(OR(BI209="事後保全対応で更新",BI209="事後保全のみ更新せず"),"",INDEX(#REF!,MATCH('一覧（改訂前の当初）'!$N162,#REF!,0),MATCH('一覧（改訂前の当初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415"/>
        <v>#REF!</v>
      </c>
      <c r="CN209" s="75">
        <v>1</v>
      </c>
      <c r="CO209" s="181" t="e">
        <f t="shared" si="416"/>
        <v>#REF!</v>
      </c>
      <c r="CP209" s="107" t="e">
        <f>IF(OR(L209="",TYPE(L209)&lt;&gt;1),"",IF(OR(BJ209="",INDEX(#REF!,MATCH('一覧（改訂前の当初）'!N162,#REF!,0),MATCH(CP$4,#REF!,0))="",INDEX(#REF!,MATCH('一覧（改訂前の当初）'!N162,#REF!,0),MATCH(CP$4,#REF!,0))+$I209&gt;=BJ209),"",IF(OR(BI209="事後保全対応で更新",BI209="事後保全のみ更新せず"),"",INDEX(#REF!,MATCH('一覧（改訂前の当初）'!$N162,#REF!,0),MATCH('一覧（改訂前の当初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390"/>
        <v>#REF!</v>
      </c>
      <c r="CS209" s="75">
        <v>1</v>
      </c>
      <c r="CT209" s="181" t="e">
        <f t="shared" si="386"/>
        <v>#REF!</v>
      </c>
      <c r="CU209" s="107" t="e">
        <f>IF(OR(L209="",TYPE(L209)&lt;&gt;1),"",IF(OR(BJ209="",,INDEX(#REF!,MATCH('一覧（改訂前の当初）'!$N162,#REF!,0),MATCH('一覧（改訂前の当初）'!CU$4,#REF!,0))="",INDEX(#REF!,MATCH('一覧（改訂前の当初）'!$N162,#REF!,0),MATCH('一覧（改訂前の当初）'!CU$4,#REF!,0))+I209&gt;=BJ209),"",IF(OR(BI209="事後保全対応で更新",BI209="事後保全のみ更新せず"),"",INDEX(#REF!,MATCH('一覧（改訂前の当初）'!$N162,#REF!,0),MATCH('一覧（改訂前の当初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417"/>
        <v>#REF!</v>
      </c>
      <c r="CX209" s="75">
        <v>1</v>
      </c>
      <c r="CY209" s="182" t="e">
        <f t="shared" si="418"/>
        <v>#REF!</v>
      </c>
      <c r="CZ209" s="109" t="str">
        <f t="shared" si="391"/>
        <v/>
      </c>
      <c r="DA209" s="76" t="str">
        <f t="shared" si="402"/>
        <v/>
      </c>
      <c r="DB209" s="82">
        <v>1</v>
      </c>
      <c r="DC209" s="183" t="str">
        <f t="shared" si="392"/>
        <v/>
      </c>
      <c r="DD209" s="85" t="str">
        <f>IF($CZ209="","",INDEX(#REF!,MATCH($F209,#REF!,0),MATCH(CZ$4,#REF!,0)))</f>
        <v/>
      </c>
      <c r="DE209" s="184" t="str">
        <f t="shared" si="419"/>
        <v/>
      </c>
      <c r="DF209" s="77">
        <v>3</v>
      </c>
      <c r="DG209" s="185" t="str">
        <f t="shared" si="420"/>
        <v/>
      </c>
      <c r="DH209" s="78" t="str">
        <f t="shared" si="421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422"/>
        <v/>
      </c>
      <c r="DK209" s="75">
        <v>1</v>
      </c>
      <c r="DL209" s="181" t="str">
        <f t="shared" si="423"/>
        <v/>
      </c>
      <c r="DM209" s="78" t="str">
        <f t="shared" si="424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425"/>
        <v/>
      </c>
      <c r="DP209" s="75">
        <v>1</v>
      </c>
      <c r="DQ209" s="181" t="str">
        <f t="shared" si="426"/>
        <v/>
      </c>
      <c r="DR209" s="78" t="str">
        <f t="shared" si="427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428"/>
        <v/>
      </c>
      <c r="DU209" s="75">
        <v>1</v>
      </c>
      <c r="DV209" s="154" t="str">
        <f t="shared" si="429"/>
        <v/>
      </c>
      <c r="DW209" s="513" t="s">
        <v>438</v>
      </c>
      <c r="DX209" s="371" t="s">
        <v>438</v>
      </c>
      <c r="DY209" s="363" t="s">
        <v>438</v>
      </c>
      <c r="DZ209" s="348"/>
      <c r="EA209" s="348"/>
      <c r="EB209" s="349"/>
      <c r="EC209" s="388"/>
      <c r="ED209" s="348"/>
      <c r="EE209" s="348"/>
      <c r="EF209" s="348"/>
      <c r="EG209" s="349"/>
      <c r="EH209" s="403"/>
      <c r="EI209" s="369"/>
      <c r="EJ209" s="369"/>
      <c r="EK209" s="368"/>
      <c r="EL209" s="349"/>
      <c r="EM209" s="388"/>
      <c r="EN209" s="348"/>
      <c r="EO209" s="348"/>
      <c r="EP209" s="348"/>
      <c r="EQ209" s="378" t="s">
        <v>442</v>
      </c>
      <c r="ER209" s="408" t="s">
        <v>442</v>
      </c>
      <c r="ES209" s="372" t="s">
        <v>442</v>
      </c>
      <c r="ET209" s="368"/>
      <c r="EU209" s="348"/>
      <c r="EV209" s="349"/>
      <c r="EW209" s="388"/>
      <c r="EX209" s="348"/>
      <c r="EY209" s="348"/>
      <c r="EZ209" s="348"/>
      <c r="FA209" s="349"/>
      <c r="FB209" s="388"/>
      <c r="FC209" s="348"/>
      <c r="FD209" s="348"/>
      <c r="FE209" s="348"/>
      <c r="FF209" s="349"/>
      <c r="FG209" s="541"/>
      <c r="FH209" s="348"/>
      <c r="FI209" s="348"/>
      <c r="FJ209" s="348"/>
      <c r="FK209" s="524"/>
      <c r="FL209" s="210"/>
      <c r="FM209" s="43"/>
      <c r="FN209" s="43"/>
      <c r="FO209" s="55" t="str">
        <f t="shared" si="393"/>
        <v/>
      </c>
      <c r="FP209" s="43"/>
      <c r="FQ209" s="56" t="str">
        <f>IF(AO209="","",INDEX($FW$2:$GA$2,2,MATCH(AO209,#REF!,0)))</f>
        <v/>
      </c>
      <c r="FR209" s="57" t="str">
        <f>IF(AP209="","",INDEX($FW$2:$GA$2,2,MATCH(AP209,#REF!,0)))</f>
        <v/>
      </c>
      <c r="FS209" s="57" t="str">
        <f>IF(AQ209="","",INDEX($FW$2:$GA$2,2,MATCH(AQ209,#REF!,0)))</f>
        <v/>
      </c>
      <c r="FT209" s="57" t="str">
        <f>IF(AR209="","",INDEX($FW$2:$GA$2,2,MATCH(AR209,#REF!,0)))</f>
        <v/>
      </c>
      <c r="FU209" s="57" t="str">
        <f>IF(AS209="","",INDEX($FW$2:$GA$2,2,MATCH(AS209,#REF!,0)))</f>
        <v/>
      </c>
      <c r="FV209" s="57" t="str">
        <f>IF(AT209="","",INDEX($FW$2:$GA$2,2,MATCH(AT209,#REF!,0)))</f>
        <v/>
      </c>
      <c r="FW209" s="57" t="str">
        <f>IF(AU209="","",INDEX($FW$2:$GA$2,2,MATCH(AU209,#REF!,0)))</f>
        <v/>
      </c>
      <c r="FX209" s="57" t="str">
        <f>IF(AV209="","",INDEX($FW$2:$GA$2,2,MATCH(AV209,#REF!,0)))</f>
        <v/>
      </c>
      <c r="FY209" s="57" t="str">
        <f>IF(AW209="","",INDEX($FW$2:$GA$2,2,MATCH(AW209,#REF!,0)))</f>
        <v/>
      </c>
      <c r="FZ209" s="58" t="str">
        <f>IF(AX209="","",INDEX($FW$2:$GA$2,2,MATCH(AX209,#REF!,0)))</f>
        <v/>
      </c>
      <c r="GA209" s="59" t="e">
        <f>SUMPRODUCT(FQ209:FZ209,#REF!)</f>
        <v>#REF!</v>
      </c>
      <c r="GB209" s="43"/>
      <c r="GC209" s="88" t="str">
        <f t="shared" si="394"/>
        <v/>
      </c>
      <c r="GD209" s="88" t="e">
        <f t="shared" si="395"/>
        <v>#REF!</v>
      </c>
      <c r="GE209" s="88" t="e">
        <f t="shared" si="396"/>
        <v>#REF!</v>
      </c>
      <c r="GF209" s="87" t="e">
        <f t="shared" si="397"/>
        <v>#REF!</v>
      </c>
      <c r="GG209" s="87" t="str">
        <f t="shared" si="398"/>
        <v/>
      </c>
      <c r="GH209" s="87" t="str">
        <f t="shared" si="399"/>
        <v/>
      </c>
      <c r="GI209" s="87" t="str">
        <f t="shared" si="400"/>
        <v/>
      </c>
      <c r="GJ209" s="87" t="str">
        <f t="shared" si="401"/>
        <v/>
      </c>
    </row>
    <row r="210" spans="1:192" s="13" customFormat="1" ht="22.5" customHeight="1">
      <c r="A210" s="608"/>
      <c r="B210" s="166"/>
      <c r="C210" s="494"/>
      <c r="D210" s="498" t="s">
        <v>374</v>
      </c>
      <c r="E210" s="195" t="s">
        <v>273</v>
      </c>
      <c r="F210" s="198" t="s">
        <v>358</v>
      </c>
      <c r="G210" s="167"/>
      <c r="H210" s="165"/>
      <c r="I210" s="167">
        <v>1982</v>
      </c>
      <c r="J210" s="167" t="str">
        <f t="shared" si="403"/>
        <v>昭57</v>
      </c>
      <c r="K210" s="167"/>
      <c r="L210" s="621">
        <v>1988</v>
      </c>
      <c r="M210" s="68"/>
      <c r="N210" s="68"/>
      <c r="O210" s="168"/>
      <c r="P210" s="168"/>
      <c r="Q210" s="169"/>
      <c r="R210" s="461" t="e">
        <f t="shared" si="404"/>
        <v>#DIV/0!</v>
      </c>
      <c r="S210" s="461" t="e">
        <f t="shared" si="405"/>
        <v>#DIV/0!</v>
      </c>
      <c r="T210" s="462" t="e">
        <f t="shared" si="406"/>
        <v>#DIV/0!</v>
      </c>
      <c r="U210" s="68"/>
      <c r="V210" s="68"/>
      <c r="W210" s="68"/>
      <c r="X210" s="68"/>
      <c r="Y210" s="68"/>
      <c r="Z210" s="79" t="str">
        <f t="shared" si="407"/>
        <v>3: 1,000㎡以上</v>
      </c>
      <c r="AA210" s="69"/>
      <c r="AB210" s="69" t="str">
        <f t="shared" si="408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409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410"/>
        <v>33</v>
      </c>
      <c r="AZ210" s="68"/>
      <c r="BA210" s="68">
        <f t="shared" si="411"/>
        <v>33</v>
      </c>
      <c r="BB210" s="69" t="e">
        <f t="shared" si="412"/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413"/>
        <v/>
      </c>
      <c r="BK210" s="441" t="s">
        <v>68</v>
      </c>
      <c r="BL210" s="441">
        <v>3</v>
      </c>
      <c r="BM210" s="441"/>
      <c r="BN210" s="442"/>
      <c r="BO210" s="440"/>
      <c r="BP210" s="441"/>
      <c r="BQ210" s="441"/>
      <c r="BR210" s="441"/>
      <c r="BS210" s="441"/>
      <c r="BT210" s="441"/>
      <c r="BU210" s="441"/>
      <c r="BV210" s="442"/>
      <c r="BW210" s="191"/>
      <c r="BX210" s="190"/>
      <c r="BY210" s="190"/>
      <c r="BZ210" s="499"/>
      <c r="CA210" s="192">
        <v>1</v>
      </c>
      <c r="CB210" s="177" t="str">
        <f>IF($F210="","",IFERROR(INDEX(#REF!,MATCH('一覧（改訂前の当初）'!$F163,#REF!,0),MATCH($CA$4,#REF!,0)),""))</f>
        <v/>
      </c>
      <c r="CC210" s="178" t="str">
        <f t="shared" si="385"/>
        <v/>
      </c>
      <c r="CD210" s="176" t="str">
        <f t="shared" si="387"/>
        <v/>
      </c>
      <c r="CE210" s="179"/>
      <c r="CF210" s="106" t="str">
        <f t="shared" si="388"/>
        <v/>
      </c>
      <c r="CG210" s="75" t="str">
        <f>IF(OR($CF210="",$F210=""),"",INDEX(#REF!,MATCH($F210,#REF!,0),MATCH(CF$4,#REF!,0)))</f>
        <v/>
      </c>
      <c r="CH210" s="180" t="str">
        <f t="shared" si="389"/>
        <v/>
      </c>
      <c r="CI210" s="75">
        <v>1</v>
      </c>
      <c r="CJ210" s="181" t="str">
        <f t="shared" si="414"/>
        <v/>
      </c>
      <c r="CK210" s="107" t="e">
        <f>IF(OR(L210="",TYPE(L210)&lt;&gt;1),"",IF(OR(BJ210="",INDEX(#REF!,MATCH('一覧（改訂前の当初）'!$N163,#REF!,0),MATCH('一覧（改訂前の当初）'!CK$4,#REF!,0))="",INDEX(#REF!,MATCH('一覧（改訂前の当初）'!$N163,#REF!,0),MATCH('一覧（改訂前の当初）'!CK$4,#REF!,0))+$I210&gt;=BJ210),"",IF(OR(BI210="事後保全対応で更新",BI210="事後保全のみ更新せず"),"",INDEX(#REF!,MATCH('一覧（改訂前の当初）'!$N163,#REF!,0),MATCH('一覧（改訂前の当初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415"/>
        <v>#REF!</v>
      </c>
      <c r="CN210" s="75">
        <v>1</v>
      </c>
      <c r="CO210" s="181" t="e">
        <f t="shared" si="416"/>
        <v>#REF!</v>
      </c>
      <c r="CP210" s="107" t="e">
        <f>IF(OR(L210="",TYPE(L210)&lt;&gt;1),"",IF(OR(BJ210="",INDEX(#REF!,MATCH('一覧（改訂前の当初）'!N163,#REF!,0),MATCH(CP$4,#REF!,0))="",INDEX(#REF!,MATCH('一覧（改訂前の当初）'!N163,#REF!,0),MATCH(CP$4,#REF!,0))+$I210&gt;=BJ210),"",IF(OR(BI210="事後保全対応で更新",BI210="事後保全のみ更新せず"),"",INDEX(#REF!,MATCH('一覧（改訂前の当初）'!$N163,#REF!,0),MATCH('一覧（改訂前の当初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390"/>
        <v>#REF!</v>
      </c>
      <c r="CS210" s="75">
        <v>1</v>
      </c>
      <c r="CT210" s="181" t="e">
        <f t="shared" si="386"/>
        <v>#REF!</v>
      </c>
      <c r="CU210" s="107" t="e">
        <f>IF(OR(L210="",TYPE(L210)&lt;&gt;1),"",IF(OR(BJ210="",,INDEX(#REF!,MATCH('一覧（改訂前の当初）'!$N163,#REF!,0),MATCH('一覧（改訂前の当初）'!CU$4,#REF!,0))="",INDEX(#REF!,MATCH('一覧（改訂前の当初）'!$N163,#REF!,0),MATCH('一覧（改訂前の当初）'!CU$4,#REF!,0))+I210&gt;=BJ210),"",IF(OR(BI210="事後保全対応で更新",BI210="事後保全のみ更新せず"),"",INDEX(#REF!,MATCH('一覧（改訂前の当初）'!$N163,#REF!,0),MATCH('一覧（改訂前の当初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417"/>
        <v>#REF!</v>
      </c>
      <c r="CX210" s="75">
        <v>1</v>
      </c>
      <c r="CY210" s="182" t="e">
        <f t="shared" si="418"/>
        <v>#REF!</v>
      </c>
      <c r="CZ210" s="109" t="str">
        <f t="shared" si="391"/>
        <v/>
      </c>
      <c r="DA210" s="76" t="str">
        <f t="shared" si="402"/>
        <v/>
      </c>
      <c r="DB210" s="82">
        <v>1</v>
      </c>
      <c r="DC210" s="183" t="str">
        <f t="shared" si="392"/>
        <v/>
      </c>
      <c r="DD210" s="85" t="str">
        <f>IF($CZ210="","",INDEX(#REF!,MATCH($F210,#REF!,0),MATCH(CZ$4,#REF!,0)))</f>
        <v/>
      </c>
      <c r="DE210" s="184" t="str">
        <f t="shared" si="419"/>
        <v/>
      </c>
      <c r="DF210" s="77">
        <v>3</v>
      </c>
      <c r="DG210" s="185" t="str">
        <f t="shared" si="420"/>
        <v/>
      </c>
      <c r="DH210" s="78" t="str">
        <f t="shared" si="421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422"/>
        <v/>
      </c>
      <c r="DK210" s="75">
        <v>1</v>
      </c>
      <c r="DL210" s="181" t="str">
        <f t="shared" si="423"/>
        <v/>
      </c>
      <c r="DM210" s="78" t="str">
        <f t="shared" si="424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425"/>
        <v/>
      </c>
      <c r="DP210" s="75">
        <v>1</v>
      </c>
      <c r="DQ210" s="181" t="str">
        <f t="shared" si="426"/>
        <v/>
      </c>
      <c r="DR210" s="78" t="str">
        <f t="shared" si="427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428"/>
        <v/>
      </c>
      <c r="DU210" s="75">
        <v>1</v>
      </c>
      <c r="DV210" s="154" t="str">
        <f t="shared" si="429"/>
        <v/>
      </c>
      <c r="DW210" s="513" t="s">
        <v>438</v>
      </c>
      <c r="DX210" s="371" t="s">
        <v>438</v>
      </c>
      <c r="DY210" s="363" t="s">
        <v>438</v>
      </c>
      <c r="DZ210" s="348"/>
      <c r="EA210" s="348"/>
      <c r="EB210" s="349"/>
      <c r="EC210" s="388"/>
      <c r="ED210" s="348"/>
      <c r="EE210" s="348"/>
      <c r="EF210" s="348"/>
      <c r="EG210" s="349"/>
      <c r="EH210" s="403"/>
      <c r="EI210" s="369"/>
      <c r="EJ210" s="369"/>
      <c r="EK210" s="368"/>
      <c r="EL210" s="349"/>
      <c r="EM210" s="388"/>
      <c r="EN210" s="348"/>
      <c r="EO210" s="348"/>
      <c r="EP210" s="348"/>
      <c r="EQ210" s="378" t="s">
        <v>442</v>
      </c>
      <c r="ER210" s="408" t="s">
        <v>442</v>
      </c>
      <c r="ES210" s="372" t="s">
        <v>442</v>
      </c>
      <c r="ET210" s="368"/>
      <c r="EU210" s="348"/>
      <c r="EV210" s="349"/>
      <c r="EW210" s="388"/>
      <c r="EX210" s="348"/>
      <c r="EY210" s="348"/>
      <c r="EZ210" s="348"/>
      <c r="FA210" s="349"/>
      <c r="FB210" s="388"/>
      <c r="FC210" s="348"/>
      <c r="FD210" s="348"/>
      <c r="FE210" s="348"/>
      <c r="FF210" s="349"/>
      <c r="FG210" s="541"/>
      <c r="FH210" s="348"/>
      <c r="FI210" s="348"/>
      <c r="FJ210" s="348"/>
      <c r="FK210" s="524"/>
      <c r="FL210" s="210"/>
      <c r="FM210" s="43"/>
      <c r="FN210" s="43"/>
      <c r="FO210" s="55" t="str">
        <f t="shared" si="393"/>
        <v/>
      </c>
      <c r="FP210" s="43"/>
      <c r="FQ210" s="56" t="str">
        <f>IF(AO210="","",INDEX($FW$2:$GA$2,2,MATCH(AO210,#REF!,0)))</f>
        <v/>
      </c>
      <c r="FR210" s="57" t="str">
        <f>IF(AP210="","",INDEX($FW$2:$GA$2,2,MATCH(AP210,#REF!,0)))</f>
        <v/>
      </c>
      <c r="FS210" s="57" t="str">
        <f>IF(AQ210="","",INDEX($FW$2:$GA$2,2,MATCH(AQ210,#REF!,0)))</f>
        <v/>
      </c>
      <c r="FT210" s="57" t="str">
        <f>IF(AR210="","",INDEX($FW$2:$GA$2,2,MATCH(AR210,#REF!,0)))</f>
        <v/>
      </c>
      <c r="FU210" s="57" t="str">
        <f>IF(AS210="","",INDEX($FW$2:$GA$2,2,MATCH(AS210,#REF!,0)))</f>
        <v/>
      </c>
      <c r="FV210" s="57" t="str">
        <f>IF(AT210="","",INDEX($FW$2:$GA$2,2,MATCH(AT210,#REF!,0)))</f>
        <v/>
      </c>
      <c r="FW210" s="57" t="str">
        <f>IF(AU210="","",INDEX($FW$2:$GA$2,2,MATCH(AU210,#REF!,0)))</f>
        <v/>
      </c>
      <c r="FX210" s="57" t="str">
        <f>IF(AV210="","",INDEX($FW$2:$GA$2,2,MATCH(AV210,#REF!,0)))</f>
        <v/>
      </c>
      <c r="FY210" s="57" t="str">
        <f>IF(AW210="","",INDEX($FW$2:$GA$2,2,MATCH(AW210,#REF!,0)))</f>
        <v/>
      </c>
      <c r="FZ210" s="58" t="str">
        <f>IF(AX210="","",INDEX($FW$2:$GA$2,2,MATCH(AX210,#REF!,0)))</f>
        <v/>
      </c>
      <c r="GA210" s="59" t="e">
        <f>SUMPRODUCT(FQ210:FZ210,#REF!)</f>
        <v>#REF!</v>
      </c>
      <c r="GB210" s="43"/>
      <c r="GC210" s="88" t="str">
        <f t="shared" si="394"/>
        <v/>
      </c>
      <c r="GD210" s="88" t="e">
        <f t="shared" si="395"/>
        <v>#REF!</v>
      </c>
      <c r="GE210" s="88" t="e">
        <f t="shared" si="396"/>
        <v>#REF!</v>
      </c>
      <c r="GF210" s="87" t="e">
        <f t="shared" si="397"/>
        <v>#REF!</v>
      </c>
      <c r="GG210" s="87" t="str">
        <f t="shared" si="398"/>
        <v/>
      </c>
      <c r="GH210" s="87" t="str">
        <f t="shared" si="399"/>
        <v/>
      </c>
      <c r="GI210" s="87" t="str">
        <f t="shared" si="400"/>
        <v/>
      </c>
      <c r="GJ210" s="87" t="str">
        <f t="shared" si="401"/>
        <v/>
      </c>
    </row>
    <row r="211" spans="1:192" s="13" customFormat="1" ht="22.5" customHeight="1">
      <c r="A211" s="608"/>
      <c r="B211" s="166"/>
      <c r="C211" s="494"/>
      <c r="D211" s="498" t="s">
        <v>374</v>
      </c>
      <c r="E211" s="195" t="s">
        <v>392</v>
      </c>
      <c r="F211" s="198" t="s">
        <v>358</v>
      </c>
      <c r="G211" s="167"/>
      <c r="H211" s="165"/>
      <c r="I211" s="167">
        <v>1966</v>
      </c>
      <c r="J211" s="167" t="str">
        <f t="shared" si="403"/>
        <v>昭41</v>
      </c>
      <c r="K211" s="167"/>
      <c r="L211" s="621">
        <v>267</v>
      </c>
      <c r="M211" s="68"/>
      <c r="N211" s="68"/>
      <c r="O211" s="168"/>
      <c r="P211" s="168"/>
      <c r="Q211" s="169"/>
      <c r="R211" s="461" t="e">
        <f t="shared" si="404"/>
        <v>#DIV/0!</v>
      </c>
      <c r="S211" s="461" t="e">
        <f t="shared" si="405"/>
        <v>#DIV/0!</v>
      </c>
      <c r="T211" s="462" t="e">
        <f t="shared" si="406"/>
        <v>#DIV/0!</v>
      </c>
      <c r="U211" s="68"/>
      <c r="V211" s="68"/>
      <c r="W211" s="68"/>
      <c r="X211" s="68"/>
      <c r="Y211" s="68"/>
      <c r="Z211" s="79" t="str">
        <f t="shared" si="407"/>
        <v>5: 200㎡以上</v>
      </c>
      <c r="AA211" s="69"/>
      <c r="AB211" s="69" t="str">
        <f t="shared" si="408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409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410"/>
        <v>49</v>
      </c>
      <c r="AZ211" s="68"/>
      <c r="BA211" s="68">
        <f t="shared" si="411"/>
        <v>49</v>
      </c>
      <c r="BB211" s="69" t="e">
        <f t="shared" si="412"/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413"/>
        <v/>
      </c>
      <c r="BK211" s="441" t="s">
        <v>70</v>
      </c>
      <c r="BL211" s="441">
        <v>1</v>
      </c>
      <c r="BM211" s="441"/>
      <c r="BN211" s="442"/>
      <c r="BO211" s="440"/>
      <c r="BP211" s="441"/>
      <c r="BQ211" s="441"/>
      <c r="BR211" s="441"/>
      <c r="BS211" s="441"/>
      <c r="BT211" s="441"/>
      <c r="BU211" s="441"/>
      <c r="BV211" s="442"/>
      <c r="BW211" s="191"/>
      <c r="BX211" s="190"/>
      <c r="BY211" s="190"/>
      <c r="BZ211" s="499"/>
      <c r="CA211" s="192">
        <v>1</v>
      </c>
      <c r="CB211" s="177" t="str">
        <f>IF($F211="","",IFERROR(INDEX(#REF!,MATCH('一覧（改訂前の当初）'!$F164,#REF!,0),MATCH($CA$4,#REF!,0)),""))</f>
        <v/>
      </c>
      <c r="CC211" s="178" t="str">
        <f t="shared" si="385"/>
        <v/>
      </c>
      <c r="CD211" s="176" t="str">
        <f t="shared" si="387"/>
        <v/>
      </c>
      <c r="CE211" s="179"/>
      <c r="CF211" s="106" t="str">
        <f t="shared" si="388"/>
        <v/>
      </c>
      <c r="CG211" s="75" t="str">
        <f>IF(OR($CF211="",$F211=""),"",INDEX(#REF!,MATCH($F211,#REF!,0),MATCH(CF$4,#REF!,0)))</f>
        <v/>
      </c>
      <c r="CH211" s="180" t="str">
        <f t="shared" si="389"/>
        <v/>
      </c>
      <c r="CI211" s="75">
        <v>1</v>
      </c>
      <c r="CJ211" s="181" t="str">
        <f t="shared" si="414"/>
        <v/>
      </c>
      <c r="CK211" s="107" t="e">
        <f>IF(OR(L211="",TYPE(L211)&lt;&gt;1),"",IF(OR(BJ211="",INDEX(#REF!,MATCH('一覧（改訂前の当初）'!$N164,#REF!,0),MATCH('一覧（改訂前の当初）'!CK$4,#REF!,0))="",INDEX(#REF!,MATCH('一覧（改訂前の当初）'!$N164,#REF!,0),MATCH('一覧（改訂前の当初）'!CK$4,#REF!,0))+$I211&gt;=BJ211),"",IF(OR(BI211="事後保全対応で更新",BI211="事後保全のみ更新せず"),"",INDEX(#REF!,MATCH('一覧（改訂前の当初）'!$N164,#REF!,0),MATCH('一覧（改訂前の当初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415"/>
        <v>#REF!</v>
      </c>
      <c r="CN211" s="75">
        <v>1</v>
      </c>
      <c r="CO211" s="181" t="e">
        <f t="shared" si="416"/>
        <v>#REF!</v>
      </c>
      <c r="CP211" s="107" t="e">
        <f>IF(OR(L211="",TYPE(L211)&lt;&gt;1),"",IF(OR(BJ211="",INDEX(#REF!,MATCH('一覧（改訂前の当初）'!N164,#REF!,0),MATCH(CP$4,#REF!,0))="",INDEX(#REF!,MATCH('一覧（改訂前の当初）'!N164,#REF!,0),MATCH(CP$4,#REF!,0))+$I211&gt;=BJ211),"",IF(OR(BI211="事後保全対応で更新",BI211="事後保全のみ更新せず"),"",INDEX(#REF!,MATCH('一覧（改訂前の当初）'!$N164,#REF!,0),MATCH('一覧（改訂前の当初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390"/>
        <v>#REF!</v>
      </c>
      <c r="CS211" s="75">
        <v>1</v>
      </c>
      <c r="CT211" s="181" t="e">
        <f t="shared" si="386"/>
        <v>#REF!</v>
      </c>
      <c r="CU211" s="107" t="e">
        <f>IF(OR(L211="",TYPE(L211)&lt;&gt;1),"",IF(OR(BJ211="",,INDEX(#REF!,MATCH('一覧（改訂前の当初）'!$N164,#REF!,0),MATCH('一覧（改訂前の当初）'!CU$4,#REF!,0))="",INDEX(#REF!,MATCH('一覧（改訂前の当初）'!$N164,#REF!,0),MATCH('一覧（改訂前の当初）'!CU$4,#REF!,0))+I211&gt;=BJ211),"",IF(OR(BI211="事後保全対応で更新",BI211="事後保全のみ更新せず"),"",INDEX(#REF!,MATCH('一覧（改訂前の当初）'!$N164,#REF!,0),MATCH('一覧（改訂前の当初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417"/>
        <v>#REF!</v>
      </c>
      <c r="CX211" s="75">
        <v>1</v>
      </c>
      <c r="CY211" s="182" t="e">
        <f t="shared" si="418"/>
        <v>#REF!</v>
      </c>
      <c r="CZ211" s="109" t="str">
        <f t="shared" si="391"/>
        <v/>
      </c>
      <c r="DA211" s="76" t="str">
        <f t="shared" si="402"/>
        <v/>
      </c>
      <c r="DB211" s="82">
        <v>1</v>
      </c>
      <c r="DC211" s="183" t="str">
        <f t="shared" si="392"/>
        <v/>
      </c>
      <c r="DD211" s="85" t="str">
        <f>IF($CZ211="","",INDEX(#REF!,MATCH($F211,#REF!,0),MATCH(CZ$4,#REF!,0)))</f>
        <v/>
      </c>
      <c r="DE211" s="184" t="str">
        <f t="shared" si="419"/>
        <v/>
      </c>
      <c r="DF211" s="77">
        <v>3</v>
      </c>
      <c r="DG211" s="185" t="str">
        <f t="shared" si="420"/>
        <v/>
      </c>
      <c r="DH211" s="78" t="str">
        <f t="shared" si="421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422"/>
        <v/>
      </c>
      <c r="DK211" s="75">
        <v>1</v>
      </c>
      <c r="DL211" s="181" t="str">
        <f t="shared" si="423"/>
        <v/>
      </c>
      <c r="DM211" s="78" t="str">
        <f t="shared" si="424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425"/>
        <v/>
      </c>
      <c r="DP211" s="75">
        <v>1</v>
      </c>
      <c r="DQ211" s="181" t="str">
        <f t="shared" si="426"/>
        <v/>
      </c>
      <c r="DR211" s="78" t="str">
        <f t="shared" si="427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428"/>
        <v/>
      </c>
      <c r="DU211" s="75">
        <v>1</v>
      </c>
      <c r="DV211" s="154" t="str">
        <f t="shared" si="429"/>
        <v/>
      </c>
      <c r="DW211" s="513" t="s">
        <v>438</v>
      </c>
      <c r="DX211" s="371" t="s">
        <v>438</v>
      </c>
      <c r="DY211" s="363" t="s">
        <v>438</v>
      </c>
      <c r="DZ211" s="348"/>
      <c r="EA211" s="348"/>
      <c r="EB211" s="349"/>
      <c r="EC211" s="407"/>
      <c r="ED211" s="373"/>
      <c r="EE211" s="373"/>
      <c r="EF211" s="348"/>
      <c r="EG211" s="349"/>
      <c r="EH211" s="388"/>
      <c r="EI211" s="348"/>
      <c r="EJ211" s="348"/>
      <c r="EK211" s="348"/>
      <c r="EL211" s="349"/>
      <c r="EM211" s="388"/>
      <c r="EN211" s="348"/>
      <c r="EO211" s="348"/>
      <c r="EP211" s="348"/>
      <c r="EQ211" s="630" t="s">
        <v>429</v>
      </c>
      <c r="ER211" s="631" t="s">
        <v>429</v>
      </c>
      <c r="ES211" s="368"/>
      <c r="ET211" s="368"/>
      <c r="EU211" s="348"/>
      <c r="EV211" s="349"/>
      <c r="EW211" s="388"/>
      <c r="EX211" s="348"/>
      <c r="EY211" s="348"/>
      <c r="EZ211" s="348"/>
      <c r="FA211" s="349"/>
      <c r="FB211" s="388"/>
      <c r="FC211" s="348"/>
      <c r="FD211" s="348"/>
      <c r="FE211" s="348"/>
      <c r="FF211" s="349"/>
      <c r="FG211" s="541"/>
      <c r="FH211" s="348"/>
      <c r="FI211" s="348"/>
      <c r="FJ211" s="348"/>
      <c r="FK211" s="524"/>
      <c r="FL211" s="210"/>
      <c r="FM211" s="43"/>
      <c r="FN211" s="43"/>
      <c r="FO211" s="55" t="str">
        <f t="shared" si="393"/>
        <v/>
      </c>
      <c r="FP211" s="43"/>
      <c r="FQ211" s="56" t="str">
        <f>IF(AO211="","",INDEX($FW$2:$GA$2,2,MATCH(AO211,#REF!,0)))</f>
        <v/>
      </c>
      <c r="FR211" s="57" t="str">
        <f>IF(AP211="","",INDEX($FW$2:$GA$2,2,MATCH(AP211,#REF!,0)))</f>
        <v/>
      </c>
      <c r="FS211" s="57" t="str">
        <f>IF(AQ211="","",INDEX($FW$2:$GA$2,2,MATCH(AQ211,#REF!,0)))</f>
        <v/>
      </c>
      <c r="FT211" s="57" t="str">
        <f>IF(AR211="","",INDEX($FW$2:$GA$2,2,MATCH(AR211,#REF!,0)))</f>
        <v/>
      </c>
      <c r="FU211" s="57" t="str">
        <f>IF(AS211="","",INDEX($FW$2:$GA$2,2,MATCH(AS211,#REF!,0)))</f>
        <v/>
      </c>
      <c r="FV211" s="57" t="str">
        <f>IF(AT211="","",INDEX($FW$2:$GA$2,2,MATCH(AT211,#REF!,0)))</f>
        <v/>
      </c>
      <c r="FW211" s="57" t="str">
        <f>IF(AU211="","",INDEX($FW$2:$GA$2,2,MATCH(AU211,#REF!,0)))</f>
        <v/>
      </c>
      <c r="FX211" s="57" t="str">
        <f>IF(AV211="","",INDEX($FW$2:$GA$2,2,MATCH(AV211,#REF!,0)))</f>
        <v/>
      </c>
      <c r="FY211" s="57" t="str">
        <f>IF(AW211="","",INDEX($FW$2:$GA$2,2,MATCH(AW211,#REF!,0)))</f>
        <v/>
      </c>
      <c r="FZ211" s="58" t="str">
        <f>IF(AX211="","",INDEX($FW$2:$GA$2,2,MATCH(AX211,#REF!,0)))</f>
        <v/>
      </c>
      <c r="GA211" s="59" t="e">
        <f>SUMPRODUCT(FQ211:FZ211,#REF!)</f>
        <v>#REF!</v>
      </c>
      <c r="GB211" s="43"/>
      <c r="GC211" s="88" t="str">
        <f t="shared" si="394"/>
        <v/>
      </c>
      <c r="GD211" s="88" t="e">
        <f t="shared" si="395"/>
        <v>#REF!</v>
      </c>
      <c r="GE211" s="88" t="e">
        <f t="shared" si="396"/>
        <v>#REF!</v>
      </c>
      <c r="GF211" s="87" t="e">
        <f t="shared" si="397"/>
        <v>#REF!</v>
      </c>
      <c r="GG211" s="87" t="str">
        <f t="shared" si="398"/>
        <v/>
      </c>
      <c r="GH211" s="87" t="str">
        <f t="shared" si="399"/>
        <v/>
      </c>
      <c r="GI211" s="87" t="str">
        <f t="shared" si="400"/>
        <v/>
      </c>
      <c r="GJ211" s="87" t="str">
        <f t="shared" si="401"/>
        <v/>
      </c>
    </row>
    <row r="212" spans="1:192" s="13" customFormat="1" ht="22.5" customHeight="1">
      <c r="A212" s="608"/>
      <c r="B212" s="166"/>
      <c r="C212" s="494"/>
      <c r="D212" s="498" t="s">
        <v>374</v>
      </c>
      <c r="E212" s="237" t="s">
        <v>390</v>
      </c>
      <c r="F212" s="198" t="s">
        <v>358</v>
      </c>
      <c r="G212" s="167"/>
      <c r="H212" s="165"/>
      <c r="I212" s="167">
        <v>1993</v>
      </c>
      <c r="J212" s="167" t="str">
        <f t="shared" si="403"/>
        <v>平5</v>
      </c>
      <c r="K212" s="167"/>
      <c r="L212" s="621">
        <v>91</v>
      </c>
      <c r="M212" s="68"/>
      <c r="N212" s="68"/>
      <c r="O212" s="168"/>
      <c r="P212" s="168"/>
      <c r="Q212" s="169"/>
      <c r="R212" s="461" t="e">
        <f t="shared" si="404"/>
        <v>#DIV/0!</v>
      </c>
      <c r="S212" s="461" t="e">
        <f t="shared" si="405"/>
        <v>#DIV/0!</v>
      </c>
      <c r="T212" s="462" t="e">
        <f t="shared" si="406"/>
        <v>#DIV/0!</v>
      </c>
      <c r="U212" s="68"/>
      <c r="V212" s="68"/>
      <c r="W212" s="68"/>
      <c r="X212" s="68"/>
      <c r="Y212" s="68"/>
      <c r="Z212" s="79" t="str">
        <f t="shared" si="407"/>
        <v>7: 100㎡未満</v>
      </c>
      <c r="AA212" s="69"/>
      <c r="AB212" s="69" t="str">
        <f t="shared" si="408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409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410"/>
        <v>22</v>
      </c>
      <c r="AZ212" s="68"/>
      <c r="BA212" s="68">
        <f t="shared" si="411"/>
        <v>22</v>
      </c>
      <c r="BB212" s="69" t="e">
        <f t="shared" si="412"/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413"/>
        <v/>
      </c>
      <c r="BK212" s="441" t="s">
        <v>70</v>
      </c>
      <c r="BL212" s="441">
        <v>1</v>
      </c>
      <c r="BM212" s="441"/>
      <c r="BN212" s="442"/>
      <c r="BO212" s="440"/>
      <c r="BP212" s="441"/>
      <c r="BQ212" s="441"/>
      <c r="BR212" s="441"/>
      <c r="BS212" s="441"/>
      <c r="BT212" s="441"/>
      <c r="BU212" s="441"/>
      <c r="BV212" s="442"/>
      <c r="BW212" s="191"/>
      <c r="BX212" s="190"/>
      <c r="BY212" s="190"/>
      <c r="BZ212" s="499"/>
      <c r="CA212" s="192">
        <v>1</v>
      </c>
      <c r="CB212" s="177" t="str">
        <f>IF($F212="","",IFERROR(INDEX(#REF!,MATCH('一覧（改訂前の当初）'!$F165,#REF!,0),MATCH($CA$4,#REF!,0)),""))</f>
        <v/>
      </c>
      <c r="CC212" s="178" t="str">
        <f t="shared" si="385"/>
        <v/>
      </c>
      <c r="CD212" s="176" t="str">
        <f t="shared" si="387"/>
        <v/>
      </c>
      <c r="CE212" s="179"/>
      <c r="CF212" s="106" t="str">
        <f t="shared" si="388"/>
        <v/>
      </c>
      <c r="CG212" s="75" t="str">
        <f>IF(OR($CF212="",$F212=""),"",INDEX(#REF!,MATCH($F212,#REF!,0),MATCH(CF$4,#REF!,0)))</f>
        <v/>
      </c>
      <c r="CH212" s="180" t="str">
        <f t="shared" si="389"/>
        <v/>
      </c>
      <c r="CI212" s="75">
        <v>1</v>
      </c>
      <c r="CJ212" s="181" t="str">
        <f t="shared" si="414"/>
        <v/>
      </c>
      <c r="CK212" s="107" t="e">
        <f>IF(OR(L212="",TYPE(L212)&lt;&gt;1),"",IF(OR(BJ212="",INDEX(#REF!,MATCH('一覧（改訂前の当初）'!$N165,#REF!,0),MATCH('一覧（改訂前の当初）'!CK$4,#REF!,0))="",INDEX(#REF!,MATCH('一覧（改訂前の当初）'!$N165,#REF!,0),MATCH('一覧（改訂前の当初）'!CK$4,#REF!,0))+$I212&gt;=BJ212),"",IF(OR(BI212="事後保全対応で更新",BI212="事後保全のみ更新せず"),"",INDEX(#REF!,MATCH('一覧（改訂前の当初）'!$N165,#REF!,0),MATCH('一覧（改訂前の当初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415"/>
        <v>#REF!</v>
      </c>
      <c r="CN212" s="75">
        <v>1</v>
      </c>
      <c r="CO212" s="181" t="e">
        <f t="shared" si="416"/>
        <v>#REF!</v>
      </c>
      <c r="CP212" s="107" t="e">
        <f>IF(OR(L212="",TYPE(L212)&lt;&gt;1),"",IF(OR(BJ212="",INDEX(#REF!,MATCH('一覧（改訂前の当初）'!N165,#REF!,0),MATCH(CP$4,#REF!,0))="",INDEX(#REF!,MATCH('一覧（改訂前の当初）'!N165,#REF!,0),MATCH(CP$4,#REF!,0))+$I212&gt;=BJ212),"",IF(OR(BI212="事後保全対応で更新",BI212="事後保全のみ更新せず"),"",INDEX(#REF!,MATCH('一覧（改訂前の当初）'!$N165,#REF!,0),MATCH('一覧（改訂前の当初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390"/>
        <v>#REF!</v>
      </c>
      <c r="CS212" s="75">
        <v>1</v>
      </c>
      <c r="CT212" s="181" t="e">
        <f t="shared" si="386"/>
        <v>#REF!</v>
      </c>
      <c r="CU212" s="107" t="e">
        <f>IF(OR(L212="",TYPE(L212)&lt;&gt;1),"",IF(OR(BJ212="",,INDEX(#REF!,MATCH('一覧（改訂前の当初）'!$N165,#REF!,0),MATCH('一覧（改訂前の当初）'!CU$4,#REF!,0))="",INDEX(#REF!,MATCH('一覧（改訂前の当初）'!$N165,#REF!,0),MATCH('一覧（改訂前の当初）'!CU$4,#REF!,0))+I212&gt;=BJ212),"",IF(OR(BI212="事後保全対応で更新",BI212="事後保全のみ更新せず"),"",INDEX(#REF!,MATCH('一覧（改訂前の当初）'!$N165,#REF!,0),MATCH('一覧（改訂前の当初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417"/>
        <v>#REF!</v>
      </c>
      <c r="CX212" s="75">
        <v>1</v>
      </c>
      <c r="CY212" s="182" t="e">
        <f t="shared" si="418"/>
        <v>#REF!</v>
      </c>
      <c r="CZ212" s="109" t="str">
        <f t="shared" si="391"/>
        <v/>
      </c>
      <c r="DA212" s="76" t="str">
        <f t="shared" si="402"/>
        <v/>
      </c>
      <c r="DB212" s="82">
        <v>1</v>
      </c>
      <c r="DC212" s="183" t="str">
        <f t="shared" si="392"/>
        <v/>
      </c>
      <c r="DD212" s="85" t="str">
        <f>IF($CZ212="","",INDEX(#REF!,MATCH($F212,#REF!,0),MATCH(CZ$4,#REF!,0)))</f>
        <v/>
      </c>
      <c r="DE212" s="184" t="str">
        <f t="shared" si="419"/>
        <v/>
      </c>
      <c r="DF212" s="77">
        <v>3</v>
      </c>
      <c r="DG212" s="185" t="str">
        <f t="shared" si="420"/>
        <v/>
      </c>
      <c r="DH212" s="78" t="str">
        <f t="shared" si="421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422"/>
        <v/>
      </c>
      <c r="DK212" s="75">
        <v>1</v>
      </c>
      <c r="DL212" s="181" t="str">
        <f t="shared" si="423"/>
        <v/>
      </c>
      <c r="DM212" s="78" t="str">
        <f t="shared" si="424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425"/>
        <v/>
      </c>
      <c r="DP212" s="75">
        <v>1</v>
      </c>
      <c r="DQ212" s="181" t="str">
        <f t="shared" si="426"/>
        <v/>
      </c>
      <c r="DR212" s="78" t="str">
        <f t="shared" si="427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428"/>
        <v/>
      </c>
      <c r="DU212" s="75">
        <v>1</v>
      </c>
      <c r="DV212" s="154" t="str">
        <f t="shared" si="429"/>
        <v/>
      </c>
      <c r="DW212" s="513" t="s">
        <v>438</v>
      </c>
      <c r="DX212" s="371" t="s">
        <v>438</v>
      </c>
      <c r="DY212" s="363" t="s">
        <v>438</v>
      </c>
      <c r="DZ212" s="348"/>
      <c r="EA212" s="348"/>
      <c r="EB212" s="349"/>
      <c r="EC212" s="388"/>
      <c r="ED212" s="348"/>
      <c r="EE212" s="348"/>
      <c r="EF212" s="348"/>
      <c r="EG212" s="349"/>
      <c r="EH212" s="388"/>
      <c r="EI212" s="348"/>
      <c r="EJ212" s="348"/>
      <c r="EK212" s="348"/>
      <c r="EL212" s="349"/>
      <c r="EM212" s="388"/>
      <c r="EN212" s="348"/>
      <c r="EO212" s="348"/>
      <c r="EP212" s="348"/>
      <c r="EQ212" s="349"/>
      <c r="ER212" s="388"/>
      <c r="ES212" s="348"/>
      <c r="ET212" s="368"/>
      <c r="EU212" s="348"/>
      <c r="EV212" s="349"/>
      <c r="EW212" s="388"/>
      <c r="EX212" s="348"/>
      <c r="EY212" s="348"/>
      <c r="EZ212" s="348"/>
      <c r="FA212" s="349"/>
      <c r="FB212" s="388"/>
      <c r="FC212" s="348"/>
      <c r="FD212" s="348"/>
      <c r="FE212" s="348"/>
      <c r="FF212" s="349"/>
      <c r="FG212" s="541"/>
      <c r="FH212" s="348"/>
      <c r="FI212" s="348"/>
      <c r="FJ212" s="348"/>
      <c r="FK212" s="524"/>
      <c r="FL212" s="210"/>
      <c r="FM212" s="43"/>
      <c r="FN212" s="43"/>
      <c r="FO212" s="55" t="str">
        <f t="shared" si="393"/>
        <v/>
      </c>
      <c r="FP212" s="43"/>
      <c r="FQ212" s="56" t="str">
        <f>IF(AO212="","",INDEX($FW$2:$GA$2,2,MATCH(AO212,#REF!,0)))</f>
        <v/>
      </c>
      <c r="FR212" s="57" t="str">
        <f>IF(AP212="","",INDEX($FW$2:$GA$2,2,MATCH(AP212,#REF!,0)))</f>
        <v/>
      </c>
      <c r="FS212" s="57" t="str">
        <f>IF(AQ212="","",INDEX($FW$2:$GA$2,2,MATCH(AQ212,#REF!,0)))</f>
        <v/>
      </c>
      <c r="FT212" s="57" t="str">
        <f>IF(AR212="","",INDEX($FW$2:$GA$2,2,MATCH(AR212,#REF!,0)))</f>
        <v/>
      </c>
      <c r="FU212" s="57" t="str">
        <f>IF(AS212="","",INDEX($FW$2:$GA$2,2,MATCH(AS212,#REF!,0)))</f>
        <v/>
      </c>
      <c r="FV212" s="57" t="str">
        <f>IF(AT212="","",INDEX($FW$2:$GA$2,2,MATCH(AT212,#REF!,0)))</f>
        <v/>
      </c>
      <c r="FW212" s="57" t="str">
        <f>IF(AU212="","",INDEX($FW$2:$GA$2,2,MATCH(AU212,#REF!,0)))</f>
        <v/>
      </c>
      <c r="FX212" s="57" t="str">
        <f>IF(AV212="","",INDEX($FW$2:$GA$2,2,MATCH(AV212,#REF!,0)))</f>
        <v/>
      </c>
      <c r="FY212" s="57" t="str">
        <f>IF(AW212="","",INDEX($FW$2:$GA$2,2,MATCH(AW212,#REF!,0)))</f>
        <v/>
      </c>
      <c r="FZ212" s="58" t="str">
        <f>IF(AX212="","",INDEX($FW$2:$GA$2,2,MATCH(AX212,#REF!,0)))</f>
        <v/>
      </c>
      <c r="GA212" s="59" t="e">
        <f>SUMPRODUCT(FQ212:FZ212,#REF!)</f>
        <v>#REF!</v>
      </c>
      <c r="GB212" s="43"/>
      <c r="GC212" s="88" t="str">
        <f t="shared" si="394"/>
        <v/>
      </c>
      <c r="GD212" s="88" t="e">
        <f t="shared" si="395"/>
        <v>#REF!</v>
      </c>
      <c r="GE212" s="88" t="e">
        <f t="shared" si="396"/>
        <v>#REF!</v>
      </c>
      <c r="GF212" s="87" t="e">
        <f t="shared" si="397"/>
        <v>#REF!</v>
      </c>
      <c r="GG212" s="87" t="str">
        <f t="shared" si="398"/>
        <v/>
      </c>
      <c r="GH212" s="87" t="str">
        <f t="shared" si="399"/>
        <v/>
      </c>
      <c r="GI212" s="87" t="str">
        <f t="shared" si="400"/>
        <v/>
      </c>
      <c r="GJ212" s="87" t="str">
        <f t="shared" si="401"/>
        <v/>
      </c>
    </row>
    <row r="213" spans="1:192" s="13" customFormat="1" ht="22.5" customHeight="1">
      <c r="A213" s="608"/>
      <c r="B213" s="166"/>
      <c r="C213" s="494"/>
      <c r="D213" s="498" t="s">
        <v>374</v>
      </c>
      <c r="E213" s="195" t="s">
        <v>274</v>
      </c>
      <c r="F213" s="198" t="s">
        <v>358</v>
      </c>
      <c r="G213" s="167"/>
      <c r="H213" s="165"/>
      <c r="I213" s="167">
        <v>1986</v>
      </c>
      <c r="J213" s="167" t="str">
        <f t="shared" si="403"/>
        <v>昭61</v>
      </c>
      <c r="K213" s="167"/>
      <c r="L213" s="621">
        <v>400</v>
      </c>
      <c r="M213" s="68"/>
      <c r="N213" s="68"/>
      <c r="O213" s="168"/>
      <c r="P213" s="168"/>
      <c r="Q213" s="169"/>
      <c r="R213" s="461" t="e">
        <f t="shared" si="404"/>
        <v>#DIV/0!</v>
      </c>
      <c r="S213" s="461" t="e">
        <f t="shared" si="405"/>
        <v>#DIV/0!</v>
      </c>
      <c r="T213" s="462" t="e">
        <f t="shared" si="406"/>
        <v>#DIV/0!</v>
      </c>
      <c r="U213" s="68"/>
      <c r="V213" s="68"/>
      <c r="W213" s="68"/>
      <c r="X213" s="68"/>
      <c r="Y213" s="68"/>
      <c r="Z213" s="79" t="str">
        <f t="shared" si="407"/>
        <v>5: 200㎡以上</v>
      </c>
      <c r="AA213" s="69"/>
      <c r="AB213" s="69" t="str">
        <f t="shared" si="408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409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410"/>
        <v>29</v>
      </c>
      <c r="AZ213" s="68"/>
      <c r="BA213" s="68">
        <f t="shared" si="411"/>
        <v>29</v>
      </c>
      <c r="BB213" s="69" t="e">
        <f t="shared" si="412"/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413"/>
        <v/>
      </c>
      <c r="BK213" s="441" t="s">
        <v>70</v>
      </c>
      <c r="BL213" s="441">
        <v>1</v>
      </c>
      <c r="BM213" s="441"/>
      <c r="BN213" s="442"/>
      <c r="BO213" s="440"/>
      <c r="BP213" s="441"/>
      <c r="BQ213" s="441"/>
      <c r="BR213" s="441"/>
      <c r="BS213" s="441"/>
      <c r="BT213" s="441"/>
      <c r="BU213" s="441"/>
      <c r="BV213" s="442"/>
      <c r="BW213" s="191"/>
      <c r="BX213" s="190"/>
      <c r="BY213" s="190"/>
      <c r="BZ213" s="499"/>
      <c r="CA213" s="192">
        <v>1</v>
      </c>
      <c r="CB213" s="177" t="str">
        <f>IF($F213="","",IFERROR(INDEX(#REF!,MATCH('一覧（改訂前の当初）'!$F166,#REF!,0),MATCH($CA$4,#REF!,0)),""))</f>
        <v/>
      </c>
      <c r="CC213" s="178" t="str">
        <f t="shared" si="385"/>
        <v/>
      </c>
      <c r="CD213" s="176" t="str">
        <f t="shared" si="387"/>
        <v/>
      </c>
      <c r="CE213" s="179"/>
      <c r="CF213" s="106" t="str">
        <f t="shared" si="388"/>
        <v/>
      </c>
      <c r="CG213" s="75" t="str">
        <f>IF(OR($CF213="",$F213=""),"",INDEX(#REF!,MATCH($F213,#REF!,0),MATCH(CF$4,#REF!,0)))</f>
        <v/>
      </c>
      <c r="CH213" s="180" t="str">
        <f t="shared" si="389"/>
        <v/>
      </c>
      <c r="CI213" s="75">
        <v>1</v>
      </c>
      <c r="CJ213" s="181" t="str">
        <f t="shared" si="414"/>
        <v/>
      </c>
      <c r="CK213" s="107" t="e">
        <f>IF(OR(L213="",TYPE(L213)&lt;&gt;1),"",IF(OR(BJ213="",INDEX(#REF!,MATCH('一覧（改訂前の当初）'!$N166,#REF!,0),MATCH('一覧（改訂前の当初）'!CK$4,#REF!,0))="",INDEX(#REF!,MATCH('一覧（改訂前の当初）'!$N166,#REF!,0),MATCH('一覧（改訂前の当初）'!CK$4,#REF!,0))+$I213&gt;=BJ213),"",IF(OR(BI213="事後保全対応で更新",BI213="事後保全のみ更新せず"),"",INDEX(#REF!,MATCH('一覧（改訂前の当初）'!$N166,#REF!,0),MATCH('一覧（改訂前の当初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415"/>
        <v>#REF!</v>
      </c>
      <c r="CN213" s="75">
        <v>1</v>
      </c>
      <c r="CO213" s="181" t="e">
        <f t="shared" si="416"/>
        <v>#REF!</v>
      </c>
      <c r="CP213" s="107" t="e">
        <f>IF(OR(L213="",TYPE(L213)&lt;&gt;1),"",IF(OR(BJ213="",INDEX(#REF!,MATCH('一覧（改訂前の当初）'!N166,#REF!,0),MATCH(CP$4,#REF!,0))="",INDEX(#REF!,MATCH('一覧（改訂前の当初）'!N166,#REF!,0),MATCH(CP$4,#REF!,0))+$I213&gt;=BJ213),"",IF(OR(BI213="事後保全対応で更新",BI213="事後保全のみ更新せず"),"",INDEX(#REF!,MATCH('一覧（改訂前の当初）'!$N166,#REF!,0),MATCH('一覧（改訂前の当初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390"/>
        <v>#REF!</v>
      </c>
      <c r="CS213" s="75">
        <v>1</v>
      </c>
      <c r="CT213" s="181" t="e">
        <f t="shared" si="386"/>
        <v>#REF!</v>
      </c>
      <c r="CU213" s="107" t="e">
        <f>IF(OR(L213="",TYPE(L213)&lt;&gt;1),"",IF(OR(BJ213="",,INDEX(#REF!,MATCH('一覧（改訂前の当初）'!$N166,#REF!,0),MATCH('一覧（改訂前の当初）'!CU$4,#REF!,0))="",INDEX(#REF!,MATCH('一覧（改訂前の当初）'!$N166,#REF!,0),MATCH('一覧（改訂前の当初）'!CU$4,#REF!,0))+I213&gt;=BJ213),"",IF(OR(BI213="事後保全対応で更新",BI213="事後保全のみ更新せず"),"",INDEX(#REF!,MATCH('一覧（改訂前の当初）'!$N166,#REF!,0),MATCH('一覧（改訂前の当初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417"/>
        <v>#REF!</v>
      </c>
      <c r="CX213" s="75">
        <v>1</v>
      </c>
      <c r="CY213" s="182" t="e">
        <f t="shared" si="418"/>
        <v>#REF!</v>
      </c>
      <c r="CZ213" s="109" t="str">
        <f t="shared" si="391"/>
        <v/>
      </c>
      <c r="DA213" s="76" t="str">
        <f t="shared" si="402"/>
        <v/>
      </c>
      <c r="DB213" s="82">
        <v>1</v>
      </c>
      <c r="DC213" s="183" t="str">
        <f t="shared" si="392"/>
        <v/>
      </c>
      <c r="DD213" s="85" t="str">
        <f>IF($CZ213="","",INDEX(#REF!,MATCH($F213,#REF!,0),MATCH(CZ$4,#REF!,0)))</f>
        <v/>
      </c>
      <c r="DE213" s="184" t="str">
        <f t="shared" si="419"/>
        <v/>
      </c>
      <c r="DF213" s="77">
        <v>3</v>
      </c>
      <c r="DG213" s="185" t="str">
        <f t="shared" si="420"/>
        <v/>
      </c>
      <c r="DH213" s="78" t="str">
        <f t="shared" si="421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422"/>
        <v/>
      </c>
      <c r="DK213" s="75">
        <v>1</v>
      </c>
      <c r="DL213" s="181" t="str">
        <f t="shared" si="423"/>
        <v/>
      </c>
      <c r="DM213" s="78" t="str">
        <f t="shared" si="424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425"/>
        <v/>
      </c>
      <c r="DP213" s="75">
        <v>1</v>
      </c>
      <c r="DQ213" s="181" t="str">
        <f t="shared" si="426"/>
        <v/>
      </c>
      <c r="DR213" s="78" t="str">
        <f t="shared" si="427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428"/>
        <v/>
      </c>
      <c r="DU213" s="75">
        <v>1</v>
      </c>
      <c r="DV213" s="154" t="str">
        <f t="shared" si="429"/>
        <v/>
      </c>
      <c r="DW213" s="513" t="s">
        <v>438</v>
      </c>
      <c r="DX213" s="371" t="s">
        <v>438</v>
      </c>
      <c r="DY213" s="363" t="s">
        <v>438</v>
      </c>
      <c r="DZ213" s="348"/>
      <c r="EA213" s="348"/>
      <c r="EB213" s="349"/>
      <c r="EC213" s="388"/>
      <c r="ED213" s="348"/>
      <c r="EE213" s="348"/>
      <c r="EF213" s="402"/>
      <c r="EG213" s="359"/>
      <c r="EH213" s="423" t="s">
        <v>430</v>
      </c>
      <c r="EI213" s="366" t="s">
        <v>430</v>
      </c>
      <c r="EJ213" s="348"/>
      <c r="EK213" s="348"/>
      <c r="EL213" s="349"/>
      <c r="EM213" s="388"/>
      <c r="EN213" s="348"/>
      <c r="EO213" s="348"/>
      <c r="EP213" s="348"/>
      <c r="EQ213" s="349"/>
      <c r="ER213" s="388"/>
      <c r="ES213" s="348"/>
      <c r="ET213" s="348"/>
      <c r="EU213" s="348"/>
      <c r="EV213" s="349"/>
      <c r="EW213" s="388"/>
      <c r="EX213" s="348"/>
      <c r="EY213" s="348"/>
      <c r="EZ213" s="348"/>
      <c r="FA213" s="349"/>
      <c r="FB213" s="631" t="s">
        <v>429</v>
      </c>
      <c r="FC213" s="629" t="s">
        <v>429</v>
      </c>
      <c r="FD213" s="348"/>
      <c r="FE213" s="348"/>
      <c r="FF213" s="349"/>
      <c r="FG213" s="541"/>
      <c r="FH213" s="348"/>
      <c r="FI213" s="348"/>
      <c r="FJ213" s="348"/>
      <c r="FK213" s="524"/>
      <c r="FL213" s="210"/>
      <c r="FM213" s="43"/>
      <c r="FN213" s="43"/>
      <c r="FO213" s="55" t="str">
        <f t="shared" si="393"/>
        <v/>
      </c>
      <c r="FP213" s="43"/>
      <c r="FQ213" s="56" t="str">
        <f>IF(AO213="","",INDEX($FW$2:$GA$2,2,MATCH(AO213,#REF!,0)))</f>
        <v/>
      </c>
      <c r="FR213" s="57" t="str">
        <f>IF(AP213="","",INDEX($FW$2:$GA$2,2,MATCH(AP213,#REF!,0)))</f>
        <v/>
      </c>
      <c r="FS213" s="57" t="str">
        <f>IF(AQ213="","",INDEX($FW$2:$GA$2,2,MATCH(AQ213,#REF!,0)))</f>
        <v/>
      </c>
      <c r="FT213" s="57" t="str">
        <f>IF(AR213="","",INDEX($FW$2:$GA$2,2,MATCH(AR213,#REF!,0)))</f>
        <v/>
      </c>
      <c r="FU213" s="57" t="str">
        <f>IF(AS213="","",INDEX($FW$2:$GA$2,2,MATCH(AS213,#REF!,0)))</f>
        <v/>
      </c>
      <c r="FV213" s="57" t="str">
        <f>IF(AT213="","",INDEX($FW$2:$GA$2,2,MATCH(AT213,#REF!,0)))</f>
        <v/>
      </c>
      <c r="FW213" s="57" t="str">
        <f>IF(AU213="","",INDEX($FW$2:$GA$2,2,MATCH(AU213,#REF!,0)))</f>
        <v/>
      </c>
      <c r="FX213" s="57" t="str">
        <f>IF(AV213="","",INDEX($FW$2:$GA$2,2,MATCH(AV213,#REF!,0)))</f>
        <v/>
      </c>
      <c r="FY213" s="57" t="str">
        <f>IF(AW213="","",INDEX($FW$2:$GA$2,2,MATCH(AW213,#REF!,0)))</f>
        <v/>
      </c>
      <c r="FZ213" s="58" t="str">
        <f>IF(AX213="","",INDEX($FW$2:$GA$2,2,MATCH(AX213,#REF!,0)))</f>
        <v/>
      </c>
      <c r="GA213" s="59" t="e">
        <f>SUMPRODUCT(FQ213:FZ213,#REF!)</f>
        <v>#REF!</v>
      </c>
      <c r="GB213" s="43"/>
      <c r="GC213" s="88" t="str">
        <f t="shared" si="394"/>
        <v/>
      </c>
      <c r="GD213" s="88" t="e">
        <f t="shared" si="395"/>
        <v>#REF!</v>
      </c>
      <c r="GE213" s="88" t="e">
        <f t="shared" si="396"/>
        <v>#REF!</v>
      </c>
      <c r="GF213" s="87" t="e">
        <f t="shared" si="397"/>
        <v>#REF!</v>
      </c>
      <c r="GG213" s="87" t="str">
        <f t="shared" si="398"/>
        <v/>
      </c>
      <c r="GH213" s="87" t="str">
        <f t="shared" si="399"/>
        <v/>
      </c>
      <c r="GI213" s="87" t="str">
        <f t="shared" si="400"/>
        <v/>
      </c>
      <c r="GJ213" s="87" t="str">
        <f t="shared" si="401"/>
        <v/>
      </c>
    </row>
    <row r="214" spans="1:192" s="13" customFormat="1" ht="22.5" customHeight="1">
      <c r="A214" s="608"/>
      <c r="B214" s="166"/>
      <c r="C214" s="494"/>
      <c r="D214" s="498" t="s">
        <v>374</v>
      </c>
      <c r="E214" s="195" t="s">
        <v>275</v>
      </c>
      <c r="F214" s="198" t="s">
        <v>358</v>
      </c>
      <c r="G214" s="167"/>
      <c r="H214" s="165"/>
      <c r="I214" s="167">
        <v>2006</v>
      </c>
      <c r="J214" s="167" t="str">
        <f t="shared" si="403"/>
        <v>平18</v>
      </c>
      <c r="K214" s="167"/>
      <c r="L214" s="621">
        <v>1379</v>
      </c>
      <c r="M214" s="68"/>
      <c r="N214" s="68"/>
      <c r="O214" s="168"/>
      <c r="P214" s="168"/>
      <c r="Q214" s="169"/>
      <c r="R214" s="461" t="e">
        <f t="shared" si="404"/>
        <v>#DIV/0!</v>
      </c>
      <c r="S214" s="461" t="e">
        <f t="shared" si="405"/>
        <v>#DIV/0!</v>
      </c>
      <c r="T214" s="462" t="e">
        <f t="shared" si="406"/>
        <v>#DIV/0!</v>
      </c>
      <c r="U214" s="68"/>
      <c r="V214" s="68"/>
      <c r="W214" s="68"/>
      <c r="X214" s="68"/>
      <c r="Y214" s="68"/>
      <c r="Z214" s="79" t="str">
        <f t="shared" si="407"/>
        <v>3: 1,000㎡以上</v>
      </c>
      <c r="AA214" s="69"/>
      <c r="AB214" s="69" t="str">
        <f t="shared" si="408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409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410"/>
        <v>9</v>
      </c>
      <c r="AZ214" s="68"/>
      <c r="BA214" s="68">
        <f t="shared" si="411"/>
        <v>9</v>
      </c>
      <c r="BB214" s="69" t="e">
        <f t="shared" si="412"/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413"/>
        <v/>
      </c>
      <c r="BK214" s="441" t="s">
        <v>68</v>
      </c>
      <c r="BL214" s="441">
        <v>2</v>
      </c>
      <c r="BM214" s="441"/>
      <c r="BN214" s="442"/>
      <c r="BO214" s="440"/>
      <c r="BP214" s="441"/>
      <c r="BQ214" s="441"/>
      <c r="BR214" s="441"/>
      <c r="BS214" s="441"/>
      <c r="BT214" s="441"/>
      <c r="BU214" s="441"/>
      <c r="BV214" s="442"/>
      <c r="BW214" s="191"/>
      <c r="BX214" s="190"/>
      <c r="BY214" s="190"/>
      <c r="BZ214" s="499"/>
      <c r="CA214" s="192">
        <v>1</v>
      </c>
      <c r="CB214" s="177" t="str">
        <f>IF($F214="","",IFERROR(INDEX(#REF!,MATCH('一覧（改訂前の当初）'!$F167,#REF!,0),MATCH($CA$4,#REF!,0)),""))</f>
        <v/>
      </c>
      <c r="CC214" s="178" t="str">
        <f t="shared" si="385"/>
        <v/>
      </c>
      <c r="CD214" s="176" t="str">
        <f t="shared" si="387"/>
        <v/>
      </c>
      <c r="CE214" s="179"/>
      <c r="CF214" s="106" t="str">
        <f t="shared" si="388"/>
        <v/>
      </c>
      <c r="CG214" s="75" t="str">
        <f>IF(OR($CF214="",$F214=""),"",INDEX(#REF!,MATCH($F214,#REF!,0),MATCH(CF$4,#REF!,0)))</f>
        <v/>
      </c>
      <c r="CH214" s="180" t="str">
        <f t="shared" si="389"/>
        <v/>
      </c>
      <c r="CI214" s="75">
        <v>1</v>
      </c>
      <c r="CJ214" s="181" t="str">
        <f t="shared" si="414"/>
        <v/>
      </c>
      <c r="CK214" s="107" t="e">
        <f>IF(OR(L214="",TYPE(L214)&lt;&gt;1),"",IF(OR(BJ214="",INDEX(#REF!,MATCH('一覧（改訂前の当初）'!$N167,#REF!,0),MATCH('一覧（改訂前の当初）'!CK$4,#REF!,0))="",INDEX(#REF!,MATCH('一覧（改訂前の当初）'!$N167,#REF!,0),MATCH('一覧（改訂前の当初）'!CK$4,#REF!,0))+$I214&gt;=BJ214),"",IF(OR(BI214="事後保全対応で更新",BI214="事後保全のみ更新せず"),"",INDEX(#REF!,MATCH('一覧（改訂前の当初）'!$N167,#REF!,0),MATCH('一覧（改訂前の当初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415"/>
        <v>#REF!</v>
      </c>
      <c r="CN214" s="75">
        <v>1</v>
      </c>
      <c r="CO214" s="181" t="e">
        <f t="shared" si="416"/>
        <v>#REF!</v>
      </c>
      <c r="CP214" s="107" t="e">
        <f>IF(OR(L214="",TYPE(L214)&lt;&gt;1),"",IF(OR(BJ214="",INDEX(#REF!,MATCH('一覧（改訂前の当初）'!N167,#REF!,0),MATCH(CP$4,#REF!,0))="",INDEX(#REF!,MATCH('一覧（改訂前の当初）'!N167,#REF!,0),MATCH(CP$4,#REF!,0))+$I214&gt;=BJ214),"",IF(OR(BI214="事後保全対応で更新",BI214="事後保全のみ更新せず"),"",INDEX(#REF!,MATCH('一覧（改訂前の当初）'!$N167,#REF!,0),MATCH('一覧（改訂前の当初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390"/>
        <v>#REF!</v>
      </c>
      <c r="CS214" s="75">
        <v>1</v>
      </c>
      <c r="CT214" s="181" t="e">
        <f t="shared" si="386"/>
        <v>#REF!</v>
      </c>
      <c r="CU214" s="107" t="e">
        <f>IF(OR(L214="",TYPE(L214)&lt;&gt;1),"",IF(OR(BJ214="",,INDEX(#REF!,MATCH('一覧（改訂前の当初）'!$N167,#REF!,0),MATCH('一覧（改訂前の当初）'!CU$4,#REF!,0))="",INDEX(#REF!,MATCH('一覧（改訂前の当初）'!$N167,#REF!,0),MATCH('一覧（改訂前の当初）'!CU$4,#REF!,0))+I214&gt;=BJ214),"",IF(OR(BI214="事後保全対応で更新",BI214="事後保全のみ更新せず"),"",INDEX(#REF!,MATCH('一覧（改訂前の当初）'!$N167,#REF!,0),MATCH('一覧（改訂前の当初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417"/>
        <v>#REF!</v>
      </c>
      <c r="CX214" s="75">
        <v>1</v>
      </c>
      <c r="CY214" s="182" t="e">
        <f t="shared" si="418"/>
        <v>#REF!</v>
      </c>
      <c r="CZ214" s="109" t="str">
        <f t="shared" si="391"/>
        <v/>
      </c>
      <c r="DA214" s="76" t="str">
        <f t="shared" si="402"/>
        <v/>
      </c>
      <c r="DB214" s="82">
        <v>1</v>
      </c>
      <c r="DC214" s="183" t="str">
        <f t="shared" si="392"/>
        <v/>
      </c>
      <c r="DD214" s="85" t="str">
        <f>IF($CZ214="","",INDEX(#REF!,MATCH($F214,#REF!,0),MATCH(CZ$4,#REF!,0)))</f>
        <v/>
      </c>
      <c r="DE214" s="184" t="str">
        <f t="shared" si="419"/>
        <v/>
      </c>
      <c r="DF214" s="77">
        <v>3</v>
      </c>
      <c r="DG214" s="185" t="str">
        <f t="shared" si="420"/>
        <v/>
      </c>
      <c r="DH214" s="78" t="str">
        <f t="shared" si="421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422"/>
        <v/>
      </c>
      <c r="DK214" s="75">
        <v>1</v>
      </c>
      <c r="DL214" s="181" t="str">
        <f t="shared" si="423"/>
        <v/>
      </c>
      <c r="DM214" s="78" t="str">
        <f t="shared" si="424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425"/>
        <v/>
      </c>
      <c r="DP214" s="75">
        <v>1</v>
      </c>
      <c r="DQ214" s="181" t="str">
        <f t="shared" si="426"/>
        <v/>
      </c>
      <c r="DR214" s="78" t="str">
        <f t="shared" si="427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428"/>
        <v/>
      </c>
      <c r="DU214" s="75">
        <v>1</v>
      </c>
      <c r="DV214" s="154" t="str">
        <f t="shared" si="429"/>
        <v/>
      </c>
      <c r="DW214" s="513" t="s">
        <v>438</v>
      </c>
      <c r="DX214" s="371" t="s">
        <v>438</v>
      </c>
      <c r="DY214" s="363" t="s">
        <v>438</v>
      </c>
      <c r="DZ214" s="348"/>
      <c r="EA214" s="348"/>
      <c r="EB214" s="349"/>
      <c r="EC214" s="388"/>
      <c r="ED214" s="348"/>
      <c r="EE214" s="348"/>
      <c r="EF214" s="402"/>
      <c r="EG214" s="349"/>
      <c r="EH214" s="401" t="s">
        <v>55</v>
      </c>
      <c r="EI214" s="376" t="s">
        <v>55</v>
      </c>
      <c r="EJ214" s="348"/>
      <c r="EK214" s="348"/>
      <c r="EL214" s="349"/>
      <c r="EM214" s="388"/>
      <c r="EN214" s="348"/>
      <c r="EO214" s="348"/>
      <c r="EP214" s="348"/>
      <c r="EQ214" s="349"/>
      <c r="ER214" s="388"/>
      <c r="ES214" s="348"/>
      <c r="ET214" s="348"/>
      <c r="EU214" s="348"/>
      <c r="EV214" s="349"/>
      <c r="EW214" s="388"/>
      <c r="EX214" s="348"/>
      <c r="EY214" s="348"/>
      <c r="EZ214" s="368"/>
      <c r="FA214" s="364" t="s">
        <v>430</v>
      </c>
      <c r="FB214" s="423" t="s">
        <v>430</v>
      </c>
      <c r="FC214" s="366" t="s">
        <v>430</v>
      </c>
      <c r="FD214" s="348"/>
      <c r="FE214" s="348"/>
      <c r="FF214" s="349"/>
      <c r="FG214" s="541"/>
      <c r="FH214" s="348"/>
      <c r="FI214" s="348"/>
      <c r="FJ214" s="348"/>
      <c r="FK214" s="524"/>
      <c r="FL214" s="210"/>
      <c r="FM214" s="43"/>
      <c r="FN214" s="43"/>
      <c r="FO214" s="55" t="str">
        <f t="shared" si="393"/>
        <v/>
      </c>
      <c r="FP214" s="43"/>
      <c r="FQ214" s="56" t="str">
        <f>IF(AO214="","",INDEX($FW$2:$GA$2,2,MATCH(AO214,#REF!,0)))</f>
        <v/>
      </c>
      <c r="FR214" s="57" t="str">
        <f>IF(AP214="","",INDEX($FW$2:$GA$2,2,MATCH(AP214,#REF!,0)))</f>
        <v/>
      </c>
      <c r="FS214" s="57" t="str">
        <f>IF(AQ214="","",INDEX($FW$2:$GA$2,2,MATCH(AQ214,#REF!,0)))</f>
        <v/>
      </c>
      <c r="FT214" s="57" t="str">
        <f>IF(AR214="","",INDEX($FW$2:$GA$2,2,MATCH(AR214,#REF!,0)))</f>
        <v/>
      </c>
      <c r="FU214" s="57" t="str">
        <f>IF(AS214="","",INDEX($FW$2:$GA$2,2,MATCH(AS214,#REF!,0)))</f>
        <v/>
      </c>
      <c r="FV214" s="57" t="str">
        <f>IF(AT214="","",INDEX($FW$2:$GA$2,2,MATCH(AT214,#REF!,0)))</f>
        <v/>
      </c>
      <c r="FW214" s="57" t="str">
        <f>IF(AU214="","",INDEX($FW$2:$GA$2,2,MATCH(AU214,#REF!,0)))</f>
        <v/>
      </c>
      <c r="FX214" s="57" t="str">
        <f>IF(AV214="","",INDEX($FW$2:$GA$2,2,MATCH(AV214,#REF!,0)))</f>
        <v/>
      </c>
      <c r="FY214" s="57" t="str">
        <f>IF(AW214="","",INDEX($FW$2:$GA$2,2,MATCH(AW214,#REF!,0)))</f>
        <v/>
      </c>
      <c r="FZ214" s="58" t="str">
        <f>IF(AX214="","",INDEX($FW$2:$GA$2,2,MATCH(AX214,#REF!,0)))</f>
        <v/>
      </c>
      <c r="GA214" s="59" t="e">
        <f>SUMPRODUCT(FQ214:FZ214,#REF!)</f>
        <v>#REF!</v>
      </c>
      <c r="GB214" s="43"/>
      <c r="GC214" s="88" t="str">
        <f t="shared" si="394"/>
        <v/>
      </c>
      <c r="GD214" s="88" t="e">
        <f t="shared" si="395"/>
        <v>#REF!</v>
      </c>
      <c r="GE214" s="88" t="e">
        <f t="shared" si="396"/>
        <v>#REF!</v>
      </c>
      <c r="GF214" s="87" t="e">
        <f t="shared" si="397"/>
        <v>#REF!</v>
      </c>
      <c r="GG214" s="87" t="str">
        <f t="shared" si="398"/>
        <v/>
      </c>
      <c r="GH214" s="87" t="str">
        <f t="shared" si="399"/>
        <v/>
      </c>
      <c r="GI214" s="87" t="str">
        <f t="shared" si="400"/>
        <v/>
      </c>
      <c r="GJ214" s="87" t="str">
        <f t="shared" si="401"/>
        <v/>
      </c>
    </row>
    <row r="215" spans="1:192" s="13" customFormat="1" ht="22.5" customHeight="1">
      <c r="A215" s="608"/>
      <c r="B215" s="166"/>
      <c r="C215" s="494"/>
      <c r="D215" s="498" t="s">
        <v>374</v>
      </c>
      <c r="E215" s="195" t="s">
        <v>276</v>
      </c>
      <c r="F215" s="198" t="s">
        <v>358</v>
      </c>
      <c r="G215" s="167"/>
      <c r="H215" s="165"/>
      <c r="I215" s="167">
        <v>1966</v>
      </c>
      <c r="J215" s="167" t="str">
        <f t="shared" si="403"/>
        <v>昭41</v>
      </c>
      <c r="K215" s="167"/>
      <c r="L215" s="621">
        <v>33</v>
      </c>
      <c r="M215" s="68"/>
      <c r="N215" s="68"/>
      <c r="O215" s="168"/>
      <c r="P215" s="168"/>
      <c r="Q215" s="169"/>
      <c r="R215" s="461" t="e">
        <f t="shared" si="404"/>
        <v>#DIV/0!</v>
      </c>
      <c r="S215" s="461" t="e">
        <f t="shared" si="405"/>
        <v>#DIV/0!</v>
      </c>
      <c r="T215" s="462" t="e">
        <f t="shared" si="406"/>
        <v>#DIV/0!</v>
      </c>
      <c r="U215" s="68"/>
      <c r="V215" s="68"/>
      <c r="W215" s="68"/>
      <c r="X215" s="68"/>
      <c r="Y215" s="68"/>
      <c r="Z215" s="79" t="str">
        <f t="shared" si="407"/>
        <v>7: 100㎡未満</v>
      </c>
      <c r="AA215" s="69"/>
      <c r="AB215" s="69" t="str">
        <f t="shared" si="408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409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410"/>
        <v>49</v>
      </c>
      <c r="AZ215" s="68"/>
      <c r="BA215" s="68">
        <f t="shared" si="411"/>
        <v>49</v>
      </c>
      <c r="BB215" s="69" t="e">
        <f t="shared" si="412"/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413"/>
        <v/>
      </c>
      <c r="BK215" s="441" t="s">
        <v>70</v>
      </c>
      <c r="BL215" s="441">
        <v>1</v>
      </c>
      <c r="BM215" s="441"/>
      <c r="BN215" s="442"/>
      <c r="BO215" s="440"/>
      <c r="BP215" s="441"/>
      <c r="BQ215" s="441"/>
      <c r="BR215" s="441"/>
      <c r="BS215" s="441"/>
      <c r="BT215" s="441"/>
      <c r="BU215" s="441"/>
      <c r="BV215" s="442"/>
      <c r="BW215" s="191"/>
      <c r="BX215" s="190"/>
      <c r="BY215" s="190"/>
      <c r="BZ215" s="499"/>
      <c r="CA215" s="192">
        <v>1</v>
      </c>
      <c r="CB215" s="177" t="str">
        <f>IF($F215="","",IFERROR(INDEX(#REF!,MATCH('一覧（改訂前の当初）'!$F168,#REF!,0),MATCH($CA$4,#REF!,0)),""))</f>
        <v/>
      </c>
      <c r="CC215" s="178" t="str">
        <f t="shared" si="385"/>
        <v/>
      </c>
      <c r="CD215" s="176" t="str">
        <f t="shared" si="387"/>
        <v/>
      </c>
      <c r="CE215" s="179"/>
      <c r="CF215" s="106" t="str">
        <f t="shared" si="388"/>
        <v/>
      </c>
      <c r="CG215" s="75" t="str">
        <f>IF(OR($CF215="",$F215=""),"",INDEX(#REF!,MATCH($F215,#REF!,0),MATCH(CF$4,#REF!,0)))</f>
        <v/>
      </c>
      <c r="CH215" s="180" t="str">
        <f t="shared" si="389"/>
        <v/>
      </c>
      <c r="CI215" s="75">
        <v>1</v>
      </c>
      <c r="CJ215" s="181" t="str">
        <f t="shared" si="414"/>
        <v/>
      </c>
      <c r="CK215" s="107" t="e">
        <f>IF(OR(L215="",TYPE(L215)&lt;&gt;1),"",IF(OR(BJ215="",INDEX(#REF!,MATCH('一覧（改訂前の当初）'!$N168,#REF!,0),MATCH('一覧（改訂前の当初）'!CK$4,#REF!,0))="",INDEX(#REF!,MATCH('一覧（改訂前の当初）'!$N168,#REF!,0),MATCH('一覧（改訂前の当初）'!CK$4,#REF!,0))+$I215&gt;=BJ215),"",IF(OR(BI215="事後保全対応で更新",BI215="事後保全のみ更新せず"),"",INDEX(#REF!,MATCH('一覧（改訂前の当初）'!$N168,#REF!,0),MATCH('一覧（改訂前の当初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415"/>
        <v>#REF!</v>
      </c>
      <c r="CN215" s="75">
        <v>1</v>
      </c>
      <c r="CO215" s="181" t="e">
        <f t="shared" si="416"/>
        <v>#REF!</v>
      </c>
      <c r="CP215" s="107" t="e">
        <f>IF(OR(L215="",TYPE(L215)&lt;&gt;1),"",IF(OR(BJ215="",INDEX(#REF!,MATCH('一覧（改訂前の当初）'!N168,#REF!,0),MATCH(CP$4,#REF!,0))="",INDEX(#REF!,MATCH('一覧（改訂前の当初）'!N168,#REF!,0),MATCH(CP$4,#REF!,0))+$I215&gt;=BJ215),"",IF(OR(BI215="事後保全対応で更新",BI215="事後保全のみ更新せず"),"",INDEX(#REF!,MATCH('一覧（改訂前の当初）'!$N168,#REF!,0),MATCH('一覧（改訂前の当初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390"/>
        <v>#REF!</v>
      </c>
      <c r="CS215" s="75">
        <v>1</v>
      </c>
      <c r="CT215" s="181" t="e">
        <f t="shared" si="386"/>
        <v>#REF!</v>
      </c>
      <c r="CU215" s="107" t="e">
        <f>IF(OR(L215="",TYPE(L215)&lt;&gt;1),"",IF(OR(BJ215="",,INDEX(#REF!,MATCH('一覧（改訂前の当初）'!$N168,#REF!,0),MATCH('一覧（改訂前の当初）'!CU$4,#REF!,0))="",INDEX(#REF!,MATCH('一覧（改訂前の当初）'!$N168,#REF!,0),MATCH('一覧（改訂前の当初）'!CU$4,#REF!,0))+I215&gt;=BJ215),"",IF(OR(BI215="事後保全対応で更新",BI215="事後保全のみ更新せず"),"",INDEX(#REF!,MATCH('一覧（改訂前の当初）'!$N168,#REF!,0),MATCH('一覧（改訂前の当初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417"/>
        <v>#REF!</v>
      </c>
      <c r="CX215" s="75">
        <v>1</v>
      </c>
      <c r="CY215" s="182" t="e">
        <f t="shared" si="418"/>
        <v>#REF!</v>
      </c>
      <c r="CZ215" s="109" t="str">
        <f t="shared" si="391"/>
        <v/>
      </c>
      <c r="DA215" s="76" t="str">
        <f t="shared" si="402"/>
        <v/>
      </c>
      <c r="DB215" s="82">
        <v>1</v>
      </c>
      <c r="DC215" s="183" t="str">
        <f t="shared" si="392"/>
        <v/>
      </c>
      <c r="DD215" s="85" t="str">
        <f>IF($CZ215="","",INDEX(#REF!,MATCH($F215,#REF!,0),MATCH(CZ$4,#REF!,0)))</f>
        <v/>
      </c>
      <c r="DE215" s="184" t="str">
        <f t="shared" si="419"/>
        <v/>
      </c>
      <c r="DF215" s="77">
        <v>3</v>
      </c>
      <c r="DG215" s="185" t="str">
        <f t="shared" si="420"/>
        <v/>
      </c>
      <c r="DH215" s="78" t="str">
        <f t="shared" si="421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422"/>
        <v/>
      </c>
      <c r="DK215" s="75">
        <v>1</v>
      </c>
      <c r="DL215" s="181" t="str">
        <f t="shared" si="423"/>
        <v/>
      </c>
      <c r="DM215" s="78" t="str">
        <f t="shared" si="424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425"/>
        <v/>
      </c>
      <c r="DP215" s="75">
        <v>1</v>
      </c>
      <c r="DQ215" s="181" t="str">
        <f t="shared" si="426"/>
        <v/>
      </c>
      <c r="DR215" s="78" t="str">
        <f t="shared" si="427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428"/>
        <v/>
      </c>
      <c r="DU215" s="75">
        <v>1</v>
      </c>
      <c r="DV215" s="154" t="str">
        <f t="shared" si="429"/>
        <v/>
      </c>
      <c r="DW215" s="513" t="s">
        <v>438</v>
      </c>
      <c r="DX215" s="534" t="s">
        <v>442</v>
      </c>
      <c r="DY215" s="372" t="s">
        <v>442</v>
      </c>
      <c r="DZ215" s="373"/>
      <c r="EA215" s="373"/>
      <c r="EB215" s="349"/>
      <c r="EC215" s="388"/>
      <c r="ED215" s="348"/>
      <c r="EE215" s="348"/>
      <c r="EF215" s="348"/>
      <c r="EG215" s="349"/>
      <c r="EH215" s="388"/>
      <c r="EI215" s="348"/>
      <c r="EJ215" s="348"/>
      <c r="EK215" s="348"/>
      <c r="EL215" s="349"/>
      <c r="EM215" s="388"/>
      <c r="EN215" s="348"/>
      <c r="EO215" s="348"/>
      <c r="EP215" s="629" t="s">
        <v>429</v>
      </c>
      <c r="EQ215" s="630" t="s">
        <v>429</v>
      </c>
      <c r="ER215" s="411"/>
      <c r="ES215" s="368"/>
      <c r="ET215" s="348"/>
      <c r="EU215" s="348"/>
      <c r="EV215" s="349"/>
      <c r="EW215" s="388"/>
      <c r="EX215" s="348"/>
      <c r="EY215" s="348"/>
      <c r="EZ215" s="348"/>
      <c r="FA215" s="349"/>
      <c r="FB215" s="388"/>
      <c r="FC215" s="348"/>
      <c r="FD215" s="348"/>
      <c r="FE215" s="348"/>
      <c r="FF215" s="349"/>
      <c r="FG215" s="541"/>
      <c r="FH215" s="348"/>
      <c r="FI215" s="348"/>
      <c r="FJ215" s="348"/>
      <c r="FK215" s="524"/>
      <c r="FL215" s="210"/>
      <c r="FM215" s="43"/>
      <c r="FN215" s="43"/>
      <c r="FO215" s="55" t="str">
        <f t="shared" si="393"/>
        <v/>
      </c>
      <c r="FP215" s="43"/>
      <c r="FQ215" s="56" t="str">
        <f>IF(AO215="","",INDEX($FW$2:$GA$2,2,MATCH(AO215,#REF!,0)))</f>
        <v/>
      </c>
      <c r="FR215" s="57" t="str">
        <f>IF(AP215="","",INDEX($FW$2:$GA$2,2,MATCH(AP215,#REF!,0)))</f>
        <v/>
      </c>
      <c r="FS215" s="57" t="str">
        <f>IF(AQ215="","",INDEX($FW$2:$GA$2,2,MATCH(AQ215,#REF!,0)))</f>
        <v/>
      </c>
      <c r="FT215" s="57" t="str">
        <f>IF(AR215="","",INDEX($FW$2:$GA$2,2,MATCH(AR215,#REF!,0)))</f>
        <v/>
      </c>
      <c r="FU215" s="57" t="str">
        <f>IF(AS215="","",INDEX($FW$2:$GA$2,2,MATCH(AS215,#REF!,0)))</f>
        <v/>
      </c>
      <c r="FV215" s="57" t="str">
        <f>IF(AT215="","",INDEX($FW$2:$GA$2,2,MATCH(AT215,#REF!,0)))</f>
        <v/>
      </c>
      <c r="FW215" s="57" t="str">
        <f>IF(AU215="","",INDEX($FW$2:$GA$2,2,MATCH(AU215,#REF!,0)))</f>
        <v/>
      </c>
      <c r="FX215" s="57" t="str">
        <f>IF(AV215="","",INDEX($FW$2:$GA$2,2,MATCH(AV215,#REF!,0)))</f>
        <v/>
      </c>
      <c r="FY215" s="57" t="str">
        <f>IF(AW215="","",INDEX($FW$2:$GA$2,2,MATCH(AW215,#REF!,0)))</f>
        <v/>
      </c>
      <c r="FZ215" s="58" t="str">
        <f>IF(AX215="","",INDEX($FW$2:$GA$2,2,MATCH(AX215,#REF!,0)))</f>
        <v/>
      </c>
      <c r="GA215" s="59" t="e">
        <f>SUMPRODUCT(FQ215:FZ215,#REF!)</f>
        <v>#REF!</v>
      </c>
      <c r="GB215" s="43"/>
      <c r="GC215" s="88" t="str">
        <f t="shared" si="394"/>
        <v/>
      </c>
      <c r="GD215" s="88" t="e">
        <f t="shared" si="395"/>
        <v>#REF!</v>
      </c>
      <c r="GE215" s="88" t="e">
        <f t="shared" si="396"/>
        <v>#REF!</v>
      </c>
      <c r="GF215" s="87" t="e">
        <f t="shared" si="397"/>
        <v>#REF!</v>
      </c>
      <c r="GG215" s="87" t="str">
        <f t="shared" si="398"/>
        <v/>
      </c>
      <c r="GH215" s="87" t="str">
        <f t="shared" si="399"/>
        <v/>
      </c>
      <c r="GI215" s="87" t="str">
        <f t="shared" si="400"/>
        <v/>
      </c>
      <c r="GJ215" s="87" t="str">
        <f t="shared" si="401"/>
        <v/>
      </c>
    </row>
    <row r="216" spans="1:192" s="13" customFormat="1" ht="22.5" customHeight="1">
      <c r="A216" s="608"/>
      <c r="B216" s="166"/>
      <c r="C216" s="494"/>
      <c r="D216" s="498" t="s">
        <v>374</v>
      </c>
      <c r="E216" s="195" t="s">
        <v>277</v>
      </c>
      <c r="F216" s="198" t="s">
        <v>358</v>
      </c>
      <c r="G216" s="167"/>
      <c r="H216" s="165"/>
      <c r="I216" s="167">
        <v>1980</v>
      </c>
      <c r="J216" s="167" t="str">
        <f t="shared" si="403"/>
        <v>昭55</v>
      </c>
      <c r="K216" s="167"/>
      <c r="L216" s="621">
        <v>2088</v>
      </c>
      <c r="M216" s="68"/>
      <c r="N216" s="68"/>
      <c r="O216" s="168"/>
      <c r="P216" s="168"/>
      <c r="Q216" s="169"/>
      <c r="R216" s="461" t="e">
        <f t="shared" si="404"/>
        <v>#DIV/0!</v>
      </c>
      <c r="S216" s="461" t="e">
        <f t="shared" si="405"/>
        <v>#DIV/0!</v>
      </c>
      <c r="T216" s="462" t="e">
        <f t="shared" si="406"/>
        <v>#DIV/0!</v>
      </c>
      <c r="U216" s="68"/>
      <c r="V216" s="68"/>
      <c r="W216" s="68"/>
      <c r="X216" s="68"/>
      <c r="Y216" s="68"/>
      <c r="Z216" s="79" t="str">
        <f t="shared" si="407"/>
        <v>3: 1,000㎡以上</v>
      </c>
      <c r="AA216" s="69"/>
      <c r="AB216" s="69" t="str">
        <f t="shared" si="408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409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410"/>
        <v>35</v>
      </c>
      <c r="AZ216" s="68"/>
      <c r="BA216" s="68">
        <f t="shared" si="411"/>
        <v>35</v>
      </c>
      <c r="BB216" s="69" t="e">
        <f t="shared" si="412"/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413"/>
        <v/>
      </c>
      <c r="BK216" s="441" t="s">
        <v>68</v>
      </c>
      <c r="BL216" s="441">
        <v>3</v>
      </c>
      <c r="BM216" s="441" t="s">
        <v>1</v>
      </c>
      <c r="BN216" s="442" t="s">
        <v>414</v>
      </c>
      <c r="BO216" s="449" t="s">
        <v>2</v>
      </c>
      <c r="BP216" s="446" t="s">
        <v>1</v>
      </c>
      <c r="BQ216" s="441" t="s">
        <v>0</v>
      </c>
      <c r="BR216" s="446" t="s">
        <v>1</v>
      </c>
      <c r="BS216" s="444" t="s">
        <v>2</v>
      </c>
      <c r="BT216" s="441" t="s">
        <v>0</v>
      </c>
      <c r="BU216" s="441" t="s">
        <v>0</v>
      </c>
      <c r="BV216" s="442" t="s">
        <v>42</v>
      </c>
      <c r="BW216" s="191" t="s">
        <v>0</v>
      </c>
      <c r="BX216" s="190"/>
      <c r="BY216" s="190"/>
      <c r="BZ216" s="499"/>
      <c r="CA216" s="192">
        <v>1</v>
      </c>
      <c r="CB216" s="177" t="str">
        <f>IF($F216="","",IFERROR(INDEX(#REF!,MATCH('一覧（改訂前の当初）'!$F171,#REF!,0),MATCH($CA$4,#REF!,0)),""))</f>
        <v/>
      </c>
      <c r="CC216" s="178" t="str">
        <f t="shared" si="385"/>
        <v/>
      </c>
      <c r="CD216" s="176" t="str">
        <f t="shared" si="387"/>
        <v/>
      </c>
      <c r="CE216" s="179"/>
      <c r="CF216" s="106" t="str">
        <f t="shared" si="388"/>
        <v/>
      </c>
      <c r="CG216" s="75" t="str">
        <f>IF(OR($CF216="",$F216=""),"",INDEX(#REF!,MATCH($F216,#REF!,0),MATCH(CF$4,#REF!,0)))</f>
        <v/>
      </c>
      <c r="CH216" s="180" t="str">
        <f t="shared" si="389"/>
        <v/>
      </c>
      <c r="CI216" s="75">
        <v>1</v>
      </c>
      <c r="CJ216" s="181" t="str">
        <f t="shared" si="414"/>
        <v/>
      </c>
      <c r="CK216" s="107" t="e">
        <f>IF(OR(L216="",TYPE(L216)&lt;&gt;1),"",IF(OR(BJ216="",INDEX(#REF!,MATCH('一覧（改訂前の当初）'!$N171,#REF!,0),MATCH('一覧（改訂前の当初）'!CK$4,#REF!,0))="",INDEX(#REF!,MATCH('一覧（改訂前の当初）'!$N171,#REF!,0),MATCH('一覧（改訂前の当初）'!CK$4,#REF!,0))+$I216&gt;=BJ216),"",IF(OR(BI216="事後保全対応で更新",BI216="事後保全のみ更新せず"),"",INDEX(#REF!,MATCH('一覧（改訂前の当初）'!$N171,#REF!,0),MATCH('一覧（改訂前の当初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415"/>
        <v>#REF!</v>
      </c>
      <c r="CN216" s="75">
        <v>1</v>
      </c>
      <c r="CO216" s="181" t="e">
        <f t="shared" si="416"/>
        <v>#REF!</v>
      </c>
      <c r="CP216" s="107" t="e">
        <f>IF(OR(L216="",TYPE(L216)&lt;&gt;1),"",IF(OR(BJ216="",INDEX(#REF!,MATCH('一覧（改訂前の当初）'!N171,#REF!,0),MATCH(CP$4,#REF!,0))="",INDEX(#REF!,MATCH('一覧（改訂前の当初）'!N171,#REF!,0),MATCH(CP$4,#REF!,0))+$I216&gt;=BJ216),"",IF(OR(BI216="事後保全対応で更新",BI216="事後保全のみ更新せず"),"",INDEX(#REF!,MATCH('一覧（改訂前の当初）'!$N171,#REF!,0),MATCH('一覧（改訂前の当初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390"/>
        <v>#REF!</v>
      </c>
      <c r="CS216" s="75">
        <v>1</v>
      </c>
      <c r="CT216" s="181" t="e">
        <f t="shared" si="386"/>
        <v>#REF!</v>
      </c>
      <c r="CU216" s="107" t="e">
        <f>IF(OR(L216="",TYPE(L216)&lt;&gt;1),"",IF(OR(BJ216="",,INDEX(#REF!,MATCH('一覧（改訂前の当初）'!$N171,#REF!,0),MATCH('一覧（改訂前の当初）'!CU$4,#REF!,0))="",INDEX(#REF!,MATCH('一覧（改訂前の当初）'!$N171,#REF!,0),MATCH('一覧（改訂前の当初）'!CU$4,#REF!,0))+I216&gt;=BJ216),"",IF(OR(BI216="事後保全対応で更新",BI216="事後保全のみ更新せず"),"",INDEX(#REF!,MATCH('一覧（改訂前の当初）'!$N171,#REF!,0),MATCH('一覧（改訂前の当初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417"/>
        <v>#REF!</v>
      </c>
      <c r="CX216" s="75">
        <v>1</v>
      </c>
      <c r="CY216" s="182" t="e">
        <f t="shared" si="418"/>
        <v>#REF!</v>
      </c>
      <c r="CZ216" s="109" t="str">
        <f t="shared" si="391"/>
        <v/>
      </c>
      <c r="DA216" s="76" t="str">
        <f t="shared" si="402"/>
        <v/>
      </c>
      <c r="DB216" s="82">
        <v>1</v>
      </c>
      <c r="DC216" s="183" t="str">
        <f t="shared" si="392"/>
        <v/>
      </c>
      <c r="DD216" s="85" t="str">
        <f>IF($CZ216="","",INDEX(#REF!,MATCH($F216,#REF!,0),MATCH(CZ$4,#REF!,0)))</f>
        <v/>
      </c>
      <c r="DE216" s="184" t="str">
        <f t="shared" si="419"/>
        <v/>
      </c>
      <c r="DF216" s="77">
        <v>3</v>
      </c>
      <c r="DG216" s="185" t="str">
        <f t="shared" si="420"/>
        <v/>
      </c>
      <c r="DH216" s="78" t="str">
        <f t="shared" si="421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422"/>
        <v/>
      </c>
      <c r="DK216" s="75">
        <v>1</v>
      </c>
      <c r="DL216" s="181" t="str">
        <f t="shared" si="423"/>
        <v/>
      </c>
      <c r="DM216" s="78" t="str">
        <f t="shared" si="424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425"/>
        <v/>
      </c>
      <c r="DP216" s="75">
        <v>1</v>
      </c>
      <c r="DQ216" s="181" t="str">
        <f t="shared" si="426"/>
        <v/>
      </c>
      <c r="DR216" s="78" t="str">
        <f t="shared" si="427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428"/>
        <v/>
      </c>
      <c r="DU216" s="75">
        <v>1</v>
      </c>
      <c r="DV216" s="154" t="str">
        <f t="shared" si="429"/>
        <v/>
      </c>
      <c r="DW216" s="1069" t="s">
        <v>55</v>
      </c>
      <c r="DX216" s="1068" t="s">
        <v>55</v>
      </c>
      <c r="DY216" s="348"/>
      <c r="DZ216" s="348"/>
      <c r="EA216" s="348"/>
      <c r="EB216" s="349"/>
      <c r="EC216" s="391" t="s">
        <v>438</v>
      </c>
      <c r="ED216" s="363" t="s">
        <v>438</v>
      </c>
      <c r="EE216" s="363" t="s">
        <v>438</v>
      </c>
      <c r="EF216" s="363" t="s">
        <v>438</v>
      </c>
      <c r="EG216" s="349"/>
      <c r="EH216" s="388"/>
      <c r="EI216" s="348"/>
      <c r="EJ216" s="348"/>
      <c r="EK216" s="348"/>
      <c r="EL216" s="349"/>
      <c r="EM216" s="388"/>
      <c r="EN216" s="348"/>
      <c r="EO216" s="348"/>
      <c r="EP216" s="372" t="s">
        <v>442</v>
      </c>
      <c r="EQ216" s="378" t="s">
        <v>442</v>
      </c>
      <c r="ER216" s="408" t="s">
        <v>442</v>
      </c>
      <c r="ES216" s="348"/>
      <c r="ET216" s="348"/>
      <c r="EU216" s="348"/>
      <c r="EV216" s="349"/>
      <c r="EW216" s="388"/>
      <c r="EX216" s="348"/>
      <c r="EY216" s="348"/>
      <c r="EZ216" s="348"/>
      <c r="FA216" s="349"/>
      <c r="FB216" s="388"/>
      <c r="FC216" s="348"/>
      <c r="FD216" s="348"/>
      <c r="FE216" s="348"/>
      <c r="FF216" s="349"/>
      <c r="FG216" s="541"/>
      <c r="FH216" s="348"/>
      <c r="FI216" s="348"/>
      <c r="FJ216" s="348"/>
      <c r="FK216" s="524"/>
      <c r="FL216" s="210"/>
      <c r="FM216" s="43"/>
      <c r="FN216" s="43"/>
      <c r="FO216" s="55" t="str">
        <f t="shared" si="393"/>
        <v/>
      </c>
      <c r="FP216" s="43"/>
      <c r="FQ216" s="56" t="str">
        <f>IF(AO216="","",INDEX($FW$2:$GA$2,2,MATCH(AO216,#REF!,0)))</f>
        <v/>
      </c>
      <c r="FR216" s="57" t="str">
        <f>IF(AP216="","",INDEX($FW$2:$GA$2,2,MATCH(AP216,#REF!,0)))</f>
        <v/>
      </c>
      <c r="FS216" s="57" t="str">
        <f>IF(AQ216="","",INDEX($FW$2:$GA$2,2,MATCH(AQ216,#REF!,0)))</f>
        <v/>
      </c>
      <c r="FT216" s="57" t="str">
        <f>IF(AR216="","",INDEX($FW$2:$GA$2,2,MATCH(AR216,#REF!,0)))</f>
        <v/>
      </c>
      <c r="FU216" s="57" t="str">
        <f>IF(AS216="","",INDEX($FW$2:$GA$2,2,MATCH(AS216,#REF!,0)))</f>
        <v/>
      </c>
      <c r="FV216" s="57" t="str">
        <f>IF(AT216="","",INDEX($FW$2:$GA$2,2,MATCH(AT216,#REF!,0)))</f>
        <v/>
      </c>
      <c r="FW216" s="57" t="str">
        <f>IF(AU216="","",INDEX($FW$2:$GA$2,2,MATCH(AU216,#REF!,0)))</f>
        <v/>
      </c>
      <c r="FX216" s="57" t="str">
        <f>IF(AV216="","",INDEX($FW$2:$GA$2,2,MATCH(AV216,#REF!,0)))</f>
        <v/>
      </c>
      <c r="FY216" s="57" t="str">
        <f>IF(AW216="","",INDEX($FW$2:$GA$2,2,MATCH(AW216,#REF!,0)))</f>
        <v/>
      </c>
      <c r="FZ216" s="58" t="str">
        <f>IF(AX216="","",INDEX($FW$2:$GA$2,2,MATCH(AX216,#REF!,0)))</f>
        <v/>
      </c>
      <c r="GA216" s="59" t="e">
        <f>SUMPRODUCT(FQ216:FZ216,#REF!)</f>
        <v>#REF!</v>
      </c>
      <c r="GB216" s="43"/>
      <c r="GC216" s="88" t="str">
        <f t="shared" si="394"/>
        <v/>
      </c>
      <c r="GD216" s="88" t="e">
        <f t="shared" si="395"/>
        <v>#REF!</v>
      </c>
      <c r="GE216" s="88" t="e">
        <f t="shared" si="396"/>
        <v>#REF!</v>
      </c>
      <c r="GF216" s="87" t="e">
        <f t="shared" si="397"/>
        <v>#REF!</v>
      </c>
      <c r="GG216" s="87" t="str">
        <f t="shared" si="398"/>
        <v/>
      </c>
      <c r="GH216" s="87" t="str">
        <f t="shared" si="399"/>
        <v/>
      </c>
      <c r="GI216" s="87" t="str">
        <f t="shared" si="400"/>
        <v/>
      </c>
      <c r="GJ216" s="87" t="str">
        <f t="shared" si="401"/>
        <v/>
      </c>
    </row>
    <row r="217" spans="1:192" s="13" customFormat="1" ht="22.5" customHeight="1">
      <c r="A217" s="608"/>
      <c r="B217" s="166"/>
      <c r="C217" s="494"/>
      <c r="D217" s="498" t="s">
        <v>374</v>
      </c>
      <c r="E217" s="195" t="s">
        <v>278</v>
      </c>
      <c r="F217" s="198" t="s">
        <v>358</v>
      </c>
      <c r="G217" s="167"/>
      <c r="H217" s="165"/>
      <c r="I217" s="167">
        <v>1979</v>
      </c>
      <c r="J217" s="167" t="str">
        <f t="shared" si="403"/>
        <v>昭54</v>
      </c>
      <c r="K217" s="167"/>
      <c r="L217" s="621">
        <v>226</v>
      </c>
      <c r="M217" s="68"/>
      <c r="N217" s="68"/>
      <c r="O217" s="168"/>
      <c r="P217" s="168"/>
      <c r="Q217" s="169"/>
      <c r="R217" s="461" t="e">
        <f t="shared" si="404"/>
        <v>#DIV/0!</v>
      </c>
      <c r="S217" s="461" t="e">
        <f t="shared" si="405"/>
        <v>#DIV/0!</v>
      </c>
      <c r="T217" s="462" t="e">
        <f t="shared" si="406"/>
        <v>#DIV/0!</v>
      </c>
      <c r="U217" s="68"/>
      <c r="V217" s="68"/>
      <c r="W217" s="68"/>
      <c r="X217" s="68"/>
      <c r="Y217" s="68"/>
      <c r="Z217" s="79" t="str">
        <f t="shared" si="407"/>
        <v>5: 200㎡以上</v>
      </c>
      <c r="AA217" s="69"/>
      <c r="AB217" s="69" t="str">
        <f t="shared" si="408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409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410"/>
        <v>36</v>
      </c>
      <c r="AZ217" s="68"/>
      <c r="BA217" s="68">
        <f t="shared" si="411"/>
        <v>36</v>
      </c>
      <c r="BB217" s="69" t="e">
        <f t="shared" si="412"/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413"/>
        <v/>
      </c>
      <c r="BK217" s="441" t="s">
        <v>68</v>
      </c>
      <c r="BL217" s="441">
        <v>1</v>
      </c>
      <c r="BM217" s="441" t="s">
        <v>2</v>
      </c>
      <c r="BN217" s="442" t="s">
        <v>414</v>
      </c>
      <c r="BO217" s="449" t="s">
        <v>2</v>
      </c>
      <c r="BP217" s="446" t="s">
        <v>1</v>
      </c>
      <c r="BQ217" s="446" t="s">
        <v>1</v>
      </c>
      <c r="BR217" s="444" t="s">
        <v>2</v>
      </c>
      <c r="BS217" s="445" t="s">
        <v>3</v>
      </c>
      <c r="BT217" s="441" t="s">
        <v>0</v>
      </c>
      <c r="BU217" s="441" t="s">
        <v>0</v>
      </c>
      <c r="BV217" s="442" t="s">
        <v>42</v>
      </c>
      <c r="BW217" s="191" t="s">
        <v>1</v>
      </c>
      <c r="BX217" s="190"/>
      <c r="BY217" s="190"/>
      <c r="BZ217" s="499"/>
      <c r="CA217" s="192">
        <v>1</v>
      </c>
      <c r="CB217" s="177" t="str">
        <f>IF($F217="","",IFERROR(INDEX(#REF!,MATCH('一覧（改訂前の当初）'!$F170,#REF!,0),MATCH($CA$4,#REF!,0)),""))</f>
        <v/>
      </c>
      <c r="CC217" s="178" t="str">
        <f t="shared" si="385"/>
        <v/>
      </c>
      <c r="CD217" s="176" t="str">
        <f t="shared" si="387"/>
        <v/>
      </c>
      <c r="CE217" s="179"/>
      <c r="CF217" s="106" t="str">
        <f t="shared" si="388"/>
        <v/>
      </c>
      <c r="CG217" s="75" t="str">
        <f>IF(OR($CF217="",$F217=""),"",INDEX(#REF!,MATCH($F217,#REF!,0),MATCH(CF$4,#REF!,0)))</f>
        <v/>
      </c>
      <c r="CH217" s="180" t="str">
        <f t="shared" si="389"/>
        <v/>
      </c>
      <c r="CI217" s="75">
        <v>1</v>
      </c>
      <c r="CJ217" s="181" t="str">
        <f t="shared" si="414"/>
        <v/>
      </c>
      <c r="CK217" s="107" t="e">
        <f>IF(OR(L217="",TYPE(L217)&lt;&gt;1),"",IF(OR(BJ217="",INDEX(#REF!,MATCH('一覧（改訂前の当初）'!$N170,#REF!,0),MATCH('一覧（改訂前の当初）'!CK$4,#REF!,0))="",INDEX(#REF!,MATCH('一覧（改訂前の当初）'!$N170,#REF!,0),MATCH('一覧（改訂前の当初）'!CK$4,#REF!,0))+$I217&gt;=BJ217),"",IF(OR(BI217="事後保全対応で更新",BI217="事後保全のみ更新せず"),"",INDEX(#REF!,MATCH('一覧（改訂前の当初）'!$N170,#REF!,0),MATCH('一覧（改訂前の当初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415"/>
        <v>#REF!</v>
      </c>
      <c r="CN217" s="75">
        <v>1</v>
      </c>
      <c r="CO217" s="181" t="e">
        <f t="shared" si="416"/>
        <v>#REF!</v>
      </c>
      <c r="CP217" s="107" t="e">
        <f>IF(OR(L217="",TYPE(L217)&lt;&gt;1),"",IF(OR(BJ217="",INDEX(#REF!,MATCH('一覧（改訂前の当初）'!N170,#REF!,0),MATCH(CP$4,#REF!,0))="",INDEX(#REF!,MATCH('一覧（改訂前の当初）'!N170,#REF!,0),MATCH(CP$4,#REF!,0))+$I217&gt;=BJ217),"",IF(OR(BI217="事後保全対応で更新",BI217="事後保全のみ更新せず"),"",INDEX(#REF!,MATCH('一覧（改訂前の当初）'!$N170,#REF!,0),MATCH('一覧（改訂前の当初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390"/>
        <v>#REF!</v>
      </c>
      <c r="CS217" s="75">
        <v>1</v>
      </c>
      <c r="CT217" s="181" t="e">
        <f t="shared" si="386"/>
        <v>#REF!</v>
      </c>
      <c r="CU217" s="107" t="e">
        <f>IF(OR(L217="",TYPE(L217)&lt;&gt;1),"",IF(OR(BJ217="",,INDEX(#REF!,MATCH('一覧（改訂前の当初）'!$N170,#REF!,0),MATCH('一覧（改訂前の当初）'!CU$4,#REF!,0))="",INDEX(#REF!,MATCH('一覧（改訂前の当初）'!$N170,#REF!,0),MATCH('一覧（改訂前の当初）'!CU$4,#REF!,0))+I217&gt;=BJ217),"",IF(OR(BI217="事後保全対応で更新",BI217="事後保全のみ更新せず"),"",INDEX(#REF!,MATCH('一覧（改訂前の当初）'!$N170,#REF!,0),MATCH('一覧（改訂前の当初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417"/>
        <v>#REF!</v>
      </c>
      <c r="CX217" s="75">
        <v>1</v>
      </c>
      <c r="CY217" s="182" t="e">
        <f t="shared" si="418"/>
        <v>#REF!</v>
      </c>
      <c r="CZ217" s="109" t="str">
        <f t="shared" si="391"/>
        <v/>
      </c>
      <c r="DA217" s="76" t="str">
        <f t="shared" si="402"/>
        <v/>
      </c>
      <c r="DB217" s="82">
        <v>1</v>
      </c>
      <c r="DC217" s="183" t="str">
        <f t="shared" si="392"/>
        <v/>
      </c>
      <c r="DD217" s="85" t="str">
        <f>IF($CZ217="","",INDEX(#REF!,MATCH($F217,#REF!,0),MATCH(CZ$4,#REF!,0)))</f>
        <v/>
      </c>
      <c r="DE217" s="184" t="str">
        <f t="shared" si="419"/>
        <v/>
      </c>
      <c r="DF217" s="77">
        <v>3</v>
      </c>
      <c r="DG217" s="185" t="str">
        <f t="shared" si="420"/>
        <v/>
      </c>
      <c r="DH217" s="78" t="str">
        <f t="shared" si="421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422"/>
        <v/>
      </c>
      <c r="DK217" s="75">
        <v>1</v>
      </c>
      <c r="DL217" s="181" t="str">
        <f t="shared" si="423"/>
        <v/>
      </c>
      <c r="DM217" s="78" t="str">
        <f t="shared" si="424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425"/>
        <v/>
      </c>
      <c r="DP217" s="75">
        <v>1</v>
      </c>
      <c r="DQ217" s="181" t="str">
        <f t="shared" si="426"/>
        <v/>
      </c>
      <c r="DR217" s="78" t="str">
        <f t="shared" si="427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428"/>
        <v/>
      </c>
      <c r="DU217" s="75">
        <v>1</v>
      </c>
      <c r="DV217" s="154" t="str">
        <f t="shared" si="429"/>
        <v/>
      </c>
      <c r="DW217" s="1069"/>
      <c r="DX217" s="1068"/>
      <c r="DY217" s="348"/>
      <c r="DZ217" s="348"/>
      <c r="EA217" s="348"/>
      <c r="EB217" s="349"/>
      <c r="EC217" s="391" t="s">
        <v>438</v>
      </c>
      <c r="ED217" s="363" t="s">
        <v>438</v>
      </c>
      <c r="EE217" s="363" t="s">
        <v>438</v>
      </c>
      <c r="EF217" s="363" t="s">
        <v>438</v>
      </c>
      <c r="EG217" s="349"/>
      <c r="EH217" s="388"/>
      <c r="EI217" s="348"/>
      <c r="EJ217" s="348"/>
      <c r="EK217" s="348"/>
      <c r="EL217" s="349"/>
      <c r="EM217" s="388"/>
      <c r="EN217" s="348"/>
      <c r="EO217" s="348"/>
      <c r="EP217" s="372" t="s">
        <v>442</v>
      </c>
      <c r="EQ217" s="378" t="s">
        <v>442</v>
      </c>
      <c r="ER217" s="408" t="s">
        <v>442</v>
      </c>
      <c r="ES217" s="348"/>
      <c r="ET217" s="348"/>
      <c r="EU217" s="348"/>
      <c r="EV217" s="349"/>
      <c r="EW217" s="388"/>
      <c r="EX217" s="348"/>
      <c r="EY217" s="348"/>
      <c r="EZ217" s="348"/>
      <c r="FA217" s="349"/>
      <c r="FB217" s="388"/>
      <c r="FC217" s="348"/>
      <c r="FD217" s="348"/>
      <c r="FE217" s="348"/>
      <c r="FF217" s="349"/>
      <c r="FG217" s="541"/>
      <c r="FH217" s="348"/>
      <c r="FI217" s="348"/>
      <c r="FJ217" s="348"/>
      <c r="FK217" s="524"/>
      <c r="FL217" s="210"/>
      <c r="FM217" s="43"/>
      <c r="FN217" s="43"/>
      <c r="FO217" s="55" t="str">
        <f t="shared" si="393"/>
        <v/>
      </c>
      <c r="FP217" s="43"/>
      <c r="FQ217" s="56" t="str">
        <f>IF(AO217="","",INDEX($FW$2:$GA$2,2,MATCH(AO217,#REF!,0)))</f>
        <v/>
      </c>
      <c r="FR217" s="57" t="str">
        <f>IF(AP217="","",INDEX($FW$2:$GA$2,2,MATCH(AP217,#REF!,0)))</f>
        <v/>
      </c>
      <c r="FS217" s="57" t="str">
        <f>IF(AQ217="","",INDEX($FW$2:$GA$2,2,MATCH(AQ217,#REF!,0)))</f>
        <v/>
      </c>
      <c r="FT217" s="57" t="str">
        <f>IF(AR217="","",INDEX($FW$2:$GA$2,2,MATCH(AR217,#REF!,0)))</f>
        <v/>
      </c>
      <c r="FU217" s="57" t="str">
        <f>IF(AS217="","",INDEX($FW$2:$GA$2,2,MATCH(AS217,#REF!,0)))</f>
        <v/>
      </c>
      <c r="FV217" s="57" t="str">
        <f>IF(AT217="","",INDEX($FW$2:$GA$2,2,MATCH(AT217,#REF!,0)))</f>
        <v/>
      </c>
      <c r="FW217" s="57" t="str">
        <f>IF(AU217="","",INDEX($FW$2:$GA$2,2,MATCH(AU217,#REF!,0)))</f>
        <v/>
      </c>
      <c r="FX217" s="57" t="str">
        <f>IF(AV217="","",INDEX($FW$2:$GA$2,2,MATCH(AV217,#REF!,0)))</f>
        <v/>
      </c>
      <c r="FY217" s="57" t="str">
        <f>IF(AW217="","",INDEX($FW$2:$GA$2,2,MATCH(AW217,#REF!,0)))</f>
        <v/>
      </c>
      <c r="FZ217" s="58" t="str">
        <f>IF(AX217="","",INDEX($FW$2:$GA$2,2,MATCH(AX217,#REF!,0)))</f>
        <v/>
      </c>
      <c r="GA217" s="59" t="e">
        <f>SUMPRODUCT(FQ217:FZ217,#REF!)</f>
        <v>#REF!</v>
      </c>
      <c r="GB217" s="43"/>
      <c r="GC217" s="88" t="str">
        <f t="shared" si="394"/>
        <v/>
      </c>
      <c r="GD217" s="88" t="e">
        <f t="shared" si="395"/>
        <v>#REF!</v>
      </c>
      <c r="GE217" s="88" t="e">
        <f t="shared" si="396"/>
        <v>#REF!</v>
      </c>
      <c r="GF217" s="87" t="e">
        <f t="shared" si="397"/>
        <v>#REF!</v>
      </c>
      <c r="GG217" s="87" t="str">
        <f t="shared" si="398"/>
        <v/>
      </c>
      <c r="GH217" s="87" t="str">
        <f t="shared" si="399"/>
        <v/>
      </c>
      <c r="GI217" s="87" t="str">
        <f t="shared" si="400"/>
        <v/>
      </c>
      <c r="GJ217" s="87" t="str">
        <f t="shared" si="401"/>
        <v/>
      </c>
    </row>
    <row r="218" spans="1:192" s="13" customFormat="1" ht="22.5" customHeight="1">
      <c r="A218" s="608"/>
      <c r="B218" s="166"/>
      <c r="C218" s="494"/>
      <c r="D218" s="498" t="s">
        <v>374</v>
      </c>
      <c r="E218" s="195" t="s">
        <v>279</v>
      </c>
      <c r="F218" s="198" t="s">
        <v>358</v>
      </c>
      <c r="G218" s="167"/>
      <c r="H218" s="165"/>
      <c r="I218" s="167">
        <v>1980</v>
      </c>
      <c r="J218" s="167" t="str">
        <f t="shared" si="403"/>
        <v>昭55</v>
      </c>
      <c r="K218" s="167"/>
      <c r="L218" s="621">
        <v>1668</v>
      </c>
      <c r="M218" s="68"/>
      <c r="N218" s="68"/>
      <c r="O218" s="168"/>
      <c r="P218" s="168"/>
      <c r="Q218" s="169"/>
      <c r="R218" s="461" t="e">
        <f t="shared" si="404"/>
        <v>#DIV/0!</v>
      </c>
      <c r="S218" s="461" t="e">
        <f t="shared" si="405"/>
        <v>#DIV/0!</v>
      </c>
      <c r="T218" s="462" t="e">
        <f t="shared" si="406"/>
        <v>#DIV/0!</v>
      </c>
      <c r="U218" s="68"/>
      <c r="V218" s="68"/>
      <c r="W218" s="68"/>
      <c r="X218" s="68"/>
      <c r="Y218" s="68"/>
      <c r="Z218" s="79" t="str">
        <f t="shared" si="407"/>
        <v>3: 1,000㎡以上</v>
      </c>
      <c r="AA218" s="69"/>
      <c r="AB218" s="69" t="str">
        <f t="shared" si="408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409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410"/>
        <v>35</v>
      </c>
      <c r="AZ218" s="68"/>
      <c r="BA218" s="68">
        <f t="shared" si="411"/>
        <v>35</v>
      </c>
      <c r="BB218" s="69" t="e">
        <f t="shared" si="412"/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413"/>
        <v/>
      </c>
      <c r="BK218" s="441" t="s">
        <v>68</v>
      </c>
      <c r="BL218" s="441">
        <v>2</v>
      </c>
      <c r="BM218" s="441" t="s">
        <v>0</v>
      </c>
      <c r="BN218" s="442" t="s">
        <v>414</v>
      </c>
      <c r="BO218" s="449" t="s">
        <v>2</v>
      </c>
      <c r="BP218" s="446" t="s">
        <v>1</v>
      </c>
      <c r="BQ218" s="444" t="s">
        <v>2</v>
      </c>
      <c r="BR218" s="446" t="s">
        <v>1</v>
      </c>
      <c r="BS218" s="446" t="s">
        <v>1</v>
      </c>
      <c r="BT218" s="441" t="s">
        <v>0</v>
      </c>
      <c r="BU218" s="441" t="s">
        <v>0</v>
      </c>
      <c r="BV218" s="442" t="s">
        <v>42</v>
      </c>
      <c r="BW218" s="191" t="s">
        <v>1</v>
      </c>
      <c r="BX218" s="190"/>
      <c r="BY218" s="190"/>
      <c r="BZ218" s="499"/>
      <c r="CA218" s="192">
        <v>1</v>
      </c>
      <c r="CB218" s="177" t="str">
        <f>IF($F218="","",IFERROR(INDEX(#REF!,MATCH('一覧（改訂前の当初）'!$F172,#REF!,0),MATCH($CA$4,#REF!,0)),""))</f>
        <v/>
      </c>
      <c r="CC218" s="178" t="str">
        <f t="shared" si="385"/>
        <v/>
      </c>
      <c r="CD218" s="176" t="str">
        <f t="shared" si="387"/>
        <v/>
      </c>
      <c r="CE218" s="179"/>
      <c r="CF218" s="106" t="str">
        <f t="shared" si="388"/>
        <v/>
      </c>
      <c r="CG218" s="75" t="str">
        <f>IF(OR($CF218="",$F218=""),"",INDEX(#REF!,MATCH($F218,#REF!,0),MATCH(CF$4,#REF!,0)))</f>
        <v/>
      </c>
      <c r="CH218" s="180" t="str">
        <f t="shared" si="389"/>
        <v/>
      </c>
      <c r="CI218" s="75">
        <v>1</v>
      </c>
      <c r="CJ218" s="181" t="str">
        <f t="shared" si="414"/>
        <v/>
      </c>
      <c r="CK218" s="107" t="e">
        <f>IF(OR(L218="",TYPE(L218)&lt;&gt;1),"",IF(OR(BJ218="",INDEX(#REF!,MATCH('一覧（改訂前の当初）'!$N172,#REF!,0),MATCH('一覧（改訂前の当初）'!CK$4,#REF!,0))="",INDEX(#REF!,MATCH('一覧（改訂前の当初）'!$N172,#REF!,0),MATCH('一覧（改訂前の当初）'!CK$4,#REF!,0))+$I218&gt;=BJ218),"",IF(OR(BI218="事後保全対応で更新",BI218="事後保全のみ更新せず"),"",INDEX(#REF!,MATCH('一覧（改訂前の当初）'!$N172,#REF!,0),MATCH('一覧（改訂前の当初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415"/>
        <v>#REF!</v>
      </c>
      <c r="CN218" s="75">
        <v>1</v>
      </c>
      <c r="CO218" s="181" t="e">
        <f t="shared" si="416"/>
        <v>#REF!</v>
      </c>
      <c r="CP218" s="107" t="e">
        <f>IF(OR(L218="",TYPE(L218)&lt;&gt;1),"",IF(OR(BJ218="",INDEX(#REF!,MATCH('一覧（改訂前の当初）'!N172,#REF!,0),MATCH(CP$4,#REF!,0))="",INDEX(#REF!,MATCH('一覧（改訂前の当初）'!N172,#REF!,0),MATCH(CP$4,#REF!,0))+$I218&gt;=BJ218),"",IF(OR(BI218="事後保全対応で更新",BI218="事後保全のみ更新せず"),"",INDEX(#REF!,MATCH('一覧（改訂前の当初）'!$N172,#REF!,0),MATCH('一覧（改訂前の当初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390"/>
        <v>#REF!</v>
      </c>
      <c r="CS218" s="75">
        <v>1</v>
      </c>
      <c r="CT218" s="181" t="e">
        <f t="shared" si="386"/>
        <v>#REF!</v>
      </c>
      <c r="CU218" s="107" t="e">
        <f>IF(OR(L218="",TYPE(L218)&lt;&gt;1),"",IF(OR(BJ218="",,INDEX(#REF!,MATCH('一覧（改訂前の当初）'!$N172,#REF!,0),MATCH('一覧（改訂前の当初）'!CU$4,#REF!,0))="",INDEX(#REF!,MATCH('一覧（改訂前の当初）'!$N172,#REF!,0),MATCH('一覧（改訂前の当初）'!CU$4,#REF!,0))+I218&gt;=BJ218),"",IF(OR(BI218="事後保全対応で更新",BI218="事後保全のみ更新せず"),"",INDEX(#REF!,MATCH('一覧（改訂前の当初）'!$N172,#REF!,0),MATCH('一覧（改訂前の当初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417"/>
        <v>#REF!</v>
      </c>
      <c r="CX218" s="75">
        <v>1</v>
      </c>
      <c r="CY218" s="182" t="e">
        <f t="shared" si="418"/>
        <v>#REF!</v>
      </c>
      <c r="CZ218" s="109" t="str">
        <f t="shared" si="391"/>
        <v/>
      </c>
      <c r="DA218" s="76" t="str">
        <f t="shared" si="402"/>
        <v/>
      </c>
      <c r="DB218" s="82">
        <v>1</v>
      </c>
      <c r="DC218" s="183" t="str">
        <f t="shared" si="392"/>
        <v/>
      </c>
      <c r="DD218" s="85" t="str">
        <f>IF($CZ218="","",INDEX(#REF!,MATCH($F218,#REF!,0),MATCH(CZ$4,#REF!,0)))</f>
        <v/>
      </c>
      <c r="DE218" s="184" t="str">
        <f t="shared" si="419"/>
        <v/>
      </c>
      <c r="DF218" s="77">
        <v>3</v>
      </c>
      <c r="DG218" s="185" t="str">
        <f t="shared" si="420"/>
        <v/>
      </c>
      <c r="DH218" s="78" t="str">
        <f t="shared" si="421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422"/>
        <v/>
      </c>
      <c r="DK218" s="75">
        <v>1</v>
      </c>
      <c r="DL218" s="181" t="str">
        <f t="shared" si="423"/>
        <v/>
      </c>
      <c r="DM218" s="78" t="str">
        <f t="shared" si="424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425"/>
        <v/>
      </c>
      <c r="DP218" s="75">
        <v>1</v>
      </c>
      <c r="DQ218" s="181" t="str">
        <f t="shared" si="426"/>
        <v/>
      </c>
      <c r="DR218" s="78" t="str">
        <f t="shared" si="427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428"/>
        <v/>
      </c>
      <c r="DU218" s="75">
        <v>1</v>
      </c>
      <c r="DV218" s="154" t="str">
        <f t="shared" si="429"/>
        <v/>
      </c>
      <c r="DW218" s="1069"/>
      <c r="DX218" s="1068"/>
      <c r="DY218" s="348"/>
      <c r="DZ218" s="348"/>
      <c r="EA218" s="348"/>
      <c r="EB218" s="349"/>
      <c r="EC218" s="391" t="s">
        <v>438</v>
      </c>
      <c r="ED218" s="363" t="s">
        <v>438</v>
      </c>
      <c r="EE218" s="363" t="s">
        <v>438</v>
      </c>
      <c r="EF218" s="363" t="s">
        <v>438</v>
      </c>
      <c r="EG218" s="349"/>
      <c r="EH218" s="388"/>
      <c r="EI218" s="348"/>
      <c r="EJ218" s="348"/>
      <c r="EK218" s="348"/>
      <c r="EL218" s="349"/>
      <c r="EM218" s="388"/>
      <c r="EN218" s="348"/>
      <c r="EO218" s="348"/>
      <c r="EP218" s="372" t="s">
        <v>442</v>
      </c>
      <c r="EQ218" s="378" t="s">
        <v>442</v>
      </c>
      <c r="ER218" s="408" t="s">
        <v>442</v>
      </c>
      <c r="ES218" s="348"/>
      <c r="ET218" s="348"/>
      <c r="EU218" s="348"/>
      <c r="EV218" s="349"/>
      <c r="EW218" s="388"/>
      <c r="EX218" s="348"/>
      <c r="EY218" s="348"/>
      <c r="EZ218" s="348"/>
      <c r="FA218" s="349"/>
      <c r="FB218" s="388"/>
      <c r="FC218" s="348"/>
      <c r="FD218" s="348"/>
      <c r="FE218" s="348"/>
      <c r="FF218" s="349"/>
      <c r="FG218" s="541"/>
      <c r="FH218" s="348"/>
      <c r="FI218" s="348"/>
      <c r="FJ218" s="348"/>
      <c r="FK218" s="524"/>
      <c r="FL218" s="210"/>
      <c r="FM218" s="43"/>
      <c r="FN218" s="43"/>
      <c r="FO218" s="55" t="str">
        <f t="shared" si="393"/>
        <v/>
      </c>
      <c r="FP218" s="43"/>
      <c r="FQ218" s="56" t="str">
        <f>IF(AO218="","",INDEX($FW$2:$GA$2,2,MATCH(AO218,#REF!,0)))</f>
        <v/>
      </c>
      <c r="FR218" s="57" t="str">
        <f>IF(AP218="","",INDEX($FW$2:$GA$2,2,MATCH(AP218,#REF!,0)))</f>
        <v/>
      </c>
      <c r="FS218" s="57" t="str">
        <f>IF(AQ218="","",INDEX($FW$2:$GA$2,2,MATCH(AQ218,#REF!,0)))</f>
        <v/>
      </c>
      <c r="FT218" s="57" t="str">
        <f>IF(AR218="","",INDEX($FW$2:$GA$2,2,MATCH(AR218,#REF!,0)))</f>
        <v/>
      </c>
      <c r="FU218" s="57" t="str">
        <f>IF(AS218="","",INDEX($FW$2:$GA$2,2,MATCH(AS218,#REF!,0)))</f>
        <v/>
      </c>
      <c r="FV218" s="57" t="str">
        <f>IF(AT218="","",INDEX($FW$2:$GA$2,2,MATCH(AT218,#REF!,0)))</f>
        <v/>
      </c>
      <c r="FW218" s="57" t="str">
        <f>IF(AU218="","",INDEX($FW$2:$GA$2,2,MATCH(AU218,#REF!,0)))</f>
        <v/>
      </c>
      <c r="FX218" s="57" t="str">
        <f>IF(AV218="","",INDEX($FW$2:$GA$2,2,MATCH(AV218,#REF!,0)))</f>
        <v/>
      </c>
      <c r="FY218" s="57" t="str">
        <f>IF(AW218="","",INDEX($FW$2:$GA$2,2,MATCH(AW218,#REF!,0)))</f>
        <v/>
      </c>
      <c r="FZ218" s="58" t="str">
        <f>IF(AX218="","",INDEX($FW$2:$GA$2,2,MATCH(AX218,#REF!,0)))</f>
        <v/>
      </c>
      <c r="GA218" s="59" t="e">
        <f>SUMPRODUCT(FQ218:FZ218,#REF!)</f>
        <v>#REF!</v>
      </c>
      <c r="GB218" s="43"/>
      <c r="GC218" s="88" t="str">
        <f t="shared" si="394"/>
        <v/>
      </c>
      <c r="GD218" s="88" t="e">
        <f t="shared" si="395"/>
        <v>#REF!</v>
      </c>
      <c r="GE218" s="88" t="e">
        <f t="shared" si="396"/>
        <v>#REF!</v>
      </c>
      <c r="GF218" s="87" t="e">
        <f t="shared" si="397"/>
        <v>#REF!</v>
      </c>
      <c r="GG218" s="87" t="str">
        <f t="shared" si="398"/>
        <v/>
      </c>
      <c r="GH218" s="87" t="str">
        <f t="shared" si="399"/>
        <v/>
      </c>
      <c r="GI218" s="87" t="str">
        <f t="shared" si="400"/>
        <v/>
      </c>
      <c r="GJ218" s="87" t="str">
        <f t="shared" si="401"/>
        <v/>
      </c>
    </row>
    <row r="219" spans="1:192" s="13" customFormat="1" ht="22.5" customHeight="1">
      <c r="A219" s="608"/>
      <c r="B219" s="166"/>
      <c r="C219" s="494"/>
      <c r="D219" s="498" t="s">
        <v>374</v>
      </c>
      <c r="E219" s="195" t="s">
        <v>280</v>
      </c>
      <c r="F219" s="198" t="s">
        <v>358</v>
      </c>
      <c r="G219" s="167"/>
      <c r="H219" s="165"/>
      <c r="I219" s="167">
        <v>1980</v>
      </c>
      <c r="J219" s="167" t="str">
        <f t="shared" si="403"/>
        <v>昭55</v>
      </c>
      <c r="K219" s="167"/>
      <c r="L219" s="621">
        <v>134</v>
      </c>
      <c r="M219" s="68"/>
      <c r="N219" s="68"/>
      <c r="O219" s="168"/>
      <c r="P219" s="168"/>
      <c r="Q219" s="169"/>
      <c r="R219" s="461" t="e">
        <f t="shared" si="404"/>
        <v>#DIV/0!</v>
      </c>
      <c r="S219" s="461" t="e">
        <f t="shared" si="405"/>
        <v>#DIV/0!</v>
      </c>
      <c r="T219" s="462" t="e">
        <f t="shared" si="406"/>
        <v>#DIV/0!</v>
      </c>
      <c r="U219" s="68"/>
      <c r="V219" s="68"/>
      <c r="W219" s="68"/>
      <c r="X219" s="68"/>
      <c r="Y219" s="68"/>
      <c r="Z219" s="79" t="str">
        <f t="shared" si="407"/>
        <v>6: 100㎡以上</v>
      </c>
      <c r="AA219" s="69"/>
      <c r="AB219" s="69" t="str">
        <f t="shared" si="408"/>
        <v/>
      </c>
      <c r="AC219" s="170"/>
      <c r="AD219" s="170"/>
      <c r="AE219" s="171"/>
      <c r="AF219" s="170"/>
      <c r="AG219" s="170"/>
      <c r="AH219" s="170"/>
      <c r="AI219" s="172"/>
      <c r="AJ219" s="172"/>
      <c r="AK219" s="172"/>
      <c r="AL219" s="172"/>
      <c r="AM219" s="173"/>
      <c r="AN219" s="463" t="str">
        <f t="shared" si="409"/>
        <v/>
      </c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68">
        <f t="shared" si="410"/>
        <v>35</v>
      </c>
      <c r="AZ219" s="68"/>
      <c r="BA219" s="68">
        <f t="shared" si="411"/>
        <v>35</v>
      </c>
      <c r="BB219" s="69" t="e">
        <f t="shared" si="412"/>
        <v>#REF!</v>
      </c>
      <c r="BC219" s="146"/>
      <c r="BD219" s="465"/>
      <c r="BE219" s="466"/>
      <c r="BF219" s="174"/>
      <c r="BG219" s="175"/>
      <c r="BH219" s="467"/>
      <c r="BI219" s="465"/>
      <c r="BJ219" s="441" t="str">
        <f t="shared" si="413"/>
        <v/>
      </c>
      <c r="BK219" s="441" t="s">
        <v>70</v>
      </c>
      <c r="BL219" s="441">
        <v>1</v>
      </c>
      <c r="BM219" s="441"/>
      <c r="BN219" s="442"/>
      <c r="BO219" s="440"/>
      <c r="BP219" s="441"/>
      <c r="BQ219" s="441"/>
      <c r="BR219" s="441"/>
      <c r="BS219" s="441"/>
      <c r="BT219" s="441"/>
      <c r="BU219" s="441"/>
      <c r="BV219" s="442"/>
      <c r="BW219" s="191"/>
      <c r="BX219" s="190"/>
      <c r="BY219" s="190"/>
      <c r="BZ219" s="499"/>
      <c r="CA219" s="192">
        <v>1</v>
      </c>
      <c r="CB219" s="177" t="str">
        <f>IF($F219="","",IFERROR(INDEX(#REF!,MATCH('一覧（改訂前の当初）'!$F173,#REF!,0),MATCH($CA$4,#REF!,0)),""))</f>
        <v/>
      </c>
      <c r="CC219" s="178" t="str">
        <f t="shared" si="385"/>
        <v/>
      </c>
      <c r="CD219" s="176" t="str">
        <f t="shared" si="387"/>
        <v/>
      </c>
      <c r="CE219" s="179"/>
      <c r="CF219" s="106" t="str">
        <f t="shared" si="388"/>
        <v/>
      </c>
      <c r="CG219" s="75" t="str">
        <f>IF(OR($CF219="",$F219=""),"",INDEX(#REF!,MATCH($F219,#REF!,0),MATCH(CF$4,#REF!,0)))</f>
        <v/>
      </c>
      <c r="CH219" s="180" t="str">
        <f t="shared" si="389"/>
        <v/>
      </c>
      <c r="CI219" s="75">
        <v>1</v>
      </c>
      <c r="CJ219" s="181" t="str">
        <f t="shared" si="414"/>
        <v/>
      </c>
      <c r="CK219" s="107" t="e">
        <f>IF(OR(L219="",TYPE(L219)&lt;&gt;1),"",IF(OR(BJ219="",INDEX(#REF!,MATCH('一覧（改訂前の当初）'!$N173,#REF!,0),MATCH('一覧（改訂前の当初）'!CK$4,#REF!,0))="",INDEX(#REF!,MATCH('一覧（改訂前の当初）'!$N173,#REF!,0),MATCH('一覧（改訂前の当初）'!CK$4,#REF!,0))+$I219&gt;=BJ219),"",IF(OR(BI219="事後保全対応で更新",BI219="事後保全のみ更新せず"),"",INDEX(#REF!,MATCH('一覧（改訂前の当初）'!$N173,#REF!,0),MATCH('一覧（改訂前の当初）'!CK$4,#REF!,0))+$I219)))</f>
        <v>#REF!</v>
      </c>
      <c r="CL219" s="75" t="e">
        <f>IF(OR(CK219="",$F219=""),"",IF(AND(CK219&lt;&gt;"",$CF219=CK219),INDEX(#REF!,MATCH($F219,#REF!,0),MATCH(CK$4,#REF!,0))+35,INDEX(#REF!,MATCH($F219,#REF!,0),MATCH(CK$4,#REF!,0))))</f>
        <v>#REF!</v>
      </c>
      <c r="CM219" s="180" t="e">
        <f t="shared" si="415"/>
        <v>#REF!</v>
      </c>
      <c r="CN219" s="75">
        <v>1</v>
      </c>
      <c r="CO219" s="181" t="e">
        <f t="shared" si="416"/>
        <v>#REF!</v>
      </c>
      <c r="CP219" s="107" t="e">
        <f>IF(OR(L219="",TYPE(L219)&lt;&gt;1),"",IF(OR(BJ219="",INDEX(#REF!,MATCH('一覧（改訂前の当初）'!N173,#REF!,0),MATCH(CP$4,#REF!,0))="",INDEX(#REF!,MATCH('一覧（改訂前の当初）'!N173,#REF!,0),MATCH(CP$4,#REF!,0))+$I219&gt;=BJ219),"",IF(OR(BI219="事後保全対応で更新",BI219="事後保全のみ更新せず"),"",INDEX(#REF!,MATCH('一覧（改訂前の当初）'!$N173,#REF!,0),MATCH('一覧（改訂前の当初）'!CP$4,#REF!,0))+$I219)))</f>
        <v>#REF!</v>
      </c>
      <c r="CQ219" s="75" t="e">
        <f>IF(OR(CP219="",$F219=""),"",IF(BI219="中規模のみで残存維持",IF(AND($CF219=CP219,CP219&lt;&gt;""),INDEX(#REF!,MATCH($F219,#REF!,0),MATCH(CK$4,#REF!,0))+35,INDEX(#REF!,MATCH($F219,#REF!,0),MATCH(CK$4,#REF!,0))),IF(AND($CF219=CP219,CP219&lt;&gt;""),INDEX(#REF!,MATCH($F219,#REF!,0),MATCH(CF$4,#REF!,0))+35,INDEX(#REF!,MATCH($F219,#REF!,0),MATCH(CP$4,#REF!,0)))))</f>
        <v>#REF!</v>
      </c>
      <c r="CR219" s="180" t="e">
        <f t="shared" si="390"/>
        <v>#REF!</v>
      </c>
      <c r="CS219" s="75">
        <v>1</v>
      </c>
      <c r="CT219" s="181" t="e">
        <f t="shared" ref="CT219:CT239" si="430">IF(CP219="","",CR219/CS219)</f>
        <v>#REF!</v>
      </c>
      <c r="CU219" s="107" t="e">
        <f>IF(OR(L219="",TYPE(L219)&lt;&gt;1),"",IF(OR(BJ219="",,INDEX(#REF!,MATCH('一覧（改訂前の当初）'!$N173,#REF!,0),MATCH('一覧（改訂前の当初）'!CU$4,#REF!,0))="",INDEX(#REF!,MATCH('一覧（改訂前の当初）'!$N173,#REF!,0),MATCH('一覧（改訂前の当初）'!CU$4,#REF!,0))+I219&gt;=BJ219),"",IF(OR(BI219="事後保全対応で更新",BI219="事後保全のみ更新せず"),"",INDEX(#REF!,MATCH('一覧（改訂前の当初）'!$N173,#REF!,0),MATCH('一覧（改訂前の当初）'!CU$4,#REF!,0))+I219)))</f>
        <v>#REF!</v>
      </c>
      <c r="CV219" s="75" t="e">
        <f>IF(OR(CU219="",$F219=""),"",IF(AND(CU219&lt;&gt;"",$CF219=CU219),INDEX(#REF!,MATCH($F219,#REF!,0),MATCH(CF$4,#REF!,0))+35,INDEX(#REF!,MATCH($F219,#REF!,0),MATCH(CU$4,#REF!,0))))</f>
        <v>#REF!</v>
      </c>
      <c r="CW219" s="180" t="e">
        <f t="shared" si="417"/>
        <v>#REF!</v>
      </c>
      <c r="CX219" s="75">
        <v>1</v>
      </c>
      <c r="CY219" s="182" t="e">
        <f t="shared" si="418"/>
        <v>#REF!</v>
      </c>
      <c r="CZ219" s="109" t="str">
        <f t="shared" si="391"/>
        <v/>
      </c>
      <c r="DA219" s="76" t="str">
        <f t="shared" si="402"/>
        <v/>
      </c>
      <c r="DB219" s="82">
        <v>1</v>
      </c>
      <c r="DC219" s="183" t="str">
        <f t="shared" si="392"/>
        <v/>
      </c>
      <c r="DD219" s="85" t="str">
        <f>IF($CZ219="","",INDEX(#REF!,MATCH($F219,#REF!,0),MATCH(CZ$4,#REF!,0)))</f>
        <v/>
      </c>
      <c r="DE219" s="184" t="str">
        <f t="shared" si="419"/>
        <v/>
      </c>
      <c r="DF219" s="77">
        <v>3</v>
      </c>
      <c r="DG219" s="185" t="str">
        <f t="shared" si="420"/>
        <v/>
      </c>
      <c r="DH219" s="78" t="str">
        <f t="shared" si="421"/>
        <v/>
      </c>
      <c r="DI219" s="75" t="str">
        <f>IF(OR(DH219="",$F219=""),"",IF(AND(DH219&lt;&gt;"",$CF219=DH219),INDEX(#REF!,MATCH($F219,#REF!,0),MATCH(DI$4,#REF!,0))+35,INDEX(#REF!,MATCH($F219,#REF!,0),MATCH(DI$4,#REF!,0))))</f>
        <v/>
      </c>
      <c r="DJ219" s="180" t="str">
        <f t="shared" si="422"/>
        <v/>
      </c>
      <c r="DK219" s="75">
        <v>1</v>
      </c>
      <c r="DL219" s="181" t="str">
        <f t="shared" si="423"/>
        <v/>
      </c>
      <c r="DM219" s="78" t="str">
        <f t="shared" si="424"/>
        <v/>
      </c>
      <c r="DN219" s="75" t="str">
        <f>IF(OR(DM219="",$F219=""),"",IF(AND($BJ219=DM219,DM219&lt;&gt;""),INDEX(#REF!,MATCH($F219,#REF!,0),MATCH(DN$4,#REF!,0))+35,INDEX(#REF!,MATCH($F219,#REF!,0),MATCH(DN$4,#REF!,0))))</f>
        <v/>
      </c>
      <c r="DO219" s="180" t="str">
        <f t="shared" si="425"/>
        <v/>
      </c>
      <c r="DP219" s="75">
        <v>1</v>
      </c>
      <c r="DQ219" s="181" t="str">
        <f t="shared" si="426"/>
        <v/>
      </c>
      <c r="DR219" s="78" t="str">
        <f t="shared" si="427"/>
        <v/>
      </c>
      <c r="DS219" s="75" t="str">
        <f>IF(OR(DR219="",$F219=""),"",IF(AND(DR219&lt;&gt;"",$CF219=DR219),INDEX(#REF!,MATCH($F219,#REF!,0),MATCH(DS$4,#REF!,0))+35,INDEX(#REF!,MATCH($F219,#REF!,0),MATCH(DS$4,#REF!,0))))</f>
        <v/>
      </c>
      <c r="DT219" s="180" t="str">
        <f t="shared" si="428"/>
        <v/>
      </c>
      <c r="DU219" s="75">
        <v>1</v>
      </c>
      <c r="DV219" s="154" t="str">
        <f t="shared" si="429"/>
        <v/>
      </c>
      <c r="DW219" s="508"/>
      <c r="DX219" s="345"/>
      <c r="DY219" s="348"/>
      <c r="DZ219" s="348"/>
      <c r="EA219" s="348"/>
      <c r="EB219" s="349"/>
      <c r="EC219" s="391" t="s">
        <v>438</v>
      </c>
      <c r="ED219" s="363" t="s">
        <v>438</v>
      </c>
      <c r="EE219" s="363" t="s">
        <v>438</v>
      </c>
      <c r="EF219" s="363" t="s">
        <v>438</v>
      </c>
      <c r="EG219" s="349"/>
      <c r="EH219" s="388"/>
      <c r="EI219" s="348"/>
      <c r="EJ219" s="348"/>
      <c r="EK219" s="348"/>
      <c r="EL219" s="349"/>
      <c r="EM219" s="388"/>
      <c r="EN219" s="348"/>
      <c r="EO219" s="348"/>
      <c r="EP219" s="629" t="s">
        <v>429</v>
      </c>
      <c r="EQ219" s="630" t="s">
        <v>429</v>
      </c>
      <c r="ER219" s="411"/>
      <c r="ES219" s="348"/>
      <c r="ET219" s="348"/>
      <c r="EU219" s="348"/>
      <c r="EV219" s="349"/>
      <c r="EW219" s="388"/>
      <c r="EX219" s="348"/>
      <c r="EY219" s="348"/>
      <c r="EZ219" s="348"/>
      <c r="FA219" s="349"/>
      <c r="FB219" s="388"/>
      <c r="FC219" s="348"/>
      <c r="FD219" s="348"/>
      <c r="FE219" s="348"/>
      <c r="FF219" s="349"/>
      <c r="FG219" s="541"/>
      <c r="FH219" s="348"/>
      <c r="FI219" s="348"/>
      <c r="FJ219" s="348"/>
      <c r="FK219" s="524"/>
      <c r="FL219" s="210"/>
      <c r="FM219" s="43"/>
      <c r="FN219" s="43"/>
      <c r="FO219" s="55" t="str">
        <f t="shared" si="393"/>
        <v/>
      </c>
      <c r="FP219" s="43"/>
      <c r="FQ219" s="56" t="str">
        <f>IF(AO219="","",INDEX($FW$2:$GA$2,2,MATCH(AO219,#REF!,0)))</f>
        <v/>
      </c>
      <c r="FR219" s="57" t="str">
        <f>IF(AP219="","",INDEX($FW$2:$GA$2,2,MATCH(AP219,#REF!,0)))</f>
        <v/>
      </c>
      <c r="FS219" s="57" t="str">
        <f>IF(AQ219="","",INDEX($FW$2:$GA$2,2,MATCH(AQ219,#REF!,0)))</f>
        <v/>
      </c>
      <c r="FT219" s="57" t="str">
        <f>IF(AR219="","",INDEX($FW$2:$GA$2,2,MATCH(AR219,#REF!,0)))</f>
        <v/>
      </c>
      <c r="FU219" s="57" t="str">
        <f>IF(AS219="","",INDEX($FW$2:$GA$2,2,MATCH(AS219,#REF!,0)))</f>
        <v/>
      </c>
      <c r="FV219" s="57" t="str">
        <f>IF(AT219="","",INDEX($FW$2:$GA$2,2,MATCH(AT219,#REF!,0)))</f>
        <v/>
      </c>
      <c r="FW219" s="57" t="str">
        <f>IF(AU219="","",INDEX($FW$2:$GA$2,2,MATCH(AU219,#REF!,0)))</f>
        <v/>
      </c>
      <c r="FX219" s="57" t="str">
        <f>IF(AV219="","",INDEX($FW$2:$GA$2,2,MATCH(AV219,#REF!,0)))</f>
        <v/>
      </c>
      <c r="FY219" s="57" t="str">
        <f>IF(AW219="","",INDEX($FW$2:$GA$2,2,MATCH(AW219,#REF!,0)))</f>
        <v/>
      </c>
      <c r="FZ219" s="58" t="str">
        <f>IF(AX219="","",INDEX($FW$2:$GA$2,2,MATCH(AX219,#REF!,0)))</f>
        <v/>
      </c>
      <c r="GA219" s="59" t="e">
        <f>SUMPRODUCT(FQ219:FZ219,#REF!)</f>
        <v>#REF!</v>
      </c>
      <c r="GB219" s="43"/>
      <c r="GC219" s="88" t="str">
        <f t="shared" si="394"/>
        <v/>
      </c>
      <c r="GD219" s="88" t="e">
        <f t="shared" si="395"/>
        <v>#REF!</v>
      </c>
      <c r="GE219" s="88" t="e">
        <f t="shared" si="396"/>
        <v>#REF!</v>
      </c>
      <c r="GF219" s="87" t="e">
        <f t="shared" si="397"/>
        <v>#REF!</v>
      </c>
      <c r="GG219" s="87" t="str">
        <f t="shared" si="398"/>
        <v/>
      </c>
      <c r="GH219" s="87" t="str">
        <f t="shared" si="399"/>
        <v/>
      </c>
      <c r="GI219" s="87" t="str">
        <f t="shared" si="400"/>
        <v/>
      </c>
      <c r="GJ219" s="87" t="str">
        <f t="shared" si="401"/>
        <v/>
      </c>
    </row>
    <row r="220" spans="1:192" s="13" customFormat="1" ht="22.5" customHeight="1">
      <c r="A220" s="608"/>
      <c r="B220" s="166"/>
      <c r="C220" s="494"/>
      <c r="D220" s="498" t="s">
        <v>374</v>
      </c>
      <c r="E220" s="195" t="s">
        <v>281</v>
      </c>
      <c r="F220" s="198" t="s">
        <v>358</v>
      </c>
      <c r="G220" s="167"/>
      <c r="H220" s="165"/>
      <c r="I220" s="167">
        <v>1988</v>
      </c>
      <c r="J220" s="167" t="str">
        <f t="shared" si="403"/>
        <v>昭63</v>
      </c>
      <c r="K220" s="167"/>
      <c r="L220" s="621">
        <v>985</v>
      </c>
      <c r="M220" s="68"/>
      <c r="N220" s="68"/>
      <c r="O220" s="168"/>
      <c r="P220" s="168"/>
      <c r="Q220" s="169"/>
      <c r="R220" s="461" t="e">
        <f t="shared" si="404"/>
        <v>#DIV/0!</v>
      </c>
      <c r="S220" s="461" t="e">
        <f t="shared" si="405"/>
        <v>#DIV/0!</v>
      </c>
      <c r="T220" s="462" t="e">
        <f t="shared" si="406"/>
        <v>#DIV/0!</v>
      </c>
      <c r="U220" s="68"/>
      <c r="V220" s="68"/>
      <c r="W220" s="68"/>
      <c r="X220" s="68"/>
      <c r="Y220" s="68"/>
      <c r="Z220" s="79" t="str">
        <f t="shared" si="407"/>
        <v>4: 500㎡以上</v>
      </c>
      <c r="AA220" s="69"/>
      <c r="AB220" s="69" t="str">
        <f t="shared" si="408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409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si="410"/>
        <v>27</v>
      </c>
      <c r="AZ220" s="68"/>
      <c r="BA220" s="68">
        <f t="shared" si="411"/>
        <v>27</v>
      </c>
      <c r="BB220" s="69" t="e">
        <f t="shared" si="412"/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si="413"/>
        <v/>
      </c>
      <c r="BK220" s="441" t="s">
        <v>70</v>
      </c>
      <c r="BL220" s="441">
        <v>2</v>
      </c>
      <c r="BM220" s="441" t="s">
        <v>0</v>
      </c>
      <c r="BN220" s="442" t="s">
        <v>414</v>
      </c>
      <c r="BO220" s="440" t="s">
        <v>0</v>
      </c>
      <c r="BP220" s="441" t="s">
        <v>0</v>
      </c>
      <c r="BQ220" s="441" t="s">
        <v>0</v>
      </c>
      <c r="BR220" s="444" t="s">
        <v>2</v>
      </c>
      <c r="BS220" s="441" t="s">
        <v>0</v>
      </c>
      <c r="BT220" s="446" t="s">
        <v>1</v>
      </c>
      <c r="BU220" s="441" t="s">
        <v>0</v>
      </c>
      <c r="BV220" s="442" t="s">
        <v>42</v>
      </c>
      <c r="BW220" s="191" t="s">
        <v>0</v>
      </c>
      <c r="BX220" s="190"/>
      <c r="BY220" s="190"/>
      <c r="BZ220" s="499"/>
      <c r="CA220" s="192">
        <v>1</v>
      </c>
      <c r="CB220" s="177" t="str">
        <f>IF($F220="","",IFERROR(INDEX(#REF!,MATCH('一覧（改訂前の当初）'!$F174,#REF!,0),MATCH($CA$4,#REF!,0)),""))</f>
        <v/>
      </c>
      <c r="CC220" s="178" t="str">
        <f t="shared" si="385"/>
        <v/>
      </c>
      <c r="CD220" s="176" t="str">
        <f t="shared" si="387"/>
        <v/>
      </c>
      <c r="CE220" s="179"/>
      <c r="CF220" s="106" t="str">
        <f t="shared" si="388"/>
        <v/>
      </c>
      <c r="CG220" s="75" t="str">
        <f>IF(OR($CF220="",$F220=""),"",INDEX(#REF!,MATCH($F220,#REF!,0),MATCH(CF$4,#REF!,0)))</f>
        <v/>
      </c>
      <c r="CH220" s="180" t="str">
        <f t="shared" si="389"/>
        <v/>
      </c>
      <c r="CI220" s="75">
        <v>1</v>
      </c>
      <c r="CJ220" s="181" t="str">
        <f t="shared" si="414"/>
        <v/>
      </c>
      <c r="CK220" s="107" t="e">
        <f>IF(OR(L220="",TYPE(L220)&lt;&gt;1),"",IF(OR(BJ220="",INDEX(#REF!,MATCH('一覧（改訂前の当初）'!$N174,#REF!,0),MATCH('一覧（改訂前の当初）'!CK$4,#REF!,0))="",INDEX(#REF!,MATCH('一覧（改訂前の当初）'!$N174,#REF!,0),MATCH('一覧（改訂前の当初）'!CK$4,#REF!,0))+$I220&gt;=BJ220),"",IF(OR(BI220="事後保全対応で更新",BI220="事後保全のみ更新せず"),"",INDEX(#REF!,MATCH('一覧（改訂前の当初）'!$N174,#REF!,0),MATCH('一覧（改訂前の当初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415"/>
        <v>#REF!</v>
      </c>
      <c r="CN220" s="75">
        <v>1</v>
      </c>
      <c r="CO220" s="181" t="e">
        <f t="shared" si="416"/>
        <v>#REF!</v>
      </c>
      <c r="CP220" s="107" t="e">
        <f>IF(OR(L220="",TYPE(L220)&lt;&gt;1),"",IF(OR(BJ220="",INDEX(#REF!,MATCH('一覧（改訂前の当初）'!N174,#REF!,0),MATCH(CP$4,#REF!,0))="",INDEX(#REF!,MATCH('一覧（改訂前の当初）'!N174,#REF!,0),MATCH(CP$4,#REF!,0))+$I220&gt;=BJ220),"",IF(OR(BI220="事後保全対応で更新",BI220="事後保全のみ更新せず"),"",INDEX(#REF!,MATCH('一覧（改訂前の当初）'!$N174,#REF!,0),MATCH('一覧（改訂前の当初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390"/>
        <v>#REF!</v>
      </c>
      <c r="CS220" s="75">
        <v>1</v>
      </c>
      <c r="CT220" s="181" t="e">
        <f t="shared" si="430"/>
        <v>#REF!</v>
      </c>
      <c r="CU220" s="107" t="e">
        <f>IF(OR(L220="",TYPE(L220)&lt;&gt;1),"",IF(OR(BJ220="",,INDEX(#REF!,MATCH('一覧（改訂前の当初）'!$N174,#REF!,0),MATCH('一覧（改訂前の当初）'!CU$4,#REF!,0))="",INDEX(#REF!,MATCH('一覧（改訂前の当初）'!$N174,#REF!,0),MATCH('一覧（改訂前の当初）'!CU$4,#REF!,0))+I220&gt;=BJ220),"",IF(OR(BI220="事後保全対応で更新",BI220="事後保全のみ更新せず"),"",INDEX(#REF!,MATCH('一覧（改訂前の当初）'!$N174,#REF!,0),MATCH('一覧（改訂前の当初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417"/>
        <v>#REF!</v>
      </c>
      <c r="CX220" s="75">
        <v>1</v>
      </c>
      <c r="CY220" s="182" t="e">
        <f t="shared" si="418"/>
        <v>#REF!</v>
      </c>
      <c r="CZ220" s="109" t="str">
        <f t="shared" si="391"/>
        <v/>
      </c>
      <c r="DA220" s="76" t="str">
        <f t="shared" si="402"/>
        <v/>
      </c>
      <c r="DB220" s="82">
        <v>1</v>
      </c>
      <c r="DC220" s="183" t="str">
        <f t="shared" si="392"/>
        <v/>
      </c>
      <c r="DD220" s="85" t="str">
        <f>IF($CZ220="","",INDEX(#REF!,MATCH($F220,#REF!,0),MATCH(CZ$4,#REF!,0)))</f>
        <v/>
      </c>
      <c r="DE220" s="184" t="str">
        <f t="shared" si="419"/>
        <v/>
      </c>
      <c r="DF220" s="77">
        <v>3</v>
      </c>
      <c r="DG220" s="185" t="str">
        <f t="shared" si="420"/>
        <v/>
      </c>
      <c r="DH220" s="78" t="str">
        <f t="shared" si="421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422"/>
        <v/>
      </c>
      <c r="DK220" s="75">
        <v>1</v>
      </c>
      <c r="DL220" s="181" t="str">
        <f t="shared" si="423"/>
        <v/>
      </c>
      <c r="DM220" s="78" t="str">
        <f t="shared" si="424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425"/>
        <v/>
      </c>
      <c r="DP220" s="75">
        <v>1</v>
      </c>
      <c r="DQ220" s="181" t="str">
        <f t="shared" si="426"/>
        <v/>
      </c>
      <c r="DR220" s="78" t="str">
        <f t="shared" si="427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428"/>
        <v/>
      </c>
      <c r="DU220" s="75">
        <v>1</v>
      </c>
      <c r="DV220" s="154" t="str">
        <f t="shared" si="429"/>
        <v/>
      </c>
      <c r="DW220" s="514" t="s">
        <v>55</v>
      </c>
      <c r="DX220" s="375" t="s">
        <v>55</v>
      </c>
      <c r="DY220" s="348"/>
      <c r="DZ220" s="348"/>
      <c r="EA220" s="348"/>
      <c r="EB220" s="349"/>
      <c r="EC220" s="391" t="s">
        <v>438</v>
      </c>
      <c r="ED220" s="363" t="s">
        <v>438</v>
      </c>
      <c r="EE220" s="363" t="s">
        <v>438</v>
      </c>
      <c r="EF220" s="363" t="s">
        <v>438</v>
      </c>
      <c r="EG220" s="349"/>
      <c r="EH220" s="388"/>
      <c r="EI220" s="373"/>
      <c r="EJ220" s="373"/>
      <c r="EK220" s="373"/>
      <c r="EL220" s="349"/>
      <c r="EM220" s="388"/>
      <c r="EN220" s="348"/>
      <c r="EO220" s="366" t="s">
        <v>430</v>
      </c>
      <c r="EP220" s="366" t="s">
        <v>430</v>
      </c>
      <c r="EQ220" s="364" t="s">
        <v>430</v>
      </c>
      <c r="ER220" s="411"/>
      <c r="ES220" s="348"/>
      <c r="ET220" s="348"/>
      <c r="EU220" s="348"/>
      <c r="EV220" s="349"/>
      <c r="EW220" s="388"/>
      <c r="EX220" s="348"/>
      <c r="EY220" s="348"/>
      <c r="EZ220" s="348"/>
      <c r="FA220" s="349"/>
      <c r="FB220" s="388"/>
      <c r="FC220" s="348"/>
      <c r="FD220" s="348"/>
      <c r="FE220" s="368"/>
      <c r="FF220" s="377"/>
      <c r="FG220" s="541"/>
      <c r="FH220" s="348"/>
      <c r="FI220" s="348"/>
      <c r="FJ220" s="348"/>
      <c r="FK220" s="639" t="s">
        <v>429</v>
      </c>
      <c r="FL220" s="210"/>
      <c r="FM220" s="43"/>
      <c r="FN220" s="43"/>
      <c r="FO220" s="55" t="str">
        <f t="shared" si="393"/>
        <v/>
      </c>
      <c r="FP220" s="43"/>
      <c r="FQ220" s="56" t="str">
        <f>IF(AO220="","",INDEX($FW$2:$GA$2,2,MATCH(AO220,#REF!,0)))</f>
        <v/>
      </c>
      <c r="FR220" s="57" t="str">
        <f>IF(AP220="","",INDEX($FW$2:$GA$2,2,MATCH(AP220,#REF!,0)))</f>
        <v/>
      </c>
      <c r="FS220" s="57" t="str">
        <f>IF(AQ220="","",INDEX($FW$2:$GA$2,2,MATCH(AQ220,#REF!,0)))</f>
        <v/>
      </c>
      <c r="FT220" s="57" t="str">
        <f>IF(AR220="","",INDEX($FW$2:$GA$2,2,MATCH(AR220,#REF!,0)))</f>
        <v/>
      </c>
      <c r="FU220" s="57" t="str">
        <f>IF(AS220="","",INDEX($FW$2:$GA$2,2,MATCH(AS220,#REF!,0)))</f>
        <v/>
      </c>
      <c r="FV220" s="57" t="str">
        <f>IF(AT220="","",INDEX($FW$2:$GA$2,2,MATCH(AT220,#REF!,0)))</f>
        <v/>
      </c>
      <c r="FW220" s="57" t="str">
        <f>IF(AU220="","",INDEX($FW$2:$GA$2,2,MATCH(AU220,#REF!,0)))</f>
        <v/>
      </c>
      <c r="FX220" s="57" t="str">
        <f>IF(AV220="","",INDEX($FW$2:$GA$2,2,MATCH(AV220,#REF!,0)))</f>
        <v/>
      </c>
      <c r="FY220" s="57" t="str">
        <f>IF(AW220="","",INDEX($FW$2:$GA$2,2,MATCH(AW220,#REF!,0)))</f>
        <v/>
      </c>
      <c r="FZ220" s="58" t="str">
        <f>IF(AX220="","",INDEX($FW$2:$GA$2,2,MATCH(AX220,#REF!,0)))</f>
        <v/>
      </c>
      <c r="GA220" s="59" t="e">
        <f>SUMPRODUCT(FQ220:FZ220,#REF!)</f>
        <v>#REF!</v>
      </c>
      <c r="GB220" s="43"/>
      <c r="GC220" s="88" t="str">
        <f t="shared" si="394"/>
        <v/>
      </c>
      <c r="GD220" s="88" t="e">
        <f t="shared" si="395"/>
        <v>#REF!</v>
      </c>
      <c r="GE220" s="88" t="e">
        <f t="shared" si="396"/>
        <v>#REF!</v>
      </c>
      <c r="GF220" s="87" t="e">
        <f t="shared" si="397"/>
        <v>#REF!</v>
      </c>
      <c r="GG220" s="87" t="str">
        <f t="shared" si="398"/>
        <v/>
      </c>
      <c r="GH220" s="87" t="str">
        <f t="shared" si="399"/>
        <v/>
      </c>
      <c r="GI220" s="87" t="str">
        <f t="shared" si="400"/>
        <v/>
      </c>
      <c r="GJ220" s="87" t="str">
        <f t="shared" si="401"/>
        <v/>
      </c>
    </row>
    <row r="221" spans="1:192" s="13" customFormat="1" ht="22.5" customHeight="1">
      <c r="A221" s="608"/>
      <c r="B221" s="166"/>
      <c r="C221" s="494"/>
      <c r="D221" s="498" t="s">
        <v>374</v>
      </c>
      <c r="E221" s="195" t="s">
        <v>282</v>
      </c>
      <c r="F221" s="198" t="s">
        <v>358</v>
      </c>
      <c r="G221" s="167"/>
      <c r="H221" s="165"/>
      <c r="I221" s="167">
        <v>1969</v>
      </c>
      <c r="J221" s="167" t="str">
        <f t="shared" si="403"/>
        <v>昭44</v>
      </c>
      <c r="K221" s="167"/>
      <c r="L221" s="621">
        <v>25</v>
      </c>
      <c r="M221" s="68"/>
      <c r="N221" s="68"/>
      <c r="O221" s="168"/>
      <c r="P221" s="168"/>
      <c r="Q221" s="169"/>
      <c r="R221" s="461" t="e">
        <f t="shared" si="404"/>
        <v>#DIV/0!</v>
      </c>
      <c r="S221" s="461" t="e">
        <f t="shared" si="405"/>
        <v>#DIV/0!</v>
      </c>
      <c r="T221" s="462" t="e">
        <f t="shared" si="406"/>
        <v>#DIV/0!</v>
      </c>
      <c r="U221" s="68"/>
      <c r="V221" s="68"/>
      <c r="W221" s="68"/>
      <c r="X221" s="68"/>
      <c r="Y221" s="68"/>
      <c r="Z221" s="79" t="str">
        <f t="shared" si="407"/>
        <v>7: 100㎡未満</v>
      </c>
      <c r="AA221" s="69"/>
      <c r="AB221" s="69" t="str">
        <f t="shared" si="408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409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410"/>
        <v>46</v>
      </c>
      <c r="AZ221" s="68"/>
      <c r="BA221" s="68">
        <f t="shared" si="411"/>
        <v>46</v>
      </c>
      <c r="BB221" s="69" t="e">
        <f t="shared" si="412"/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413"/>
        <v/>
      </c>
      <c r="BK221" s="441" t="s">
        <v>70</v>
      </c>
      <c r="BL221" s="441">
        <v>1</v>
      </c>
      <c r="BM221" s="441"/>
      <c r="BN221" s="442"/>
      <c r="BO221" s="440"/>
      <c r="BP221" s="441"/>
      <c r="BQ221" s="441"/>
      <c r="BR221" s="441"/>
      <c r="BS221" s="441"/>
      <c r="BT221" s="441"/>
      <c r="BU221" s="441"/>
      <c r="BV221" s="442"/>
      <c r="BW221" s="191"/>
      <c r="BX221" s="190"/>
      <c r="BY221" s="190"/>
      <c r="BZ221" s="499"/>
      <c r="CA221" s="192">
        <v>1</v>
      </c>
      <c r="CB221" s="177" t="str">
        <f>IF($F221="","",IFERROR(INDEX(#REF!,MATCH('一覧（改訂前の当初）'!$F175,#REF!,0),MATCH($CA$4,#REF!,0)),""))</f>
        <v/>
      </c>
      <c r="CC221" s="178" t="str">
        <f t="shared" ref="CC221:CC240" si="431">IF(OR(N221="",CA221="",CB221="",TYPE(L221)&lt;&gt;1),"",L221*CB221)</f>
        <v/>
      </c>
      <c r="CD221" s="176" t="str">
        <f t="shared" si="387"/>
        <v/>
      </c>
      <c r="CE221" s="179"/>
      <c r="CF221" s="106" t="str">
        <f t="shared" si="388"/>
        <v/>
      </c>
      <c r="CG221" s="75" t="str">
        <f>IF(OR($CF221="",$F221=""),"",INDEX(#REF!,MATCH($F221,#REF!,0),MATCH(CF$4,#REF!,0)))</f>
        <v/>
      </c>
      <c r="CH221" s="180" t="str">
        <f t="shared" si="389"/>
        <v/>
      </c>
      <c r="CI221" s="75">
        <v>1</v>
      </c>
      <c r="CJ221" s="181" t="str">
        <f t="shared" si="414"/>
        <v/>
      </c>
      <c r="CK221" s="107" t="e">
        <f>IF(OR(L221="",TYPE(L221)&lt;&gt;1),"",IF(OR(BJ221="",INDEX(#REF!,MATCH('一覧（改訂前の当初）'!$N175,#REF!,0),MATCH('一覧（改訂前の当初）'!CK$4,#REF!,0))="",INDEX(#REF!,MATCH('一覧（改訂前の当初）'!$N175,#REF!,0),MATCH('一覧（改訂前の当初）'!CK$4,#REF!,0))+$I221&gt;=BJ221),"",IF(OR(BI221="事後保全対応で更新",BI221="事後保全のみ更新せず"),"",INDEX(#REF!,MATCH('一覧（改訂前の当初）'!$N175,#REF!,0),MATCH('一覧（改訂前の当初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415"/>
        <v>#REF!</v>
      </c>
      <c r="CN221" s="75">
        <v>1</v>
      </c>
      <c r="CO221" s="181" t="e">
        <f t="shared" si="416"/>
        <v>#REF!</v>
      </c>
      <c r="CP221" s="107" t="e">
        <f>IF(OR(L221="",TYPE(L221)&lt;&gt;1),"",IF(OR(BJ221="",INDEX(#REF!,MATCH('一覧（改訂前の当初）'!N175,#REF!,0),MATCH(CP$4,#REF!,0))="",INDEX(#REF!,MATCH('一覧（改訂前の当初）'!N175,#REF!,0),MATCH(CP$4,#REF!,0))+$I221&gt;=BJ221),"",IF(OR(BI221="事後保全対応で更新",BI221="事後保全のみ更新せず"),"",INDEX(#REF!,MATCH('一覧（改訂前の当初）'!$N175,#REF!,0),MATCH('一覧（改訂前の当初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390"/>
        <v>#REF!</v>
      </c>
      <c r="CS221" s="75">
        <v>1</v>
      </c>
      <c r="CT221" s="181" t="e">
        <f t="shared" si="430"/>
        <v>#REF!</v>
      </c>
      <c r="CU221" s="107" t="e">
        <f>IF(OR(L221="",TYPE(L221)&lt;&gt;1),"",IF(OR(BJ221="",,INDEX(#REF!,MATCH('一覧（改訂前の当初）'!$N175,#REF!,0),MATCH('一覧（改訂前の当初）'!CU$4,#REF!,0))="",INDEX(#REF!,MATCH('一覧（改訂前の当初）'!$N175,#REF!,0),MATCH('一覧（改訂前の当初）'!CU$4,#REF!,0))+I221&gt;=BJ221),"",IF(OR(BI221="事後保全対応で更新",BI221="事後保全のみ更新せず"),"",INDEX(#REF!,MATCH('一覧（改訂前の当初）'!$N175,#REF!,0),MATCH('一覧（改訂前の当初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417"/>
        <v>#REF!</v>
      </c>
      <c r="CX221" s="75">
        <v>1</v>
      </c>
      <c r="CY221" s="182" t="e">
        <f t="shared" si="418"/>
        <v>#REF!</v>
      </c>
      <c r="CZ221" s="109" t="str">
        <f t="shared" si="391"/>
        <v/>
      </c>
      <c r="DA221" s="76" t="str">
        <f t="shared" si="402"/>
        <v/>
      </c>
      <c r="DB221" s="82">
        <v>1</v>
      </c>
      <c r="DC221" s="183" t="str">
        <f t="shared" si="392"/>
        <v/>
      </c>
      <c r="DD221" s="85" t="str">
        <f>IF($CZ221="","",INDEX(#REF!,MATCH($F221,#REF!,0),MATCH(CZ$4,#REF!,0)))</f>
        <v/>
      </c>
      <c r="DE221" s="184" t="str">
        <f t="shared" si="419"/>
        <v/>
      </c>
      <c r="DF221" s="77">
        <v>3</v>
      </c>
      <c r="DG221" s="185" t="str">
        <f t="shared" si="420"/>
        <v/>
      </c>
      <c r="DH221" s="78" t="str">
        <f t="shared" si="421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422"/>
        <v/>
      </c>
      <c r="DK221" s="75">
        <v>1</v>
      </c>
      <c r="DL221" s="181" t="str">
        <f t="shared" si="423"/>
        <v/>
      </c>
      <c r="DM221" s="78" t="str">
        <f t="shared" si="424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425"/>
        <v/>
      </c>
      <c r="DP221" s="75">
        <v>1</v>
      </c>
      <c r="DQ221" s="181" t="str">
        <f t="shared" si="426"/>
        <v/>
      </c>
      <c r="DR221" s="78" t="str">
        <f t="shared" si="427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428"/>
        <v/>
      </c>
      <c r="DU221" s="75">
        <v>1</v>
      </c>
      <c r="DV221" s="154" t="str">
        <f t="shared" si="429"/>
        <v/>
      </c>
      <c r="DW221" s="508"/>
      <c r="DX221" s="345"/>
      <c r="DY221" s="348"/>
      <c r="DZ221" s="348"/>
      <c r="EA221" s="348"/>
      <c r="EB221" s="349"/>
      <c r="EC221" s="391" t="s">
        <v>438</v>
      </c>
      <c r="ED221" s="363" t="s">
        <v>438</v>
      </c>
      <c r="EE221" s="372" t="s">
        <v>442</v>
      </c>
      <c r="EF221" s="372" t="s">
        <v>442</v>
      </c>
      <c r="EG221" s="374"/>
      <c r="EH221" s="407"/>
      <c r="EI221" s="348"/>
      <c r="EJ221" s="348"/>
      <c r="EK221" s="348"/>
      <c r="EL221" s="349"/>
      <c r="EM221" s="388"/>
      <c r="EN221" s="348"/>
      <c r="EO221" s="348"/>
      <c r="EP221" s="348"/>
      <c r="EQ221" s="349"/>
      <c r="ER221" s="388"/>
      <c r="ES221" s="348"/>
      <c r="ET221" s="348"/>
      <c r="EU221" s="348"/>
      <c r="EV221" s="349"/>
      <c r="EW221" s="388"/>
      <c r="EX221" s="348"/>
      <c r="EY221" s="368"/>
      <c r="EZ221" s="629" t="s">
        <v>429</v>
      </c>
      <c r="FA221" s="630" t="s">
        <v>429</v>
      </c>
      <c r="FB221" s="388"/>
      <c r="FC221" s="348"/>
      <c r="FD221" s="348"/>
      <c r="FE221" s="348"/>
      <c r="FF221" s="349"/>
      <c r="FG221" s="541"/>
      <c r="FH221" s="348"/>
      <c r="FI221" s="348"/>
      <c r="FJ221" s="348"/>
      <c r="FK221" s="524"/>
      <c r="FL221" s="210"/>
      <c r="FM221" s="43"/>
      <c r="FN221" s="43"/>
      <c r="FO221" s="55" t="str">
        <f t="shared" si="393"/>
        <v/>
      </c>
      <c r="FP221" s="43"/>
      <c r="FQ221" s="56" t="str">
        <f>IF(AO221="","",INDEX($FW$2:$GA$2,2,MATCH(AO221,#REF!,0)))</f>
        <v/>
      </c>
      <c r="FR221" s="57" t="str">
        <f>IF(AP221="","",INDEX($FW$2:$GA$2,2,MATCH(AP221,#REF!,0)))</f>
        <v/>
      </c>
      <c r="FS221" s="57" t="str">
        <f>IF(AQ221="","",INDEX($FW$2:$GA$2,2,MATCH(AQ221,#REF!,0)))</f>
        <v/>
      </c>
      <c r="FT221" s="57" t="str">
        <f>IF(AR221="","",INDEX($FW$2:$GA$2,2,MATCH(AR221,#REF!,0)))</f>
        <v/>
      </c>
      <c r="FU221" s="57" t="str">
        <f>IF(AS221="","",INDEX($FW$2:$GA$2,2,MATCH(AS221,#REF!,0)))</f>
        <v/>
      </c>
      <c r="FV221" s="57" t="str">
        <f>IF(AT221="","",INDEX($FW$2:$GA$2,2,MATCH(AT221,#REF!,0)))</f>
        <v/>
      </c>
      <c r="FW221" s="57" t="str">
        <f>IF(AU221="","",INDEX($FW$2:$GA$2,2,MATCH(AU221,#REF!,0)))</f>
        <v/>
      </c>
      <c r="FX221" s="57" t="str">
        <f>IF(AV221="","",INDEX($FW$2:$GA$2,2,MATCH(AV221,#REF!,0)))</f>
        <v/>
      </c>
      <c r="FY221" s="57" t="str">
        <f>IF(AW221="","",INDEX($FW$2:$GA$2,2,MATCH(AW221,#REF!,0)))</f>
        <v/>
      </c>
      <c r="FZ221" s="58" t="str">
        <f>IF(AX221="","",INDEX($FW$2:$GA$2,2,MATCH(AX221,#REF!,0)))</f>
        <v/>
      </c>
      <c r="GA221" s="59" t="e">
        <f>SUMPRODUCT(FQ221:FZ221,#REF!)</f>
        <v>#REF!</v>
      </c>
      <c r="GB221" s="43"/>
      <c r="GC221" s="88" t="str">
        <f t="shared" si="394"/>
        <v/>
      </c>
      <c r="GD221" s="88" t="e">
        <f t="shared" si="395"/>
        <v>#REF!</v>
      </c>
      <c r="GE221" s="88" t="e">
        <f t="shared" si="396"/>
        <v>#REF!</v>
      </c>
      <c r="GF221" s="87" t="e">
        <f t="shared" si="397"/>
        <v>#REF!</v>
      </c>
      <c r="GG221" s="87" t="str">
        <f t="shared" si="398"/>
        <v/>
      </c>
      <c r="GH221" s="87" t="str">
        <f t="shared" si="399"/>
        <v/>
      </c>
      <c r="GI221" s="87" t="str">
        <f t="shared" si="400"/>
        <v/>
      </c>
      <c r="GJ221" s="87" t="str">
        <f t="shared" si="401"/>
        <v/>
      </c>
    </row>
    <row r="222" spans="1:192" s="13" customFormat="1" ht="22.5" customHeight="1">
      <c r="A222" s="608"/>
      <c r="B222" s="166"/>
      <c r="C222" s="494"/>
      <c r="D222" s="498" t="s">
        <v>374</v>
      </c>
      <c r="E222" s="195" t="s">
        <v>283</v>
      </c>
      <c r="F222" s="198" t="s">
        <v>358</v>
      </c>
      <c r="G222" s="167"/>
      <c r="H222" s="165"/>
      <c r="I222" s="167">
        <v>1973</v>
      </c>
      <c r="J222" s="167" t="str">
        <f t="shared" si="403"/>
        <v>昭48</v>
      </c>
      <c r="K222" s="167"/>
      <c r="L222" s="621">
        <v>3644</v>
      </c>
      <c r="M222" s="68"/>
      <c r="N222" s="68"/>
      <c r="O222" s="168"/>
      <c r="P222" s="168"/>
      <c r="Q222" s="169"/>
      <c r="R222" s="461" t="e">
        <f t="shared" si="404"/>
        <v>#DIV/0!</v>
      </c>
      <c r="S222" s="461" t="e">
        <f t="shared" si="405"/>
        <v>#DIV/0!</v>
      </c>
      <c r="T222" s="462" t="e">
        <f t="shared" si="406"/>
        <v>#DIV/0!</v>
      </c>
      <c r="U222" s="68"/>
      <c r="V222" s="68"/>
      <c r="W222" s="68"/>
      <c r="X222" s="68"/>
      <c r="Y222" s="68"/>
      <c r="Z222" s="79" t="str">
        <f t="shared" si="407"/>
        <v>2: 3,000㎡以上</v>
      </c>
      <c r="AA222" s="69"/>
      <c r="AB222" s="69" t="str">
        <f t="shared" si="408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409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410"/>
        <v>42</v>
      </c>
      <c r="AZ222" s="68"/>
      <c r="BA222" s="68">
        <f t="shared" si="411"/>
        <v>42</v>
      </c>
      <c r="BB222" s="69" t="e">
        <f t="shared" si="412"/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413"/>
        <v/>
      </c>
      <c r="BK222" s="441" t="s">
        <v>68</v>
      </c>
      <c r="BL222" s="441">
        <v>3</v>
      </c>
      <c r="BM222" s="441" t="s">
        <v>3</v>
      </c>
      <c r="BN222" s="442" t="s">
        <v>414</v>
      </c>
      <c r="BO222" s="450" t="s">
        <v>1</v>
      </c>
      <c r="BP222" s="444" t="s">
        <v>2</v>
      </c>
      <c r="BQ222" s="444" t="s">
        <v>2</v>
      </c>
      <c r="BR222" s="446" t="s">
        <v>1</v>
      </c>
      <c r="BS222" s="446" t="s">
        <v>1</v>
      </c>
      <c r="BT222" s="444" t="s">
        <v>2</v>
      </c>
      <c r="BU222" s="446" t="s">
        <v>1</v>
      </c>
      <c r="BV222" s="442" t="s">
        <v>42</v>
      </c>
      <c r="BW222" s="191" t="s">
        <v>1</v>
      </c>
      <c r="BX222" s="190"/>
      <c r="BY222" s="190"/>
      <c r="BZ222" s="499">
        <v>30971300</v>
      </c>
      <c r="CA222" s="192">
        <v>1</v>
      </c>
      <c r="CB222" s="177" t="str">
        <f>IF($F222="","",IFERROR(INDEX(#REF!,MATCH('一覧（改訂前の当初）'!$F176,#REF!,0),MATCH($CA$4,#REF!,0)),""))</f>
        <v/>
      </c>
      <c r="CC222" s="178" t="str">
        <f t="shared" si="431"/>
        <v/>
      </c>
      <c r="CD222" s="176" t="str">
        <f t="shared" si="387"/>
        <v/>
      </c>
      <c r="CE222" s="179"/>
      <c r="CF222" s="106" t="str">
        <f t="shared" si="388"/>
        <v/>
      </c>
      <c r="CG222" s="75" t="str">
        <f>IF(OR($CF222="",$F222=""),"",INDEX(#REF!,MATCH($F222,#REF!,0),MATCH(CF$4,#REF!,0)))</f>
        <v/>
      </c>
      <c r="CH222" s="180" t="str">
        <f t="shared" si="389"/>
        <v/>
      </c>
      <c r="CI222" s="75">
        <v>1</v>
      </c>
      <c r="CJ222" s="181" t="str">
        <f t="shared" si="414"/>
        <v/>
      </c>
      <c r="CK222" s="107" t="e">
        <f>IF(OR(L222="",TYPE(L222)&lt;&gt;1),"",IF(OR(BJ222="",INDEX(#REF!,MATCH('一覧（改訂前の当初）'!$N176,#REF!,0),MATCH('一覧（改訂前の当初）'!CK$4,#REF!,0))="",INDEX(#REF!,MATCH('一覧（改訂前の当初）'!$N176,#REF!,0),MATCH('一覧（改訂前の当初）'!CK$4,#REF!,0))+$I222&gt;=BJ222),"",IF(OR(BI222="事後保全対応で更新",BI222="事後保全のみ更新せず"),"",INDEX(#REF!,MATCH('一覧（改訂前の当初）'!$N176,#REF!,0),MATCH('一覧（改訂前の当初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415"/>
        <v>#REF!</v>
      </c>
      <c r="CN222" s="75">
        <v>1</v>
      </c>
      <c r="CO222" s="181" t="e">
        <f t="shared" si="416"/>
        <v>#REF!</v>
      </c>
      <c r="CP222" s="107" t="e">
        <f>IF(OR(L222="",TYPE(L222)&lt;&gt;1),"",IF(OR(BJ222="",INDEX(#REF!,MATCH('一覧（改訂前の当初）'!N176,#REF!,0),MATCH(CP$4,#REF!,0))="",INDEX(#REF!,MATCH('一覧（改訂前の当初）'!N176,#REF!,0),MATCH(CP$4,#REF!,0))+$I222&gt;=BJ222),"",IF(OR(BI222="事後保全対応で更新",BI222="事後保全のみ更新せず"),"",INDEX(#REF!,MATCH('一覧（改訂前の当初）'!$N176,#REF!,0),MATCH('一覧（改訂前の当初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390"/>
        <v>#REF!</v>
      </c>
      <c r="CS222" s="75">
        <v>1</v>
      </c>
      <c r="CT222" s="181" t="e">
        <f t="shared" si="430"/>
        <v>#REF!</v>
      </c>
      <c r="CU222" s="107" t="e">
        <f>IF(OR(L222="",TYPE(L222)&lt;&gt;1),"",IF(OR(BJ222="",,INDEX(#REF!,MATCH('一覧（改訂前の当初）'!$N176,#REF!,0),MATCH('一覧（改訂前の当初）'!CU$4,#REF!,0))="",INDEX(#REF!,MATCH('一覧（改訂前の当初）'!$N176,#REF!,0),MATCH('一覧（改訂前の当初）'!CU$4,#REF!,0))+I222&gt;=BJ222),"",IF(OR(BI222="事後保全対応で更新",BI222="事後保全のみ更新せず"),"",INDEX(#REF!,MATCH('一覧（改訂前の当初）'!$N176,#REF!,0),MATCH('一覧（改訂前の当初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417"/>
        <v>#REF!</v>
      </c>
      <c r="CX222" s="75">
        <v>1</v>
      </c>
      <c r="CY222" s="182" t="e">
        <f t="shared" si="418"/>
        <v>#REF!</v>
      </c>
      <c r="CZ222" s="109" t="str">
        <f t="shared" si="391"/>
        <v/>
      </c>
      <c r="DA222" s="76" t="str">
        <f t="shared" si="402"/>
        <v/>
      </c>
      <c r="DB222" s="82">
        <v>1</v>
      </c>
      <c r="DC222" s="183" t="str">
        <f t="shared" si="392"/>
        <v/>
      </c>
      <c r="DD222" s="85" t="str">
        <f>IF($CZ222="","",INDEX(#REF!,MATCH($F222,#REF!,0),MATCH(CZ$4,#REF!,0)))</f>
        <v/>
      </c>
      <c r="DE222" s="184" t="str">
        <f t="shared" si="419"/>
        <v/>
      </c>
      <c r="DF222" s="77">
        <v>3</v>
      </c>
      <c r="DG222" s="185" t="str">
        <f t="shared" si="420"/>
        <v/>
      </c>
      <c r="DH222" s="78" t="str">
        <f t="shared" si="421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422"/>
        <v/>
      </c>
      <c r="DK222" s="75">
        <v>1</v>
      </c>
      <c r="DL222" s="181" t="str">
        <f t="shared" si="423"/>
        <v/>
      </c>
      <c r="DM222" s="78" t="str">
        <f t="shared" si="424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425"/>
        <v/>
      </c>
      <c r="DP222" s="75">
        <v>1</v>
      </c>
      <c r="DQ222" s="181" t="str">
        <f t="shared" si="426"/>
        <v/>
      </c>
      <c r="DR222" s="78" t="str">
        <f t="shared" si="427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428"/>
        <v/>
      </c>
      <c r="DU222" s="75">
        <v>1</v>
      </c>
      <c r="DV222" s="154" t="str">
        <f t="shared" si="429"/>
        <v/>
      </c>
      <c r="DW222" s="508"/>
      <c r="DX222" s="345"/>
      <c r="DY222" s="348"/>
      <c r="DZ222" s="348"/>
      <c r="EA222" s="373"/>
      <c r="EB222" s="374"/>
      <c r="EC222" s="388"/>
      <c r="ED222" s="636" t="s">
        <v>428</v>
      </c>
      <c r="EE222" s="627" t="s">
        <v>428</v>
      </c>
      <c r="EF222" s="636" t="s">
        <v>423</v>
      </c>
      <c r="EG222" s="636" t="s">
        <v>423</v>
      </c>
      <c r="EH222" s="637" t="s">
        <v>423</v>
      </c>
      <c r="EI222" s="368"/>
      <c r="EJ222" s="348"/>
      <c r="EK222" s="348"/>
      <c r="EL222" s="349"/>
      <c r="EM222" s="388"/>
      <c r="EN222" s="348"/>
      <c r="EO222" s="348"/>
      <c r="EP222" s="348"/>
      <c r="EQ222" s="349"/>
      <c r="ER222" s="388"/>
      <c r="ES222" s="348"/>
      <c r="ET222" s="348"/>
      <c r="EU222" s="348"/>
      <c r="EV222" s="349"/>
      <c r="EW222" s="388"/>
      <c r="EX222" s="368"/>
      <c r="EY222" s="348"/>
      <c r="EZ222" s="348"/>
      <c r="FA222" s="377"/>
      <c r="FB222" s="401" t="s">
        <v>55</v>
      </c>
      <c r="FC222" s="376" t="s">
        <v>55</v>
      </c>
      <c r="FD222" s="348"/>
      <c r="FE222" s="348"/>
      <c r="FF222" s="349"/>
      <c r="FG222" s="541"/>
      <c r="FH222" s="348"/>
      <c r="FI222" s="348"/>
      <c r="FJ222" s="348"/>
      <c r="FK222" s="524"/>
      <c r="FL222" s="210"/>
      <c r="FM222" s="43"/>
      <c r="FN222" s="43"/>
      <c r="FO222" s="55" t="str">
        <f t="shared" si="393"/>
        <v/>
      </c>
      <c r="FP222" s="43"/>
      <c r="FQ222" s="56" t="str">
        <f>IF(AO222="","",INDEX($FW$2:$GA$2,2,MATCH(AO222,#REF!,0)))</f>
        <v/>
      </c>
      <c r="FR222" s="57" t="str">
        <f>IF(AP222="","",INDEX($FW$2:$GA$2,2,MATCH(AP222,#REF!,0)))</f>
        <v/>
      </c>
      <c r="FS222" s="57" t="str">
        <f>IF(AQ222="","",INDEX($FW$2:$GA$2,2,MATCH(AQ222,#REF!,0)))</f>
        <v/>
      </c>
      <c r="FT222" s="57" t="str">
        <f>IF(AR222="","",INDEX($FW$2:$GA$2,2,MATCH(AR222,#REF!,0)))</f>
        <v/>
      </c>
      <c r="FU222" s="57" t="str">
        <f>IF(AS222="","",INDEX($FW$2:$GA$2,2,MATCH(AS222,#REF!,0)))</f>
        <v/>
      </c>
      <c r="FV222" s="57" t="str">
        <f>IF(AT222="","",INDEX($FW$2:$GA$2,2,MATCH(AT222,#REF!,0)))</f>
        <v/>
      </c>
      <c r="FW222" s="57" t="str">
        <f>IF(AU222="","",INDEX($FW$2:$GA$2,2,MATCH(AU222,#REF!,0)))</f>
        <v/>
      </c>
      <c r="FX222" s="57" t="str">
        <f>IF(AV222="","",INDEX($FW$2:$GA$2,2,MATCH(AV222,#REF!,0)))</f>
        <v/>
      </c>
      <c r="FY222" s="57" t="str">
        <f>IF(AW222="","",INDEX($FW$2:$GA$2,2,MATCH(AW222,#REF!,0)))</f>
        <v/>
      </c>
      <c r="FZ222" s="58" t="str">
        <f>IF(AX222="","",INDEX($FW$2:$GA$2,2,MATCH(AX222,#REF!,0)))</f>
        <v/>
      </c>
      <c r="GA222" s="59" t="e">
        <f>SUMPRODUCT(FQ222:FZ222,#REF!)</f>
        <v>#REF!</v>
      </c>
      <c r="GB222" s="43"/>
      <c r="GC222" s="88" t="str">
        <f t="shared" si="394"/>
        <v/>
      </c>
      <c r="GD222" s="88" t="e">
        <f t="shared" si="395"/>
        <v>#REF!</v>
      </c>
      <c r="GE222" s="88" t="e">
        <f t="shared" si="396"/>
        <v>#REF!</v>
      </c>
      <c r="GF222" s="87" t="e">
        <f t="shared" si="397"/>
        <v>#REF!</v>
      </c>
      <c r="GG222" s="87" t="str">
        <f t="shared" si="398"/>
        <v/>
      </c>
      <c r="GH222" s="87" t="str">
        <f t="shared" si="399"/>
        <v/>
      </c>
      <c r="GI222" s="87" t="str">
        <f t="shared" si="400"/>
        <v/>
      </c>
      <c r="GJ222" s="87" t="str">
        <f t="shared" si="401"/>
        <v/>
      </c>
    </row>
    <row r="223" spans="1:192" s="13" customFormat="1" ht="22.5" customHeight="1">
      <c r="A223" s="608"/>
      <c r="B223" s="166"/>
      <c r="C223" s="494"/>
      <c r="D223" s="498" t="s">
        <v>374</v>
      </c>
      <c r="E223" s="195" t="s">
        <v>284</v>
      </c>
      <c r="F223" s="198" t="s">
        <v>358</v>
      </c>
      <c r="G223" s="167"/>
      <c r="H223" s="165"/>
      <c r="I223" s="167">
        <v>1973</v>
      </c>
      <c r="J223" s="167" t="str">
        <f t="shared" si="403"/>
        <v>昭48</v>
      </c>
      <c r="K223" s="167"/>
      <c r="L223" s="621">
        <v>1000</v>
      </c>
      <c r="M223" s="68"/>
      <c r="N223" s="68"/>
      <c r="O223" s="168"/>
      <c r="P223" s="168"/>
      <c r="Q223" s="169"/>
      <c r="R223" s="461" t="e">
        <f t="shared" si="404"/>
        <v>#DIV/0!</v>
      </c>
      <c r="S223" s="461" t="e">
        <f t="shared" si="405"/>
        <v>#DIV/0!</v>
      </c>
      <c r="T223" s="462" t="e">
        <f t="shared" si="406"/>
        <v>#DIV/0!</v>
      </c>
      <c r="U223" s="68"/>
      <c r="V223" s="68"/>
      <c r="W223" s="68"/>
      <c r="X223" s="68"/>
      <c r="Y223" s="68"/>
      <c r="Z223" s="79" t="str">
        <f t="shared" si="407"/>
        <v>3: 1,000㎡以上</v>
      </c>
      <c r="AA223" s="69"/>
      <c r="AB223" s="69" t="str">
        <f t="shared" si="408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409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410"/>
        <v>42</v>
      </c>
      <c r="AZ223" s="68"/>
      <c r="BA223" s="68">
        <f t="shared" si="411"/>
        <v>42</v>
      </c>
      <c r="BB223" s="69" t="e">
        <f t="shared" si="412"/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413"/>
        <v/>
      </c>
      <c r="BK223" s="441" t="s">
        <v>68</v>
      </c>
      <c r="BL223" s="441">
        <v>2</v>
      </c>
      <c r="BM223" s="441" t="s">
        <v>0</v>
      </c>
      <c r="BN223" s="442" t="s">
        <v>414</v>
      </c>
      <c r="BO223" s="440" t="s">
        <v>0</v>
      </c>
      <c r="BP223" s="444" t="s">
        <v>2</v>
      </c>
      <c r="BQ223" s="441" t="s">
        <v>0</v>
      </c>
      <c r="BR223" s="441" t="s">
        <v>0</v>
      </c>
      <c r="BS223" s="444" t="s">
        <v>2</v>
      </c>
      <c r="BT223" s="441" t="s">
        <v>0</v>
      </c>
      <c r="BU223" s="441" t="s">
        <v>42</v>
      </c>
      <c r="BV223" s="442" t="s">
        <v>42</v>
      </c>
      <c r="BW223" s="191" t="s">
        <v>0</v>
      </c>
      <c r="BX223" s="190"/>
      <c r="BY223" s="190"/>
      <c r="BZ223" s="499"/>
      <c r="CA223" s="192">
        <v>1</v>
      </c>
      <c r="CB223" s="177" t="str">
        <f>IF($F223="","",IFERROR(INDEX(#REF!,MATCH('一覧（改訂前の当初）'!$F177,#REF!,0),MATCH($CA$4,#REF!,0)),""))</f>
        <v/>
      </c>
      <c r="CC223" s="178" t="str">
        <f t="shared" si="431"/>
        <v/>
      </c>
      <c r="CD223" s="176" t="str">
        <f t="shared" si="387"/>
        <v/>
      </c>
      <c r="CE223" s="179"/>
      <c r="CF223" s="106" t="str">
        <f t="shared" si="388"/>
        <v/>
      </c>
      <c r="CG223" s="75" t="str">
        <f>IF(OR($CF223="",$F223=""),"",INDEX(#REF!,MATCH($F223,#REF!,0),MATCH(CF$4,#REF!,0)))</f>
        <v/>
      </c>
      <c r="CH223" s="180" t="str">
        <f t="shared" si="389"/>
        <v/>
      </c>
      <c r="CI223" s="75">
        <v>1</v>
      </c>
      <c r="CJ223" s="181" t="str">
        <f t="shared" si="414"/>
        <v/>
      </c>
      <c r="CK223" s="107" t="e">
        <f>IF(OR(L223="",TYPE(L223)&lt;&gt;1),"",IF(OR(BJ223="",INDEX(#REF!,MATCH('一覧（改訂前の当初）'!$N177,#REF!,0),MATCH('一覧（改訂前の当初）'!CK$4,#REF!,0))="",INDEX(#REF!,MATCH('一覧（改訂前の当初）'!$N177,#REF!,0),MATCH('一覧（改訂前の当初）'!CK$4,#REF!,0))+$I223&gt;=BJ223),"",IF(OR(BI223="事後保全対応で更新",BI223="事後保全のみ更新せず"),"",INDEX(#REF!,MATCH('一覧（改訂前の当初）'!$N177,#REF!,0),MATCH('一覧（改訂前の当初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415"/>
        <v>#REF!</v>
      </c>
      <c r="CN223" s="75">
        <v>1</v>
      </c>
      <c r="CO223" s="181" t="e">
        <f t="shared" si="416"/>
        <v>#REF!</v>
      </c>
      <c r="CP223" s="107" t="e">
        <f>IF(OR(L223="",TYPE(L223)&lt;&gt;1),"",IF(OR(BJ223="",INDEX(#REF!,MATCH('一覧（改訂前の当初）'!N177,#REF!,0),MATCH(CP$4,#REF!,0))="",INDEX(#REF!,MATCH('一覧（改訂前の当初）'!N177,#REF!,0),MATCH(CP$4,#REF!,0))+$I223&gt;=BJ223),"",IF(OR(BI223="事後保全対応で更新",BI223="事後保全のみ更新せず"),"",INDEX(#REF!,MATCH('一覧（改訂前の当初）'!$N177,#REF!,0),MATCH('一覧（改訂前の当初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390"/>
        <v>#REF!</v>
      </c>
      <c r="CS223" s="75">
        <v>1</v>
      </c>
      <c r="CT223" s="181" t="e">
        <f t="shared" si="430"/>
        <v>#REF!</v>
      </c>
      <c r="CU223" s="107" t="e">
        <f>IF(OR(L223="",TYPE(L223)&lt;&gt;1),"",IF(OR(BJ223="",,INDEX(#REF!,MATCH('一覧（改訂前の当初）'!$N177,#REF!,0),MATCH('一覧（改訂前の当初）'!CU$4,#REF!,0))="",INDEX(#REF!,MATCH('一覧（改訂前の当初）'!$N177,#REF!,0),MATCH('一覧（改訂前の当初）'!CU$4,#REF!,0))+I223&gt;=BJ223),"",IF(OR(BI223="事後保全対応で更新",BI223="事後保全のみ更新せず"),"",INDEX(#REF!,MATCH('一覧（改訂前の当初）'!$N177,#REF!,0),MATCH('一覧（改訂前の当初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417"/>
        <v>#REF!</v>
      </c>
      <c r="CX223" s="75">
        <v>1</v>
      </c>
      <c r="CY223" s="182" t="e">
        <f t="shared" si="418"/>
        <v>#REF!</v>
      </c>
      <c r="CZ223" s="109" t="str">
        <f t="shared" si="391"/>
        <v/>
      </c>
      <c r="DA223" s="76" t="str">
        <f t="shared" si="402"/>
        <v/>
      </c>
      <c r="DB223" s="82">
        <v>1</v>
      </c>
      <c r="DC223" s="183" t="str">
        <f t="shared" si="392"/>
        <v/>
      </c>
      <c r="DD223" s="85" t="str">
        <f>IF($CZ223="","",INDEX(#REF!,MATCH($F223,#REF!,0),MATCH(CZ$4,#REF!,0)))</f>
        <v/>
      </c>
      <c r="DE223" s="184" t="str">
        <f t="shared" si="419"/>
        <v/>
      </c>
      <c r="DF223" s="77">
        <v>3</v>
      </c>
      <c r="DG223" s="185" t="str">
        <f t="shared" si="420"/>
        <v/>
      </c>
      <c r="DH223" s="78" t="str">
        <f t="shared" si="421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422"/>
        <v/>
      </c>
      <c r="DK223" s="75">
        <v>1</v>
      </c>
      <c r="DL223" s="181" t="str">
        <f t="shared" si="423"/>
        <v/>
      </c>
      <c r="DM223" s="78" t="str">
        <f t="shared" si="424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425"/>
        <v/>
      </c>
      <c r="DP223" s="75">
        <v>1</v>
      </c>
      <c r="DQ223" s="181" t="str">
        <f t="shared" si="426"/>
        <v/>
      </c>
      <c r="DR223" s="78" t="str">
        <f t="shared" si="427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428"/>
        <v/>
      </c>
      <c r="DU223" s="75">
        <v>1</v>
      </c>
      <c r="DV223" s="154" t="str">
        <f t="shared" si="429"/>
        <v/>
      </c>
      <c r="DW223" s="508"/>
      <c r="DX223" s="345"/>
      <c r="DY223" s="348"/>
      <c r="DZ223" s="348"/>
      <c r="EA223" s="368"/>
      <c r="EB223" s="377"/>
      <c r="EC223" s="407"/>
      <c r="ED223" s="636" t="s">
        <v>423</v>
      </c>
      <c r="EE223" s="636" t="s">
        <v>423</v>
      </c>
      <c r="EF223" s="636" t="s">
        <v>428</v>
      </c>
      <c r="EG223" s="638" t="s">
        <v>428</v>
      </c>
      <c r="EH223" s="637" t="s">
        <v>428</v>
      </c>
      <c r="EI223" s="373"/>
      <c r="EJ223" s="348"/>
      <c r="EK223" s="348"/>
      <c r="EL223" s="349"/>
      <c r="EM223" s="388"/>
      <c r="EN223" s="348"/>
      <c r="EO223" s="348"/>
      <c r="EP223" s="348"/>
      <c r="EQ223" s="349"/>
      <c r="ER223" s="388"/>
      <c r="ES223" s="348"/>
      <c r="ET223" s="348"/>
      <c r="EU223" s="348"/>
      <c r="EV223" s="349"/>
      <c r="EW223" s="388"/>
      <c r="EX223" s="368"/>
      <c r="EY223" s="348"/>
      <c r="EZ223" s="348"/>
      <c r="FA223" s="377"/>
      <c r="FB223" s="401" t="s">
        <v>55</v>
      </c>
      <c r="FC223" s="376" t="s">
        <v>55</v>
      </c>
      <c r="FD223" s="348"/>
      <c r="FE223" s="348"/>
      <c r="FF223" s="349"/>
      <c r="FG223" s="541"/>
      <c r="FH223" s="348"/>
      <c r="FI223" s="348"/>
      <c r="FJ223" s="348"/>
      <c r="FK223" s="524"/>
      <c r="FL223" s="210"/>
      <c r="FM223" s="43"/>
      <c r="FN223" s="43"/>
      <c r="FO223" s="55" t="str">
        <f t="shared" si="393"/>
        <v/>
      </c>
      <c r="FP223" s="43"/>
      <c r="FQ223" s="56" t="str">
        <f>IF(AO223="","",INDEX($FW$2:$GA$2,2,MATCH(AO223,#REF!,0)))</f>
        <v/>
      </c>
      <c r="FR223" s="57" t="str">
        <f>IF(AP223="","",INDEX($FW$2:$GA$2,2,MATCH(AP223,#REF!,0)))</f>
        <v/>
      </c>
      <c r="FS223" s="57" t="str">
        <f>IF(AQ223="","",INDEX($FW$2:$GA$2,2,MATCH(AQ223,#REF!,0)))</f>
        <v/>
      </c>
      <c r="FT223" s="57" t="str">
        <f>IF(AR223="","",INDEX($FW$2:$GA$2,2,MATCH(AR223,#REF!,0)))</f>
        <v/>
      </c>
      <c r="FU223" s="57" t="str">
        <f>IF(AS223="","",INDEX($FW$2:$GA$2,2,MATCH(AS223,#REF!,0)))</f>
        <v/>
      </c>
      <c r="FV223" s="57" t="str">
        <f>IF(AT223="","",INDEX($FW$2:$GA$2,2,MATCH(AT223,#REF!,0)))</f>
        <v/>
      </c>
      <c r="FW223" s="57" t="str">
        <f>IF(AU223="","",INDEX($FW$2:$GA$2,2,MATCH(AU223,#REF!,0)))</f>
        <v/>
      </c>
      <c r="FX223" s="57" t="str">
        <f>IF(AV223="","",INDEX($FW$2:$GA$2,2,MATCH(AV223,#REF!,0)))</f>
        <v/>
      </c>
      <c r="FY223" s="57" t="str">
        <f>IF(AW223="","",INDEX($FW$2:$GA$2,2,MATCH(AW223,#REF!,0)))</f>
        <v/>
      </c>
      <c r="FZ223" s="58" t="str">
        <f>IF(AX223="","",INDEX($FW$2:$GA$2,2,MATCH(AX223,#REF!,0)))</f>
        <v/>
      </c>
      <c r="GA223" s="59" t="e">
        <f>SUMPRODUCT(FQ223:FZ223,#REF!)</f>
        <v>#REF!</v>
      </c>
      <c r="GB223" s="43"/>
      <c r="GC223" s="88" t="str">
        <f t="shared" si="394"/>
        <v/>
      </c>
      <c r="GD223" s="88" t="e">
        <f t="shared" si="395"/>
        <v>#REF!</v>
      </c>
      <c r="GE223" s="88" t="e">
        <f t="shared" si="396"/>
        <v>#REF!</v>
      </c>
      <c r="GF223" s="87" t="e">
        <f t="shared" si="397"/>
        <v>#REF!</v>
      </c>
      <c r="GG223" s="87" t="str">
        <f t="shared" si="398"/>
        <v/>
      </c>
      <c r="GH223" s="87" t="str">
        <f t="shared" si="399"/>
        <v/>
      </c>
      <c r="GI223" s="87" t="str">
        <f t="shared" si="400"/>
        <v/>
      </c>
      <c r="GJ223" s="87" t="str">
        <f t="shared" si="401"/>
        <v/>
      </c>
    </row>
    <row r="224" spans="1:192" s="13" customFormat="1" ht="22.5" customHeight="1">
      <c r="A224" s="608"/>
      <c r="B224" s="166"/>
      <c r="C224" s="494"/>
      <c r="D224" s="498" t="s">
        <v>374</v>
      </c>
      <c r="E224" s="195" t="s">
        <v>284</v>
      </c>
      <c r="F224" s="198" t="s">
        <v>358</v>
      </c>
      <c r="G224" s="167"/>
      <c r="H224" s="165"/>
      <c r="I224" s="167">
        <v>1974</v>
      </c>
      <c r="J224" s="167" t="str">
        <f t="shared" si="403"/>
        <v>昭49</v>
      </c>
      <c r="K224" s="167"/>
      <c r="L224" s="621">
        <v>264</v>
      </c>
      <c r="M224" s="68"/>
      <c r="N224" s="68"/>
      <c r="O224" s="168"/>
      <c r="P224" s="168"/>
      <c r="Q224" s="169"/>
      <c r="R224" s="461" t="e">
        <f t="shared" si="404"/>
        <v>#DIV/0!</v>
      </c>
      <c r="S224" s="461" t="e">
        <f t="shared" si="405"/>
        <v>#DIV/0!</v>
      </c>
      <c r="T224" s="462" t="e">
        <f t="shared" si="406"/>
        <v>#DIV/0!</v>
      </c>
      <c r="U224" s="68"/>
      <c r="V224" s="68"/>
      <c r="W224" s="68"/>
      <c r="X224" s="68"/>
      <c r="Y224" s="68"/>
      <c r="Z224" s="79" t="str">
        <f t="shared" si="407"/>
        <v>5: 200㎡以上</v>
      </c>
      <c r="AA224" s="69"/>
      <c r="AB224" s="69" t="str">
        <f t="shared" si="408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409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410"/>
        <v>41</v>
      </c>
      <c r="AZ224" s="68"/>
      <c r="BA224" s="68">
        <f t="shared" si="411"/>
        <v>41</v>
      </c>
      <c r="BB224" s="69" t="e">
        <f t="shared" si="412"/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413"/>
        <v/>
      </c>
      <c r="BK224" s="441" t="s">
        <v>68</v>
      </c>
      <c r="BL224" s="441">
        <v>1</v>
      </c>
      <c r="BM224" s="441" t="s">
        <v>0</v>
      </c>
      <c r="BN224" s="442" t="s">
        <v>414</v>
      </c>
      <c r="BO224" s="450" t="s">
        <v>1</v>
      </c>
      <c r="BP224" s="441" t="s">
        <v>0</v>
      </c>
      <c r="BQ224" s="445" t="s">
        <v>3</v>
      </c>
      <c r="BR224" s="446" t="s">
        <v>1</v>
      </c>
      <c r="BS224" s="441" t="s">
        <v>0</v>
      </c>
      <c r="BT224" s="441" t="s">
        <v>0</v>
      </c>
      <c r="BU224" s="441" t="s">
        <v>0</v>
      </c>
      <c r="BV224" s="442" t="s">
        <v>42</v>
      </c>
      <c r="BW224" s="191" t="s">
        <v>1</v>
      </c>
      <c r="BX224" s="190"/>
      <c r="BY224" s="190"/>
      <c r="BZ224" s="499"/>
      <c r="CA224" s="192">
        <v>1</v>
      </c>
      <c r="CB224" s="177" t="str">
        <f>IF($F224="","",IFERROR(INDEX(#REF!,MATCH('一覧（改訂前の当初）'!$F178,#REF!,0),MATCH($CA$4,#REF!,0)),""))</f>
        <v/>
      </c>
      <c r="CC224" s="178" t="str">
        <f t="shared" si="431"/>
        <v/>
      </c>
      <c r="CD224" s="176" t="str">
        <f t="shared" si="387"/>
        <v/>
      </c>
      <c r="CE224" s="179"/>
      <c r="CF224" s="106" t="str">
        <f t="shared" si="388"/>
        <v/>
      </c>
      <c r="CG224" s="75" t="str">
        <f>IF(OR($CF224="",$F224=""),"",INDEX(#REF!,MATCH($F224,#REF!,0),MATCH(CF$4,#REF!,0)))</f>
        <v/>
      </c>
      <c r="CH224" s="180" t="str">
        <f t="shared" si="389"/>
        <v/>
      </c>
      <c r="CI224" s="75">
        <v>1</v>
      </c>
      <c r="CJ224" s="181" t="str">
        <f t="shared" si="414"/>
        <v/>
      </c>
      <c r="CK224" s="107" t="e">
        <f>IF(OR(L224="",TYPE(L224)&lt;&gt;1),"",IF(OR(BJ224="",INDEX(#REF!,MATCH('一覧（改訂前の当初）'!$N178,#REF!,0),MATCH('一覧（改訂前の当初）'!CK$4,#REF!,0))="",INDEX(#REF!,MATCH('一覧（改訂前の当初）'!$N178,#REF!,0),MATCH('一覧（改訂前の当初）'!CK$4,#REF!,0))+$I224&gt;=BJ224),"",IF(OR(BI224="事後保全対応で更新",BI224="事後保全のみ更新せず"),"",INDEX(#REF!,MATCH('一覧（改訂前の当初）'!$N178,#REF!,0),MATCH('一覧（改訂前の当初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415"/>
        <v>#REF!</v>
      </c>
      <c r="CN224" s="75">
        <v>1</v>
      </c>
      <c r="CO224" s="181" t="e">
        <f t="shared" si="416"/>
        <v>#REF!</v>
      </c>
      <c r="CP224" s="107" t="e">
        <f>IF(OR(L224="",TYPE(L224)&lt;&gt;1),"",IF(OR(BJ224="",INDEX(#REF!,MATCH('一覧（改訂前の当初）'!N178,#REF!,0),MATCH(CP$4,#REF!,0))="",INDEX(#REF!,MATCH('一覧（改訂前の当初）'!N178,#REF!,0),MATCH(CP$4,#REF!,0))+$I224&gt;=BJ224),"",IF(OR(BI224="事後保全対応で更新",BI224="事後保全のみ更新せず"),"",INDEX(#REF!,MATCH('一覧（改訂前の当初）'!$N178,#REF!,0),MATCH('一覧（改訂前の当初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390"/>
        <v>#REF!</v>
      </c>
      <c r="CS224" s="75">
        <v>1</v>
      </c>
      <c r="CT224" s="181" t="e">
        <f t="shared" si="430"/>
        <v>#REF!</v>
      </c>
      <c r="CU224" s="107" t="e">
        <f>IF(OR(L224="",TYPE(L224)&lt;&gt;1),"",IF(OR(BJ224="",,INDEX(#REF!,MATCH('一覧（改訂前の当初）'!$N178,#REF!,0),MATCH('一覧（改訂前の当初）'!CU$4,#REF!,0))="",INDEX(#REF!,MATCH('一覧（改訂前の当初）'!$N178,#REF!,0),MATCH('一覧（改訂前の当初）'!CU$4,#REF!,0))+I224&gt;=BJ224),"",IF(OR(BI224="事後保全対応で更新",BI224="事後保全のみ更新せず"),"",INDEX(#REF!,MATCH('一覧（改訂前の当初）'!$N178,#REF!,0),MATCH('一覧（改訂前の当初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417"/>
        <v>#REF!</v>
      </c>
      <c r="CX224" s="75">
        <v>1</v>
      </c>
      <c r="CY224" s="182" t="e">
        <f t="shared" si="418"/>
        <v>#REF!</v>
      </c>
      <c r="CZ224" s="109" t="str">
        <f t="shared" si="391"/>
        <v/>
      </c>
      <c r="DA224" s="76" t="str">
        <f t="shared" si="402"/>
        <v/>
      </c>
      <c r="DB224" s="82">
        <v>1</v>
      </c>
      <c r="DC224" s="183" t="str">
        <f t="shared" si="392"/>
        <v/>
      </c>
      <c r="DD224" s="85" t="str">
        <f>IF($CZ224="","",INDEX(#REF!,MATCH($F224,#REF!,0),MATCH(CZ$4,#REF!,0)))</f>
        <v/>
      </c>
      <c r="DE224" s="184" t="str">
        <f t="shared" si="419"/>
        <v/>
      </c>
      <c r="DF224" s="77">
        <v>3</v>
      </c>
      <c r="DG224" s="185" t="str">
        <f t="shared" si="420"/>
        <v/>
      </c>
      <c r="DH224" s="78" t="str">
        <f t="shared" si="421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422"/>
        <v/>
      </c>
      <c r="DK224" s="75">
        <v>1</v>
      </c>
      <c r="DL224" s="181" t="str">
        <f t="shared" si="423"/>
        <v/>
      </c>
      <c r="DM224" s="78" t="str">
        <f t="shared" si="424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425"/>
        <v/>
      </c>
      <c r="DP224" s="75">
        <v>1</v>
      </c>
      <c r="DQ224" s="181" t="str">
        <f t="shared" si="426"/>
        <v/>
      </c>
      <c r="DR224" s="78" t="str">
        <f t="shared" si="427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428"/>
        <v/>
      </c>
      <c r="DU224" s="75">
        <v>1</v>
      </c>
      <c r="DV224" s="154" t="str">
        <f t="shared" si="429"/>
        <v/>
      </c>
      <c r="DW224" s="508"/>
      <c r="DX224" s="345"/>
      <c r="DY224" s="348"/>
      <c r="DZ224" s="348"/>
      <c r="EA224" s="348"/>
      <c r="EB224" s="349"/>
      <c r="EC224" s="411"/>
      <c r="ED224" s="636" t="s">
        <v>423</v>
      </c>
      <c r="EE224" s="636" t="s">
        <v>423</v>
      </c>
      <c r="EF224" s="636" t="s">
        <v>423</v>
      </c>
      <c r="EG224" s="638" t="s">
        <v>428</v>
      </c>
      <c r="EH224" s="637" t="s">
        <v>428</v>
      </c>
      <c r="EI224" s="373"/>
      <c r="EJ224" s="348"/>
      <c r="EK224" s="348"/>
      <c r="EL224" s="349"/>
      <c r="EM224" s="388"/>
      <c r="EN224" s="348"/>
      <c r="EO224" s="348"/>
      <c r="EP224" s="348"/>
      <c r="EQ224" s="349"/>
      <c r="ER224" s="388"/>
      <c r="ES224" s="348"/>
      <c r="ET224" s="348"/>
      <c r="EU224" s="348"/>
      <c r="EV224" s="349"/>
      <c r="EW224" s="388"/>
      <c r="EX224" s="368"/>
      <c r="EY224" s="348"/>
      <c r="EZ224" s="348"/>
      <c r="FA224" s="377"/>
      <c r="FB224" s="401" t="s">
        <v>55</v>
      </c>
      <c r="FC224" s="376" t="s">
        <v>55</v>
      </c>
      <c r="FD224" s="348"/>
      <c r="FE224" s="348"/>
      <c r="FF224" s="349"/>
      <c r="FG224" s="541"/>
      <c r="FH224" s="348"/>
      <c r="FI224" s="348"/>
      <c r="FJ224" s="348"/>
      <c r="FK224" s="524"/>
      <c r="FL224" s="210"/>
      <c r="FM224" s="43"/>
      <c r="FN224" s="43"/>
      <c r="FO224" s="55" t="str">
        <f t="shared" si="393"/>
        <v/>
      </c>
      <c r="FP224" s="43"/>
      <c r="FQ224" s="56" t="str">
        <f>IF(AO224="","",INDEX($FW$2:$GA$2,2,MATCH(AO224,#REF!,0)))</f>
        <v/>
      </c>
      <c r="FR224" s="57" t="str">
        <f>IF(AP224="","",INDEX($FW$2:$GA$2,2,MATCH(AP224,#REF!,0)))</f>
        <v/>
      </c>
      <c r="FS224" s="57" t="str">
        <f>IF(AQ224="","",INDEX($FW$2:$GA$2,2,MATCH(AQ224,#REF!,0)))</f>
        <v/>
      </c>
      <c r="FT224" s="57" t="str">
        <f>IF(AR224="","",INDEX($FW$2:$GA$2,2,MATCH(AR224,#REF!,0)))</f>
        <v/>
      </c>
      <c r="FU224" s="57" t="str">
        <f>IF(AS224="","",INDEX($FW$2:$GA$2,2,MATCH(AS224,#REF!,0)))</f>
        <v/>
      </c>
      <c r="FV224" s="57" t="str">
        <f>IF(AT224="","",INDEX($FW$2:$GA$2,2,MATCH(AT224,#REF!,0)))</f>
        <v/>
      </c>
      <c r="FW224" s="57" t="str">
        <f>IF(AU224="","",INDEX($FW$2:$GA$2,2,MATCH(AU224,#REF!,0)))</f>
        <v/>
      </c>
      <c r="FX224" s="57" t="str">
        <f>IF(AV224="","",INDEX($FW$2:$GA$2,2,MATCH(AV224,#REF!,0)))</f>
        <v/>
      </c>
      <c r="FY224" s="57" t="str">
        <f>IF(AW224="","",INDEX($FW$2:$GA$2,2,MATCH(AW224,#REF!,0)))</f>
        <v/>
      </c>
      <c r="FZ224" s="58" t="str">
        <f>IF(AX224="","",INDEX($FW$2:$GA$2,2,MATCH(AX224,#REF!,0)))</f>
        <v/>
      </c>
      <c r="GA224" s="59" t="e">
        <f>SUMPRODUCT(FQ224:FZ224,#REF!)</f>
        <v>#REF!</v>
      </c>
      <c r="GB224" s="43"/>
      <c r="GC224" s="88" t="str">
        <f t="shared" si="394"/>
        <v/>
      </c>
      <c r="GD224" s="88" t="e">
        <f t="shared" si="395"/>
        <v>#REF!</v>
      </c>
      <c r="GE224" s="88" t="e">
        <f t="shared" si="396"/>
        <v>#REF!</v>
      </c>
      <c r="GF224" s="87" t="e">
        <f t="shared" si="397"/>
        <v>#REF!</v>
      </c>
      <c r="GG224" s="87" t="str">
        <f t="shared" si="398"/>
        <v/>
      </c>
      <c r="GH224" s="87" t="str">
        <f t="shared" si="399"/>
        <v/>
      </c>
      <c r="GI224" s="87" t="str">
        <f t="shared" si="400"/>
        <v/>
      </c>
      <c r="GJ224" s="87" t="str">
        <f t="shared" si="401"/>
        <v/>
      </c>
    </row>
    <row r="225" spans="1:192" s="13" customFormat="1" ht="22.5" customHeight="1">
      <c r="A225" s="608"/>
      <c r="B225" s="166"/>
      <c r="C225" s="494"/>
      <c r="D225" s="498" t="s">
        <v>374</v>
      </c>
      <c r="E225" s="195" t="s">
        <v>284</v>
      </c>
      <c r="F225" s="198" t="s">
        <v>358</v>
      </c>
      <c r="G225" s="167"/>
      <c r="H225" s="165"/>
      <c r="I225" s="167">
        <v>1969</v>
      </c>
      <c r="J225" s="167" t="str">
        <f t="shared" si="403"/>
        <v>昭44</v>
      </c>
      <c r="K225" s="167"/>
      <c r="L225" s="621">
        <v>329</v>
      </c>
      <c r="M225" s="68"/>
      <c r="N225" s="68"/>
      <c r="O225" s="168"/>
      <c r="P225" s="168"/>
      <c r="Q225" s="169"/>
      <c r="R225" s="461" t="e">
        <f t="shared" si="404"/>
        <v>#DIV/0!</v>
      </c>
      <c r="S225" s="461" t="e">
        <f t="shared" si="405"/>
        <v>#DIV/0!</v>
      </c>
      <c r="T225" s="462" t="e">
        <f t="shared" si="406"/>
        <v>#DIV/0!</v>
      </c>
      <c r="U225" s="68"/>
      <c r="V225" s="68"/>
      <c r="W225" s="68"/>
      <c r="X225" s="68"/>
      <c r="Y225" s="68"/>
      <c r="Z225" s="79" t="str">
        <f t="shared" si="407"/>
        <v>5: 200㎡以上</v>
      </c>
      <c r="AA225" s="69"/>
      <c r="AB225" s="69" t="str">
        <f t="shared" si="408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409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410"/>
        <v>46</v>
      </c>
      <c r="AZ225" s="68"/>
      <c r="BA225" s="68">
        <f t="shared" si="411"/>
        <v>46</v>
      </c>
      <c r="BB225" s="69" t="e">
        <f t="shared" si="412"/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413"/>
        <v/>
      </c>
      <c r="BK225" s="441" t="s">
        <v>68</v>
      </c>
      <c r="BL225" s="441">
        <v>2</v>
      </c>
      <c r="BM225" s="441"/>
      <c r="BN225" s="442"/>
      <c r="BO225" s="440"/>
      <c r="BP225" s="441"/>
      <c r="BQ225" s="441"/>
      <c r="BR225" s="441"/>
      <c r="BS225" s="441"/>
      <c r="BT225" s="441"/>
      <c r="BU225" s="441"/>
      <c r="BV225" s="442"/>
      <c r="BW225" s="191"/>
      <c r="BX225" s="190"/>
      <c r="BY225" s="190"/>
      <c r="BZ225" s="499"/>
      <c r="CA225" s="192">
        <v>1</v>
      </c>
      <c r="CB225" s="177" t="str">
        <f>IF($F225="","",IFERROR(INDEX(#REF!,MATCH('一覧（改訂前の当初）'!$F179,#REF!,0),MATCH($CA$4,#REF!,0)),""))</f>
        <v/>
      </c>
      <c r="CC225" s="178" t="str">
        <f t="shared" si="431"/>
        <v/>
      </c>
      <c r="CD225" s="176" t="str">
        <f t="shared" si="387"/>
        <v/>
      </c>
      <c r="CE225" s="179"/>
      <c r="CF225" s="106" t="str">
        <f t="shared" si="388"/>
        <v/>
      </c>
      <c r="CG225" s="75" t="str">
        <f>IF(OR($CF225="",$F225=""),"",INDEX(#REF!,MATCH($F225,#REF!,0),MATCH(CF$4,#REF!,0)))</f>
        <v/>
      </c>
      <c r="CH225" s="180" t="str">
        <f t="shared" si="389"/>
        <v/>
      </c>
      <c r="CI225" s="75">
        <v>1</v>
      </c>
      <c r="CJ225" s="181" t="str">
        <f t="shared" si="414"/>
        <v/>
      </c>
      <c r="CK225" s="107" t="e">
        <f>IF(OR(L225="",TYPE(L225)&lt;&gt;1),"",IF(OR(BJ225="",INDEX(#REF!,MATCH('一覧（改訂前の当初）'!$N179,#REF!,0),MATCH('一覧（改訂前の当初）'!CK$4,#REF!,0))="",INDEX(#REF!,MATCH('一覧（改訂前の当初）'!$N179,#REF!,0),MATCH('一覧（改訂前の当初）'!CK$4,#REF!,0))+$I225&gt;=BJ225),"",IF(OR(BI225="事後保全対応で更新",BI225="事後保全のみ更新せず"),"",INDEX(#REF!,MATCH('一覧（改訂前の当初）'!$N179,#REF!,0),MATCH('一覧（改訂前の当初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415"/>
        <v>#REF!</v>
      </c>
      <c r="CN225" s="75">
        <v>1</v>
      </c>
      <c r="CO225" s="181" t="e">
        <f t="shared" si="416"/>
        <v>#REF!</v>
      </c>
      <c r="CP225" s="107" t="e">
        <f>IF(OR(L225="",TYPE(L225)&lt;&gt;1),"",IF(OR(BJ225="",INDEX(#REF!,MATCH('一覧（改訂前の当初）'!N179,#REF!,0),MATCH(CP$4,#REF!,0))="",INDEX(#REF!,MATCH('一覧（改訂前の当初）'!N179,#REF!,0),MATCH(CP$4,#REF!,0))+$I225&gt;=BJ225),"",IF(OR(BI225="事後保全対応で更新",BI225="事後保全のみ更新せず"),"",INDEX(#REF!,MATCH('一覧（改訂前の当初）'!$N179,#REF!,0),MATCH('一覧（改訂前の当初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390"/>
        <v>#REF!</v>
      </c>
      <c r="CS225" s="75">
        <v>1</v>
      </c>
      <c r="CT225" s="181" t="e">
        <f t="shared" si="430"/>
        <v>#REF!</v>
      </c>
      <c r="CU225" s="107" t="e">
        <f>IF(OR(L225="",TYPE(L225)&lt;&gt;1),"",IF(OR(BJ225="",,INDEX(#REF!,MATCH('一覧（改訂前の当初）'!$N179,#REF!,0),MATCH('一覧（改訂前の当初）'!CU$4,#REF!,0))="",INDEX(#REF!,MATCH('一覧（改訂前の当初）'!$N179,#REF!,0),MATCH('一覧（改訂前の当初）'!CU$4,#REF!,0))+I225&gt;=BJ225),"",IF(OR(BI225="事後保全対応で更新",BI225="事後保全のみ更新せず"),"",INDEX(#REF!,MATCH('一覧（改訂前の当初）'!$N179,#REF!,0),MATCH('一覧（改訂前の当初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417"/>
        <v>#REF!</v>
      </c>
      <c r="CX225" s="75">
        <v>1</v>
      </c>
      <c r="CY225" s="182" t="e">
        <f t="shared" si="418"/>
        <v>#REF!</v>
      </c>
      <c r="CZ225" s="109" t="str">
        <f t="shared" si="391"/>
        <v/>
      </c>
      <c r="DA225" s="76" t="str">
        <f t="shared" si="402"/>
        <v/>
      </c>
      <c r="DB225" s="82">
        <v>1</v>
      </c>
      <c r="DC225" s="183" t="str">
        <f t="shared" si="392"/>
        <v/>
      </c>
      <c r="DD225" s="85" t="str">
        <f>IF($CZ225="","",INDEX(#REF!,MATCH($F225,#REF!,0),MATCH(CZ$4,#REF!,0)))</f>
        <v/>
      </c>
      <c r="DE225" s="184" t="str">
        <f t="shared" si="419"/>
        <v/>
      </c>
      <c r="DF225" s="77">
        <v>3</v>
      </c>
      <c r="DG225" s="185" t="str">
        <f t="shared" si="420"/>
        <v/>
      </c>
      <c r="DH225" s="78" t="str">
        <f t="shared" si="421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422"/>
        <v/>
      </c>
      <c r="DK225" s="75">
        <v>1</v>
      </c>
      <c r="DL225" s="181" t="str">
        <f t="shared" si="423"/>
        <v/>
      </c>
      <c r="DM225" s="78" t="str">
        <f t="shared" si="424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425"/>
        <v/>
      </c>
      <c r="DP225" s="75">
        <v>1</v>
      </c>
      <c r="DQ225" s="181" t="str">
        <f t="shared" si="426"/>
        <v/>
      </c>
      <c r="DR225" s="78" t="str">
        <f t="shared" si="427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428"/>
        <v/>
      </c>
      <c r="DU225" s="75">
        <v>1</v>
      </c>
      <c r="DV225" s="154" t="str">
        <f t="shared" si="429"/>
        <v/>
      </c>
      <c r="DW225" s="508"/>
      <c r="DX225" s="345"/>
      <c r="DY225" s="348"/>
      <c r="DZ225" s="348"/>
      <c r="EA225" s="348"/>
      <c r="EB225" s="349"/>
      <c r="EC225" s="388"/>
      <c r="ED225" s="636" t="s">
        <v>423</v>
      </c>
      <c r="EE225" s="636" t="s">
        <v>423</v>
      </c>
      <c r="EF225" s="636" t="s">
        <v>423</v>
      </c>
      <c r="EG225" s="636" t="s">
        <v>423</v>
      </c>
      <c r="EH225" s="637" t="s">
        <v>423</v>
      </c>
      <c r="EI225" s="368"/>
      <c r="EJ225" s="348"/>
      <c r="EK225" s="348"/>
      <c r="EL225" s="349"/>
      <c r="EM225" s="388"/>
      <c r="EN225" s="348"/>
      <c r="EO225" s="348"/>
      <c r="EP225" s="348"/>
      <c r="EQ225" s="349"/>
      <c r="ER225" s="388"/>
      <c r="ES225" s="348"/>
      <c r="ET225" s="348"/>
      <c r="EU225" s="348"/>
      <c r="EV225" s="349"/>
      <c r="EW225" s="388"/>
      <c r="EX225" s="368"/>
      <c r="EY225" s="348"/>
      <c r="EZ225" s="348"/>
      <c r="FA225" s="377"/>
      <c r="FB225" s="401" t="s">
        <v>55</v>
      </c>
      <c r="FC225" s="376" t="s">
        <v>55</v>
      </c>
      <c r="FD225" s="348"/>
      <c r="FE225" s="348"/>
      <c r="FF225" s="349"/>
      <c r="FG225" s="541"/>
      <c r="FH225" s="348"/>
      <c r="FI225" s="348"/>
      <c r="FJ225" s="348"/>
      <c r="FK225" s="524"/>
      <c r="FL225" s="210"/>
      <c r="FM225" s="43"/>
      <c r="FN225" s="43"/>
      <c r="FO225" s="55" t="str">
        <f t="shared" si="393"/>
        <v/>
      </c>
      <c r="FP225" s="43"/>
      <c r="FQ225" s="56" t="str">
        <f>IF(AO225="","",INDEX($FW$2:$GA$2,2,MATCH(AO225,#REF!,0)))</f>
        <v/>
      </c>
      <c r="FR225" s="57" t="str">
        <f>IF(AP225="","",INDEX($FW$2:$GA$2,2,MATCH(AP225,#REF!,0)))</f>
        <v/>
      </c>
      <c r="FS225" s="57" t="str">
        <f>IF(AQ225="","",INDEX($FW$2:$GA$2,2,MATCH(AQ225,#REF!,0)))</f>
        <v/>
      </c>
      <c r="FT225" s="57" t="str">
        <f>IF(AR225="","",INDEX($FW$2:$GA$2,2,MATCH(AR225,#REF!,0)))</f>
        <v/>
      </c>
      <c r="FU225" s="57" t="str">
        <f>IF(AS225="","",INDEX($FW$2:$GA$2,2,MATCH(AS225,#REF!,0)))</f>
        <v/>
      </c>
      <c r="FV225" s="57" t="str">
        <f>IF(AT225="","",INDEX($FW$2:$GA$2,2,MATCH(AT225,#REF!,0)))</f>
        <v/>
      </c>
      <c r="FW225" s="57" t="str">
        <f>IF(AU225="","",INDEX($FW$2:$GA$2,2,MATCH(AU225,#REF!,0)))</f>
        <v/>
      </c>
      <c r="FX225" s="57" t="str">
        <f>IF(AV225="","",INDEX($FW$2:$GA$2,2,MATCH(AV225,#REF!,0)))</f>
        <v/>
      </c>
      <c r="FY225" s="57" t="str">
        <f>IF(AW225="","",INDEX($FW$2:$GA$2,2,MATCH(AW225,#REF!,0)))</f>
        <v/>
      </c>
      <c r="FZ225" s="58" t="str">
        <f>IF(AX225="","",INDEX($FW$2:$GA$2,2,MATCH(AX225,#REF!,0)))</f>
        <v/>
      </c>
      <c r="GA225" s="59" t="e">
        <f>SUMPRODUCT(FQ225:FZ225,#REF!)</f>
        <v>#REF!</v>
      </c>
      <c r="GB225" s="43"/>
      <c r="GC225" s="88" t="str">
        <f t="shared" si="394"/>
        <v/>
      </c>
      <c r="GD225" s="88" t="e">
        <f t="shared" si="395"/>
        <v>#REF!</v>
      </c>
      <c r="GE225" s="88" t="e">
        <f t="shared" si="396"/>
        <v>#REF!</v>
      </c>
      <c r="GF225" s="87" t="e">
        <f t="shared" si="397"/>
        <v>#REF!</v>
      </c>
      <c r="GG225" s="87" t="str">
        <f t="shared" si="398"/>
        <v/>
      </c>
      <c r="GH225" s="87" t="str">
        <f t="shared" si="399"/>
        <v/>
      </c>
      <c r="GI225" s="87" t="str">
        <f t="shared" si="400"/>
        <v/>
      </c>
      <c r="GJ225" s="87" t="str">
        <f t="shared" si="401"/>
        <v/>
      </c>
    </row>
    <row r="226" spans="1:192" s="13" customFormat="1" ht="22.5" customHeight="1">
      <c r="A226" s="608"/>
      <c r="B226" s="166"/>
      <c r="C226" s="494"/>
      <c r="D226" s="498" t="s">
        <v>374</v>
      </c>
      <c r="E226" s="195" t="s">
        <v>285</v>
      </c>
      <c r="F226" s="198" t="s">
        <v>358</v>
      </c>
      <c r="G226" s="167"/>
      <c r="H226" s="165"/>
      <c r="I226" s="167">
        <v>2008</v>
      </c>
      <c r="J226" s="167" t="str">
        <f t="shared" si="403"/>
        <v>平20</v>
      </c>
      <c r="K226" s="167"/>
      <c r="L226" s="621">
        <v>1390</v>
      </c>
      <c r="M226" s="68"/>
      <c r="N226" s="68"/>
      <c r="O226" s="168"/>
      <c r="P226" s="168"/>
      <c r="Q226" s="169"/>
      <c r="R226" s="461" t="e">
        <f t="shared" si="404"/>
        <v>#DIV/0!</v>
      </c>
      <c r="S226" s="461" t="e">
        <f t="shared" si="405"/>
        <v>#DIV/0!</v>
      </c>
      <c r="T226" s="462" t="e">
        <f t="shared" si="406"/>
        <v>#DIV/0!</v>
      </c>
      <c r="U226" s="68"/>
      <c r="V226" s="68"/>
      <c r="W226" s="68"/>
      <c r="X226" s="68"/>
      <c r="Y226" s="68"/>
      <c r="Z226" s="79" t="str">
        <f t="shared" si="407"/>
        <v>3: 1,000㎡以上</v>
      </c>
      <c r="AA226" s="69"/>
      <c r="AB226" s="69" t="str">
        <f t="shared" si="408"/>
        <v/>
      </c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173"/>
      <c r="AN226" s="463" t="str">
        <f t="shared" si="409"/>
        <v/>
      </c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68">
        <f t="shared" si="410"/>
        <v>7</v>
      </c>
      <c r="AZ226" s="68"/>
      <c r="BA226" s="68">
        <f t="shared" si="411"/>
        <v>7</v>
      </c>
      <c r="BB226" s="69" t="e">
        <f t="shared" si="412"/>
        <v>#REF!</v>
      </c>
      <c r="BC226" s="146"/>
      <c r="BD226" s="465"/>
      <c r="BE226" s="466"/>
      <c r="BF226" s="174"/>
      <c r="BG226" s="175"/>
      <c r="BH226" s="467"/>
      <c r="BI226" s="465"/>
      <c r="BJ226" s="441" t="str">
        <f t="shared" si="413"/>
        <v/>
      </c>
      <c r="BK226" s="441" t="s">
        <v>70</v>
      </c>
      <c r="BL226" s="441">
        <v>2</v>
      </c>
      <c r="BM226" s="441" t="s">
        <v>2</v>
      </c>
      <c r="BN226" s="442" t="s">
        <v>414</v>
      </c>
      <c r="BO226" s="449" t="s">
        <v>2</v>
      </c>
      <c r="BP226" s="444" t="s">
        <v>2</v>
      </c>
      <c r="BQ226" s="446" t="s">
        <v>1</v>
      </c>
      <c r="BR226" s="446" t="s">
        <v>1</v>
      </c>
      <c r="BS226" s="441" t="s">
        <v>0</v>
      </c>
      <c r="BT226" s="441" t="s">
        <v>0</v>
      </c>
      <c r="BU226" s="441" t="s">
        <v>0</v>
      </c>
      <c r="BV226" s="442" t="s">
        <v>42</v>
      </c>
      <c r="BW226" s="191" t="s">
        <v>0</v>
      </c>
      <c r="BX226" s="190"/>
      <c r="BY226" s="190"/>
      <c r="BZ226" s="499"/>
      <c r="CA226" s="192">
        <v>1</v>
      </c>
      <c r="CB226" s="177" t="str">
        <f>IF($F226="","",IFERROR(INDEX(#REF!,MATCH('一覧（改訂前の当初）'!$F180,#REF!,0),MATCH($CA$4,#REF!,0)),""))</f>
        <v/>
      </c>
      <c r="CC226" s="178" t="str">
        <f t="shared" si="431"/>
        <v/>
      </c>
      <c r="CD226" s="176" t="str">
        <f t="shared" si="387"/>
        <v/>
      </c>
      <c r="CE226" s="179"/>
      <c r="CF226" s="106" t="str">
        <f t="shared" si="388"/>
        <v/>
      </c>
      <c r="CG226" s="75" t="str">
        <f>IF(OR($CF226="",$F226=""),"",INDEX(#REF!,MATCH($F226,#REF!,0),MATCH(CF$4,#REF!,0)))</f>
        <v/>
      </c>
      <c r="CH226" s="180" t="str">
        <f t="shared" si="389"/>
        <v/>
      </c>
      <c r="CI226" s="75">
        <v>1</v>
      </c>
      <c r="CJ226" s="181" t="str">
        <f t="shared" si="414"/>
        <v/>
      </c>
      <c r="CK226" s="107" t="e">
        <f>IF(OR(L226="",TYPE(L226)&lt;&gt;1),"",IF(OR(BJ226="",INDEX(#REF!,MATCH('一覧（改訂前の当初）'!$N180,#REF!,0),MATCH('一覧（改訂前の当初）'!CK$4,#REF!,0))="",INDEX(#REF!,MATCH('一覧（改訂前の当初）'!$N180,#REF!,0),MATCH('一覧（改訂前の当初）'!CK$4,#REF!,0))+$I226&gt;=BJ226),"",IF(OR(BI226="事後保全対応で更新",BI226="事後保全のみ更新せず"),"",INDEX(#REF!,MATCH('一覧（改訂前の当初）'!$N180,#REF!,0),MATCH('一覧（改訂前の当初）'!CK$4,#REF!,0))+$I226)))</f>
        <v>#REF!</v>
      </c>
      <c r="CL226" s="75" t="e">
        <f>IF(OR(CK226="",$F226=""),"",IF(AND(CK226&lt;&gt;"",$CF226=CK226),INDEX(#REF!,MATCH($F226,#REF!,0),MATCH(CK$4,#REF!,0))+35,INDEX(#REF!,MATCH($F226,#REF!,0),MATCH(CK$4,#REF!,0))))</f>
        <v>#REF!</v>
      </c>
      <c r="CM226" s="180" t="e">
        <f t="shared" si="415"/>
        <v>#REF!</v>
      </c>
      <c r="CN226" s="75">
        <v>1</v>
      </c>
      <c r="CO226" s="181" t="e">
        <f t="shared" si="416"/>
        <v>#REF!</v>
      </c>
      <c r="CP226" s="107" t="e">
        <f>IF(OR(L226="",TYPE(L226)&lt;&gt;1),"",IF(OR(BJ226="",INDEX(#REF!,MATCH('一覧（改訂前の当初）'!N180,#REF!,0),MATCH(CP$4,#REF!,0))="",INDEX(#REF!,MATCH('一覧（改訂前の当初）'!N180,#REF!,0),MATCH(CP$4,#REF!,0))+$I226&gt;=BJ226),"",IF(OR(BI226="事後保全対応で更新",BI226="事後保全のみ更新せず"),"",INDEX(#REF!,MATCH('一覧（改訂前の当初）'!$N180,#REF!,0),MATCH('一覧（改訂前の当初）'!CP$4,#REF!,0))+$I226)))</f>
        <v>#REF!</v>
      </c>
      <c r="CQ226" s="75" t="e">
        <f>IF(OR(CP226="",$F226=""),"",IF(BI226="中規模のみで残存維持",IF(AND($CF226=CP226,CP226&lt;&gt;""),INDEX(#REF!,MATCH($F226,#REF!,0),MATCH(CK$4,#REF!,0))+35,INDEX(#REF!,MATCH($F226,#REF!,0),MATCH(CK$4,#REF!,0))),IF(AND($CF226=CP226,CP226&lt;&gt;""),INDEX(#REF!,MATCH($F226,#REF!,0),MATCH(CF$4,#REF!,0))+35,INDEX(#REF!,MATCH($F226,#REF!,0),MATCH(CP$4,#REF!,0)))))</f>
        <v>#REF!</v>
      </c>
      <c r="CR226" s="180" t="e">
        <f t="shared" si="390"/>
        <v>#REF!</v>
      </c>
      <c r="CS226" s="75">
        <v>1</v>
      </c>
      <c r="CT226" s="181" t="e">
        <f t="shared" si="430"/>
        <v>#REF!</v>
      </c>
      <c r="CU226" s="107" t="e">
        <f>IF(OR(L226="",TYPE(L226)&lt;&gt;1),"",IF(OR(BJ226="",,INDEX(#REF!,MATCH('一覧（改訂前の当初）'!$N180,#REF!,0),MATCH('一覧（改訂前の当初）'!CU$4,#REF!,0))="",INDEX(#REF!,MATCH('一覧（改訂前の当初）'!$N180,#REF!,0),MATCH('一覧（改訂前の当初）'!CU$4,#REF!,0))+I226&gt;=BJ226),"",IF(OR(BI226="事後保全対応で更新",BI226="事後保全のみ更新せず"),"",INDEX(#REF!,MATCH('一覧（改訂前の当初）'!$N180,#REF!,0),MATCH('一覧（改訂前の当初）'!CU$4,#REF!,0))+I226)))</f>
        <v>#REF!</v>
      </c>
      <c r="CV226" s="75" t="e">
        <f>IF(OR(CU226="",$F226=""),"",IF(AND(CU226&lt;&gt;"",$CF226=CU226),INDEX(#REF!,MATCH($F226,#REF!,0),MATCH(CF$4,#REF!,0))+35,INDEX(#REF!,MATCH($F226,#REF!,0),MATCH(CU$4,#REF!,0))))</f>
        <v>#REF!</v>
      </c>
      <c r="CW226" s="180" t="e">
        <f t="shared" si="417"/>
        <v>#REF!</v>
      </c>
      <c r="CX226" s="75">
        <v>1</v>
      </c>
      <c r="CY226" s="182" t="e">
        <f t="shared" si="418"/>
        <v>#REF!</v>
      </c>
      <c r="CZ226" s="109" t="str">
        <f t="shared" si="391"/>
        <v/>
      </c>
      <c r="DA226" s="76" t="str">
        <f t="shared" si="402"/>
        <v/>
      </c>
      <c r="DB226" s="82">
        <v>1</v>
      </c>
      <c r="DC226" s="183" t="str">
        <f t="shared" si="392"/>
        <v/>
      </c>
      <c r="DD226" s="85" t="str">
        <f>IF($CZ226="","",INDEX(#REF!,MATCH($F226,#REF!,0),MATCH(CZ$4,#REF!,0)))</f>
        <v/>
      </c>
      <c r="DE226" s="184" t="str">
        <f t="shared" si="419"/>
        <v/>
      </c>
      <c r="DF226" s="77">
        <v>3</v>
      </c>
      <c r="DG226" s="185" t="str">
        <f t="shared" si="420"/>
        <v/>
      </c>
      <c r="DH226" s="78" t="str">
        <f t="shared" si="421"/>
        <v/>
      </c>
      <c r="DI226" s="75" t="str">
        <f>IF(OR(DH226="",$F226=""),"",IF(AND(DH226&lt;&gt;"",$CF226=DH226),INDEX(#REF!,MATCH($F226,#REF!,0),MATCH(DI$4,#REF!,0))+35,INDEX(#REF!,MATCH($F226,#REF!,0),MATCH(DI$4,#REF!,0))))</f>
        <v/>
      </c>
      <c r="DJ226" s="180" t="str">
        <f t="shared" si="422"/>
        <v/>
      </c>
      <c r="DK226" s="75">
        <v>1</v>
      </c>
      <c r="DL226" s="181" t="str">
        <f t="shared" si="423"/>
        <v/>
      </c>
      <c r="DM226" s="78" t="str">
        <f t="shared" si="424"/>
        <v/>
      </c>
      <c r="DN226" s="75" t="str">
        <f>IF(OR(DM226="",$F226=""),"",IF(AND($BJ226=DM226,DM226&lt;&gt;""),INDEX(#REF!,MATCH($F226,#REF!,0),MATCH(DN$4,#REF!,0))+35,INDEX(#REF!,MATCH($F226,#REF!,0),MATCH(DN$4,#REF!,0))))</f>
        <v/>
      </c>
      <c r="DO226" s="180" t="str">
        <f t="shared" si="425"/>
        <v/>
      </c>
      <c r="DP226" s="75">
        <v>1</v>
      </c>
      <c r="DQ226" s="181" t="str">
        <f t="shared" si="426"/>
        <v/>
      </c>
      <c r="DR226" s="78" t="str">
        <f t="shared" si="427"/>
        <v/>
      </c>
      <c r="DS226" s="75" t="str">
        <f>IF(OR(DR226="",$F226=""),"",IF(AND(DR226&lt;&gt;"",$CF226=DR226),INDEX(#REF!,MATCH($F226,#REF!,0),MATCH(DS$4,#REF!,0))+35,INDEX(#REF!,MATCH($F226,#REF!,0),MATCH(DS$4,#REF!,0))))</f>
        <v/>
      </c>
      <c r="DT226" s="180" t="str">
        <f t="shared" si="428"/>
        <v/>
      </c>
      <c r="DU226" s="75">
        <v>1</v>
      </c>
      <c r="DV226" s="154" t="str">
        <f t="shared" si="429"/>
        <v/>
      </c>
      <c r="DW226" s="508"/>
      <c r="DX226" s="345"/>
      <c r="DY226" s="348"/>
      <c r="DZ226" s="348"/>
      <c r="EA226" s="348"/>
      <c r="EB226" s="349"/>
      <c r="EC226" s="388"/>
      <c r="ED226" s="348"/>
      <c r="EE226" s="363" t="s">
        <v>438</v>
      </c>
      <c r="EF226" s="363" t="s">
        <v>438</v>
      </c>
      <c r="EG226" s="354" t="s">
        <v>438</v>
      </c>
      <c r="EH226" s="391" t="s">
        <v>438</v>
      </c>
      <c r="EI226" s="376" t="s">
        <v>55</v>
      </c>
      <c r="EJ226" s="376" t="s">
        <v>55</v>
      </c>
      <c r="EK226" s="348"/>
      <c r="EL226" s="349"/>
      <c r="EM226" s="388"/>
      <c r="EN226" s="348"/>
      <c r="EO226" s="348"/>
      <c r="EP226" s="348"/>
      <c r="EQ226" s="349"/>
      <c r="ER226" s="388"/>
      <c r="ES226" s="348"/>
      <c r="ET226" s="348"/>
      <c r="EU226" s="348"/>
      <c r="EV226" s="349"/>
      <c r="EW226" s="388"/>
      <c r="EX226" s="348"/>
      <c r="EY226" s="348"/>
      <c r="EZ226" s="348"/>
      <c r="FA226" s="349"/>
      <c r="FB226" s="423" t="s">
        <v>430</v>
      </c>
      <c r="FC226" s="366" t="s">
        <v>430</v>
      </c>
      <c r="FD226" s="366" t="s">
        <v>430</v>
      </c>
      <c r="FE226" s="348"/>
      <c r="FF226" s="349"/>
      <c r="FG226" s="541"/>
      <c r="FH226" s="348"/>
      <c r="FI226" s="348"/>
      <c r="FJ226" s="348"/>
      <c r="FK226" s="524"/>
      <c r="FL226" s="210"/>
      <c r="FM226" s="43"/>
      <c r="FN226" s="43"/>
      <c r="FO226" s="55" t="str">
        <f t="shared" si="393"/>
        <v/>
      </c>
      <c r="FP226" s="43"/>
      <c r="FQ226" s="56" t="str">
        <f>IF(AO226="","",INDEX($FW$2:$GA$2,2,MATCH(AO226,#REF!,0)))</f>
        <v/>
      </c>
      <c r="FR226" s="57" t="str">
        <f>IF(AP226="","",INDEX($FW$2:$GA$2,2,MATCH(AP226,#REF!,0)))</f>
        <v/>
      </c>
      <c r="FS226" s="57" t="str">
        <f>IF(AQ226="","",INDEX($FW$2:$GA$2,2,MATCH(AQ226,#REF!,0)))</f>
        <v/>
      </c>
      <c r="FT226" s="57" t="str">
        <f>IF(AR226="","",INDEX($FW$2:$GA$2,2,MATCH(AR226,#REF!,0)))</f>
        <v/>
      </c>
      <c r="FU226" s="57" t="str">
        <f>IF(AS226="","",INDEX($FW$2:$GA$2,2,MATCH(AS226,#REF!,0)))</f>
        <v/>
      </c>
      <c r="FV226" s="57" t="str">
        <f>IF(AT226="","",INDEX($FW$2:$GA$2,2,MATCH(AT226,#REF!,0)))</f>
        <v/>
      </c>
      <c r="FW226" s="57" t="str">
        <f>IF(AU226="","",INDEX($FW$2:$GA$2,2,MATCH(AU226,#REF!,0)))</f>
        <v/>
      </c>
      <c r="FX226" s="57" t="str">
        <f>IF(AV226="","",INDEX($FW$2:$GA$2,2,MATCH(AV226,#REF!,0)))</f>
        <v/>
      </c>
      <c r="FY226" s="57" t="str">
        <f>IF(AW226="","",INDEX($FW$2:$GA$2,2,MATCH(AW226,#REF!,0)))</f>
        <v/>
      </c>
      <c r="FZ226" s="58" t="str">
        <f>IF(AX226="","",INDEX($FW$2:$GA$2,2,MATCH(AX226,#REF!,0)))</f>
        <v/>
      </c>
      <c r="GA226" s="59" t="e">
        <f>SUMPRODUCT(FQ226:FZ226,#REF!)</f>
        <v>#REF!</v>
      </c>
      <c r="GB226" s="43"/>
      <c r="GC226" s="88" t="str">
        <f t="shared" si="394"/>
        <v/>
      </c>
      <c r="GD226" s="88" t="e">
        <f t="shared" si="395"/>
        <v>#REF!</v>
      </c>
      <c r="GE226" s="88" t="e">
        <f t="shared" si="396"/>
        <v>#REF!</v>
      </c>
      <c r="GF226" s="87" t="e">
        <f t="shared" si="397"/>
        <v>#REF!</v>
      </c>
      <c r="GG226" s="87" t="str">
        <f t="shared" si="398"/>
        <v/>
      </c>
      <c r="GH226" s="87" t="str">
        <f t="shared" si="399"/>
        <v/>
      </c>
      <c r="GI226" s="87" t="str">
        <f t="shared" si="400"/>
        <v/>
      </c>
      <c r="GJ226" s="87" t="str">
        <f t="shared" si="401"/>
        <v/>
      </c>
    </row>
    <row r="227" spans="1:192" s="13" customFormat="1" ht="22.5" customHeight="1">
      <c r="A227" s="608"/>
      <c r="B227" s="166"/>
      <c r="C227" s="494"/>
      <c r="D227" s="498" t="s">
        <v>374</v>
      </c>
      <c r="E227" s="195" t="s">
        <v>286</v>
      </c>
      <c r="F227" s="198" t="s">
        <v>358</v>
      </c>
      <c r="G227" s="167"/>
      <c r="H227" s="165"/>
      <c r="I227" s="167">
        <v>1968</v>
      </c>
      <c r="J227" s="167" t="str">
        <f t="shared" si="403"/>
        <v>昭43</v>
      </c>
      <c r="K227" s="167"/>
      <c r="L227" s="621">
        <v>68</v>
      </c>
      <c r="M227" s="68"/>
      <c r="N227" s="68"/>
      <c r="O227" s="168"/>
      <c r="P227" s="168"/>
      <c r="Q227" s="169"/>
      <c r="R227" s="461" t="e">
        <f t="shared" si="404"/>
        <v>#DIV/0!</v>
      </c>
      <c r="S227" s="461" t="e">
        <f t="shared" si="405"/>
        <v>#DIV/0!</v>
      </c>
      <c r="T227" s="462" t="e">
        <f t="shared" si="406"/>
        <v>#DIV/0!</v>
      </c>
      <c r="U227" s="68"/>
      <c r="V227" s="68"/>
      <c r="W227" s="68"/>
      <c r="X227" s="68"/>
      <c r="Y227" s="68"/>
      <c r="Z227" s="79" t="str">
        <f t="shared" si="407"/>
        <v>7: 100㎡未満</v>
      </c>
      <c r="AA227" s="69"/>
      <c r="AB227" s="69" t="str">
        <f t="shared" si="408"/>
        <v/>
      </c>
      <c r="AC227" s="170"/>
      <c r="AD227" s="170"/>
      <c r="AE227" s="171"/>
      <c r="AF227" s="170"/>
      <c r="AG227" s="170"/>
      <c r="AH227" s="170"/>
      <c r="AI227" s="172"/>
      <c r="AJ227" s="172"/>
      <c r="AK227" s="172"/>
      <c r="AL227" s="172"/>
      <c r="AM227" s="173"/>
      <c r="AN227" s="463" t="str">
        <f t="shared" si="409"/>
        <v/>
      </c>
      <c r="AO227" s="464"/>
      <c r="AP227" s="464"/>
      <c r="AQ227" s="464"/>
      <c r="AR227" s="464"/>
      <c r="AS227" s="464"/>
      <c r="AT227" s="464"/>
      <c r="AU227" s="464"/>
      <c r="AV227" s="464"/>
      <c r="AW227" s="464"/>
      <c r="AX227" s="464"/>
      <c r="AY227" s="68">
        <f t="shared" si="410"/>
        <v>47</v>
      </c>
      <c r="AZ227" s="68"/>
      <c r="BA227" s="68">
        <f t="shared" si="411"/>
        <v>47</v>
      </c>
      <c r="BB227" s="69" t="e">
        <f t="shared" si="412"/>
        <v>#REF!</v>
      </c>
      <c r="BC227" s="146"/>
      <c r="BD227" s="465"/>
      <c r="BE227" s="466"/>
      <c r="BF227" s="174"/>
      <c r="BG227" s="175"/>
      <c r="BH227" s="467"/>
      <c r="BI227" s="465"/>
      <c r="BJ227" s="441" t="str">
        <f t="shared" si="413"/>
        <v/>
      </c>
      <c r="BK227" s="441" t="s">
        <v>70</v>
      </c>
      <c r="BL227" s="441">
        <v>1</v>
      </c>
      <c r="BM227" s="441"/>
      <c r="BN227" s="442"/>
      <c r="BO227" s="440"/>
      <c r="BP227" s="441"/>
      <c r="BQ227" s="441"/>
      <c r="BR227" s="441"/>
      <c r="BS227" s="441"/>
      <c r="BT227" s="441"/>
      <c r="BU227" s="441"/>
      <c r="BV227" s="442"/>
      <c r="BW227" s="191"/>
      <c r="BX227" s="190"/>
      <c r="BY227" s="190"/>
      <c r="BZ227" s="499"/>
      <c r="CA227" s="192">
        <v>1</v>
      </c>
      <c r="CB227" s="177" t="str">
        <f>IF($F227="","",IFERROR(INDEX(#REF!,MATCH('一覧（改訂前の当初）'!$F181,#REF!,0),MATCH($CA$4,#REF!,0)),""))</f>
        <v/>
      </c>
      <c r="CC227" s="178" t="str">
        <f t="shared" si="431"/>
        <v/>
      </c>
      <c r="CD227" s="176" t="str">
        <f t="shared" si="387"/>
        <v/>
      </c>
      <c r="CE227" s="179"/>
      <c r="CF227" s="106" t="str">
        <f t="shared" si="388"/>
        <v/>
      </c>
      <c r="CG227" s="75" t="str">
        <f>IF(OR($CF227="",$F227=""),"",INDEX(#REF!,MATCH($F227,#REF!,0),MATCH(CF$4,#REF!,0)))</f>
        <v/>
      </c>
      <c r="CH227" s="180" t="str">
        <f t="shared" si="389"/>
        <v/>
      </c>
      <c r="CI227" s="75">
        <v>1</v>
      </c>
      <c r="CJ227" s="181" t="str">
        <f t="shared" si="414"/>
        <v/>
      </c>
      <c r="CK227" s="107" t="e">
        <f>IF(OR(L227="",TYPE(L227)&lt;&gt;1),"",IF(OR(BJ227="",INDEX(#REF!,MATCH('一覧（改訂前の当初）'!$N181,#REF!,0),MATCH('一覧（改訂前の当初）'!CK$4,#REF!,0))="",INDEX(#REF!,MATCH('一覧（改訂前の当初）'!$N181,#REF!,0),MATCH('一覧（改訂前の当初）'!CK$4,#REF!,0))+$I227&gt;=BJ227),"",IF(OR(BI227="事後保全対応で更新",BI227="事後保全のみ更新せず"),"",INDEX(#REF!,MATCH('一覧（改訂前の当初）'!$N181,#REF!,0),MATCH('一覧（改訂前の当初）'!CK$4,#REF!,0))+$I227)))</f>
        <v>#REF!</v>
      </c>
      <c r="CL227" s="75" t="e">
        <f>IF(OR(CK227="",$F227=""),"",IF(AND(CK227&lt;&gt;"",$CF227=CK227),INDEX(#REF!,MATCH($F227,#REF!,0),MATCH(CK$4,#REF!,0))+35,INDEX(#REF!,MATCH($F227,#REF!,0),MATCH(CK$4,#REF!,0))))</f>
        <v>#REF!</v>
      </c>
      <c r="CM227" s="180" t="e">
        <f t="shared" si="415"/>
        <v>#REF!</v>
      </c>
      <c r="CN227" s="75">
        <v>1</v>
      </c>
      <c r="CO227" s="181" t="e">
        <f t="shared" si="416"/>
        <v>#REF!</v>
      </c>
      <c r="CP227" s="107" t="e">
        <f>IF(OR(L227="",TYPE(L227)&lt;&gt;1),"",IF(OR(BJ227="",INDEX(#REF!,MATCH('一覧（改訂前の当初）'!N181,#REF!,0),MATCH(CP$4,#REF!,0))="",INDEX(#REF!,MATCH('一覧（改訂前の当初）'!N181,#REF!,0),MATCH(CP$4,#REF!,0))+$I227&gt;=BJ227),"",IF(OR(BI227="事後保全対応で更新",BI227="事後保全のみ更新せず"),"",INDEX(#REF!,MATCH('一覧（改訂前の当初）'!$N181,#REF!,0),MATCH('一覧（改訂前の当初）'!CP$4,#REF!,0))+$I227)))</f>
        <v>#REF!</v>
      </c>
      <c r="CQ227" s="75" t="e">
        <f>IF(OR(CP227="",$F227=""),"",IF(BI227="中規模のみで残存維持",IF(AND($CF227=CP227,CP227&lt;&gt;""),INDEX(#REF!,MATCH($F227,#REF!,0),MATCH(CK$4,#REF!,0))+35,INDEX(#REF!,MATCH($F227,#REF!,0),MATCH(CK$4,#REF!,0))),IF(AND($CF227=CP227,CP227&lt;&gt;""),INDEX(#REF!,MATCH($F227,#REF!,0),MATCH(CF$4,#REF!,0))+35,INDEX(#REF!,MATCH($F227,#REF!,0),MATCH(CP$4,#REF!,0)))))</f>
        <v>#REF!</v>
      </c>
      <c r="CR227" s="180" t="e">
        <f t="shared" si="390"/>
        <v>#REF!</v>
      </c>
      <c r="CS227" s="75">
        <v>1</v>
      </c>
      <c r="CT227" s="181" t="e">
        <f t="shared" si="430"/>
        <v>#REF!</v>
      </c>
      <c r="CU227" s="107" t="e">
        <f>IF(OR(L227="",TYPE(L227)&lt;&gt;1),"",IF(OR(BJ227="",,INDEX(#REF!,MATCH('一覧（改訂前の当初）'!$N181,#REF!,0),MATCH('一覧（改訂前の当初）'!CU$4,#REF!,0))="",INDEX(#REF!,MATCH('一覧（改訂前の当初）'!$N181,#REF!,0),MATCH('一覧（改訂前の当初）'!CU$4,#REF!,0))+I227&gt;=BJ227),"",IF(OR(BI227="事後保全対応で更新",BI227="事後保全のみ更新せず"),"",INDEX(#REF!,MATCH('一覧（改訂前の当初）'!$N181,#REF!,0),MATCH('一覧（改訂前の当初）'!CU$4,#REF!,0))+I227)))</f>
        <v>#REF!</v>
      </c>
      <c r="CV227" s="75" t="e">
        <f>IF(OR(CU227="",$F227=""),"",IF(AND(CU227&lt;&gt;"",$CF227=CU227),INDEX(#REF!,MATCH($F227,#REF!,0),MATCH(CF$4,#REF!,0))+35,INDEX(#REF!,MATCH($F227,#REF!,0),MATCH(CU$4,#REF!,0))))</f>
        <v>#REF!</v>
      </c>
      <c r="CW227" s="180" t="e">
        <f t="shared" si="417"/>
        <v>#REF!</v>
      </c>
      <c r="CX227" s="75">
        <v>1</v>
      </c>
      <c r="CY227" s="182" t="e">
        <f t="shared" si="418"/>
        <v>#REF!</v>
      </c>
      <c r="CZ227" s="109" t="str">
        <f t="shared" si="391"/>
        <v/>
      </c>
      <c r="DA227" s="76" t="str">
        <f t="shared" si="402"/>
        <v/>
      </c>
      <c r="DB227" s="82">
        <v>1</v>
      </c>
      <c r="DC227" s="183" t="str">
        <f t="shared" si="392"/>
        <v/>
      </c>
      <c r="DD227" s="85" t="str">
        <f>IF($CZ227="","",INDEX(#REF!,MATCH($F227,#REF!,0),MATCH(CZ$4,#REF!,0)))</f>
        <v/>
      </c>
      <c r="DE227" s="184" t="str">
        <f t="shared" si="419"/>
        <v/>
      </c>
      <c r="DF227" s="77">
        <v>3</v>
      </c>
      <c r="DG227" s="185" t="str">
        <f t="shared" si="420"/>
        <v/>
      </c>
      <c r="DH227" s="78" t="str">
        <f t="shared" si="421"/>
        <v/>
      </c>
      <c r="DI227" s="75" t="str">
        <f>IF(OR(DH227="",$F227=""),"",IF(AND(DH227&lt;&gt;"",$CF227=DH227),INDEX(#REF!,MATCH($F227,#REF!,0),MATCH(DI$4,#REF!,0))+35,INDEX(#REF!,MATCH($F227,#REF!,0),MATCH(DI$4,#REF!,0))))</f>
        <v/>
      </c>
      <c r="DJ227" s="180" t="str">
        <f t="shared" si="422"/>
        <v/>
      </c>
      <c r="DK227" s="75">
        <v>1</v>
      </c>
      <c r="DL227" s="181" t="str">
        <f t="shared" si="423"/>
        <v/>
      </c>
      <c r="DM227" s="78" t="str">
        <f t="shared" si="424"/>
        <v/>
      </c>
      <c r="DN227" s="75" t="str">
        <f>IF(OR(DM227="",$F227=""),"",IF(AND($BJ227=DM227,DM227&lt;&gt;""),INDEX(#REF!,MATCH($F227,#REF!,0),MATCH(DN$4,#REF!,0))+35,INDEX(#REF!,MATCH($F227,#REF!,0),MATCH(DN$4,#REF!,0))))</f>
        <v/>
      </c>
      <c r="DO227" s="180" t="str">
        <f t="shared" si="425"/>
        <v/>
      </c>
      <c r="DP227" s="75">
        <v>1</v>
      </c>
      <c r="DQ227" s="181" t="str">
        <f t="shared" si="426"/>
        <v/>
      </c>
      <c r="DR227" s="78" t="str">
        <f t="shared" si="427"/>
        <v/>
      </c>
      <c r="DS227" s="75" t="str">
        <f>IF(OR(DR227="",$F227=""),"",IF(AND(DR227&lt;&gt;"",$CF227=DR227),INDEX(#REF!,MATCH($F227,#REF!,0),MATCH(DS$4,#REF!,0))+35,INDEX(#REF!,MATCH($F227,#REF!,0),MATCH(DS$4,#REF!,0))))</f>
        <v/>
      </c>
      <c r="DT227" s="180" t="str">
        <f t="shared" si="428"/>
        <v/>
      </c>
      <c r="DU227" s="75">
        <v>1</v>
      </c>
      <c r="DV227" s="154" t="str">
        <f t="shared" si="429"/>
        <v/>
      </c>
      <c r="DW227" s="508"/>
      <c r="DX227" s="345"/>
      <c r="DY227" s="348"/>
      <c r="DZ227" s="348"/>
      <c r="EA227" s="348"/>
      <c r="EB227" s="349"/>
      <c r="EC227" s="388"/>
      <c r="ED227" s="348"/>
      <c r="EE227" s="372" t="s">
        <v>442</v>
      </c>
      <c r="EF227" s="372" t="s">
        <v>442</v>
      </c>
      <c r="EG227" s="349"/>
      <c r="EH227" s="388"/>
      <c r="EI227" s="348"/>
      <c r="EJ227" s="348"/>
      <c r="EK227" s="348"/>
      <c r="EL227" s="349"/>
      <c r="EM227" s="388"/>
      <c r="EN227" s="348"/>
      <c r="EO227" s="348"/>
      <c r="EP227" s="348"/>
      <c r="EQ227" s="349"/>
      <c r="ER227" s="388"/>
      <c r="ES227" s="348"/>
      <c r="ET227" s="348"/>
      <c r="EU227" s="348"/>
      <c r="EV227" s="349"/>
      <c r="EW227" s="388"/>
      <c r="EX227" s="348"/>
      <c r="EY227" s="368"/>
      <c r="EZ227" s="629" t="s">
        <v>429</v>
      </c>
      <c r="FA227" s="630" t="s">
        <v>429</v>
      </c>
      <c r="FB227" s="388"/>
      <c r="FC227" s="348"/>
      <c r="FD227" s="348"/>
      <c r="FE227" s="348"/>
      <c r="FF227" s="349"/>
      <c r="FG227" s="541"/>
      <c r="FH227" s="348"/>
      <c r="FI227" s="348"/>
      <c r="FJ227" s="348"/>
      <c r="FK227" s="524"/>
      <c r="FL227" s="210"/>
      <c r="FM227" s="43"/>
      <c r="FN227" s="43"/>
      <c r="FO227" s="55" t="str">
        <f t="shared" si="393"/>
        <v/>
      </c>
      <c r="FP227" s="43"/>
      <c r="FQ227" s="56" t="str">
        <f>IF(AO227="","",INDEX($FW$2:$GA$2,2,MATCH(AO227,#REF!,0)))</f>
        <v/>
      </c>
      <c r="FR227" s="57" t="str">
        <f>IF(AP227="","",INDEX($FW$2:$GA$2,2,MATCH(AP227,#REF!,0)))</f>
        <v/>
      </c>
      <c r="FS227" s="57" t="str">
        <f>IF(AQ227="","",INDEX($FW$2:$GA$2,2,MATCH(AQ227,#REF!,0)))</f>
        <v/>
      </c>
      <c r="FT227" s="57" t="str">
        <f>IF(AR227="","",INDEX($FW$2:$GA$2,2,MATCH(AR227,#REF!,0)))</f>
        <v/>
      </c>
      <c r="FU227" s="57" t="str">
        <f>IF(AS227="","",INDEX($FW$2:$GA$2,2,MATCH(AS227,#REF!,0)))</f>
        <v/>
      </c>
      <c r="FV227" s="57" t="str">
        <f>IF(AT227="","",INDEX($FW$2:$GA$2,2,MATCH(AT227,#REF!,0)))</f>
        <v/>
      </c>
      <c r="FW227" s="57" t="str">
        <f>IF(AU227="","",INDEX($FW$2:$GA$2,2,MATCH(AU227,#REF!,0)))</f>
        <v/>
      </c>
      <c r="FX227" s="57" t="str">
        <f>IF(AV227="","",INDEX($FW$2:$GA$2,2,MATCH(AV227,#REF!,0)))</f>
        <v/>
      </c>
      <c r="FY227" s="57" t="str">
        <f>IF(AW227="","",INDEX($FW$2:$GA$2,2,MATCH(AW227,#REF!,0)))</f>
        <v/>
      </c>
      <c r="FZ227" s="58" t="str">
        <f>IF(AX227="","",INDEX($FW$2:$GA$2,2,MATCH(AX227,#REF!,0)))</f>
        <v/>
      </c>
      <c r="GA227" s="59" t="e">
        <f>SUMPRODUCT(FQ227:FZ227,#REF!)</f>
        <v>#REF!</v>
      </c>
      <c r="GB227" s="43"/>
      <c r="GC227" s="88" t="str">
        <f t="shared" si="394"/>
        <v/>
      </c>
      <c r="GD227" s="88" t="e">
        <f t="shared" si="395"/>
        <v>#REF!</v>
      </c>
      <c r="GE227" s="88" t="e">
        <f t="shared" si="396"/>
        <v>#REF!</v>
      </c>
      <c r="GF227" s="87" t="e">
        <f t="shared" si="397"/>
        <v>#REF!</v>
      </c>
      <c r="GG227" s="87" t="str">
        <f t="shared" si="398"/>
        <v/>
      </c>
      <c r="GH227" s="87" t="str">
        <f t="shared" si="399"/>
        <v/>
      </c>
      <c r="GI227" s="87" t="str">
        <f t="shared" si="400"/>
        <v/>
      </c>
      <c r="GJ227" s="87" t="str">
        <f t="shared" si="401"/>
        <v/>
      </c>
    </row>
    <row r="228" spans="1:192" s="13" customFormat="1" ht="22.5" customHeight="1">
      <c r="A228" s="608"/>
      <c r="B228" s="166"/>
      <c r="C228" s="494"/>
      <c r="D228" s="498" t="s">
        <v>374</v>
      </c>
      <c r="E228" s="195" t="s">
        <v>287</v>
      </c>
      <c r="F228" s="198" t="s">
        <v>358</v>
      </c>
      <c r="G228" s="167"/>
      <c r="H228" s="165"/>
      <c r="I228" s="167">
        <v>2006</v>
      </c>
      <c r="J228" s="167" t="str">
        <f t="shared" si="403"/>
        <v>平18</v>
      </c>
      <c r="K228" s="167"/>
      <c r="L228" s="621">
        <v>4023</v>
      </c>
      <c r="M228" s="68"/>
      <c r="N228" s="68"/>
      <c r="O228" s="168"/>
      <c r="P228" s="168"/>
      <c r="Q228" s="169"/>
      <c r="R228" s="461" t="e">
        <f t="shared" si="404"/>
        <v>#DIV/0!</v>
      </c>
      <c r="S228" s="461" t="e">
        <f t="shared" si="405"/>
        <v>#DIV/0!</v>
      </c>
      <c r="T228" s="462" t="e">
        <f t="shared" si="406"/>
        <v>#DIV/0!</v>
      </c>
      <c r="U228" s="68"/>
      <c r="V228" s="68"/>
      <c r="W228" s="68"/>
      <c r="X228" s="68"/>
      <c r="Y228" s="68"/>
      <c r="Z228" s="79" t="str">
        <f t="shared" si="407"/>
        <v>2: 3,000㎡以上</v>
      </c>
      <c r="AA228" s="69"/>
      <c r="AB228" s="69" t="str">
        <f t="shared" si="408"/>
        <v/>
      </c>
      <c r="AC228" s="170"/>
      <c r="AD228" s="170"/>
      <c r="AE228" s="171"/>
      <c r="AF228" s="170"/>
      <c r="AG228" s="170"/>
      <c r="AH228" s="170"/>
      <c r="AI228" s="172"/>
      <c r="AJ228" s="172"/>
      <c r="AK228" s="172"/>
      <c r="AL228" s="172"/>
      <c r="AM228" s="173"/>
      <c r="AN228" s="463" t="str">
        <f t="shared" si="409"/>
        <v/>
      </c>
      <c r="AO228" s="464"/>
      <c r="AP228" s="464"/>
      <c r="AQ228" s="464"/>
      <c r="AR228" s="464"/>
      <c r="AS228" s="464"/>
      <c r="AT228" s="464"/>
      <c r="AU228" s="464"/>
      <c r="AV228" s="464"/>
      <c r="AW228" s="464"/>
      <c r="AX228" s="464"/>
      <c r="AY228" s="68">
        <f t="shared" si="410"/>
        <v>9</v>
      </c>
      <c r="AZ228" s="68"/>
      <c r="BA228" s="68">
        <f t="shared" si="411"/>
        <v>9</v>
      </c>
      <c r="BB228" s="69" t="e">
        <f t="shared" si="412"/>
        <v>#REF!</v>
      </c>
      <c r="BC228" s="146"/>
      <c r="BD228" s="465"/>
      <c r="BE228" s="466"/>
      <c r="BF228" s="174"/>
      <c r="BG228" s="175"/>
      <c r="BH228" s="467"/>
      <c r="BI228" s="465"/>
      <c r="BJ228" s="441" t="str">
        <f t="shared" si="413"/>
        <v/>
      </c>
      <c r="BK228" s="441" t="s">
        <v>68</v>
      </c>
      <c r="BL228" s="441">
        <v>2</v>
      </c>
      <c r="BM228" s="441"/>
      <c r="BN228" s="442"/>
      <c r="BO228" s="440"/>
      <c r="BP228" s="441"/>
      <c r="BQ228" s="441"/>
      <c r="BR228" s="441"/>
      <c r="BS228" s="441"/>
      <c r="BT228" s="441"/>
      <c r="BU228" s="441"/>
      <c r="BV228" s="442"/>
      <c r="BW228" s="191"/>
      <c r="BX228" s="190"/>
      <c r="BY228" s="190"/>
      <c r="BZ228" s="499"/>
      <c r="CA228" s="192">
        <v>1</v>
      </c>
      <c r="CB228" s="177" t="str">
        <f>IF($F228="","",IFERROR(INDEX(#REF!,MATCH('一覧（改訂前の当初）'!$F182,#REF!,0),MATCH($CA$4,#REF!,0)),""))</f>
        <v/>
      </c>
      <c r="CC228" s="178" t="str">
        <f t="shared" si="431"/>
        <v/>
      </c>
      <c r="CD228" s="176" t="str">
        <f t="shared" si="387"/>
        <v/>
      </c>
      <c r="CE228" s="179"/>
      <c r="CF228" s="106" t="str">
        <f t="shared" si="388"/>
        <v/>
      </c>
      <c r="CG228" s="75" t="str">
        <f>IF(OR($CF228="",$F228=""),"",INDEX(#REF!,MATCH($F228,#REF!,0),MATCH(CF$4,#REF!,0)))</f>
        <v/>
      </c>
      <c r="CH228" s="180" t="str">
        <f t="shared" si="389"/>
        <v/>
      </c>
      <c r="CI228" s="75">
        <v>1</v>
      </c>
      <c r="CJ228" s="181" t="str">
        <f t="shared" si="414"/>
        <v/>
      </c>
      <c r="CK228" s="107" t="e">
        <f>IF(OR(L228="",TYPE(L228)&lt;&gt;1),"",IF(OR(BJ228="",INDEX(#REF!,MATCH('一覧（改訂前の当初）'!$N182,#REF!,0),MATCH('一覧（改訂前の当初）'!CK$4,#REF!,0))="",INDEX(#REF!,MATCH('一覧（改訂前の当初）'!$N182,#REF!,0),MATCH('一覧（改訂前の当初）'!CK$4,#REF!,0))+$I228&gt;=BJ228),"",IF(OR(BI228="事後保全対応で更新",BI228="事後保全のみ更新せず"),"",INDEX(#REF!,MATCH('一覧（改訂前の当初）'!$N182,#REF!,0),MATCH('一覧（改訂前の当初）'!CK$4,#REF!,0))+$I228)))</f>
        <v>#REF!</v>
      </c>
      <c r="CL228" s="75" t="e">
        <f>IF(OR(CK228="",$F228=""),"",IF(AND(CK228&lt;&gt;"",$CF228=CK228),INDEX(#REF!,MATCH($F228,#REF!,0),MATCH(CK$4,#REF!,0))+35,INDEX(#REF!,MATCH($F228,#REF!,0),MATCH(CK$4,#REF!,0))))</f>
        <v>#REF!</v>
      </c>
      <c r="CM228" s="180" t="e">
        <f t="shared" si="415"/>
        <v>#REF!</v>
      </c>
      <c r="CN228" s="75">
        <v>1</v>
      </c>
      <c r="CO228" s="181" t="e">
        <f t="shared" si="416"/>
        <v>#REF!</v>
      </c>
      <c r="CP228" s="107" t="e">
        <f>IF(OR(L228="",TYPE(L228)&lt;&gt;1),"",IF(OR(BJ228="",INDEX(#REF!,MATCH('一覧（改訂前の当初）'!N182,#REF!,0),MATCH(CP$4,#REF!,0))="",INDEX(#REF!,MATCH('一覧（改訂前の当初）'!N182,#REF!,0),MATCH(CP$4,#REF!,0))+$I228&gt;=BJ228),"",IF(OR(BI228="事後保全対応で更新",BI228="事後保全のみ更新せず"),"",INDEX(#REF!,MATCH('一覧（改訂前の当初）'!$N182,#REF!,0),MATCH('一覧（改訂前の当初）'!CP$4,#REF!,0))+$I228)))</f>
        <v>#REF!</v>
      </c>
      <c r="CQ228" s="75" t="e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>#REF!</v>
      </c>
      <c r="CR228" s="180" t="e">
        <f t="shared" si="390"/>
        <v>#REF!</v>
      </c>
      <c r="CS228" s="75">
        <v>1</v>
      </c>
      <c r="CT228" s="181" t="e">
        <f t="shared" si="430"/>
        <v>#REF!</v>
      </c>
      <c r="CU228" s="107" t="e">
        <f>IF(OR(L228="",TYPE(L228)&lt;&gt;1),"",IF(OR(BJ228="",,INDEX(#REF!,MATCH('一覧（改訂前の当初）'!$N182,#REF!,0),MATCH('一覧（改訂前の当初）'!CU$4,#REF!,0))="",INDEX(#REF!,MATCH('一覧（改訂前の当初）'!$N182,#REF!,0),MATCH('一覧（改訂前の当初）'!CU$4,#REF!,0))+I228&gt;=BJ228),"",IF(OR(BI228="事後保全対応で更新",BI228="事後保全のみ更新せず"),"",INDEX(#REF!,MATCH('一覧（改訂前の当初）'!$N182,#REF!,0),MATCH('一覧（改訂前の当初）'!CU$4,#REF!,0))+I228)))</f>
        <v>#REF!</v>
      </c>
      <c r="CV228" s="75" t="e">
        <f>IF(OR(CU228="",$F228=""),"",IF(AND(CU228&lt;&gt;"",$CF228=CU228),INDEX(#REF!,MATCH($F228,#REF!,0),MATCH(CF$4,#REF!,0))+35,INDEX(#REF!,MATCH($F228,#REF!,0),MATCH(CU$4,#REF!,0))))</f>
        <v>#REF!</v>
      </c>
      <c r="CW228" s="180" t="e">
        <f t="shared" si="417"/>
        <v>#REF!</v>
      </c>
      <c r="CX228" s="75">
        <v>1</v>
      </c>
      <c r="CY228" s="182" t="e">
        <f t="shared" si="418"/>
        <v>#REF!</v>
      </c>
      <c r="CZ228" s="109" t="str">
        <f t="shared" si="391"/>
        <v/>
      </c>
      <c r="DA228" s="76" t="str">
        <f t="shared" si="402"/>
        <v/>
      </c>
      <c r="DB228" s="82">
        <v>1</v>
      </c>
      <c r="DC228" s="183" t="str">
        <f t="shared" si="392"/>
        <v/>
      </c>
      <c r="DD228" s="85" t="str">
        <f>IF($CZ228="","",INDEX(#REF!,MATCH($F228,#REF!,0),MATCH(CZ$4,#REF!,0)))</f>
        <v/>
      </c>
      <c r="DE228" s="184" t="str">
        <f t="shared" si="419"/>
        <v/>
      </c>
      <c r="DF228" s="77">
        <v>3</v>
      </c>
      <c r="DG228" s="185" t="str">
        <f t="shared" si="420"/>
        <v/>
      </c>
      <c r="DH228" s="78" t="str">
        <f t="shared" si="421"/>
        <v/>
      </c>
      <c r="DI228" s="75" t="str">
        <f>IF(OR(DH228="",$F228=""),"",IF(AND(DH228&lt;&gt;"",$CF228=DH228),INDEX(#REF!,MATCH($F228,#REF!,0),MATCH(DI$4,#REF!,0))+35,INDEX(#REF!,MATCH($F228,#REF!,0),MATCH(DI$4,#REF!,0))))</f>
        <v/>
      </c>
      <c r="DJ228" s="180" t="str">
        <f t="shared" si="422"/>
        <v/>
      </c>
      <c r="DK228" s="75">
        <v>1</v>
      </c>
      <c r="DL228" s="181" t="str">
        <f t="shared" si="423"/>
        <v/>
      </c>
      <c r="DM228" s="78" t="str">
        <f t="shared" si="424"/>
        <v/>
      </c>
      <c r="DN228" s="75" t="str">
        <f>IF(OR(DM228="",$F228=""),"",IF(AND($BJ228=DM228,DM228&lt;&gt;""),INDEX(#REF!,MATCH($F228,#REF!,0),MATCH(DN$4,#REF!,0))+35,INDEX(#REF!,MATCH($F228,#REF!,0),MATCH(DN$4,#REF!,0))))</f>
        <v/>
      </c>
      <c r="DO228" s="180" t="str">
        <f t="shared" si="425"/>
        <v/>
      </c>
      <c r="DP228" s="75">
        <v>1</v>
      </c>
      <c r="DQ228" s="181" t="str">
        <f t="shared" si="426"/>
        <v/>
      </c>
      <c r="DR228" s="78" t="str">
        <f t="shared" si="427"/>
        <v/>
      </c>
      <c r="DS228" s="75" t="str">
        <f>IF(OR(DR228="",$F228=""),"",IF(AND(DR228&lt;&gt;"",$CF228=DR228),INDEX(#REF!,MATCH($F228,#REF!,0),MATCH(DS$4,#REF!,0))+35,INDEX(#REF!,MATCH($F228,#REF!,0),MATCH(DS$4,#REF!,0))))</f>
        <v/>
      </c>
      <c r="DT228" s="180" t="str">
        <f t="shared" si="428"/>
        <v/>
      </c>
      <c r="DU228" s="75">
        <v>1</v>
      </c>
      <c r="DV228" s="154" t="str">
        <f t="shared" si="429"/>
        <v/>
      </c>
      <c r="DW228" s="508"/>
      <c r="DX228" s="371" t="s">
        <v>438</v>
      </c>
      <c r="DY228" s="363" t="s">
        <v>438</v>
      </c>
      <c r="DZ228" s="363" t="s">
        <v>438</v>
      </c>
      <c r="EA228" s="363" t="s">
        <v>438</v>
      </c>
      <c r="EB228" s="349"/>
      <c r="EC228" s="388"/>
      <c r="ED228" s="348"/>
      <c r="EE228" s="348"/>
      <c r="EF228" s="348"/>
      <c r="EG228" s="349"/>
      <c r="EH228" s="388"/>
      <c r="EI228" s="348"/>
      <c r="EJ228" s="1065" t="s">
        <v>55</v>
      </c>
      <c r="EK228" s="376" t="s">
        <v>55</v>
      </c>
      <c r="EL228" s="349"/>
      <c r="EM228" s="388"/>
      <c r="EN228" s="348"/>
      <c r="EO228" s="348"/>
      <c r="EP228" s="348"/>
      <c r="EQ228" s="349"/>
      <c r="ER228" s="388"/>
      <c r="ES228" s="348"/>
      <c r="ET228" s="348"/>
      <c r="EU228" s="348"/>
      <c r="EV228" s="349"/>
      <c r="EW228" s="388"/>
      <c r="EX228" s="348"/>
      <c r="EY228" s="348"/>
      <c r="EZ228" s="348"/>
      <c r="FA228" s="349"/>
      <c r="FB228" s="388"/>
      <c r="FC228" s="368"/>
      <c r="FD228" s="368"/>
      <c r="FE228" s="368"/>
      <c r="FF228" s="349"/>
      <c r="FG228" s="541"/>
      <c r="FH228" s="366" t="s">
        <v>430</v>
      </c>
      <c r="FI228" s="366" t="s">
        <v>430</v>
      </c>
      <c r="FJ228" s="348"/>
      <c r="FK228" s="524"/>
      <c r="FL228" s="210"/>
      <c r="FM228" s="43"/>
      <c r="FN228" s="43"/>
      <c r="FO228" s="55" t="str">
        <f t="shared" si="393"/>
        <v/>
      </c>
      <c r="FP228" s="43"/>
      <c r="FQ228" s="56" t="str">
        <f>IF(AO228="","",INDEX($FW$2:$GA$2,2,MATCH(AO228,#REF!,0)))</f>
        <v/>
      </c>
      <c r="FR228" s="57" t="str">
        <f>IF(AP228="","",INDEX($FW$2:$GA$2,2,MATCH(AP228,#REF!,0)))</f>
        <v/>
      </c>
      <c r="FS228" s="57" t="str">
        <f>IF(AQ228="","",INDEX($FW$2:$GA$2,2,MATCH(AQ228,#REF!,0)))</f>
        <v/>
      </c>
      <c r="FT228" s="57" t="str">
        <f>IF(AR228="","",INDEX($FW$2:$GA$2,2,MATCH(AR228,#REF!,0)))</f>
        <v/>
      </c>
      <c r="FU228" s="57" t="str">
        <f>IF(AS228="","",INDEX($FW$2:$GA$2,2,MATCH(AS228,#REF!,0)))</f>
        <v/>
      </c>
      <c r="FV228" s="57" t="str">
        <f>IF(AT228="","",INDEX($FW$2:$GA$2,2,MATCH(AT228,#REF!,0)))</f>
        <v/>
      </c>
      <c r="FW228" s="57" t="str">
        <f>IF(AU228="","",INDEX($FW$2:$GA$2,2,MATCH(AU228,#REF!,0)))</f>
        <v/>
      </c>
      <c r="FX228" s="57" t="str">
        <f>IF(AV228="","",INDEX($FW$2:$GA$2,2,MATCH(AV228,#REF!,0)))</f>
        <v/>
      </c>
      <c r="FY228" s="57" t="str">
        <f>IF(AW228="","",INDEX($FW$2:$GA$2,2,MATCH(AW228,#REF!,0)))</f>
        <v/>
      </c>
      <c r="FZ228" s="58" t="str">
        <f>IF(AX228="","",INDEX($FW$2:$GA$2,2,MATCH(AX228,#REF!,0)))</f>
        <v/>
      </c>
      <c r="GA228" s="59" t="e">
        <f>SUMPRODUCT(FQ228:FZ228,#REF!)</f>
        <v>#REF!</v>
      </c>
      <c r="GB228" s="43"/>
      <c r="GC228" s="88" t="str">
        <f t="shared" si="394"/>
        <v/>
      </c>
      <c r="GD228" s="88" t="e">
        <f t="shared" si="395"/>
        <v>#REF!</v>
      </c>
      <c r="GE228" s="88" t="e">
        <f t="shared" si="396"/>
        <v>#REF!</v>
      </c>
      <c r="GF228" s="87" t="e">
        <f t="shared" si="397"/>
        <v>#REF!</v>
      </c>
      <c r="GG228" s="87" t="str">
        <f t="shared" si="398"/>
        <v/>
      </c>
      <c r="GH228" s="87" t="str">
        <f t="shared" si="399"/>
        <v/>
      </c>
      <c r="GI228" s="87" t="str">
        <f t="shared" si="400"/>
        <v/>
      </c>
      <c r="GJ228" s="87" t="str">
        <f t="shared" si="401"/>
        <v/>
      </c>
    </row>
    <row r="229" spans="1:192" s="13" customFormat="1" ht="22.5" customHeight="1">
      <c r="A229" s="608"/>
      <c r="B229" s="166"/>
      <c r="C229" s="494"/>
      <c r="D229" s="498" t="s">
        <v>374</v>
      </c>
      <c r="E229" s="195" t="s">
        <v>288</v>
      </c>
      <c r="F229" s="198" t="s">
        <v>358</v>
      </c>
      <c r="G229" s="167"/>
      <c r="H229" s="165"/>
      <c r="I229" s="167">
        <v>2006</v>
      </c>
      <c r="J229" s="167" t="str">
        <f t="shared" si="403"/>
        <v>平18</v>
      </c>
      <c r="K229" s="167"/>
      <c r="L229" s="621">
        <v>1138</v>
      </c>
      <c r="M229" s="68"/>
      <c r="N229" s="68"/>
      <c r="O229" s="168"/>
      <c r="P229" s="168"/>
      <c r="Q229" s="169"/>
      <c r="R229" s="461" t="e">
        <f t="shared" si="404"/>
        <v>#DIV/0!</v>
      </c>
      <c r="S229" s="461" t="e">
        <f t="shared" si="405"/>
        <v>#DIV/0!</v>
      </c>
      <c r="T229" s="462" t="e">
        <f t="shared" si="406"/>
        <v>#DIV/0!</v>
      </c>
      <c r="U229" s="68"/>
      <c r="V229" s="68"/>
      <c r="W229" s="68"/>
      <c r="X229" s="68"/>
      <c r="Y229" s="68"/>
      <c r="Z229" s="79" t="str">
        <f t="shared" si="407"/>
        <v>3: 1,000㎡以上</v>
      </c>
      <c r="AA229" s="69"/>
      <c r="AB229" s="69" t="str">
        <f t="shared" si="408"/>
        <v/>
      </c>
      <c r="AC229" s="170"/>
      <c r="AD229" s="170"/>
      <c r="AE229" s="171"/>
      <c r="AF229" s="170"/>
      <c r="AG229" s="170"/>
      <c r="AH229" s="170"/>
      <c r="AI229" s="172"/>
      <c r="AJ229" s="172"/>
      <c r="AK229" s="172"/>
      <c r="AL229" s="172"/>
      <c r="AM229" s="173"/>
      <c r="AN229" s="463" t="str">
        <f t="shared" si="409"/>
        <v/>
      </c>
      <c r="AO229" s="464"/>
      <c r="AP229" s="464"/>
      <c r="AQ229" s="464"/>
      <c r="AR229" s="464"/>
      <c r="AS229" s="464"/>
      <c r="AT229" s="464"/>
      <c r="AU229" s="464"/>
      <c r="AV229" s="464"/>
      <c r="AW229" s="464"/>
      <c r="AX229" s="464"/>
      <c r="AY229" s="68">
        <f t="shared" si="410"/>
        <v>9</v>
      </c>
      <c r="AZ229" s="68"/>
      <c r="BA229" s="68">
        <f t="shared" si="411"/>
        <v>9</v>
      </c>
      <c r="BB229" s="69" t="e">
        <f t="shared" si="412"/>
        <v>#REF!</v>
      </c>
      <c r="BC229" s="146"/>
      <c r="BD229" s="465"/>
      <c r="BE229" s="466"/>
      <c r="BF229" s="174"/>
      <c r="BG229" s="175"/>
      <c r="BH229" s="467"/>
      <c r="BI229" s="465"/>
      <c r="BJ229" s="441" t="str">
        <f t="shared" si="413"/>
        <v/>
      </c>
      <c r="BK229" s="441" t="s">
        <v>68</v>
      </c>
      <c r="BL229" s="441">
        <v>2</v>
      </c>
      <c r="BM229" s="441"/>
      <c r="BN229" s="442"/>
      <c r="BO229" s="440"/>
      <c r="BP229" s="441"/>
      <c r="BQ229" s="441"/>
      <c r="BR229" s="441"/>
      <c r="BS229" s="441"/>
      <c r="BT229" s="441"/>
      <c r="BU229" s="441"/>
      <c r="BV229" s="442"/>
      <c r="BW229" s="191"/>
      <c r="BX229" s="190"/>
      <c r="BY229" s="190"/>
      <c r="BZ229" s="499"/>
      <c r="CA229" s="192">
        <v>1</v>
      </c>
      <c r="CB229" s="177" t="str">
        <f>IF($F229="","",IFERROR(INDEX(#REF!,MATCH('一覧（改訂前の当初）'!$F130,#REF!,0),MATCH($CA$4,#REF!,0)),""))</f>
        <v/>
      </c>
      <c r="CC229" s="178" t="str">
        <f t="shared" si="431"/>
        <v/>
      </c>
      <c r="CD229" s="176" t="str">
        <f t="shared" si="387"/>
        <v/>
      </c>
      <c r="CE229" s="179"/>
      <c r="CF229" s="106" t="str">
        <f t="shared" si="388"/>
        <v/>
      </c>
      <c r="CG229" s="75" t="str">
        <f>IF(OR($CF229="",$F229=""),"",INDEX(#REF!,MATCH($F229,#REF!,0),MATCH(CF$4,#REF!,0)))</f>
        <v/>
      </c>
      <c r="CH229" s="180" t="str">
        <f t="shared" si="389"/>
        <v/>
      </c>
      <c r="CI229" s="75">
        <v>1</v>
      </c>
      <c r="CJ229" s="181" t="str">
        <f t="shared" si="414"/>
        <v/>
      </c>
      <c r="CK229" s="107" t="e">
        <f>IF(OR(L229="",TYPE(L229)&lt;&gt;1),"",IF(OR(BJ229="",INDEX(#REF!,MATCH('一覧（改訂前の当初）'!$N130,#REF!,0),MATCH('一覧（改訂前の当初）'!CK$4,#REF!,0))="",INDEX(#REF!,MATCH('一覧（改訂前の当初）'!$N130,#REF!,0),MATCH('一覧（改訂前の当初）'!CK$4,#REF!,0))+$I229&gt;=BJ229),"",IF(OR(BI229="事後保全対応で更新",BI229="事後保全のみ更新せず"),"",INDEX(#REF!,MATCH('一覧（改訂前の当初）'!$N130,#REF!,0),MATCH('一覧（改訂前の当初）'!CK$4,#REF!,0))+$I229)))</f>
        <v>#REF!</v>
      </c>
      <c r="CL229" s="75" t="e">
        <f>IF(OR(CK229="",$F229=""),"",IF(AND(CK229&lt;&gt;"",$CF229=CK229),INDEX(#REF!,MATCH($F229,#REF!,0),MATCH(CK$4,#REF!,0))+35,INDEX(#REF!,MATCH($F229,#REF!,0),MATCH(CK$4,#REF!,0))))</f>
        <v>#REF!</v>
      </c>
      <c r="CM229" s="180" t="e">
        <f t="shared" si="415"/>
        <v>#REF!</v>
      </c>
      <c r="CN229" s="75">
        <v>1</v>
      </c>
      <c r="CO229" s="181" t="e">
        <f t="shared" si="416"/>
        <v>#REF!</v>
      </c>
      <c r="CP229" s="107" t="e">
        <f>IF(OR(L229="",TYPE(L229)&lt;&gt;1),"",IF(OR(BJ229="",INDEX(#REF!,MATCH('一覧（改訂前の当初）'!N130,#REF!,0),MATCH(CP$4,#REF!,0))="",INDEX(#REF!,MATCH('一覧（改訂前の当初）'!N130,#REF!,0),MATCH(CP$4,#REF!,0))+$I229&gt;=BJ229),"",IF(OR(BI229="事後保全対応で更新",BI229="事後保全のみ更新せず"),"",INDEX(#REF!,MATCH('一覧（改訂前の当初）'!$N130,#REF!,0),MATCH('一覧（改訂前の当初）'!CP$4,#REF!,0))+$I229)))</f>
        <v>#REF!</v>
      </c>
      <c r="CQ229" s="75" t="e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>#REF!</v>
      </c>
      <c r="CR229" s="180" t="e">
        <f t="shared" si="390"/>
        <v>#REF!</v>
      </c>
      <c r="CS229" s="75">
        <v>1</v>
      </c>
      <c r="CT229" s="181" t="e">
        <f t="shared" si="430"/>
        <v>#REF!</v>
      </c>
      <c r="CU229" s="107" t="e">
        <f>IF(OR(L229="",TYPE(L229)&lt;&gt;1),"",IF(OR(BJ229="",,INDEX(#REF!,MATCH('一覧（改訂前の当初）'!$N130,#REF!,0),MATCH('一覧（改訂前の当初）'!CU$4,#REF!,0))="",INDEX(#REF!,MATCH('一覧（改訂前の当初）'!$N130,#REF!,0),MATCH('一覧（改訂前の当初）'!CU$4,#REF!,0))+I229&gt;=BJ229),"",IF(OR(BI229="事後保全対応で更新",BI229="事後保全のみ更新せず"),"",INDEX(#REF!,MATCH('一覧（改訂前の当初）'!$N130,#REF!,0),MATCH('一覧（改訂前の当初）'!CU$4,#REF!,0))+I229)))</f>
        <v>#REF!</v>
      </c>
      <c r="CV229" s="75" t="e">
        <f>IF(OR(CU229="",$F229=""),"",IF(AND(CU229&lt;&gt;"",$CF229=CU229),INDEX(#REF!,MATCH($F229,#REF!,0),MATCH(CF$4,#REF!,0))+35,INDEX(#REF!,MATCH($F229,#REF!,0),MATCH(CU$4,#REF!,0))))</f>
        <v>#REF!</v>
      </c>
      <c r="CW229" s="180" t="e">
        <f t="shared" si="417"/>
        <v>#REF!</v>
      </c>
      <c r="CX229" s="75">
        <v>1</v>
      </c>
      <c r="CY229" s="182" t="e">
        <f t="shared" si="418"/>
        <v>#REF!</v>
      </c>
      <c r="CZ229" s="109" t="str">
        <f t="shared" si="391"/>
        <v/>
      </c>
      <c r="DA229" s="76" t="str">
        <f t="shared" si="402"/>
        <v/>
      </c>
      <c r="DB229" s="82">
        <v>1</v>
      </c>
      <c r="DC229" s="183" t="str">
        <f t="shared" si="392"/>
        <v/>
      </c>
      <c r="DD229" s="85" t="str">
        <f>IF($CZ229="","",INDEX(#REF!,MATCH($F229,#REF!,0),MATCH(CZ$4,#REF!,0)))</f>
        <v/>
      </c>
      <c r="DE229" s="184" t="str">
        <f t="shared" si="419"/>
        <v/>
      </c>
      <c r="DF229" s="77">
        <v>3</v>
      </c>
      <c r="DG229" s="185" t="str">
        <f t="shared" si="420"/>
        <v/>
      </c>
      <c r="DH229" s="78" t="str">
        <f t="shared" si="421"/>
        <v/>
      </c>
      <c r="DI229" s="75" t="str">
        <f>IF(OR(DH229="",$F229=""),"",IF(AND(DH229&lt;&gt;"",$CF229=DH229),INDEX(#REF!,MATCH($F229,#REF!,0),MATCH(DI$4,#REF!,0))+35,INDEX(#REF!,MATCH($F229,#REF!,0),MATCH(DI$4,#REF!,0))))</f>
        <v/>
      </c>
      <c r="DJ229" s="180" t="str">
        <f t="shared" si="422"/>
        <v/>
      </c>
      <c r="DK229" s="75">
        <v>1</v>
      </c>
      <c r="DL229" s="181" t="str">
        <f t="shared" si="423"/>
        <v/>
      </c>
      <c r="DM229" s="78" t="str">
        <f t="shared" si="424"/>
        <v/>
      </c>
      <c r="DN229" s="75" t="str">
        <f>IF(OR(DM229="",$F229=""),"",IF(AND($BJ229=DM229,DM229&lt;&gt;""),INDEX(#REF!,MATCH($F229,#REF!,0),MATCH(DN$4,#REF!,0))+35,INDEX(#REF!,MATCH($F229,#REF!,0),MATCH(DN$4,#REF!,0))))</f>
        <v/>
      </c>
      <c r="DO229" s="180" t="str">
        <f t="shared" si="425"/>
        <v/>
      </c>
      <c r="DP229" s="75">
        <v>1</v>
      </c>
      <c r="DQ229" s="181" t="str">
        <f t="shared" si="426"/>
        <v/>
      </c>
      <c r="DR229" s="78" t="str">
        <f t="shared" si="427"/>
        <v/>
      </c>
      <c r="DS229" s="75" t="str">
        <f>IF(OR(DR229="",$F229=""),"",IF(AND(DR229&lt;&gt;"",$CF229=DR229),INDEX(#REF!,MATCH($F229,#REF!,0),MATCH(DS$4,#REF!,0))+35,INDEX(#REF!,MATCH($F229,#REF!,0),MATCH(DS$4,#REF!,0))))</f>
        <v/>
      </c>
      <c r="DT229" s="180" t="str">
        <f t="shared" si="428"/>
        <v/>
      </c>
      <c r="DU229" s="75">
        <v>1</v>
      </c>
      <c r="DV229" s="154" t="str">
        <f t="shared" si="429"/>
        <v/>
      </c>
      <c r="DW229" s="508"/>
      <c r="DX229" s="371" t="s">
        <v>438</v>
      </c>
      <c r="DY229" s="363" t="s">
        <v>438</v>
      </c>
      <c r="DZ229" s="363" t="s">
        <v>438</v>
      </c>
      <c r="EA229" s="363" t="s">
        <v>438</v>
      </c>
      <c r="EB229" s="349"/>
      <c r="EC229" s="388"/>
      <c r="ED229" s="348"/>
      <c r="EE229" s="348"/>
      <c r="EF229" s="348"/>
      <c r="EG229" s="349"/>
      <c r="EH229" s="388"/>
      <c r="EI229" s="348"/>
      <c r="EJ229" s="1065"/>
      <c r="EK229" s="376" t="s">
        <v>55</v>
      </c>
      <c r="EL229" s="349"/>
      <c r="EM229" s="388"/>
      <c r="EN229" s="348"/>
      <c r="EO229" s="348"/>
      <c r="EP229" s="348"/>
      <c r="EQ229" s="349"/>
      <c r="ER229" s="388"/>
      <c r="ES229" s="348"/>
      <c r="ET229" s="348"/>
      <c r="EU229" s="348"/>
      <c r="EV229" s="349"/>
      <c r="EW229" s="388"/>
      <c r="EX229" s="348"/>
      <c r="EY229" s="348"/>
      <c r="EZ229" s="348"/>
      <c r="FA229" s="349"/>
      <c r="FB229" s="388"/>
      <c r="FC229" s="368"/>
      <c r="FD229" s="368"/>
      <c r="FE229" s="368"/>
      <c r="FF229" s="377"/>
      <c r="FG229" s="550" t="s">
        <v>430</v>
      </c>
      <c r="FH229" s="366" t="s">
        <v>430</v>
      </c>
      <c r="FI229" s="348"/>
      <c r="FJ229" s="348"/>
      <c r="FK229" s="524"/>
      <c r="FL229" s="210"/>
      <c r="FM229" s="43"/>
      <c r="FN229" s="43"/>
      <c r="FO229" s="55" t="str">
        <f t="shared" si="393"/>
        <v/>
      </c>
      <c r="FP229" s="43"/>
      <c r="FQ229" s="56" t="str">
        <f>IF(AO229="","",INDEX($FW$2:$GA$2,2,MATCH(AO229,#REF!,0)))</f>
        <v/>
      </c>
      <c r="FR229" s="57" t="str">
        <f>IF(AP229="","",INDEX($FW$2:$GA$2,2,MATCH(AP229,#REF!,0)))</f>
        <v/>
      </c>
      <c r="FS229" s="57" t="str">
        <f>IF(AQ229="","",INDEX($FW$2:$GA$2,2,MATCH(AQ229,#REF!,0)))</f>
        <v/>
      </c>
      <c r="FT229" s="57" t="str">
        <f>IF(AR229="","",INDEX($FW$2:$GA$2,2,MATCH(AR229,#REF!,0)))</f>
        <v/>
      </c>
      <c r="FU229" s="57" t="str">
        <f>IF(AS229="","",INDEX($FW$2:$GA$2,2,MATCH(AS229,#REF!,0)))</f>
        <v/>
      </c>
      <c r="FV229" s="57" t="str">
        <f>IF(AT229="","",INDEX($FW$2:$GA$2,2,MATCH(AT229,#REF!,0)))</f>
        <v/>
      </c>
      <c r="FW229" s="57" t="str">
        <f>IF(AU229="","",INDEX($FW$2:$GA$2,2,MATCH(AU229,#REF!,0)))</f>
        <v/>
      </c>
      <c r="FX229" s="57" t="str">
        <f>IF(AV229="","",INDEX($FW$2:$GA$2,2,MATCH(AV229,#REF!,0)))</f>
        <v/>
      </c>
      <c r="FY229" s="57" t="str">
        <f>IF(AW229="","",INDEX($FW$2:$GA$2,2,MATCH(AW229,#REF!,0)))</f>
        <v/>
      </c>
      <c r="FZ229" s="58" t="str">
        <f>IF(AX229="","",INDEX($FW$2:$GA$2,2,MATCH(AX229,#REF!,0)))</f>
        <v/>
      </c>
      <c r="GA229" s="59" t="e">
        <f>SUMPRODUCT(FQ229:FZ229,#REF!)</f>
        <v>#REF!</v>
      </c>
      <c r="GB229" s="43"/>
      <c r="GC229" s="88" t="str">
        <f t="shared" si="394"/>
        <v/>
      </c>
      <c r="GD229" s="88" t="e">
        <f t="shared" si="395"/>
        <v>#REF!</v>
      </c>
      <c r="GE229" s="88" t="e">
        <f t="shared" si="396"/>
        <v>#REF!</v>
      </c>
      <c r="GF229" s="87" t="e">
        <f t="shared" si="397"/>
        <v>#REF!</v>
      </c>
      <c r="GG229" s="87" t="str">
        <f t="shared" si="398"/>
        <v/>
      </c>
      <c r="GH229" s="87" t="str">
        <f t="shared" si="399"/>
        <v/>
      </c>
      <c r="GI229" s="87" t="str">
        <f t="shared" si="400"/>
        <v/>
      </c>
      <c r="GJ229" s="87" t="str">
        <f t="shared" si="401"/>
        <v/>
      </c>
    </row>
    <row r="230" spans="1:192" s="13" customFormat="1" ht="22.5" customHeight="1">
      <c r="A230" s="608"/>
      <c r="B230" s="166"/>
      <c r="C230" s="494"/>
      <c r="D230" s="498" t="s">
        <v>374</v>
      </c>
      <c r="E230" s="195" t="s">
        <v>289</v>
      </c>
      <c r="F230" s="198" t="s">
        <v>358</v>
      </c>
      <c r="G230" s="167"/>
      <c r="H230" s="165"/>
      <c r="I230" s="167">
        <v>1966</v>
      </c>
      <c r="J230" s="167" t="str">
        <f>IF(OR(I230="",TYPE(I230)&lt;&gt;1),"",TEXT(DATEVALUE(I230&amp;"/1/1"),"gge"))</f>
        <v>昭41</v>
      </c>
      <c r="K230" s="167"/>
      <c r="L230" s="621">
        <v>87</v>
      </c>
      <c r="M230" s="68"/>
      <c r="N230" s="68"/>
      <c r="O230" s="168"/>
      <c r="P230" s="168"/>
      <c r="Q230" s="169"/>
      <c r="R230" s="461" t="e">
        <f>IF(OR(TYPE(L230)&lt;&gt;1,L230=""),"",IF(L230=0,0,ROUND(L230/(O230+P230)*1.1,0)))</f>
        <v>#DIV/0!</v>
      </c>
      <c r="S230" s="461" t="e">
        <f>IF(OR(TYPE(L230)&lt;&gt;1,L230=""),"",IF(L230=0,0,ROUND((L230/(O230+P230))^0.5*1.1*4*(4*O230+1)*0.7,0)))</f>
        <v>#DIV/0!</v>
      </c>
      <c r="T230" s="462" t="e">
        <f>IF(OR(TYPE(L230)&lt;&gt;1,L230=""),"",IF(L230=0,0,ROUND((L230/(O230+P230))^0.5*1.1*4*(4*O230+1)*0.3,0)))</f>
        <v>#DIV/0!</v>
      </c>
      <c r="U230" s="68"/>
      <c r="V230" s="68"/>
      <c r="W230" s="68"/>
      <c r="X230" s="68"/>
      <c r="Y230" s="68"/>
      <c r="Z230" s="79" t="str">
        <f>IF(OR(L230="",TYPE(L230)&lt;&gt;1),"",IF(L230&gt;=5000,"1: 5,000㎡以上",IF(L230&gt;=3000,"2: 3,000㎡以上",IF(L230&gt;=1000,"3: 1,000㎡以上",IF(L230&gt;=500,"4: 500㎡以上",IF(L230&gt;=200,"5: 200㎡以上",IF(L230&gt;=100,"6: 100㎡以上",IF(L230&gt;=0,"7: 100㎡未満",""))))))))</f>
        <v>7: 100㎡未満</v>
      </c>
      <c r="AA230" s="69"/>
      <c r="AB230" s="69" t="str">
        <f>IF(AA230="","",AA230-I230)</f>
        <v/>
      </c>
      <c r="AC230" s="170"/>
      <c r="AD230" s="170"/>
      <c r="AE230" s="171"/>
      <c r="AF230" s="170"/>
      <c r="AG230" s="170"/>
      <c r="AH230" s="170"/>
      <c r="AI230" s="172"/>
      <c r="AJ230" s="172"/>
      <c r="AK230" s="172"/>
      <c r="AL230" s="172"/>
      <c r="AM230" s="173"/>
      <c r="AN230" s="463" t="str">
        <f>IF(OR(AM230="",AY230=""),"",IF(OR(AM230="80年以上",AM230="躯体補修の上80年以上"),80-AY230,IF(OR(AM230="60年以上80年未満",AM230="躯体補修の上60年未満"),IF(TYPE(AK230)=1,AK230-AY230,80-AY230),IF(OR(AM230="60年未満",AM230="60年"),60-AY230,IF(AM230="40年",40-AY230,"")))))</f>
        <v/>
      </c>
      <c r="AO230" s="464"/>
      <c r="AP230" s="464"/>
      <c r="AQ230" s="464"/>
      <c r="AR230" s="464"/>
      <c r="AS230" s="464"/>
      <c r="AT230" s="464"/>
      <c r="AU230" s="464"/>
      <c r="AV230" s="464"/>
      <c r="AW230" s="464"/>
      <c r="AX230" s="464"/>
      <c r="AY230" s="68">
        <f>IF(AND(TYPE(B$4)=1,B$4&lt;&gt;"",TYPE(I230)=1,I230&lt;&gt;""),B$4-I230,"")</f>
        <v>49</v>
      </c>
      <c r="AZ230" s="68"/>
      <c r="BA230" s="68">
        <f>IF(AY230="","",AY230+AZ230)</f>
        <v>49</v>
      </c>
      <c r="BB230" s="69" t="e">
        <f>GA230/10</f>
        <v>#REF!</v>
      </c>
      <c r="BC230" s="146"/>
      <c r="BD230" s="465"/>
      <c r="BE230" s="466"/>
      <c r="BF230" s="174"/>
      <c r="BG230" s="175"/>
      <c r="BH230" s="467"/>
      <c r="BI230" s="465"/>
      <c r="BJ230" s="441" t="str">
        <f>IF(OR(B$4="",AN230=""),"",AN230+B$4)</f>
        <v/>
      </c>
      <c r="BK230" s="441" t="s">
        <v>91</v>
      </c>
      <c r="BL230" s="441">
        <v>1</v>
      </c>
      <c r="BM230" s="441"/>
      <c r="BN230" s="442"/>
      <c r="BO230" s="440"/>
      <c r="BP230" s="441"/>
      <c r="BQ230" s="441"/>
      <c r="BR230" s="441"/>
      <c r="BS230" s="441"/>
      <c r="BT230" s="441"/>
      <c r="BU230" s="441"/>
      <c r="BV230" s="442"/>
      <c r="BW230" s="191"/>
      <c r="BX230" s="190"/>
      <c r="BY230" s="190"/>
      <c r="BZ230" s="499"/>
      <c r="CA230" s="192">
        <v>1</v>
      </c>
      <c r="CB230" s="177" t="str">
        <f>IF($F230="","",IFERROR(INDEX(#REF!,MATCH('一覧（改訂前の当初）'!$F131,#REF!,0),MATCH($CA$4,#REF!,0)),""))</f>
        <v/>
      </c>
      <c r="CC230" s="178" t="str">
        <f t="shared" si="431"/>
        <v/>
      </c>
      <c r="CD230" s="176" t="str">
        <f t="shared" si="387"/>
        <v/>
      </c>
      <c r="CE230" s="179"/>
      <c r="CF230" s="106" t="str">
        <f t="shared" si="388"/>
        <v/>
      </c>
      <c r="CG230" s="75" t="str">
        <f>IF(OR($CF230="",$F230=""),"",INDEX(#REF!,MATCH($F230,#REF!,0),MATCH(CF$4,#REF!,0)))</f>
        <v/>
      </c>
      <c r="CH230" s="180" t="str">
        <f t="shared" si="389"/>
        <v/>
      </c>
      <c r="CI230" s="75">
        <v>1</v>
      </c>
      <c r="CJ230" s="181" t="str">
        <f>IF(CF230="","",CH230/CI230)</f>
        <v/>
      </c>
      <c r="CK230" s="107" t="e">
        <f>IF(OR(L230="",TYPE(L230)&lt;&gt;1),"",IF(OR(BJ230="",INDEX(#REF!,MATCH('一覧（改訂前の当初）'!$N131,#REF!,0),MATCH('一覧（改訂前の当初）'!CK$4,#REF!,0))="",INDEX(#REF!,MATCH('一覧（改訂前の当初）'!$N131,#REF!,0),MATCH('一覧（改訂前の当初）'!CK$4,#REF!,0))+$I230&gt;=BJ230),"",IF(OR(BI230="事後保全対応で更新",BI230="事後保全のみ更新せず"),"",INDEX(#REF!,MATCH('一覧（改訂前の当初）'!$N131,#REF!,0),MATCH('一覧（改訂前の当初）'!CK$4,#REF!,0))+$I230)))</f>
        <v>#REF!</v>
      </c>
      <c r="CL230" s="75" t="e">
        <f>IF(OR(CK230="",$F230=""),"",IF(AND(CK230&lt;&gt;"",$CF230=CK230),INDEX(#REF!,MATCH($F230,#REF!,0),MATCH(CK$4,#REF!,0))+35,INDEX(#REF!,MATCH($F230,#REF!,0),MATCH(CK$4,#REF!,0))))</f>
        <v>#REF!</v>
      </c>
      <c r="CM230" s="180" t="e">
        <f>IF(OR(CK230="",$L230="",TYPE($L230)&lt;&gt;1),"",ROUND($L230*CL230,0))</f>
        <v>#REF!</v>
      </c>
      <c r="CN230" s="75">
        <v>1</v>
      </c>
      <c r="CO230" s="181" t="e">
        <f>IF(CK230="","",CM230/CN230)</f>
        <v>#REF!</v>
      </c>
      <c r="CP230" s="107" t="e">
        <f>IF(OR(L230="",TYPE(L230)&lt;&gt;1),"",IF(OR(BJ230="",INDEX(#REF!,MATCH('一覧（改訂前の当初）'!N131,#REF!,0),MATCH(CP$4,#REF!,0))="",INDEX(#REF!,MATCH('一覧（改訂前の当初）'!N131,#REF!,0),MATCH(CP$4,#REF!,0))+$I230&gt;=BJ230),"",IF(OR(BI230="事後保全対応で更新",BI230="事後保全のみ更新せず"),"",INDEX(#REF!,MATCH('一覧（改訂前の当初）'!$N131,#REF!,0),MATCH('一覧（改訂前の当初）'!CP$4,#REF!,0))+$I230)))</f>
        <v>#REF!</v>
      </c>
      <c r="CQ230" s="75" t="e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>#REF!</v>
      </c>
      <c r="CR230" s="180" t="e">
        <f t="shared" si="390"/>
        <v>#REF!</v>
      </c>
      <c r="CS230" s="75">
        <v>1</v>
      </c>
      <c r="CT230" s="181" t="e">
        <f>IF(CP230="","",CR230/CS230)</f>
        <v>#REF!</v>
      </c>
      <c r="CU230" s="107" t="e">
        <f>IF(OR(L230="",TYPE(L230)&lt;&gt;1),"",IF(OR(BJ230="",,INDEX(#REF!,MATCH('一覧（改訂前の当初）'!$N131,#REF!,0),MATCH('一覧（改訂前の当初）'!CU$4,#REF!,0))="",INDEX(#REF!,MATCH('一覧（改訂前の当初）'!$N131,#REF!,0),MATCH('一覧（改訂前の当初）'!CU$4,#REF!,0))+I230&gt;=BJ230),"",IF(OR(BI230="事後保全対応で更新",BI230="事後保全のみ更新せず"),"",INDEX(#REF!,MATCH('一覧（改訂前の当初）'!$N131,#REF!,0),MATCH('一覧（改訂前の当初）'!CU$4,#REF!,0))+I230)))</f>
        <v>#REF!</v>
      </c>
      <c r="CV230" s="75" t="e">
        <f>IF(OR(CU230="",$F230=""),"",IF(AND(CU230&lt;&gt;"",$CF230=CU230),INDEX(#REF!,MATCH($F230,#REF!,0),MATCH(CF$4,#REF!,0))+35,INDEX(#REF!,MATCH($F230,#REF!,0),MATCH(CU$4,#REF!,0))))</f>
        <v>#REF!</v>
      </c>
      <c r="CW230" s="180" t="e">
        <f>IF(OR(CU230="",$L230="",TYPE($L230)&lt;&gt;1),"",ROUND($L230*CV230,0))</f>
        <v>#REF!</v>
      </c>
      <c r="CX230" s="75">
        <v>1</v>
      </c>
      <c r="CY230" s="182" t="e">
        <f>IF($CU230="","",$CW230/$CX230)</f>
        <v>#REF!</v>
      </c>
      <c r="CZ230" s="109" t="str">
        <f t="shared" si="391"/>
        <v/>
      </c>
      <c r="DA230" s="76" t="str">
        <f t="shared" si="402"/>
        <v/>
      </c>
      <c r="DB230" s="82">
        <v>1</v>
      </c>
      <c r="DC230" s="183" t="str">
        <f t="shared" si="392"/>
        <v/>
      </c>
      <c r="DD230" s="85" t="str">
        <f>IF($CZ230="","",INDEX(#REF!,MATCH($F230,#REF!,0),MATCH(CZ$4,#REF!,0)))</f>
        <v/>
      </c>
      <c r="DE230" s="184" t="str">
        <f>IF(OR(DC230="",TYPE(DC230)&lt;&gt;1),"",ROUND(DC230*DD230,0))</f>
        <v/>
      </c>
      <c r="DF230" s="77">
        <v>3</v>
      </c>
      <c r="DG230" s="185" t="str">
        <f>IF(DE230="","",DE230/DF230)</f>
        <v/>
      </c>
      <c r="DH230" s="78" t="str">
        <f>IF(CZ230="","",CZ230+20)</f>
        <v/>
      </c>
      <c r="DI230" s="75" t="str">
        <f>IF(OR(DH230="",$F230=""),"",IF(AND(DH230&lt;&gt;"",$CF230=DH230),INDEX(#REF!,MATCH($F230,#REF!,0),MATCH(DI$4,#REF!,0))+35,INDEX(#REF!,MATCH($F230,#REF!,0),MATCH(DI$4,#REF!,0))))</f>
        <v/>
      </c>
      <c r="DJ230" s="180" t="str">
        <f>IF(OR(DH230="",$DC230="",TYPE($DC230)&lt;&gt;1),"",ROUND($DC230*DI230,0))</f>
        <v/>
      </c>
      <c r="DK230" s="75">
        <v>1</v>
      </c>
      <c r="DL230" s="181" t="str">
        <f>IF(DH230="","",DJ230/DK230)</f>
        <v/>
      </c>
      <c r="DM230" s="78" t="str">
        <f>IF(CZ230="","",IF(OR(DA230="RC",DA230="SRC",DA230="S"),CZ230+40,""))</f>
        <v/>
      </c>
      <c r="DN230" s="75" t="str">
        <f>IF(OR(DM230="",$F230=""),"",IF(AND($BJ230=DM230,DM230&lt;&gt;""),INDEX(#REF!,MATCH($F230,#REF!,0),MATCH(DN$4,#REF!,0))+35,INDEX(#REF!,MATCH($F230,#REF!,0),MATCH(DN$4,#REF!,0))))</f>
        <v/>
      </c>
      <c r="DO230" s="180" t="str">
        <f>IF(OR(DM230="",$DC230="",TYPE($DC230)&lt;&gt;1),"",ROUND($DC230*DN230,0))</f>
        <v/>
      </c>
      <c r="DP230" s="75">
        <v>1</v>
      </c>
      <c r="DQ230" s="181" t="str">
        <f>IF($DM230="","",$DO230/$DP230)</f>
        <v/>
      </c>
      <c r="DR230" s="78" t="str">
        <f>IF(CZ230="","",IF(OR(DA230="RC",DA230="SRC"),CZ230+60,""))</f>
        <v/>
      </c>
      <c r="DS230" s="75" t="str">
        <f>IF(OR(DR230="",$F230=""),"",IF(AND(DR230&lt;&gt;"",$CF230=DR230),INDEX(#REF!,MATCH($F230,#REF!,0),MATCH(DS$4,#REF!,0))+35,INDEX(#REF!,MATCH($F230,#REF!,0),MATCH(DS$4,#REF!,0))))</f>
        <v/>
      </c>
      <c r="DT230" s="180" t="str">
        <f>IF(OR(DR230="",$DC230="",TYPE($DC230)&lt;&gt;1),"",ROUND($DC230*DS230,0))</f>
        <v/>
      </c>
      <c r="DU230" s="75">
        <v>1</v>
      </c>
      <c r="DV230" s="154" t="str">
        <f>IF($DR230="","",$DT230/$DU230)</f>
        <v/>
      </c>
      <c r="DW230" s="508"/>
      <c r="DX230" s="371" t="s">
        <v>438</v>
      </c>
      <c r="DY230" s="363" t="s">
        <v>438</v>
      </c>
      <c r="DZ230" s="372" t="s">
        <v>442</v>
      </c>
      <c r="EA230" s="372" t="s">
        <v>442</v>
      </c>
      <c r="EB230" s="374"/>
      <c r="EC230" s="407"/>
      <c r="ED230" s="348"/>
      <c r="EE230" s="348"/>
      <c r="EF230" s="348"/>
      <c r="EG230" s="349"/>
      <c r="EH230" s="388"/>
      <c r="EI230" s="348"/>
      <c r="EJ230" s="348"/>
      <c r="EK230" s="348"/>
      <c r="EL230" s="349"/>
      <c r="EM230" s="388"/>
      <c r="EN230" s="348"/>
      <c r="EO230" s="348"/>
      <c r="EP230" s="348"/>
      <c r="EQ230" s="349"/>
      <c r="ER230" s="388"/>
      <c r="ES230" s="348"/>
      <c r="ET230" s="629" t="s">
        <v>429</v>
      </c>
      <c r="EU230" s="629" t="s">
        <v>429</v>
      </c>
      <c r="EV230" s="349"/>
      <c r="EW230" s="388"/>
      <c r="EX230" s="348"/>
      <c r="EY230" s="348"/>
      <c r="EZ230" s="348"/>
      <c r="FA230" s="349"/>
      <c r="FB230" s="388"/>
      <c r="FC230" s="348"/>
      <c r="FD230" s="348"/>
      <c r="FE230" s="348"/>
      <c r="FF230" s="349"/>
      <c r="FG230" s="541"/>
      <c r="FH230" s="348"/>
      <c r="FI230" s="348"/>
      <c r="FJ230" s="348"/>
      <c r="FK230" s="524"/>
      <c r="FL230" s="210"/>
      <c r="FM230" s="43"/>
      <c r="FN230" s="43"/>
      <c r="FO230" s="55" t="str">
        <f t="shared" si="393"/>
        <v/>
      </c>
      <c r="FP230" s="43"/>
      <c r="FQ230" s="56" t="str">
        <f>IF(AO230="","",INDEX($FW$2:$GA$2,2,MATCH(AO230,#REF!,0)))</f>
        <v/>
      </c>
      <c r="FR230" s="57" t="str">
        <f>IF(AP230="","",INDEX($FW$2:$GA$2,2,MATCH(AP230,#REF!,0)))</f>
        <v/>
      </c>
      <c r="FS230" s="57" t="str">
        <f>IF(AQ230="","",INDEX($FW$2:$GA$2,2,MATCH(AQ230,#REF!,0)))</f>
        <v/>
      </c>
      <c r="FT230" s="57" t="str">
        <f>IF(AR230="","",INDEX($FW$2:$GA$2,2,MATCH(AR230,#REF!,0)))</f>
        <v/>
      </c>
      <c r="FU230" s="57" t="str">
        <f>IF(AS230="","",INDEX($FW$2:$GA$2,2,MATCH(AS230,#REF!,0)))</f>
        <v/>
      </c>
      <c r="FV230" s="57" t="str">
        <f>IF(AT230="","",INDEX($FW$2:$GA$2,2,MATCH(AT230,#REF!,0)))</f>
        <v/>
      </c>
      <c r="FW230" s="57" t="str">
        <f>IF(AU230="","",INDEX($FW$2:$GA$2,2,MATCH(AU230,#REF!,0)))</f>
        <v/>
      </c>
      <c r="FX230" s="57" t="str">
        <f>IF(AV230="","",INDEX($FW$2:$GA$2,2,MATCH(AV230,#REF!,0)))</f>
        <v/>
      </c>
      <c r="FY230" s="57" t="str">
        <f>IF(AW230="","",INDEX($FW$2:$GA$2,2,MATCH(AW230,#REF!,0)))</f>
        <v/>
      </c>
      <c r="FZ230" s="58" t="str">
        <f>IF(AX230="","",INDEX($FW$2:$GA$2,2,MATCH(AX230,#REF!,0)))</f>
        <v/>
      </c>
      <c r="GA230" s="59" t="e">
        <f>SUMPRODUCT(FQ230:FZ230,#REF!)</f>
        <v>#REF!</v>
      </c>
      <c r="GB230" s="43"/>
      <c r="GC230" s="88" t="str">
        <f t="shared" si="394"/>
        <v/>
      </c>
      <c r="GD230" s="88" t="e">
        <f t="shared" si="395"/>
        <v>#REF!</v>
      </c>
      <c r="GE230" s="88" t="e">
        <f t="shared" si="396"/>
        <v>#REF!</v>
      </c>
      <c r="GF230" s="87" t="e">
        <f t="shared" si="397"/>
        <v>#REF!</v>
      </c>
      <c r="GG230" s="87" t="str">
        <f t="shared" si="398"/>
        <v/>
      </c>
      <c r="GH230" s="87" t="str">
        <f t="shared" si="399"/>
        <v/>
      </c>
      <c r="GI230" s="87" t="str">
        <f t="shared" si="400"/>
        <v/>
      </c>
      <c r="GJ230" s="87" t="str">
        <f t="shared" si="401"/>
        <v/>
      </c>
    </row>
    <row r="231" spans="1:192" s="13" customFormat="1" ht="22.5" customHeight="1">
      <c r="A231" s="608"/>
      <c r="B231" s="166"/>
      <c r="C231" s="494"/>
      <c r="D231" s="498" t="s">
        <v>374</v>
      </c>
      <c r="E231" s="195" t="s">
        <v>290</v>
      </c>
      <c r="F231" s="198" t="s">
        <v>358</v>
      </c>
      <c r="G231" s="167"/>
      <c r="H231" s="165"/>
      <c r="I231" s="167">
        <v>2004</v>
      </c>
      <c r="J231" s="167" t="str">
        <f>IF(OR(I231="",TYPE(I231)&lt;&gt;1),"",TEXT(DATEVALUE(I231&amp;"/1/1"),"gge"))</f>
        <v>平16</v>
      </c>
      <c r="K231" s="167"/>
      <c r="L231" s="621">
        <v>2371</v>
      </c>
      <c r="M231" s="68"/>
      <c r="N231" s="68"/>
      <c r="O231" s="168"/>
      <c r="P231" s="168"/>
      <c r="Q231" s="169"/>
      <c r="R231" s="461" t="e">
        <f>IF(OR(TYPE(L231)&lt;&gt;1,L231=""),"",IF(L231=0,0,ROUND(L231/(O231+P231)*1.1,0)))</f>
        <v>#DIV/0!</v>
      </c>
      <c r="S231" s="461" t="e">
        <f>IF(OR(TYPE(L231)&lt;&gt;1,L231=""),"",IF(L231=0,0,ROUND((L231/(O231+P231))^0.5*1.1*4*(4*O231+1)*0.7,0)))</f>
        <v>#DIV/0!</v>
      </c>
      <c r="T231" s="462" t="e">
        <f>IF(OR(TYPE(L231)&lt;&gt;1,L231=""),"",IF(L231=0,0,ROUND((L231/(O231+P231))^0.5*1.1*4*(4*O231+1)*0.3,0)))</f>
        <v>#DIV/0!</v>
      </c>
      <c r="U231" s="68"/>
      <c r="V231" s="68"/>
      <c r="W231" s="68"/>
      <c r="X231" s="68"/>
      <c r="Y231" s="68"/>
      <c r="Z231" s="79" t="str">
        <f>IF(OR(L231="",TYPE(L231)&lt;&gt;1),"",IF(L231&gt;=5000,"1: 5,000㎡以上",IF(L231&gt;=3000,"2: 3,000㎡以上",IF(L231&gt;=1000,"3: 1,000㎡以上",IF(L231&gt;=500,"4: 500㎡以上",IF(L231&gt;=200,"5: 200㎡以上",IF(L231&gt;=100,"6: 100㎡以上",IF(L231&gt;=0,"7: 100㎡未満",""))))))))</f>
        <v>3: 1,000㎡以上</v>
      </c>
      <c r="AA231" s="69"/>
      <c r="AB231" s="69" t="str">
        <f>IF(AA231="","",AA231-I231)</f>
        <v/>
      </c>
      <c r="AC231" s="170"/>
      <c r="AD231" s="170"/>
      <c r="AE231" s="171"/>
      <c r="AF231" s="170"/>
      <c r="AG231" s="170"/>
      <c r="AH231" s="170"/>
      <c r="AI231" s="172"/>
      <c r="AJ231" s="172"/>
      <c r="AK231" s="172"/>
      <c r="AL231" s="172"/>
      <c r="AM231" s="173"/>
      <c r="AN231" s="463" t="str">
        <f>IF(OR(AM231="",AY231=""),"",IF(OR(AM231="80年以上",AM231="躯体補修の上80年以上"),80-AY231,IF(OR(AM231="60年以上80年未満",AM231="躯体補修の上60年未満"),IF(TYPE(AK231)=1,AK231-AY231,80-AY231),IF(OR(AM231="60年未満",AM231="60年"),60-AY231,IF(AM231="40年",40-AY231,"")))))</f>
        <v/>
      </c>
      <c r="AO231" s="464"/>
      <c r="AP231" s="464"/>
      <c r="AQ231" s="464"/>
      <c r="AR231" s="464"/>
      <c r="AS231" s="464"/>
      <c r="AT231" s="464"/>
      <c r="AU231" s="464"/>
      <c r="AV231" s="464"/>
      <c r="AW231" s="464"/>
      <c r="AX231" s="464"/>
      <c r="AY231" s="68">
        <f>IF(AND(TYPE(B$4)=1,B$4&lt;&gt;"",TYPE(I231)=1,I231&lt;&gt;""),B$4-I231,"")</f>
        <v>11</v>
      </c>
      <c r="AZ231" s="68"/>
      <c r="BA231" s="68">
        <f>IF(AY231="","",AY231+AZ231)</f>
        <v>11</v>
      </c>
      <c r="BB231" s="69" t="e">
        <f>GA231/10</f>
        <v>#REF!</v>
      </c>
      <c r="BC231" s="146"/>
      <c r="BD231" s="465"/>
      <c r="BE231" s="466"/>
      <c r="BF231" s="174"/>
      <c r="BG231" s="175"/>
      <c r="BH231" s="467"/>
      <c r="BI231" s="465"/>
      <c r="BJ231" s="441" t="str">
        <f>IF(OR(B$4="",AN231=""),"",AN231+B$4)</f>
        <v/>
      </c>
      <c r="BK231" s="441" t="s">
        <v>411</v>
      </c>
      <c r="BL231" s="441">
        <v>2</v>
      </c>
      <c r="BM231" s="469" t="s">
        <v>3</v>
      </c>
      <c r="BN231" s="442"/>
      <c r="BO231" s="440" t="s">
        <v>452</v>
      </c>
      <c r="BP231" s="441" t="s">
        <v>452</v>
      </c>
      <c r="BQ231" s="441" t="s">
        <v>452</v>
      </c>
      <c r="BR231" s="441" t="s">
        <v>452</v>
      </c>
      <c r="BS231" s="444" t="s">
        <v>2</v>
      </c>
      <c r="BT231" s="441" t="s">
        <v>452</v>
      </c>
      <c r="BU231" s="444" t="s">
        <v>2</v>
      </c>
      <c r="BV231" s="442" t="s">
        <v>454</v>
      </c>
      <c r="BW231" s="191"/>
      <c r="BX231" s="190"/>
      <c r="BY231" s="190"/>
      <c r="BZ231" s="499">
        <v>34900000</v>
      </c>
      <c r="CA231" s="192">
        <v>1</v>
      </c>
      <c r="CB231" s="177" t="s">
        <v>387</v>
      </c>
      <c r="CC231" s="178" t="str">
        <f t="shared" si="431"/>
        <v/>
      </c>
      <c r="CD231" s="176" t="str">
        <f t="shared" si="387"/>
        <v/>
      </c>
      <c r="CE231" s="179"/>
      <c r="CF231" s="106" t="str">
        <f t="shared" si="388"/>
        <v/>
      </c>
      <c r="CG231" s="75" t="s">
        <v>387</v>
      </c>
      <c r="CH231" s="180" t="str">
        <f t="shared" si="389"/>
        <v/>
      </c>
      <c r="CI231" s="75">
        <v>1</v>
      </c>
      <c r="CJ231" s="181" t="str">
        <f>IF(CF231="","",CH231/CI231)</f>
        <v/>
      </c>
      <c r="CK231" s="107" t="e">
        <v>#N/A</v>
      </c>
      <c r="CL231" s="75" t="e">
        <v>#N/A</v>
      </c>
      <c r="CM231" s="180" t="e">
        <f>IF(OR(CK231="",$L231="",TYPE($L231)&lt;&gt;1),"",ROUND($L231*CL231,0))</f>
        <v>#N/A</v>
      </c>
      <c r="CN231" s="75">
        <v>1</v>
      </c>
      <c r="CO231" s="181" t="e">
        <f>IF(CK231="","",CM231/CN231)</f>
        <v>#N/A</v>
      </c>
      <c r="CP231" s="107" t="e">
        <v>#N/A</v>
      </c>
      <c r="CQ231" s="75" t="e">
        <v>#N/A</v>
      </c>
      <c r="CR231" s="180" t="e">
        <f t="shared" si="390"/>
        <v>#N/A</v>
      </c>
      <c r="CS231" s="75">
        <v>1</v>
      </c>
      <c r="CT231" s="181" t="e">
        <f>IF(CP231="","",CR231/CS231)</f>
        <v>#N/A</v>
      </c>
      <c r="CU231" s="107" t="e">
        <v>#N/A</v>
      </c>
      <c r="CV231" s="75" t="e">
        <v>#N/A</v>
      </c>
      <c r="CW231" s="180" t="e">
        <f>IF(OR(CU231="",$L231="",TYPE($L231)&lt;&gt;1),"",ROUND($L231*CV231,0))</f>
        <v>#N/A</v>
      </c>
      <c r="CX231" s="75">
        <v>1</v>
      </c>
      <c r="CY231" s="182" t="e">
        <f>IF($CU231="","",$CW231/$CX231)</f>
        <v>#N/A</v>
      </c>
      <c r="CZ231" s="109" t="str">
        <f t="shared" si="391"/>
        <v/>
      </c>
      <c r="DA231" s="76" t="str">
        <f t="shared" si="402"/>
        <v/>
      </c>
      <c r="DB231" s="82">
        <v>1</v>
      </c>
      <c r="DC231" s="183" t="str">
        <f t="shared" si="392"/>
        <v/>
      </c>
      <c r="DD231" s="85" t="s">
        <v>387</v>
      </c>
      <c r="DE231" s="184" t="str">
        <f>IF(OR(DC231="",TYPE(DC231)&lt;&gt;1),"",ROUND(DC231*DD231,0))</f>
        <v/>
      </c>
      <c r="DF231" s="77">
        <v>3</v>
      </c>
      <c r="DG231" s="185" t="str">
        <f>IF(DE231="","",DE231/DF231)</f>
        <v/>
      </c>
      <c r="DH231" s="78" t="str">
        <f>IF(CZ231="","",CZ231+20)</f>
        <v/>
      </c>
      <c r="DI231" s="75" t="s">
        <v>387</v>
      </c>
      <c r="DJ231" s="180" t="str">
        <f>IF(OR(DH231="",$DC231="",TYPE($DC231)&lt;&gt;1),"",ROUND($DC231*DI231,0))</f>
        <v/>
      </c>
      <c r="DK231" s="75">
        <v>1</v>
      </c>
      <c r="DL231" s="181" t="str">
        <f>IF(DH231="","",DJ231/DK231)</f>
        <v/>
      </c>
      <c r="DM231" s="78" t="str">
        <f>IF(CZ231="","",IF(OR(DA231="RC",DA231="SRC",DA231="S"),CZ231+40,""))</f>
        <v/>
      </c>
      <c r="DN231" s="75" t="s">
        <v>387</v>
      </c>
      <c r="DO231" s="180" t="str">
        <f>IF(OR(DM231="",$DC231="",TYPE($DC231)&lt;&gt;1),"",ROUND($DC231*DN231,0))</f>
        <v/>
      </c>
      <c r="DP231" s="75">
        <v>1</v>
      </c>
      <c r="DQ231" s="181" t="str">
        <f>IF($DM231="","",$DO231/$DP231)</f>
        <v/>
      </c>
      <c r="DR231" s="78" t="str">
        <f>IF(CZ231="","",IF(OR(DA231="RC",DA231="SRC"),CZ231+60,""))</f>
        <v/>
      </c>
      <c r="DS231" s="75" t="s">
        <v>387</v>
      </c>
      <c r="DT231" s="180" t="str">
        <f>IF(OR(DR231="",$DC231="",TYPE($DC231)&lt;&gt;1),"",ROUND($DC231*DS231,0))</f>
        <v/>
      </c>
      <c r="DU231" s="75">
        <v>1</v>
      </c>
      <c r="DV231" s="154" t="str">
        <f>IF($DR231="","",$DT231/$DU231)</f>
        <v/>
      </c>
      <c r="DW231" s="508"/>
      <c r="DX231" s="345"/>
      <c r="DY231" s="348"/>
      <c r="DZ231" s="348"/>
      <c r="EA231" s="348"/>
      <c r="EB231" s="349"/>
      <c r="EC231" s="388"/>
      <c r="ED231" s="348"/>
      <c r="EE231" s="348"/>
      <c r="EF231" s="346"/>
      <c r="EG231" s="347"/>
      <c r="EH231" s="387"/>
      <c r="EI231" s="346"/>
      <c r="EJ231" s="346"/>
      <c r="EK231" s="357" t="s">
        <v>431</v>
      </c>
      <c r="EL231" s="361" t="s">
        <v>431</v>
      </c>
      <c r="EM231" s="411"/>
      <c r="EN231" s="348"/>
      <c r="EO231" s="348"/>
      <c r="EP231" s="348"/>
      <c r="EQ231" s="349"/>
      <c r="ER231" s="388"/>
      <c r="ES231" s="348"/>
      <c r="ET231" s="348"/>
      <c r="EU231" s="348"/>
      <c r="EV231" s="349"/>
      <c r="EW231" s="388"/>
      <c r="EX231" s="346"/>
      <c r="EY231" s="368"/>
      <c r="EZ231" s="368"/>
      <c r="FA231" s="349"/>
      <c r="FB231" s="388"/>
      <c r="FC231" s="348"/>
      <c r="FD231" s="348"/>
      <c r="FE231" s="346"/>
      <c r="FF231" s="364" t="s">
        <v>430</v>
      </c>
      <c r="FG231" s="550" t="s">
        <v>430</v>
      </c>
      <c r="FH231" s="348"/>
      <c r="FI231" s="348"/>
      <c r="FJ231" s="348"/>
      <c r="FK231" s="524"/>
      <c r="FL231" s="210"/>
      <c r="FM231" s="43"/>
      <c r="FN231" s="43"/>
      <c r="FO231" s="55" t="str">
        <f t="shared" si="393"/>
        <v/>
      </c>
      <c r="FP231" s="43"/>
      <c r="FQ231" s="56" t="str">
        <f>IF(AO231="","",INDEX($FW$2:$GA$2,2,MATCH(AO231,#REF!,0)))</f>
        <v/>
      </c>
      <c r="FR231" s="57" t="str">
        <f>IF(AP231="","",INDEX($FW$2:$GA$2,2,MATCH(AP231,#REF!,0)))</f>
        <v/>
      </c>
      <c r="FS231" s="57" t="str">
        <f>IF(AQ231="","",INDEX($FW$2:$GA$2,2,MATCH(AQ231,#REF!,0)))</f>
        <v/>
      </c>
      <c r="FT231" s="57" t="str">
        <f>IF(AR231="","",INDEX($FW$2:$GA$2,2,MATCH(AR231,#REF!,0)))</f>
        <v/>
      </c>
      <c r="FU231" s="57" t="str">
        <f>IF(AS231="","",INDEX($FW$2:$GA$2,2,MATCH(AS231,#REF!,0)))</f>
        <v/>
      </c>
      <c r="FV231" s="57" t="str">
        <f>IF(AT231="","",INDEX($FW$2:$GA$2,2,MATCH(AT231,#REF!,0)))</f>
        <v/>
      </c>
      <c r="FW231" s="57" t="str">
        <f>IF(AU231="","",INDEX($FW$2:$GA$2,2,MATCH(AU231,#REF!,0)))</f>
        <v/>
      </c>
      <c r="FX231" s="57" t="str">
        <f>IF(AV231="","",INDEX($FW$2:$GA$2,2,MATCH(AV231,#REF!,0)))</f>
        <v/>
      </c>
      <c r="FY231" s="57" t="str">
        <f>IF(AW231="","",INDEX($FW$2:$GA$2,2,MATCH(AW231,#REF!,0)))</f>
        <v/>
      </c>
      <c r="FZ231" s="58" t="str">
        <f>IF(AX231="","",INDEX($FW$2:$GA$2,2,MATCH(AX231,#REF!,0)))</f>
        <v/>
      </c>
      <c r="GA231" s="59" t="e">
        <f>SUMPRODUCT(FQ231:FZ231,#REF!)</f>
        <v>#REF!</v>
      </c>
      <c r="GB231" s="43"/>
      <c r="GC231" s="88" t="str">
        <f t="shared" si="394"/>
        <v/>
      </c>
      <c r="GD231" s="88" t="e">
        <f t="shared" si="395"/>
        <v>#N/A</v>
      </c>
      <c r="GE231" s="88" t="e">
        <f t="shared" si="396"/>
        <v>#N/A</v>
      </c>
      <c r="GF231" s="87" t="e">
        <f t="shared" si="397"/>
        <v>#N/A</v>
      </c>
      <c r="GG231" s="87" t="str">
        <f t="shared" si="398"/>
        <v/>
      </c>
      <c r="GH231" s="87" t="str">
        <f t="shared" si="399"/>
        <v/>
      </c>
      <c r="GI231" s="87" t="str">
        <f t="shared" si="400"/>
        <v/>
      </c>
      <c r="GJ231" s="87" t="str">
        <f t="shared" si="401"/>
        <v/>
      </c>
    </row>
    <row r="232" spans="1:192" s="13" customFormat="1" ht="22.5" customHeight="1">
      <c r="A232" s="608"/>
      <c r="B232" s="166"/>
      <c r="C232" s="494"/>
      <c r="D232" s="498" t="s">
        <v>374</v>
      </c>
      <c r="E232" s="195" t="s">
        <v>291</v>
      </c>
      <c r="F232" s="198" t="s">
        <v>358</v>
      </c>
      <c r="G232" s="167"/>
      <c r="H232" s="165"/>
      <c r="I232" s="167">
        <v>2003</v>
      </c>
      <c r="J232" s="167" t="str">
        <f>IF(OR(I232="",TYPE(I232)&lt;&gt;1),"",TEXT(DATEVALUE(I232&amp;"/1/1"),"gge"))</f>
        <v>平15</v>
      </c>
      <c r="K232" s="167"/>
      <c r="L232" s="621">
        <v>979</v>
      </c>
      <c r="M232" s="68"/>
      <c r="N232" s="68"/>
      <c r="O232" s="168"/>
      <c r="P232" s="168"/>
      <c r="Q232" s="169"/>
      <c r="R232" s="461" t="e">
        <f>IF(OR(TYPE(L232)&lt;&gt;1,L232=""),"",IF(L232=0,0,ROUND(L232/(O232+P232)*1.1,0)))</f>
        <v>#DIV/0!</v>
      </c>
      <c r="S232" s="461" t="e">
        <f>IF(OR(TYPE(L232)&lt;&gt;1,L232=""),"",IF(L232=0,0,ROUND((L232/(O232+P232))^0.5*1.1*4*(4*O232+1)*0.7,0)))</f>
        <v>#DIV/0!</v>
      </c>
      <c r="T232" s="462" t="e">
        <f>IF(OR(TYPE(L232)&lt;&gt;1,L232=""),"",IF(L232=0,0,ROUND((L232/(O232+P232))^0.5*1.1*4*(4*O232+1)*0.3,0)))</f>
        <v>#DIV/0!</v>
      </c>
      <c r="U232" s="68"/>
      <c r="V232" s="68"/>
      <c r="W232" s="68"/>
      <c r="X232" s="68"/>
      <c r="Y232" s="68"/>
      <c r="Z232" s="79" t="str">
        <f>IF(OR(L232="",TYPE(L232)&lt;&gt;1),"",IF(L232&gt;=5000,"1: 5,000㎡以上",IF(L232&gt;=3000,"2: 3,000㎡以上",IF(L232&gt;=1000,"3: 1,000㎡以上",IF(L232&gt;=500,"4: 500㎡以上",IF(L232&gt;=200,"5: 200㎡以上",IF(L232&gt;=100,"6: 100㎡以上",IF(L232&gt;=0,"7: 100㎡未満",""))))))))</f>
        <v>4: 500㎡以上</v>
      </c>
      <c r="AA232" s="69"/>
      <c r="AB232" s="69" t="str">
        <f>IF(AA232="","",AA232-I232)</f>
        <v/>
      </c>
      <c r="AC232" s="170"/>
      <c r="AD232" s="170"/>
      <c r="AE232" s="171"/>
      <c r="AF232" s="170"/>
      <c r="AG232" s="170"/>
      <c r="AH232" s="170"/>
      <c r="AI232" s="172"/>
      <c r="AJ232" s="172"/>
      <c r="AK232" s="172"/>
      <c r="AL232" s="172"/>
      <c r="AM232" s="173"/>
      <c r="AN232" s="463" t="str">
        <f>IF(OR(AM232="",AY232=""),"",IF(OR(AM232="80年以上",AM232="躯体補修の上80年以上"),80-AY232,IF(OR(AM232="60年以上80年未満",AM232="躯体補修の上60年未満"),IF(TYPE(AK232)=1,AK232-AY232,80-AY232),IF(OR(AM232="60年未満",AM232="60年"),60-AY232,IF(AM232="40年",40-AY232,"")))))</f>
        <v/>
      </c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68">
        <f>IF(AND(TYPE(B$4)=1,B$4&lt;&gt;"",TYPE(I232)=1,I232&lt;&gt;""),B$4-I232,"")</f>
        <v>12</v>
      </c>
      <c r="AZ232" s="68"/>
      <c r="BA232" s="68">
        <f>IF(AY232="","",AY232+AZ232)</f>
        <v>12</v>
      </c>
      <c r="BB232" s="69" t="e">
        <f>GA232/10</f>
        <v>#REF!</v>
      </c>
      <c r="BC232" s="146"/>
      <c r="BD232" s="465"/>
      <c r="BE232" s="466"/>
      <c r="BF232" s="174"/>
      <c r="BG232" s="175"/>
      <c r="BH232" s="467"/>
      <c r="BI232" s="465"/>
      <c r="BJ232" s="441" t="str">
        <f>IF(OR(B$4="",AN232=""),"",AN232+B$4)</f>
        <v/>
      </c>
      <c r="BK232" s="441" t="s">
        <v>411</v>
      </c>
      <c r="BL232" s="441">
        <v>2</v>
      </c>
      <c r="BM232" s="441"/>
      <c r="BN232" s="442"/>
      <c r="BO232" s="440" t="s">
        <v>452</v>
      </c>
      <c r="BP232" s="441" t="s">
        <v>452</v>
      </c>
      <c r="BQ232" s="441" t="s">
        <v>452</v>
      </c>
      <c r="BR232" s="441" t="s">
        <v>452</v>
      </c>
      <c r="BS232" s="441" t="s">
        <v>452</v>
      </c>
      <c r="BT232" s="441" t="s">
        <v>452</v>
      </c>
      <c r="BU232" s="441" t="s">
        <v>452</v>
      </c>
      <c r="BV232" s="442" t="s">
        <v>454</v>
      </c>
      <c r="BW232" s="191"/>
      <c r="BX232" s="190"/>
      <c r="BY232" s="190"/>
      <c r="BZ232" s="499"/>
      <c r="CA232" s="192">
        <v>1</v>
      </c>
      <c r="CB232" s="177" t="s">
        <v>387</v>
      </c>
      <c r="CC232" s="178" t="str">
        <f t="shared" si="431"/>
        <v/>
      </c>
      <c r="CD232" s="176" t="str">
        <f t="shared" si="387"/>
        <v/>
      </c>
      <c r="CE232" s="179"/>
      <c r="CF232" s="106" t="str">
        <f t="shared" si="388"/>
        <v/>
      </c>
      <c r="CG232" s="75" t="s">
        <v>387</v>
      </c>
      <c r="CH232" s="180" t="str">
        <f t="shared" si="389"/>
        <v/>
      </c>
      <c r="CI232" s="75">
        <v>1</v>
      </c>
      <c r="CJ232" s="181" t="str">
        <f>IF(CF232="","",CH232/CI232)</f>
        <v/>
      </c>
      <c r="CK232" s="107" t="e">
        <v>#N/A</v>
      </c>
      <c r="CL232" s="75" t="e">
        <v>#N/A</v>
      </c>
      <c r="CM232" s="180" t="e">
        <f>IF(OR(CK232="",$L232="",TYPE($L232)&lt;&gt;1),"",ROUND($L232*CL232,0))</f>
        <v>#N/A</v>
      </c>
      <c r="CN232" s="75">
        <v>1</v>
      </c>
      <c r="CO232" s="181" t="e">
        <f>IF(CK232="","",CM232/CN232)</f>
        <v>#N/A</v>
      </c>
      <c r="CP232" s="107" t="e">
        <v>#N/A</v>
      </c>
      <c r="CQ232" s="75" t="e">
        <v>#N/A</v>
      </c>
      <c r="CR232" s="180" t="e">
        <f t="shared" si="390"/>
        <v>#N/A</v>
      </c>
      <c r="CS232" s="75">
        <v>1</v>
      </c>
      <c r="CT232" s="181" t="e">
        <f>IF(CP232="","",CR232/CS232)</f>
        <v>#N/A</v>
      </c>
      <c r="CU232" s="107" t="e">
        <v>#N/A</v>
      </c>
      <c r="CV232" s="75" t="e">
        <v>#N/A</v>
      </c>
      <c r="CW232" s="180" t="e">
        <f>IF(OR(CU232="",$L232="",TYPE($L232)&lt;&gt;1),"",ROUND($L232*CV232,0))</f>
        <v>#N/A</v>
      </c>
      <c r="CX232" s="75">
        <v>1</v>
      </c>
      <c r="CY232" s="182" t="e">
        <f>IF($CU232="","",$CW232/$CX232)</f>
        <v>#N/A</v>
      </c>
      <c r="CZ232" s="109" t="str">
        <f t="shared" si="391"/>
        <v/>
      </c>
      <c r="DA232" s="76" t="str">
        <f t="shared" si="402"/>
        <v/>
      </c>
      <c r="DB232" s="82">
        <v>1</v>
      </c>
      <c r="DC232" s="183" t="str">
        <f t="shared" si="392"/>
        <v/>
      </c>
      <c r="DD232" s="85" t="s">
        <v>387</v>
      </c>
      <c r="DE232" s="184" t="str">
        <f>IF(OR(DC232="",TYPE(DC232)&lt;&gt;1),"",ROUND(DC232*DD232,0))</f>
        <v/>
      </c>
      <c r="DF232" s="77">
        <v>3</v>
      </c>
      <c r="DG232" s="185" t="str">
        <f>IF(DE232="","",DE232/DF232)</f>
        <v/>
      </c>
      <c r="DH232" s="78" t="str">
        <f>IF(CZ232="","",CZ232+20)</f>
        <v/>
      </c>
      <c r="DI232" s="75" t="s">
        <v>387</v>
      </c>
      <c r="DJ232" s="180" t="str">
        <f>IF(OR(DH232="",$DC232="",TYPE($DC232)&lt;&gt;1),"",ROUND($DC232*DI232,0))</f>
        <v/>
      </c>
      <c r="DK232" s="75">
        <v>1</v>
      </c>
      <c r="DL232" s="181" t="str">
        <f>IF(DH232="","",DJ232/DK232)</f>
        <v/>
      </c>
      <c r="DM232" s="78" t="str">
        <f>IF(CZ232="","",IF(OR(DA232="RC",DA232="SRC",DA232="S"),CZ232+40,""))</f>
        <v/>
      </c>
      <c r="DN232" s="75" t="s">
        <v>387</v>
      </c>
      <c r="DO232" s="180" t="str">
        <f>IF(OR(DM232="",$DC232="",TYPE($DC232)&lt;&gt;1),"",ROUND($DC232*DN232,0))</f>
        <v/>
      </c>
      <c r="DP232" s="75">
        <v>1</v>
      </c>
      <c r="DQ232" s="181" t="str">
        <f>IF($DM232="","",$DO232/$DP232)</f>
        <v/>
      </c>
      <c r="DR232" s="78" t="str">
        <f>IF(CZ232="","",IF(OR(DA232="RC",DA232="SRC"),CZ232+60,""))</f>
        <v/>
      </c>
      <c r="DS232" s="75" t="s">
        <v>387</v>
      </c>
      <c r="DT232" s="180" t="str">
        <f>IF(OR(DR232="",$DC232="",TYPE($DC232)&lt;&gt;1),"",ROUND($DC232*DS232,0))</f>
        <v/>
      </c>
      <c r="DU232" s="75">
        <v>1</v>
      </c>
      <c r="DV232" s="154" t="str">
        <f>IF($DR232="","",$DT232/$DU232)</f>
        <v/>
      </c>
      <c r="DW232" s="508"/>
      <c r="DX232" s="345"/>
      <c r="DY232" s="348"/>
      <c r="DZ232" s="348"/>
      <c r="EA232" s="348"/>
      <c r="EB232" s="349"/>
      <c r="EC232" s="388"/>
      <c r="ED232" s="348"/>
      <c r="EE232" s="346"/>
      <c r="EF232" s="346"/>
      <c r="EG232" s="347"/>
      <c r="EH232" s="387"/>
      <c r="EI232" s="346"/>
      <c r="EJ232" s="346"/>
      <c r="EK232" s="357" t="s">
        <v>431</v>
      </c>
      <c r="EL232" s="361" t="s">
        <v>431</v>
      </c>
      <c r="EM232" s="388"/>
      <c r="EN232" s="348"/>
      <c r="EO232" s="348"/>
      <c r="EP232" s="348"/>
      <c r="EQ232" s="349"/>
      <c r="ER232" s="388"/>
      <c r="ES232" s="348"/>
      <c r="ET232" s="348"/>
      <c r="EU232" s="348"/>
      <c r="EV232" s="349"/>
      <c r="EW232" s="388"/>
      <c r="EX232" s="346"/>
      <c r="EY232" s="430"/>
      <c r="EZ232" s="348"/>
      <c r="FA232" s="349"/>
      <c r="FB232" s="388"/>
      <c r="FC232" s="348"/>
      <c r="FD232" s="348"/>
      <c r="FE232" s="346"/>
      <c r="FF232" s="364" t="s">
        <v>430</v>
      </c>
      <c r="FG232" s="550" t="s">
        <v>430</v>
      </c>
      <c r="FH232" s="348"/>
      <c r="FI232" s="348"/>
      <c r="FJ232" s="348"/>
      <c r="FK232" s="524"/>
      <c r="FL232" s="210"/>
      <c r="FM232" s="43"/>
      <c r="FN232" s="43"/>
      <c r="FO232" s="55" t="str">
        <f t="shared" si="393"/>
        <v/>
      </c>
      <c r="FP232" s="43"/>
      <c r="FQ232" s="56" t="str">
        <f>IF(AO232="","",INDEX($FW$2:$GA$2,2,MATCH(AO232,#REF!,0)))</f>
        <v/>
      </c>
      <c r="FR232" s="57" t="str">
        <f>IF(AP232="","",INDEX($FW$2:$GA$2,2,MATCH(AP232,#REF!,0)))</f>
        <v/>
      </c>
      <c r="FS232" s="57" t="str">
        <f>IF(AQ232="","",INDEX($FW$2:$GA$2,2,MATCH(AQ232,#REF!,0)))</f>
        <v/>
      </c>
      <c r="FT232" s="57" t="str">
        <f>IF(AR232="","",INDEX($FW$2:$GA$2,2,MATCH(AR232,#REF!,0)))</f>
        <v/>
      </c>
      <c r="FU232" s="57" t="str">
        <f>IF(AS232="","",INDEX($FW$2:$GA$2,2,MATCH(AS232,#REF!,0)))</f>
        <v/>
      </c>
      <c r="FV232" s="57" t="str">
        <f>IF(AT232="","",INDEX($FW$2:$GA$2,2,MATCH(AT232,#REF!,0)))</f>
        <v/>
      </c>
      <c r="FW232" s="57" t="str">
        <f>IF(AU232="","",INDEX($FW$2:$GA$2,2,MATCH(AU232,#REF!,0)))</f>
        <v/>
      </c>
      <c r="FX232" s="57" t="str">
        <f>IF(AV232="","",INDEX($FW$2:$GA$2,2,MATCH(AV232,#REF!,0)))</f>
        <v/>
      </c>
      <c r="FY232" s="57" t="str">
        <f>IF(AW232="","",INDEX($FW$2:$GA$2,2,MATCH(AW232,#REF!,0)))</f>
        <v/>
      </c>
      <c r="FZ232" s="58" t="str">
        <f>IF(AX232="","",INDEX($FW$2:$GA$2,2,MATCH(AX232,#REF!,0)))</f>
        <v/>
      </c>
      <c r="GA232" s="59" t="e">
        <f>SUMPRODUCT(FQ232:FZ232,#REF!)</f>
        <v>#REF!</v>
      </c>
      <c r="GB232" s="43"/>
      <c r="GC232" s="88" t="str">
        <f t="shared" si="394"/>
        <v/>
      </c>
      <c r="GD232" s="88" t="e">
        <f t="shared" si="395"/>
        <v>#N/A</v>
      </c>
      <c r="GE232" s="88" t="e">
        <f t="shared" si="396"/>
        <v>#N/A</v>
      </c>
      <c r="GF232" s="87" t="e">
        <f t="shared" si="397"/>
        <v>#N/A</v>
      </c>
      <c r="GG232" s="87" t="str">
        <f t="shared" si="398"/>
        <v/>
      </c>
      <c r="GH232" s="87" t="str">
        <f t="shared" si="399"/>
        <v/>
      </c>
      <c r="GI232" s="87" t="str">
        <f t="shared" si="400"/>
        <v/>
      </c>
      <c r="GJ232" s="87" t="str">
        <f t="shared" si="401"/>
        <v/>
      </c>
    </row>
    <row r="233" spans="1:192" s="13" customFormat="1" ht="22.5" customHeight="1">
      <c r="A233" s="608"/>
      <c r="B233" s="166"/>
      <c r="C233" s="494"/>
      <c r="D233" s="498" t="s">
        <v>374</v>
      </c>
      <c r="E233" s="195" t="s">
        <v>292</v>
      </c>
      <c r="F233" s="198" t="s">
        <v>358</v>
      </c>
      <c r="G233" s="167"/>
      <c r="H233" s="165"/>
      <c r="I233" s="167">
        <v>1998</v>
      </c>
      <c r="J233" s="167" t="str">
        <f>IF(OR(I233="",TYPE(I233)&lt;&gt;1),"",TEXT(DATEVALUE(I233&amp;"/1/1"),"gge"))</f>
        <v>平10</v>
      </c>
      <c r="K233" s="167"/>
      <c r="L233" s="621">
        <v>635</v>
      </c>
      <c r="M233" s="68"/>
      <c r="N233" s="68"/>
      <c r="O233" s="168"/>
      <c r="P233" s="168"/>
      <c r="Q233" s="169"/>
      <c r="R233" s="461" t="e">
        <f>IF(OR(TYPE(L233)&lt;&gt;1,L233=""),"",IF(L233=0,0,ROUND(L233/(O233+P233)*1.1,0)))</f>
        <v>#DIV/0!</v>
      </c>
      <c r="S233" s="461" t="e">
        <f>IF(OR(TYPE(L233)&lt;&gt;1,L233=""),"",IF(L233=0,0,ROUND((L233/(O233+P233))^0.5*1.1*4*(4*O233+1)*0.7,0)))</f>
        <v>#DIV/0!</v>
      </c>
      <c r="T233" s="462" t="e">
        <f>IF(OR(TYPE(L233)&lt;&gt;1,L233=""),"",IF(L233=0,0,ROUND((L233/(O233+P233))^0.5*1.1*4*(4*O233+1)*0.3,0)))</f>
        <v>#DIV/0!</v>
      </c>
      <c r="U233" s="68"/>
      <c r="V233" s="68"/>
      <c r="W233" s="68"/>
      <c r="X233" s="68"/>
      <c r="Y233" s="68"/>
      <c r="Z233" s="79" t="str">
        <f>IF(OR(L233="",TYPE(L233)&lt;&gt;1),"",IF(L233&gt;=5000,"1: 5,000㎡以上",IF(L233&gt;=3000,"2: 3,000㎡以上",IF(L233&gt;=1000,"3: 1,000㎡以上",IF(L233&gt;=500,"4: 500㎡以上",IF(L233&gt;=200,"5: 200㎡以上",IF(L233&gt;=100,"6: 100㎡以上",IF(L233&gt;=0,"7: 100㎡未満",""))))))))</f>
        <v>4: 500㎡以上</v>
      </c>
      <c r="AA233" s="69"/>
      <c r="AB233" s="69" t="str">
        <f>IF(AA233="","",AA233-I233)</f>
        <v/>
      </c>
      <c r="AC233" s="170"/>
      <c r="AD233" s="170"/>
      <c r="AE233" s="171"/>
      <c r="AF233" s="170"/>
      <c r="AG233" s="170"/>
      <c r="AH233" s="170"/>
      <c r="AI233" s="172"/>
      <c r="AJ233" s="172"/>
      <c r="AK233" s="172"/>
      <c r="AL233" s="172"/>
      <c r="AM233" s="173"/>
      <c r="AN233" s="463" t="str">
        <f>IF(OR(AM233="",AY233=""),"",IF(OR(AM233="80年以上",AM233="躯体補修の上80年以上"),80-AY233,IF(OR(AM233="60年以上80年未満",AM233="躯体補修の上60年未満"),IF(TYPE(AK233)=1,AK233-AY233,80-AY233),IF(OR(AM233="60年未満",AM233="60年"),60-AY233,IF(AM233="40年",40-AY233,"")))))</f>
        <v/>
      </c>
      <c r="AO233" s="464"/>
      <c r="AP233" s="464"/>
      <c r="AQ233" s="464"/>
      <c r="AR233" s="464"/>
      <c r="AS233" s="464"/>
      <c r="AT233" s="464"/>
      <c r="AU233" s="464"/>
      <c r="AV233" s="464"/>
      <c r="AW233" s="464"/>
      <c r="AX233" s="464"/>
      <c r="AY233" s="68">
        <f>IF(AND(TYPE(B$4)=1,B$4&lt;&gt;"",TYPE(I233)=1,I233&lt;&gt;""),B$4-I233,"")</f>
        <v>17</v>
      </c>
      <c r="AZ233" s="68"/>
      <c r="BA233" s="68">
        <f>IF(AY233="","",AY233+AZ233)</f>
        <v>17</v>
      </c>
      <c r="BB233" s="69" t="e">
        <f>GA233/10</f>
        <v>#REF!</v>
      </c>
      <c r="BC233" s="146"/>
      <c r="BD233" s="465"/>
      <c r="BE233" s="466"/>
      <c r="BF233" s="174"/>
      <c r="BG233" s="175"/>
      <c r="BH233" s="467"/>
      <c r="BI233" s="465"/>
      <c r="BJ233" s="441" t="str">
        <f>IF(OR(B$4="",AN233=""),"",AN233+B$4)</f>
        <v/>
      </c>
      <c r="BK233" s="441" t="s">
        <v>411</v>
      </c>
      <c r="BL233" s="441">
        <v>1</v>
      </c>
      <c r="BM233" s="441"/>
      <c r="BN233" s="442"/>
      <c r="BO233" s="440" t="s">
        <v>452</v>
      </c>
      <c r="BP233" s="445" t="s">
        <v>3</v>
      </c>
      <c r="BQ233" s="441" t="s">
        <v>452</v>
      </c>
      <c r="BR233" s="444" t="s">
        <v>2</v>
      </c>
      <c r="BS233" s="444" t="s">
        <v>2</v>
      </c>
      <c r="BT233" s="441" t="s">
        <v>452</v>
      </c>
      <c r="BU233" s="441" t="s">
        <v>452</v>
      </c>
      <c r="BV233" s="442" t="s">
        <v>454</v>
      </c>
      <c r="BW233" s="191"/>
      <c r="BX233" s="190"/>
      <c r="BY233" s="190"/>
      <c r="BZ233" s="500">
        <v>8298200</v>
      </c>
      <c r="CA233" s="192">
        <v>1</v>
      </c>
      <c r="CB233" s="177" t="s">
        <v>387</v>
      </c>
      <c r="CC233" s="178" t="str">
        <f t="shared" si="431"/>
        <v/>
      </c>
      <c r="CD233" s="176" t="str">
        <f t="shared" si="387"/>
        <v/>
      </c>
      <c r="CE233" s="179"/>
      <c r="CF233" s="106" t="str">
        <f t="shared" si="388"/>
        <v/>
      </c>
      <c r="CG233" s="75" t="s">
        <v>387</v>
      </c>
      <c r="CH233" s="180" t="str">
        <f t="shared" si="389"/>
        <v/>
      </c>
      <c r="CI233" s="75">
        <v>1</v>
      </c>
      <c r="CJ233" s="181" t="str">
        <f>IF(CF233="","",CH233/CI233)</f>
        <v/>
      </c>
      <c r="CK233" s="107" t="e">
        <v>#N/A</v>
      </c>
      <c r="CL233" s="75" t="e">
        <v>#N/A</v>
      </c>
      <c r="CM233" s="180" t="e">
        <f>IF(OR(CK233="",$L233="",TYPE($L233)&lt;&gt;1),"",ROUND($L233*CL233,0))</f>
        <v>#N/A</v>
      </c>
      <c r="CN233" s="75">
        <v>1</v>
      </c>
      <c r="CO233" s="181" t="e">
        <f>IF(CK233="","",CM233/CN233)</f>
        <v>#N/A</v>
      </c>
      <c r="CP233" s="107" t="e">
        <v>#N/A</v>
      </c>
      <c r="CQ233" s="75" t="e">
        <v>#N/A</v>
      </c>
      <c r="CR233" s="180" t="e">
        <f t="shared" si="390"/>
        <v>#N/A</v>
      </c>
      <c r="CS233" s="75">
        <v>1</v>
      </c>
      <c r="CT233" s="181" t="e">
        <f>IF(CP233="","",CR233/CS233)</f>
        <v>#N/A</v>
      </c>
      <c r="CU233" s="107" t="e">
        <v>#N/A</v>
      </c>
      <c r="CV233" s="75" t="e">
        <v>#N/A</v>
      </c>
      <c r="CW233" s="180" t="e">
        <f>IF(OR(CU233="",$L233="",TYPE($L233)&lt;&gt;1),"",ROUND($L233*CV233,0))</f>
        <v>#N/A</v>
      </c>
      <c r="CX233" s="75">
        <v>1</v>
      </c>
      <c r="CY233" s="182" t="e">
        <f>IF($CU233="","",$CW233/$CX233)</f>
        <v>#N/A</v>
      </c>
      <c r="CZ233" s="109" t="str">
        <f t="shared" si="391"/>
        <v/>
      </c>
      <c r="DA233" s="76" t="str">
        <f t="shared" si="402"/>
        <v/>
      </c>
      <c r="DB233" s="82">
        <v>1</v>
      </c>
      <c r="DC233" s="183" t="str">
        <f t="shared" si="392"/>
        <v/>
      </c>
      <c r="DD233" s="85" t="s">
        <v>387</v>
      </c>
      <c r="DE233" s="184" t="str">
        <f>IF(OR(DC233="",TYPE(DC233)&lt;&gt;1),"",ROUND(DC233*DD233,0))</f>
        <v/>
      </c>
      <c r="DF233" s="77">
        <v>3</v>
      </c>
      <c r="DG233" s="185" t="str">
        <f>IF(DE233="","",DE233/DF233)</f>
        <v/>
      </c>
      <c r="DH233" s="78" t="str">
        <f>IF(CZ233="","",CZ233+20)</f>
        <v/>
      </c>
      <c r="DI233" s="75" t="s">
        <v>387</v>
      </c>
      <c r="DJ233" s="180" t="str">
        <f>IF(OR(DH233="",$DC233="",TYPE($DC233)&lt;&gt;1),"",ROUND($DC233*DI233,0))</f>
        <v/>
      </c>
      <c r="DK233" s="75">
        <v>1</v>
      </c>
      <c r="DL233" s="181" t="str">
        <f>IF(DH233="","",DJ233/DK233)</f>
        <v/>
      </c>
      <c r="DM233" s="78" t="str">
        <f>IF(CZ233="","",IF(OR(DA233="RC",DA233="SRC",DA233="S"),CZ233+40,""))</f>
        <v/>
      </c>
      <c r="DN233" s="75" t="s">
        <v>387</v>
      </c>
      <c r="DO233" s="180" t="str">
        <f>IF(OR(DM233="",$DC233="",TYPE($DC233)&lt;&gt;1),"",ROUND($DC233*DN233,0))</f>
        <v/>
      </c>
      <c r="DP233" s="75">
        <v>1</v>
      </c>
      <c r="DQ233" s="181" t="str">
        <f>IF($DM233="","",$DO233/$DP233)</f>
        <v/>
      </c>
      <c r="DR233" s="78" t="str">
        <f>IF(CZ233="","",IF(OR(DA233="RC",DA233="SRC"),CZ233+60,""))</f>
        <v/>
      </c>
      <c r="DS233" s="75" t="s">
        <v>387</v>
      </c>
      <c r="DT233" s="180" t="str">
        <f>IF(OR(DR233="",$DC233="",TYPE($DC233)&lt;&gt;1),"",ROUND($DC233*DS233,0))</f>
        <v/>
      </c>
      <c r="DU233" s="75">
        <v>1</v>
      </c>
      <c r="DV233" s="154" t="str">
        <f>IF($DR233="","",$DT233/$DU233)</f>
        <v/>
      </c>
      <c r="DW233" s="508"/>
      <c r="DX233" s="523"/>
      <c r="DY233" s="346"/>
      <c r="DZ233" s="346"/>
      <c r="EA233" s="346"/>
      <c r="EB233" s="347"/>
      <c r="EC233" s="387"/>
      <c r="ED233" s="346"/>
      <c r="EE233" s="357" t="s">
        <v>431</v>
      </c>
      <c r="EF233" s="357" t="s">
        <v>431</v>
      </c>
      <c r="EG233" s="349"/>
      <c r="EH233" s="388"/>
      <c r="EI233" s="348"/>
      <c r="EJ233" s="348"/>
      <c r="EK233" s="348"/>
      <c r="EL233" s="349"/>
      <c r="EM233" s="388"/>
      <c r="EN233" s="348"/>
      <c r="EO233" s="348"/>
      <c r="EP233" s="348"/>
      <c r="EQ233" s="349"/>
      <c r="ER233" s="411"/>
      <c r="ES233" s="348"/>
      <c r="ET233" s="348"/>
      <c r="EU233" s="348"/>
      <c r="EV233" s="347"/>
      <c r="EW233" s="387"/>
      <c r="EX233" s="366" t="s">
        <v>430</v>
      </c>
      <c r="EY233" s="366" t="s">
        <v>430</v>
      </c>
      <c r="EZ233" s="394"/>
      <c r="FA233" s="349"/>
      <c r="FB233" s="388"/>
      <c r="FC233" s="348"/>
      <c r="FD233" s="348"/>
      <c r="FE233" s="348"/>
      <c r="FF233" s="349"/>
      <c r="FG233" s="541"/>
      <c r="FH233" s="348"/>
      <c r="FI233" s="348"/>
      <c r="FJ233" s="348"/>
      <c r="FK233" s="524"/>
      <c r="FL233" s="210"/>
      <c r="FM233" s="43"/>
      <c r="FN233" s="43"/>
      <c r="FO233" s="55" t="str">
        <f t="shared" si="393"/>
        <v/>
      </c>
      <c r="FP233" s="43"/>
      <c r="FQ233" s="56" t="str">
        <f>IF(AO233="","",INDEX($FW$2:$GA$2,2,MATCH(AO233,#REF!,0)))</f>
        <v/>
      </c>
      <c r="FR233" s="57" t="str">
        <f>IF(AP233="","",INDEX($FW$2:$GA$2,2,MATCH(AP233,#REF!,0)))</f>
        <v/>
      </c>
      <c r="FS233" s="57" t="str">
        <f>IF(AQ233="","",INDEX($FW$2:$GA$2,2,MATCH(AQ233,#REF!,0)))</f>
        <v/>
      </c>
      <c r="FT233" s="57" t="str">
        <f>IF(AR233="","",INDEX($FW$2:$GA$2,2,MATCH(AR233,#REF!,0)))</f>
        <v/>
      </c>
      <c r="FU233" s="57" t="str">
        <f>IF(AS233="","",INDEX($FW$2:$GA$2,2,MATCH(AS233,#REF!,0)))</f>
        <v/>
      </c>
      <c r="FV233" s="57" t="str">
        <f>IF(AT233="","",INDEX($FW$2:$GA$2,2,MATCH(AT233,#REF!,0)))</f>
        <v/>
      </c>
      <c r="FW233" s="57" t="str">
        <f>IF(AU233="","",INDEX($FW$2:$GA$2,2,MATCH(AU233,#REF!,0)))</f>
        <v/>
      </c>
      <c r="FX233" s="57" t="str">
        <f>IF(AV233="","",INDEX($FW$2:$GA$2,2,MATCH(AV233,#REF!,0)))</f>
        <v/>
      </c>
      <c r="FY233" s="57" t="str">
        <f>IF(AW233="","",INDEX($FW$2:$GA$2,2,MATCH(AW233,#REF!,0)))</f>
        <v/>
      </c>
      <c r="FZ233" s="58" t="str">
        <f>IF(AX233="","",INDEX($FW$2:$GA$2,2,MATCH(AX233,#REF!,0)))</f>
        <v/>
      </c>
      <c r="GA233" s="59" t="e">
        <f>SUMPRODUCT(FQ233:FZ233,#REF!)</f>
        <v>#REF!</v>
      </c>
      <c r="GB233" s="43"/>
      <c r="GC233" s="88" t="str">
        <f t="shared" si="394"/>
        <v/>
      </c>
      <c r="GD233" s="88" t="e">
        <f t="shared" si="395"/>
        <v>#N/A</v>
      </c>
      <c r="GE233" s="88" t="e">
        <f t="shared" si="396"/>
        <v>#N/A</v>
      </c>
      <c r="GF233" s="87" t="e">
        <f t="shared" si="397"/>
        <v>#N/A</v>
      </c>
      <c r="GG233" s="87" t="str">
        <f t="shared" si="398"/>
        <v/>
      </c>
      <c r="GH233" s="87" t="str">
        <f t="shared" si="399"/>
        <v/>
      </c>
      <c r="GI233" s="87" t="str">
        <f t="shared" si="400"/>
        <v/>
      </c>
      <c r="GJ233" s="87" t="str">
        <f t="shared" si="401"/>
        <v/>
      </c>
    </row>
    <row r="234" spans="1:192" s="147" customFormat="1" ht="22.5" customHeight="1" thickBot="1">
      <c r="A234" s="608"/>
      <c r="B234" s="166"/>
      <c r="C234" s="494"/>
      <c r="D234" s="586" t="s">
        <v>374</v>
      </c>
      <c r="E234" s="201" t="s">
        <v>367</v>
      </c>
      <c r="F234" s="202" t="s">
        <v>391</v>
      </c>
      <c r="G234" s="203"/>
      <c r="H234" s="587"/>
      <c r="I234" s="203"/>
      <c r="J234" s="203"/>
      <c r="K234" s="203"/>
      <c r="L234" s="624"/>
      <c r="M234" s="72"/>
      <c r="N234" s="72"/>
      <c r="O234" s="204"/>
      <c r="P234" s="204"/>
      <c r="Q234" s="204"/>
      <c r="R234" s="475"/>
      <c r="S234" s="475"/>
      <c r="T234" s="476"/>
      <c r="U234" s="72"/>
      <c r="V234" s="72"/>
      <c r="W234" s="72"/>
      <c r="X234" s="72"/>
      <c r="Y234" s="72"/>
      <c r="Z234" s="477"/>
      <c r="AA234" s="73"/>
      <c r="AB234" s="73"/>
      <c r="AC234" s="205"/>
      <c r="AD234" s="205"/>
      <c r="AE234" s="206"/>
      <c r="AF234" s="205"/>
      <c r="AG234" s="205"/>
      <c r="AH234" s="205"/>
      <c r="AI234" s="207"/>
      <c r="AJ234" s="207"/>
      <c r="AK234" s="207"/>
      <c r="AL234" s="207"/>
      <c r="AM234" s="588"/>
      <c r="AN234" s="588"/>
      <c r="AO234" s="589"/>
      <c r="AP234" s="589"/>
      <c r="AQ234" s="589"/>
      <c r="AR234" s="589"/>
      <c r="AS234" s="589"/>
      <c r="AT234" s="589"/>
      <c r="AU234" s="589"/>
      <c r="AV234" s="589"/>
      <c r="AW234" s="589"/>
      <c r="AX234" s="589"/>
      <c r="AY234" s="72"/>
      <c r="AZ234" s="72"/>
      <c r="BA234" s="72"/>
      <c r="BB234" s="73"/>
      <c r="BC234" s="73"/>
      <c r="BD234" s="478"/>
      <c r="BE234" s="590"/>
      <c r="BF234" s="208"/>
      <c r="BG234" s="208"/>
      <c r="BH234" s="478"/>
      <c r="BI234" s="478"/>
      <c r="BJ234" s="591"/>
      <c r="BK234" s="591"/>
      <c r="BL234" s="591"/>
      <c r="BM234" s="591"/>
      <c r="BN234" s="592"/>
      <c r="BO234" s="593"/>
      <c r="BP234" s="591"/>
      <c r="BQ234" s="591"/>
      <c r="BR234" s="591"/>
      <c r="BS234" s="591"/>
      <c r="BT234" s="591"/>
      <c r="BU234" s="591"/>
      <c r="BV234" s="592"/>
      <c r="BW234" s="594"/>
      <c r="BX234" s="610"/>
      <c r="BY234" s="610"/>
      <c r="BZ234" s="595"/>
      <c r="CA234" s="260">
        <v>1</v>
      </c>
      <c r="CB234" s="261" t="str">
        <f>IF($F234="","",IFERROR(INDEX(#REF!,MATCH('一覧（改訂前の当初）'!$F234,#REF!,0),MATCH($CA$4,#REF!,0)),""))</f>
        <v/>
      </c>
      <c r="CC234" s="262" t="str">
        <f t="shared" si="431"/>
        <v/>
      </c>
      <c r="CD234" s="186" t="str">
        <f t="shared" si="387"/>
        <v/>
      </c>
      <c r="CE234" s="187"/>
      <c r="CF234" s="263" t="str">
        <f t="shared" si="388"/>
        <v/>
      </c>
      <c r="CG234" s="74" t="str">
        <f>IF(OR($CF234="",$F234=""),"",INDEX(#REF!,MATCH($F234,#REF!,0),MATCH(CF$4,#REF!,0)))</f>
        <v/>
      </c>
      <c r="CH234" s="188" t="str">
        <f t="shared" si="389"/>
        <v/>
      </c>
      <c r="CI234" s="74">
        <v>1</v>
      </c>
      <c r="CJ234" s="189" t="str">
        <f>IF(CF234="","",CH234/CI234)</f>
        <v/>
      </c>
      <c r="CK234" s="108" t="str">
        <f>IF(OR(L234="",TYPE(L234)&lt;&gt;1),"",IF(OR(BJ234="",INDEX(#REF!,MATCH('一覧（改訂前の当初）'!$N234,#REF!,0),MATCH('一覧（改訂前の当初）'!CK$4,#REF!,0))="",INDEX(#REF!,MATCH('一覧（改訂前の当初）'!$N234,#REF!,0),MATCH('一覧（改訂前の当初）'!CK$4,#REF!,0))+$I234&gt;=BJ234),"",IF(OR(BI234="事後保全対応で更新",BI234="事後保全のみ更新せず"),"",INDEX(#REF!,MATCH('一覧（改訂前の当初）'!$N234,#REF!,0),MATCH('一覧（改訂前の当初）'!CK$4,#REF!,0))+$I234)))</f>
        <v/>
      </c>
      <c r="CL234" s="74" t="str">
        <f>IF(OR(CK234="",$F234=""),"",IF(AND(CK234&lt;&gt;"",$CF234=CK234),INDEX(#REF!,MATCH($F234,#REF!,0),MATCH(CK$4,#REF!,0))+35,INDEX(#REF!,MATCH($F234,#REF!,0),MATCH(CK$4,#REF!,0))))</f>
        <v/>
      </c>
      <c r="CM234" s="188" t="str">
        <f>IF(OR(CK234="",$L234="",TYPE($L234)&lt;&gt;1),"",ROUND($L234*CL234,0))</f>
        <v/>
      </c>
      <c r="CN234" s="74">
        <v>1</v>
      </c>
      <c r="CO234" s="189" t="str">
        <f>IF(CK234="","",CM234/CN234)</f>
        <v/>
      </c>
      <c r="CP234" s="108" t="str">
        <f>IF(OR(L234="",TYPE(L234)&lt;&gt;1),"",IF(OR(BJ234="",INDEX(#REF!,MATCH('一覧（改訂前の当初）'!N234,#REF!,0),MATCH(CP$4,#REF!,0))="",INDEX(#REF!,MATCH('一覧（改訂前の当初）'!N234,#REF!,0),MATCH(CP$4,#REF!,0))+$I234&gt;=BJ234),"",IF(OR(BI234="事後保全対応で更新",BI234="事後保全のみ更新せず"),"",INDEX(#REF!,MATCH('一覧（改訂前の当初）'!$N234,#REF!,0),MATCH('一覧（改訂前の当初）'!CP$4,#REF!,0))+$I234)))</f>
        <v/>
      </c>
      <c r="CQ234" s="74" t="str">
        <f>IF(OR(CP234="",$F234=""),"",IF(BI234="中規模のみで残存維持",IF(AND($CF234=CP234,CP234&lt;&gt;""),INDEX(#REF!,MATCH($F234,#REF!,0),MATCH(CK$4,#REF!,0))+35,INDEX(#REF!,MATCH($F234,#REF!,0),MATCH(CK$4,#REF!,0))),IF(AND($CF234=CP234,CP234&lt;&gt;""),INDEX(#REF!,MATCH($F234,#REF!,0),MATCH(CF$4,#REF!,0))+35,INDEX(#REF!,MATCH($F234,#REF!,0),MATCH(CP$4,#REF!,0)))))</f>
        <v/>
      </c>
      <c r="CR234" s="188" t="str">
        <f t="shared" si="390"/>
        <v/>
      </c>
      <c r="CS234" s="74">
        <v>1</v>
      </c>
      <c r="CT234" s="189" t="str">
        <f>IF(CP234="","",CR234/CS234)</f>
        <v/>
      </c>
      <c r="CU234" s="108" t="str">
        <f>IF(OR(L234="",TYPE(L234)&lt;&gt;1),"",IF(OR(BJ234="",,INDEX(#REF!,MATCH('一覧（改訂前の当初）'!$N234,#REF!,0),MATCH('一覧（改訂前の当初）'!CU$4,#REF!,0))="",INDEX(#REF!,MATCH('一覧（改訂前の当初）'!$N234,#REF!,0),MATCH('一覧（改訂前の当初）'!CU$4,#REF!,0))+I234&gt;=BJ234),"",IF(OR(BI234="事後保全対応で更新",BI234="事後保全のみ更新せず"),"",INDEX(#REF!,MATCH('一覧（改訂前の当初）'!$N234,#REF!,0),MATCH('一覧（改訂前の当初）'!CU$4,#REF!,0))+I234)))</f>
        <v/>
      </c>
      <c r="CV234" s="74" t="str">
        <f>IF(OR(CU234="",$F234=""),"",IF(AND(CU234&lt;&gt;"",$CF234=CU234),INDEX(#REF!,MATCH($F234,#REF!,0),MATCH(CF$4,#REF!,0))+35,INDEX(#REF!,MATCH($F234,#REF!,0),MATCH(CU$4,#REF!,0))))</f>
        <v/>
      </c>
      <c r="CW234" s="188" t="str">
        <f>IF(OR(CU234="",$L234="",TYPE($L234)&lt;&gt;1),"",ROUND($L234*CV234,0))</f>
        <v/>
      </c>
      <c r="CX234" s="74">
        <v>1</v>
      </c>
      <c r="CY234" s="264" t="str">
        <f>IF($CU234="","",$CW234/$CX234)</f>
        <v/>
      </c>
      <c r="CZ234" s="265" t="str">
        <f t="shared" si="391"/>
        <v/>
      </c>
      <c r="DA234" s="266" t="str">
        <f t="shared" si="402"/>
        <v/>
      </c>
      <c r="DB234" s="267">
        <v>1</v>
      </c>
      <c r="DC234" s="268" t="str">
        <f t="shared" si="392"/>
        <v/>
      </c>
      <c r="DD234" s="83" t="str">
        <f>IF($CZ234="","",INDEX(#REF!,MATCH($F234,#REF!,0),MATCH(CZ$4,#REF!,0)))</f>
        <v/>
      </c>
      <c r="DE234" s="269" t="str">
        <f>IF(OR(DC234="",TYPE(DC234)&lt;&gt;1),"",ROUND(DC234*DD234,0))</f>
        <v/>
      </c>
      <c r="DF234" s="270">
        <v>3</v>
      </c>
      <c r="DG234" s="271" t="str">
        <f>IF(DE234="","",DE234/DF234)</f>
        <v/>
      </c>
      <c r="DH234" s="272" t="str">
        <f>IF(CZ234="","",CZ234+20)</f>
        <v/>
      </c>
      <c r="DI234" s="74" t="str">
        <f>IF(OR(DH234="",$F234=""),"",IF(AND(DH234&lt;&gt;"",$CF234=DH234),INDEX(#REF!,MATCH($F234,#REF!,0),MATCH(DI$4,#REF!,0))+35,INDEX(#REF!,MATCH($F234,#REF!,0),MATCH(DI$4,#REF!,0))))</f>
        <v/>
      </c>
      <c r="DJ234" s="188" t="str">
        <f>IF(OR(DH234="",$DC234="",TYPE($DC234)&lt;&gt;1),"",ROUND($DC234*DI234,0))</f>
        <v/>
      </c>
      <c r="DK234" s="74">
        <v>1</v>
      </c>
      <c r="DL234" s="189" t="str">
        <f>IF(DH234="","",DJ234/DK234)</f>
        <v/>
      </c>
      <c r="DM234" s="272" t="str">
        <f>IF(CZ234="","",IF(OR(DA234="RC",DA234="SRC",DA234="S"),CZ234+40,""))</f>
        <v/>
      </c>
      <c r="DN234" s="74" t="str">
        <f>IF(OR(DM234="",$F234=""),"",IF(AND($BJ234=DM234,DM234&lt;&gt;""),INDEX(#REF!,MATCH($F234,#REF!,0),MATCH(DN$4,#REF!,0))+35,INDEX(#REF!,MATCH($F234,#REF!,0),MATCH(DN$4,#REF!,0))))</f>
        <v/>
      </c>
      <c r="DO234" s="188" t="str">
        <f>IF(OR(DM234="",$DC234="",TYPE($DC234)&lt;&gt;1),"",ROUND($DC234*DN234,0))</f>
        <v/>
      </c>
      <c r="DP234" s="74">
        <v>1</v>
      </c>
      <c r="DQ234" s="189" t="str">
        <f>IF($DM234="","",$DO234/$DP234)</f>
        <v/>
      </c>
      <c r="DR234" s="272" t="str">
        <f>IF(CZ234="","",IF(OR(DA234="RC",DA234="SRC"),CZ234+60,""))</f>
        <v/>
      </c>
      <c r="DS234" s="74" t="str">
        <f>IF(OR(DR234="",$F234=""),"",IF(AND(DR234&lt;&gt;"",$CF234=DR234),INDEX(#REF!,MATCH($F234,#REF!,0),MATCH(DS$4,#REF!,0))+35,INDEX(#REF!,MATCH($F234,#REF!,0),MATCH(DS$4,#REF!,0))))</f>
        <v/>
      </c>
      <c r="DT234" s="188" t="str">
        <f>IF(OR(DR234="",$DC234="",TYPE($DC234)&lt;&gt;1),"",ROUND($DC234*DS234,0))</f>
        <v/>
      </c>
      <c r="DU234" s="74">
        <v>1</v>
      </c>
      <c r="DV234" s="273" t="str">
        <f>IF($DR234="","",$DT234/$DU234)</f>
        <v/>
      </c>
      <c r="DW234" s="517"/>
      <c r="DX234" s="596"/>
      <c r="DY234" s="597"/>
      <c r="DZ234" s="597"/>
      <c r="EA234" s="598"/>
      <c r="EB234" s="599"/>
      <c r="EC234" s="600"/>
      <c r="ED234" s="597"/>
      <c r="EE234" s="597" t="s">
        <v>422</v>
      </c>
      <c r="EF234" s="597" t="s">
        <v>422</v>
      </c>
      <c r="EG234" s="601"/>
      <c r="EH234" s="600"/>
      <c r="EI234" s="597"/>
      <c r="EJ234" s="597"/>
      <c r="EK234" s="597"/>
      <c r="EL234" s="601"/>
      <c r="EM234" s="600"/>
      <c r="EN234" s="597"/>
      <c r="EO234" s="597"/>
      <c r="EP234" s="597"/>
      <c r="EQ234" s="601"/>
      <c r="ER234" s="600"/>
      <c r="ES234" s="597"/>
      <c r="ET234" s="597"/>
      <c r="EU234" s="597"/>
      <c r="EV234" s="602"/>
      <c r="EW234" s="600"/>
      <c r="EX234" s="597"/>
      <c r="EY234" s="597"/>
      <c r="EZ234" s="597" t="s">
        <v>55</v>
      </c>
      <c r="FA234" s="601"/>
      <c r="FB234" s="600"/>
      <c r="FC234" s="597"/>
      <c r="FD234" s="597"/>
      <c r="FE234" s="597"/>
      <c r="FF234" s="601"/>
      <c r="FG234" s="603"/>
      <c r="FH234" s="597"/>
      <c r="FI234" s="597"/>
      <c r="FJ234" s="597"/>
      <c r="FK234" s="604"/>
      <c r="FL234" s="29"/>
      <c r="FO234" s="148" t="str">
        <f t="shared" si="393"/>
        <v/>
      </c>
      <c r="FQ234" s="149" t="str">
        <f>IF(AO234="","",INDEX($FW$2:$GA$2,2,MATCH(AO234,#REF!,0)))</f>
        <v/>
      </c>
      <c r="FR234" s="150" t="str">
        <f>IF(AP234="","",INDEX($FW$2:$GA$2,2,MATCH(AP234,#REF!,0)))</f>
        <v/>
      </c>
      <c r="FS234" s="150" t="str">
        <f>IF(AQ234="","",INDEX($FW$2:$GA$2,2,MATCH(AQ234,#REF!,0)))</f>
        <v/>
      </c>
      <c r="FT234" s="150" t="str">
        <f>IF(AR234="","",INDEX($FW$2:$GA$2,2,MATCH(AR234,#REF!,0)))</f>
        <v/>
      </c>
      <c r="FU234" s="150" t="str">
        <f>IF(AS234="","",INDEX($FW$2:$GA$2,2,MATCH(AS234,#REF!,0)))</f>
        <v/>
      </c>
      <c r="FV234" s="150" t="str">
        <f>IF(AT234="","",INDEX($FW$2:$GA$2,2,MATCH(AT234,#REF!,0)))</f>
        <v/>
      </c>
      <c r="FW234" s="150" t="str">
        <f>IF(AU234="","",INDEX($FW$2:$GA$2,2,MATCH(AU234,#REF!,0)))</f>
        <v/>
      </c>
      <c r="FX234" s="150" t="str">
        <f>IF(AV234="","",INDEX($FW$2:$GA$2,2,MATCH(AV234,#REF!,0)))</f>
        <v/>
      </c>
      <c r="FY234" s="150" t="str">
        <f>IF(AW234="","",INDEX($FW$2:$GA$2,2,MATCH(AW234,#REF!,0)))</f>
        <v/>
      </c>
      <c r="FZ234" s="151" t="str">
        <f>IF(AX234="","",INDEX($FW$2:$GA$2,2,MATCH(AX234,#REF!,0)))</f>
        <v/>
      </c>
      <c r="GA234" s="152" t="e">
        <f>SUMPRODUCT(FQ234:FZ234,#REF!)</f>
        <v>#REF!</v>
      </c>
      <c r="GC234" s="153" t="str">
        <f t="shared" si="394"/>
        <v/>
      </c>
      <c r="GD234" s="153" t="str">
        <f t="shared" si="395"/>
        <v/>
      </c>
      <c r="GE234" s="153" t="str">
        <f t="shared" si="396"/>
        <v/>
      </c>
      <c r="GF234" s="153" t="str">
        <f t="shared" si="397"/>
        <v/>
      </c>
      <c r="GG234" s="153" t="str">
        <f t="shared" si="398"/>
        <v/>
      </c>
      <c r="GH234" s="153" t="str">
        <f t="shared" si="399"/>
        <v/>
      </c>
      <c r="GI234" s="153" t="str">
        <f t="shared" si="400"/>
        <v/>
      </c>
      <c r="GJ234" s="153" t="str">
        <f t="shared" si="401"/>
        <v/>
      </c>
    </row>
    <row r="235" spans="1:192" s="29" customFormat="1" ht="45" customHeight="1">
      <c r="A235" s="244"/>
      <c r="B235" s="16"/>
      <c r="C235" s="16"/>
      <c r="D235" s="17"/>
      <c r="E235" s="18"/>
      <c r="F235" s="19"/>
      <c r="G235" s="19"/>
      <c r="H235" s="110"/>
      <c r="I235" s="19"/>
      <c r="J235" s="19" t="str">
        <f t="shared" si="403"/>
        <v/>
      </c>
      <c r="K235" s="19"/>
      <c r="L235" s="111"/>
      <c r="M235" s="19"/>
      <c r="N235" s="19"/>
      <c r="O235" s="20"/>
      <c r="P235" s="20"/>
      <c r="Q235" s="20"/>
      <c r="R235" s="112" t="str">
        <f t="shared" si="404"/>
        <v/>
      </c>
      <c r="S235" s="112" t="str">
        <f t="shared" si="405"/>
        <v/>
      </c>
      <c r="T235" s="113" t="str">
        <f t="shared" si="406"/>
        <v/>
      </c>
      <c r="U235" s="19"/>
      <c r="V235" s="19"/>
      <c r="W235" s="21"/>
      <c r="X235" s="21"/>
      <c r="Y235" s="21"/>
      <c r="Z235" s="14" t="str">
        <f t="shared" si="407"/>
        <v/>
      </c>
      <c r="AA235" s="25"/>
      <c r="AB235" s="25">
        <f t="shared" ref="AB235:AB240" si="432">AA235-I235</f>
        <v>0</v>
      </c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245"/>
      <c r="AN235" s="245" t="str">
        <f t="shared" si="409"/>
        <v/>
      </c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1" t="str">
        <f t="shared" si="410"/>
        <v/>
      </c>
      <c r="AZ235" s="21"/>
      <c r="BA235" s="21" t="str">
        <f t="shared" si="411"/>
        <v/>
      </c>
      <c r="BB235" s="25" t="e">
        <f t="shared" si="412"/>
        <v>#REF!</v>
      </c>
      <c r="BC235" s="25"/>
      <c r="BD235" s="27"/>
      <c r="BE235" s="120"/>
      <c r="BF235" s="122"/>
      <c r="BG235" s="122"/>
      <c r="BH235" s="27"/>
      <c r="BI235" s="27"/>
      <c r="BJ235" s="247" t="str">
        <f t="shared" si="413"/>
        <v/>
      </c>
      <c r="BK235" s="247"/>
      <c r="BL235" s="247"/>
      <c r="BM235" s="247"/>
      <c r="BN235" s="247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111"/>
      <c r="BY235" s="111"/>
      <c r="BZ235" s="194"/>
      <c r="CA235" s="247">
        <v>1</v>
      </c>
      <c r="CB235" s="248" t="str">
        <f>IF($F235="","",IFERROR(INDEX(#REF!,MATCH('一覧（改訂前の当初）'!$F235,#REF!,0),MATCH($CA$4,#REF!,0)),""))</f>
        <v/>
      </c>
      <c r="CC235" s="194" t="str">
        <f t="shared" si="431"/>
        <v/>
      </c>
      <c r="CD235" s="247" t="str">
        <f t="shared" si="387"/>
        <v/>
      </c>
      <c r="CE235" s="194"/>
      <c r="CF235" s="23" t="str">
        <f t="shared" si="388"/>
        <v/>
      </c>
      <c r="CG235" s="23" t="str">
        <f>IF(OR($CF235="",$F235=""),"",INDEX(#REF!,MATCH($F235,#REF!,0),MATCH(CF$4,#REF!,0)))</f>
        <v/>
      </c>
      <c r="CH235" s="28" t="str">
        <f t="shared" si="389"/>
        <v/>
      </c>
      <c r="CI235" s="23">
        <v>1</v>
      </c>
      <c r="CJ235" s="128"/>
      <c r="CK235" s="23" t="str">
        <f>IF(OR(L235="",TYPE(L235)&lt;&gt;1),"",IF(OR(BJ235="",INDEX(#REF!,MATCH('一覧（改訂前の当初）'!$N235,#REF!,0),MATCH('一覧（改訂前の当初）'!CK$4,#REF!,0))="",INDEX(#REF!,MATCH('一覧（改訂前の当初）'!$N235,#REF!,0),MATCH('一覧（改訂前の当初）'!CK$4,#REF!,0))+$I235&gt;=BJ235),"",IF(OR(BI235="事後保全対応で更新",BI235="事後保全のみ更新せず"),"",INDEX(#REF!,MATCH('一覧（改訂前の当初）'!$N235,#REF!,0),MATCH('一覧（改訂前の当初）'!CK$4,#REF!,0))+$I235)))</f>
        <v/>
      </c>
      <c r="CL235" s="23" t="str">
        <f>IF(OR(CK235="",$F235=""),"",IF(AND(CK235&lt;&gt;"",$CF235=CK235),INDEX(#REF!,MATCH($F235,#REF!,0),MATCH(CK$4,#REF!,0))+35,INDEX(#REF!,MATCH($F235,#REF!,0),MATCH(CK$4,#REF!,0))))</f>
        <v/>
      </c>
      <c r="CM235" s="28" t="str">
        <f t="shared" si="415"/>
        <v/>
      </c>
      <c r="CN235" s="23">
        <v>1</v>
      </c>
      <c r="CO235" s="128" t="str">
        <f t="shared" si="416"/>
        <v/>
      </c>
      <c r="CP235" s="23" t="str">
        <f>IF(OR(L235="",TYPE(L235)&lt;&gt;1),"",IF(OR(BJ235="",INDEX(#REF!,MATCH('一覧（改訂前の当初）'!N235,#REF!,0),MATCH(CP$4,#REF!,0))="",INDEX(#REF!,MATCH('一覧（改訂前の当初）'!N235,#REF!,0),MATCH(CP$4,#REF!,0))+$I235&gt;=BJ235),"",IF(OR(BI235="事後保全対応で更新",BI235="事後保全のみ更新せず"),"",INDEX(#REF!,MATCH('一覧（改訂前の当初）'!$N235,#REF!,0),MATCH('一覧（改訂前の当初）'!CP$4,#REF!,0))+$I235)))</f>
        <v/>
      </c>
      <c r="CQ235" s="23" t="str">
        <f>IF(OR(CP235="",$F235=""),"",IF(BI235="中規模のみで残存維持",IF(AND($CF235=CP235,CP235&lt;&gt;""),INDEX(#REF!,MATCH($F235,#REF!,0),MATCH(CK$4,#REF!,0))+35,INDEX(#REF!,MATCH($F235,#REF!,0),MATCH(CK$4,#REF!,0))),IF(AND($CF235=CP235,CP235&lt;&gt;""),INDEX(#REF!,MATCH($F235,#REF!,0),MATCH(CF$4,#REF!,0))+35,INDEX(#REF!,MATCH($F235,#REF!,0),MATCH(CP$4,#REF!,0)))))</f>
        <v/>
      </c>
      <c r="CR235" s="28" t="str">
        <f t="shared" si="390"/>
        <v/>
      </c>
      <c r="CS235" s="23">
        <v>1</v>
      </c>
      <c r="CT235" s="128" t="str">
        <f t="shared" si="430"/>
        <v/>
      </c>
      <c r="CU235" s="23" t="str">
        <f>IF(OR(L235="",TYPE(L235)&lt;&gt;1),"",IF(OR(BJ235="",,INDEX(#REF!,MATCH('一覧（改訂前の当初）'!$N235,#REF!,0),MATCH('一覧（改訂前の当初）'!CU$4,#REF!,0))="",INDEX(#REF!,MATCH('一覧（改訂前の当初）'!$N235,#REF!,0),MATCH('一覧（改訂前の当初）'!CU$4,#REF!,0))+I235&gt;=BJ235),"",IF(OR(BI235="事後保全対応で更新",BI235="事後保全のみ更新せず"),"",INDEX(#REF!,MATCH('一覧（改訂前の当初）'!$N235,#REF!,0),MATCH('一覧（改訂前の当初）'!CU$4,#REF!,0))+I235)))</f>
        <v/>
      </c>
      <c r="CV235" s="23" t="str">
        <f>IF(OR(CU235="",$F235=""),"",IF(AND(CU235&lt;&gt;"",$CF235=CU235),INDEX(#REF!,MATCH($F235,#REF!,0),MATCH(CF$4,#REF!,0))+35,INDEX(#REF!,MATCH($F235,#REF!,0),MATCH(CU$4,#REF!,0))))</f>
        <v/>
      </c>
      <c r="CW235" s="28" t="str">
        <f t="shared" si="417"/>
        <v/>
      </c>
      <c r="CX235" s="23">
        <v>1</v>
      </c>
      <c r="CY235" s="128" t="str">
        <f t="shared" si="418"/>
        <v/>
      </c>
      <c r="CZ235" s="249" t="str">
        <f t="shared" si="391"/>
        <v/>
      </c>
      <c r="DA235" s="249" t="str">
        <f t="shared" si="402"/>
        <v/>
      </c>
      <c r="DB235" s="250">
        <v>1</v>
      </c>
      <c r="DC235" s="251" t="str">
        <f t="shared" si="392"/>
        <v/>
      </c>
      <c r="DD235" s="135" t="str">
        <f>IF($CZ235="","",INDEX(#REF!,MATCH($F235,#REF!,0),MATCH(CZ$4,#REF!,0)))</f>
        <v/>
      </c>
      <c r="DE235" s="136" t="str">
        <f t="shared" si="419"/>
        <v/>
      </c>
      <c r="DF235" s="252">
        <v>3</v>
      </c>
      <c r="DG235" s="251" t="str">
        <f t="shared" si="420"/>
        <v/>
      </c>
      <c r="DH235" s="24" t="str">
        <f t="shared" si="421"/>
        <v/>
      </c>
      <c r="DI235" s="23" t="str">
        <f>IF(OR(DH235="",$F235=""),"",IF(AND(DH235&lt;&gt;"",$CF235=DH235),INDEX(#REF!,MATCH($F235,#REF!,0),MATCH(DI$4,#REF!,0))+35,INDEX(#REF!,MATCH($F235,#REF!,0),MATCH(DI$4,#REF!,0))))</f>
        <v/>
      </c>
      <c r="DJ235" s="28" t="str">
        <f t="shared" si="422"/>
        <v/>
      </c>
      <c r="DK235" s="23">
        <v>1</v>
      </c>
      <c r="DL235" s="128" t="str">
        <f t="shared" si="423"/>
        <v/>
      </c>
      <c r="DM235" s="24" t="str">
        <f t="shared" si="424"/>
        <v/>
      </c>
      <c r="DN235" s="23" t="str">
        <f>IF(OR(DM235="",$F235=""),"",IF(AND($BJ235=DM235,DM235&lt;&gt;""),INDEX(#REF!,MATCH($F235,#REF!,0),MATCH(DN$4,#REF!,0))+35,INDEX(#REF!,MATCH($F235,#REF!,0),MATCH(DN$4,#REF!,0))))</f>
        <v/>
      </c>
      <c r="DO235" s="28" t="str">
        <f t="shared" si="425"/>
        <v/>
      </c>
      <c r="DP235" s="23">
        <v>1</v>
      </c>
      <c r="DQ235" s="128" t="str">
        <f t="shared" si="426"/>
        <v/>
      </c>
      <c r="DR235" s="24" t="str">
        <f t="shared" si="427"/>
        <v/>
      </c>
      <c r="DS235" s="23" t="str">
        <f>IF(OR(DR235="",$F235=""),"",IF(AND(DR235&lt;&gt;"",$CF235=DR235),INDEX(#REF!,MATCH($F235,#REF!,0),MATCH(DS$4,#REF!,0))+35,INDEX(#REF!,MATCH($F235,#REF!,0),MATCH(DS$4,#REF!,0))))</f>
        <v/>
      </c>
      <c r="DT235" s="28" t="str">
        <f t="shared" si="428"/>
        <v/>
      </c>
      <c r="DU235" s="23">
        <v>1</v>
      </c>
      <c r="DV235" s="253" t="str">
        <f t="shared" si="429"/>
        <v/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O235" s="254" t="str">
        <f t="shared" si="393"/>
        <v/>
      </c>
      <c r="FQ235" s="38" t="str">
        <f>IF(AO235="","",INDEX($FW$2:$GA$2,2,MATCH(AO235,#REF!,0)))</f>
        <v/>
      </c>
      <c r="FR235" s="38" t="str">
        <f>IF(AP235="","",INDEX($FW$2:$GA$2,2,MATCH(AP235,#REF!,0)))</f>
        <v/>
      </c>
      <c r="FS235" s="38" t="str">
        <f>IF(AQ235="","",INDEX($FW$2:$GA$2,2,MATCH(AQ235,#REF!,0)))</f>
        <v/>
      </c>
      <c r="FT235" s="38" t="str">
        <f>IF(AR235="","",INDEX($FW$2:$GA$2,2,MATCH(AR235,#REF!,0)))</f>
        <v/>
      </c>
      <c r="FU235" s="38" t="str">
        <f>IF(AS235="","",INDEX($FW$2:$GA$2,2,MATCH(AS235,#REF!,0)))</f>
        <v/>
      </c>
      <c r="FV235" s="38" t="str">
        <f>IF(AT235="","",INDEX($FW$2:$GA$2,2,MATCH(AT235,#REF!,0)))</f>
        <v/>
      </c>
      <c r="FW235" s="38" t="str">
        <f>IF(AU235="","",INDEX($FW$2:$GA$2,2,MATCH(AU235,#REF!,0)))</f>
        <v/>
      </c>
      <c r="FX235" s="38" t="str">
        <f>IF(AV235="","",INDEX($FW$2:$GA$2,2,MATCH(AV235,#REF!,0)))</f>
        <v/>
      </c>
      <c r="FY235" s="38" t="str">
        <f>IF(AW235="","",INDEX($FW$2:$GA$2,2,MATCH(AW235,#REF!,0)))</f>
        <v/>
      </c>
      <c r="FZ235" s="38" t="str">
        <f>IF(AX235="","",INDEX($FW$2:$GA$2,2,MATCH(AX235,#REF!,0)))</f>
        <v/>
      </c>
      <c r="GA235" s="255" t="e">
        <f>SUMPRODUCT(FQ235:FZ235,#REF!)</f>
        <v>#REF!</v>
      </c>
      <c r="GC235" s="38" t="str">
        <f t="shared" si="394"/>
        <v/>
      </c>
      <c r="GD235" s="38" t="str">
        <f t="shared" si="395"/>
        <v/>
      </c>
      <c r="GE235" s="38" t="str">
        <f t="shared" si="396"/>
        <v/>
      </c>
      <c r="GF235" s="38" t="str">
        <f t="shared" si="397"/>
        <v/>
      </c>
      <c r="GG235" s="38" t="str">
        <f t="shared" si="398"/>
        <v/>
      </c>
      <c r="GH235" s="38" t="str">
        <f t="shared" si="399"/>
        <v/>
      </c>
      <c r="GI235" s="38" t="str">
        <f t="shared" si="400"/>
        <v/>
      </c>
      <c r="GJ235" s="38" t="str">
        <f t="shared" si="401"/>
        <v/>
      </c>
    </row>
    <row r="236" spans="1:192" s="29" customFormat="1" ht="45" customHeight="1">
      <c r="A236" s="244"/>
      <c r="B236" s="16"/>
      <c r="C236" s="16"/>
      <c r="D236" s="17"/>
      <c r="E236" s="18"/>
      <c r="F236" s="19"/>
      <c r="G236" s="19"/>
      <c r="H236" s="110"/>
      <c r="I236" s="19"/>
      <c r="J236" s="19" t="str">
        <f t="shared" si="403"/>
        <v/>
      </c>
      <c r="K236" s="19"/>
      <c r="L236" s="111"/>
      <c r="M236" s="19"/>
      <c r="N236" s="19"/>
      <c r="O236" s="20"/>
      <c r="P236" s="20"/>
      <c r="Q236" s="20"/>
      <c r="R236" s="112" t="str">
        <f t="shared" si="404"/>
        <v/>
      </c>
      <c r="S236" s="112" t="str">
        <f t="shared" si="405"/>
        <v/>
      </c>
      <c r="T236" s="113" t="str">
        <f t="shared" si="406"/>
        <v/>
      </c>
      <c r="U236" s="19"/>
      <c r="V236" s="19"/>
      <c r="W236" s="21"/>
      <c r="X236" s="21"/>
      <c r="Y236" s="21"/>
      <c r="Z236" s="14" t="str">
        <f t="shared" si="407"/>
        <v/>
      </c>
      <c r="AA236" s="25"/>
      <c r="AB236" s="25">
        <f t="shared" si="432"/>
        <v>0</v>
      </c>
      <c r="AC236" s="114"/>
      <c r="AD236" s="114"/>
      <c r="AE236" s="115"/>
      <c r="AF236" s="114"/>
      <c r="AG236" s="114"/>
      <c r="AH236" s="114"/>
      <c r="AI236" s="116"/>
      <c r="AJ236" s="116"/>
      <c r="AK236" s="116"/>
      <c r="AL236" s="116"/>
      <c r="AM236" s="245"/>
      <c r="AN236" s="245" t="str">
        <f t="shared" si="409"/>
        <v/>
      </c>
      <c r="AO236" s="246"/>
      <c r="AP236" s="246"/>
      <c r="AQ236" s="246"/>
      <c r="AR236" s="246"/>
      <c r="AS236" s="246"/>
      <c r="AT236" s="246"/>
      <c r="AU236" s="246"/>
      <c r="AV236" s="246"/>
      <c r="AW236" s="246"/>
      <c r="AX236" s="246"/>
      <c r="AY236" s="21" t="str">
        <f t="shared" si="410"/>
        <v/>
      </c>
      <c r="AZ236" s="21"/>
      <c r="BA236" s="21" t="str">
        <f t="shared" si="411"/>
        <v/>
      </c>
      <c r="BB236" s="25" t="e">
        <f t="shared" si="412"/>
        <v>#REF!</v>
      </c>
      <c r="BC236" s="25"/>
      <c r="BD236" s="27"/>
      <c r="BE236" s="120"/>
      <c r="BF236" s="122"/>
      <c r="BG236" s="122"/>
      <c r="BH236" s="27"/>
      <c r="BI236" s="27"/>
      <c r="BJ236" s="247" t="str">
        <f t="shared" si="413"/>
        <v/>
      </c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111"/>
      <c r="BY236" s="111"/>
      <c r="BZ236" s="194"/>
      <c r="CA236" s="247">
        <v>1</v>
      </c>
      <c r="CB236" s="248" t="str">
        <f>IF($F236="","",IFERROR(INDEX(#REF!,MATCH('一覧（改訂前の当初）'!$F236,#REF!,0),MATCH($CA$4,#REF!,0)),""))</f>
        <v/>
      </c>
      <c r="CC236" s="194" t="str">
        <f t="shared" si="431"/>
        <v/>
      </c>
      <c r="CD236" s="247" t="str">
        <f t="shared" si="387"/>
        <v/>
      </c>
      <c r="CE236" s="194"/>
      <c r="CF236" s="23" t="str">
        <f t="shared" si="388"/>
        <v/>
      </c>
      <c r="CG236" s="23" t="str">
        <f>IF(OR($CF236="",$F236=""),"",INDEX(#REF!,MATCH($F236,#REF!,0),MATCH(CF$4,#REF!,0)))</f>
        <v/>
      </c>
      <c r="CH236" s="28" t="str">
        <f t="shared" si="389"/>
        <v/>
      </c>
      <c r="CI236" s="23">
        <v>1</v>
      </c>
      <c r="CJ236" s="128" t="str">
        <f t="shared" si="414"/>
        <v/>
      </c>
      <c r="CK236" s="23" t="str">
        <f>IF(OR(L236="",TYPE(L236)&lt;&gt;1),"",IF(OR(BJ236="",INDEX(#REF!,MATCH('一覧（改訂前の当初）'!$N236,#REF!,0),MATCH('一覧（改訂前の当初）'!CK$4,#REF!,0))="",INDEX(#REF!,MATCH('一覧（改訂前の当初）'!$N236,#REF!,0),MATCH('一覧（改訂前の当初）'!CK$4,#REF!,0))+$I236&gt;=BJ236),"",IF(OR(BI236="事後保全対応で更新",BI236="事後保全のみ更新せず"),"",INDEX(#REF!,MATCH('一覧（改訂前の当初）'!$N236,#REF!,0),MATCH('一覧（改訂前の当初）'!CK$4,#REF!,0))+$I236)))</f>
        <v/>
      </c>
      <c r="CL236" s="23" t="str">
        <f>IF(OR(CK236="",$F236=""),"",IF(AND(CK236&lt;&gt;"",$CF236=CK236),INDEX(#REF!,MATCH($F236,#REF!,0),MATCH(CK$4,#REF!,0))+35,INDEX(#REF!,MATCH($F236,#REF!,0),MATCH(CK$4,#REF!,0))))</f>
        <v/>
      </c>
      <c r="CM236" s="28" t="str">
        <f t="shared" si="415"/>
        <v/>
      </c>
      <c r="CN236" s="23">
        <v>1</v>
      </c>
      <c r="CO236" s="128" t="str">
        <f t="shared" si="416"/>
        <v/>
      </c>
      <c r="CP236" s="23" t="str">
        <f>IF(OR(L236="",TYPE(L236)&lt;&gt;1),"",IF(OR(BJ236="",INDEX(#REF!,MATCH('一覧（改訂前の当初）'!N236,#REF!,0),MATCH(CP$4,#REF!,0))="",INDEX(#REF!,MATCH('一覧（改訂前の当初）'!N236,#REF!,0),MATCH(CP$4,#REF!,0))+$I236&gt;=BJ236),"",IF(OR(BI236="事後保全対応で更新",BI236="事後保全のみ更新せず"),"",INDEX(#REF!,MATCH('一覧（改訂前の当初）'!$N236,#REF!,0),MATCH('一覧（改訂前の当初）'!CP$4,#REF!,0))+$I236)))</f>
        <v/>
      </c>
      <c r="CQ236" s="23" t="str">
        <f>IF(OR(CP236="",$F236=""),"",IF(BI236="中規模のみで残存維持",IF(AND($CF236=CP236,CP236&lt;&gt;""),INDEX(#REF!,MATCH($F236,#REF!,0),MATCH(CK$4,#REF!,0))+35,INDEX(#REF!,MATCH($F236,#REF!,0),MATCH(CK$4,#REF!,0))),IF(AND($CF236=CP236,CP236&lt;&gt;""),INDEX(#REF!,MATCH($F236,#REF!,0),MATCH(CF$4,#REF!,0))+35,INDEX(#REF!,MATCH($F236,#REF!,0),MATCH(CP$4,#REF!,0)))))</f>
        <v/>
      </c>
      <c r="CR236" s="28" t="str">
        <f t="shared" si="390"/>
        <v/>
      </c>
      <c r="CS236" s="23">
        <v>1</v>
      </c>
      <c r="CT236" s="128" t="str">
        <f t="shared" si="430"/>
        <v/>
      </c>
      <c r="CU236" s="23" t="str">
        <f>IF(OR(L236="",TYPE(L236)&lt;&gt;1),"",IF(OR(BJ236="",,INDEX(#REF!,MATCH('一覧（改訂前の当初）'!$N236,#REF!,0),MATCH('一覧（改訂前の当初）'!CU$4,#REF!,0))="",INDEX(#REF!,MATCH('一覧（改訂前の当初）'!$N236,#REF!,0),MATCH('一覧（改訂前の当初）'!CU$4,#REF!,0))+I236&gt;=BJ236),"",IF(OR(BI236="事後保全対応で更新",BI236="事後保全のみ更新せず"),"",INDEX(#REF!,MATCH('一覧（改訂前の当初）'!$N236,#REF!,0),MATCH('一覧（改訂前の当初）'!CU$4,#REF!,0))+I236)))</f>
        <v/>
      </c>
      <c r="CV236" s="23" t="str">
        <f>IF(OR(CU236="",$F236=""),"",IF(AND(CU236&lt;&gt;"",$CF236=CU236),INDEX(#REF!,MATCH($F236,#REF!,0),MATCH(CF$4,#REF!,0))+35,INDEX(#REF!,MATCH($F236,#REF!,0),MATCH(CU$4,#REF!,0))))</f>
        <v/>
      </c>
      <c r="CW236" s="28" t="str">
        <f t="shared" si="417"/>
        <v/>
      </c>
      <c r="CX236" s="23">
        <v>1</v>
      </c>
      <c r="CY236" s="128" t="str">
        <f t="shared" si="418"/>
        <v/>
      </c>
      <c r="CZ236" s="249" t="str">
        <f t="shared" si="391"/>
        <v/>
      </c>
      <c r="DA236" s="249" t="str">
        <f t="shared" si="402"/>
        <v/>
      </c>
      <c r="DB236" s="250">
        <v>1</v>
      </c>
      <c r="DC236" s="251" t="str">
        <f t="shared" si="392"/>
        <v/>
      </c>
      <c r="DD236" s="135" t="str">
        <f>IF($CZ236="","",INDEX(#REF!,MATCH($F236,#REF!,0),MATCH(CZ$4,#REF!,0)))</f>
        <v/>
      </c>
      <c r="DE236" s="136" t="str">
        <f t="shared" si="419"/>
        <v/>
      </c>
      <c r="DF236" s="252">
        <v>3</v>
      </c>
      <c r="DG236" s="251" t="str">
        <f t="shared" si="420"/>
        <v/>
      </c>
      <c r="DH236" s="24" t="str">
        <f t="shared" si="421"/>
        <v/>
      </c>
      <c r="DI236" s="23" t="str">
        <f>IF(OR(DH236="",$F236=""),"",IF(AND(DH236&lt;&gt;"",$CF236=DH236),INDEX(#REF!,MATCH($F236,#REF!,0),MATCH(DI$4,#REF!,0))+35,INDEX(#REF!,MATCH($F236,#REF!,0),MATCH(DI$4,#REF!,0))))</f>
        <v/>
      </c>
      <c r="DJ236" s="28" t="str">
        <f t="shared" si="422"/>
        <v/>
      </c>
      <c r="DK236" s="23">
        <v>1</v>
      </c>
      <c r="DL236" s="128" t="str">
        <f t="shared" si="423"/>
        <v/>
      </c>
      <c r="DM236" s="24" t="str">
        <f t="shared" si="424"/>
        <v/>
      </c>
      <c r="DN236" s="23" t="str">
        <f>IF(OR(DM236="",$F236=""),"",IF(AND($BJ236=DM236,DM236&lt;&gt;""),INDEX(#REF!,MATCH($F236,#REF!,0),MATCH(DN$4,#REF!,0))+35,INDEX(#REF!,MATCH($F236,#REF!,0),MATCH(DN$4,#REF!,0))))</f>
        <v/>
      </c>
      <c r="DO236" s="28" t="str">
        <f t="shared" si="425"/>
        <v/>
      </c>
      <c r="DP236" s="23">
        <v>1</v>
      </c>
      <c r="DQ236" s="128" t="str">
        <f t="shared" si="426"/>
        <v/>
      </c>
      <c r="DR236" s="24" t="str">
        <f t="shared" si="427"/>
        <v/>
      </c>
      <c r="DS236" s="23" t="str">
        <f>IF(OR(DR236="",$F236=""),"",IF(AND(DR236&lt;&gt;"",$CF236=DR236),INDEX(#REF!,MATCH($F236,#REF!,0),MATCH(DS$4,#REF!,0))+35,INDEX(#REF!,MATCH($F236,#REF!,0),MATCH(DS$4,#REF!,0))))</f>
        <v/>
      </c>
      <c r="DT236" s="28" t="str">
        <f t="shared" si="428"/>
        <v/>
      </c>
      <c r="DU236" s="23">
        <v>1</v>
      </c>
      <c r="DV236" s="253" t="str">
        <f t="shared" si="429"/>
        <v/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O236" s="254" t="str">
        <f t="shared" si="393"/>
        <v/>
      </c>
      <c r="FQ236" s="38" t="str">
        <f>IF(AO236="","",INDEX($FW$2:$GA$2,2,MATCH(AO236,#REF!,0)))</f>
        <v/>
      </c>
      <c r="FR236" s="38" t="str">
        <f>IF(AP236="","",INDEX($FW$2:$GA$2,2,MATCH(AP236,#REF!,0)))</f>
        <v/>
      </c>
      <c r="FS236" s="38" t="str">
        <f>IF(AQ236="","",INDEX($FW$2:$GA$2,2,MATCH(AQ236,#REF!,0)))</f>
        <v/>
      </c>
      <c r="FT236" s="38" t="str">
        <f>IF(AR236="","",INDEX($FW$2:$GA$2,2,MATCH(AR236,#REF!,0)))</f>
        <v/>
      </c>
      <c r="FU236" s="38" t="str">
        <f>IF(AS236="","",INDEX($FW$2:$GA$2,2,MATCH(AS236,#REF!,0)))</f>
        <v/>
      </c>
      <c r="FV236" s="38" t="str">
        <f>IF(AT236="","",INDEX($FW$2:$GA$2,2,MATCH(AT236,#REF!,0)))</f>
        <v/>
      </c>
      <c r="FW236" s="38" t="str">
        <f>IF(AU236="","",INDEX($FW$2:$GA$2,2,MATCH(AU236,#REF!,0)))</f>
        <v/>
      </c>
      <c r="FX236" s="38" t="str">
        <f>IF(AV236="","",INDEX($FW$2:$GA$2,2,MATCH(AV236,#REF!,0)))</f>
        <v/>
      </c>
      <c r="FY236" s="38" t="str">
        <f>IF(AW236="","",INDEX($FW$2:$GA$2,2,MATCH(AW236,#REF!,0)))</f>
        <v/>
      </c>
      <c r="FZ236" s="38" t="str">
        <f>IF(AX236="","",INDEX($FW$2:$GA$2,2,MATCH(AX236,#REF!,0)))</f>
        <v/>
      </c>
      <c r="GA236" s="255" t="e">
        <f>SUMPRODUCT(FQ236:FZ236,#REF!)</f>
        <v>#REF!</v>
      </c>
      <c r="GC236" s="38" t="str">
        <f t="shared" si="394"/>
        <v/>
      </c>
      <c r="GD236" s="38" t="str">
        <f t="shared" si="395"/>
        <v/>
      </c>
      <c r="GE236" s="38" t="str">
        <f t="shared" si="396"/>
        <v/>
      </c>
      <c r="GF236" s="38" t="str">
        <f t="shared" si="397"/>
        <v/>
      </c>
      <c r="GG236" s="38" t="str">
        <f t="shared" si="398"/>
        <v/>
      </c>
      <c r="GH236" s="38" t="str">
        <f t="shared" si="399"/>
        <v/>
      </c>
      <c r="GI236" s="38" t="str">
        <f t="shared" si="400"/>
        <v/>
      </c>
      <c r="GJ236" s="38" t="str">
        <f t="shared" si="401"/>
        <v/>
      </c>
    </row>
    <row r="237" spans="1:192" s="29" customFormat="1" ht="45" customHeight="1">
      <c r="A237" s="244"/>
      <c r="B237" s="16"/>
      <c r="C237" s="16"/>
      <c r="D237" s="17"/>
      <c r="E237" s="18"/>
      <c r="F237" s="19"/>
      <c r="G237" s="19"/>
      <c r="H237" s="110"/>
      <c r="I237" s="19"/>
      <c r="J237" s="19" t="str">
        <f t="shared" si="403"/>
        <v/>
      </c>
      <c r="K237" s="19"/>
      <c r="L237" s="111"/>
      <c r="M237" s="19"/>
      <c r="N237" s="19"/>
      <c r="O237" s="20"/>
      <c r="P237" s="20"/>
      <c r="Q237" s="20"/>
      <c r="R237" s="112" t="str">
        <f t="shared" si="404"/>
        <v/>
      </c>
      <c r="S237" s="112" t="str">
        <f t="shared" si="405"/>
        <v/>
      </c>
      <c r="T237" s="113" t="str">
        <f t="shared" si="406"/>
        <v/>
      </c>
      <c r="U237" s="19"/>
      <c r="V237" s="19"/>
      <c r="W237" s="21"/>
      <c r="X237" s="21"/>
      <c r="Y237" s="21"/>
      <c r="Z237" s="14" t="str">
        <f t="shared" si="407"/>
        <v/>
      </c>
      <c r="AA237" s="25"/>
      <c r="AB237" s="25">
        <f t="shared" si="432"/>
        <v>0</v>
      </c>
      <c r="AC237" s="114"/>
      <c r="AD237" s="114"/>
      <c r="AE237" s="115"/>
      <c r="AF237" s="114"/>
      <c r="AG237" s="114"/>
      <c r="AH237" s="114"/>
      <c r="AI237" s="116"/>
      <c r="AJ237" s="116"/>
      <c r="AK237" s="116"/>
      <c r="AL237" s="116"/>
      <c r="AM237" s="245"/>
      <c r="AN237" s="245" t="str">
        <f t="shared" si="409"/>
        <v/>
      </c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1" t="str">
        <f t="shared" si="410"/>
        <v/>
      </c>
      <c r="AZ237" s="21"/>
      <c r="BA237" s="21" t="str">
        <f t="shared" si="411"/>
        <v/>
      </c>
      <c r="BB237" s="25" t="e">
        <f t="shared" si="412"/>
        <v>#REF!</v>
      </c>
      <c r="BC237" s="25"/>
      <c r="BD237" s="27"/>
      <c r="BE237" s="120"/>
      <c r="BF237" s="122"/>
      <c r="BG237" s="122"/>
      <c r="BH237" s="27"/>
      <c r="BI237" s="27"/>
      <c r="BJ237" s="247" t="str">
        <f t="shared" si="413"/>
        <v/>
      </c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111"/>
      <c r="BY237" s="111"/>
      <c r="BZ237" s="194"/>
      <c r="CA237" s="247">
        <v>1</v>
      </c>
      <c r="CB237" s="248" t="str">
        <f>IF($F237="","",IFERROR(INDEX(#REF!,MATCH('一覧（改訂前の当初）'!$F237,#REF!,0),MATCH($CA$4,#REF!,0)),""))</f>
        <v/>
      </c>
      <c r="CC237" s="194" t="str">
        <f t="shared" si="431"/>
        <v/>
      </c>
      <c r="CD237" s="247" t="str">
        <f t="shared" si="387"/>
        <v/>
      </c>
      <c r="CE237" s="194"/>
      <c r="CF237" s="23" t="str">
        <f t="shared" si="388"/>
        <v/>
      </c>
      <c r="CG237" s="23" t="str">
        <f>IF(OR($CF237="",$F237=""),"",INDEX(#REF!,MATCH($F237,#REF!,0),MATCH(CF$4,#REF!,0)))</f>
        <v/>
      </c>
      <c r="CH237" s="28" t="str">
        <f t="shared" si="389"/>
        <v/>
      </c>
      <c r="CI237" s="23">
        <v>1</v>
      </c>
      <c r="CJ237" s="128" t="str">
        <f t="shared" si="414"/>
        <v/>
      </c>
      <c r="CK237" s="23" t="str">
        <f>IF(OR(L237="",TYPE(L237)&lt;&gt;1),"",IF(OR(BJ237="",INDEX(#REF!,MATCH('一覧（改訂前の当初）'!$N237,#REF!,0),MATCH('一覧（改訂前の当初）'!CK$4,#REF!,0))="",INDEX(#REF!,MATCH('一覧（改訂前の当初）'!$N237,#REF!,0),MATCH('一覧（改訂前の当初）'!CK$4,#REF!,0))+$I237&gt;=BJ237),"",IF(OR(BI237="事後保全対応で更新",BI237="事後保全のみ更新せず"),"",INDEX(#REF!,MATCH('一覧（改訂前の当初）'!$N237,#REF!,0),MATCH('一覧（改訂前の当初）'!CK$4,#REF!,0))+$I237)))</f>
        <v/>
      </c>
      <c r="CL237" s="23" t="str">
        <f>IF(OR(CK237="",$F237=""),"",IF(AND(CK237&lt;&gt;"",$CF237=CK237),INDEX(#REF!,MATCH($F237,#REF!,0),MATCH(CK$4,#REF!,0))+35,INDEX(#REF!,MATCH($F237,#REF!,0),MATCH(CK$4,#REF!,0))))</f>
        <v/>
      </c>
      <c r="CM237" s="28" t="str">
        <f t="shared" si="415"/>
        <v/>
      </c>
      <c r="CN237" s="23">
        <v>1</v>
      </c>
      <c r="CO237" s="128" t="str">
        <f t="shared" si="416"/>
        <v/>
      </c>
      <c r="CP237" s="23" t="str">
        <f>IF(OR(L237="",TYPE(L237)&lt;&gt;1),"",IF(OR(BJ237="",INDEX(#REF!,MATCH('一覧（改訂前の当初）'!N237,#REF!,0),MATCH(CP$4,#REF!,0))="",INDEX(#REF!,MATCH('一覧（改訂前の当初）'!N237,#REF!,0),MATCH(CP$4,#REF!,0))+$I237&gt;=BJ237),"",IF(OR(BI237="事後保全対応で更新",BI237="事後保全のみ更新せず"),"",INDEX(#REF!,MATCH('一覧（改訂前の当初）'!$N237,#REF!,0),MATCH('一覧（改訂前の当初）'!CP$4,#REF!,0))+$I237)))</f>
        <v/>
      </c>
      <c r="CQ237" s="23" t="str">
        <f>IF(OR(CP237="",$F237=""),"",IF(BI237="中規模のみで残存維持",IF(AND($CF237=CP237,CP237&lt;&gt;""),INDEX(#REF!,MATCH($F237,#REF!,0),MATCH(CK$4,#REF!,0))+35,INDEX(#REF!,MATCH($F237,#REF!,0),MATCH(CK$4,#REF!,0))),IF(AND($CF237=CP237,CP237&lt;&gt;""),INDEX(#REF!,MATCH($F237,#REF!,0),MATCH(CF$4,#REF!,0))+35,INDEX(#REF!,MATCH($F237,#REF!,0),MATCH(CP$4,#REF!,0)))))</f>
        <v/>
      </c>
      <c r="CR237" s="28" t="str">
        <f t="shared" si="390"/>
        <v/>
      </c>
      <c r="CS237" s="23">
        <v>1</v>
      </c>
      <c r="CT237" s="128" t="str">
        <f t="shared" si="430"/>
        <v/>
      </c>
      <c r="CU237" s="23" t="str">
        <f>IF(OR(L237="",TYPE(L237)&lt;&gt;1),"",IF(OR(BJ237="",,INDEX(#REF!,MATCH('一覧（改訂前の当初）'!$N237,#REF!,0),MATCH('一覧（改訂前の当初）'!CU$4,#REF!,0))="",INDEX(#REF!,MATCH('一覧（改訂前の当初）'!$N237,#REF!,0),MATCH('一覧（改訂前の当初）'!CU$4,#REF!,0))+I237&gt;=BJ237),"",IF(OR(BI237="事後保全対応で更新",BI237="事後保全のみ更新せず"),"",INDEX(#REF!,MATCH('一覧（改訂前の当初）'!$N237,#REF!,0),MATCH('一覧（改訂前の当初）'!CU$4,#REF!,0))+I237)))</f>
        <v/>
      </c>
      <c r="CV237" s="23" t="str">
        <f>IF(OR(CU237="",$F237=""),"",IF(AND(CU237&lt;&gt;"",$CF237=CU237),INDEX(#REF!,MATCH($F237,#REF!,0),MATCH(CF$4,#REF!,0))+35,INDEX(#REF!,MATCH($F237,#REF!,0),MATCH(CU$4,#REF!,0))))</f>
        <v/>
      </c>
      <c r="CW237" s="28" t="str">
        <f t="shared" si="417"/>
        <v/>
      </c>
      <c r="CX237" s="23">
        <v>1</v>
      </c>
      <c r="CY237" s="128" t="str">
        <f t="shared" si="418"/>
        <v/>
      </c>
      <c r="CZ237" s="249" t="str">
        <f t="shared" si="391"/>
        <v/>
      </c>
      <c r="DA237" s="249" t="str">
        <f t="shared" si="402"/>
        <v/>
      </c>
      <c r="DB237" s="250">
        <v>1</v>
      </c>
      <c r="DC237" s="251" t="str">
        <f t="shared" si="392"/>
        <v/>
      </c>
      <c r="DD237" s="135" t="str">
        <f>IF($CZ237="","",INDEX(#REF!,MATCH($F237,#REF!,0),MATCH(CZ$4,#REF!,0)))</f>
        <v/>
      </c>
      <c r="DE237" s="136" t="str">
        <f t="shared" si="419"/>
        <v/>
      </c>
      <c r="DF237" s="252">
        <v>3</v>
      </c>
      <c r="DG237" s="251" t="str">
        <f t="shared" si="420"/>
        <v/>
      </c>
      <c r="DH237" s="24" t="str">
        <f t="shared" si="421"/>
        <v/>
      </c>
      <c r="DI237" s="23" t="str">
        <f>IF(OR(DH237="",$F237=""),"",IF(AND(DH237&lt;&gt;"",$CF237=DH237),INDEX(#REF!,MATCH($F237,#REF!,0),MATCH(DI$4,#REF!,0))+35,INDEX(#REF!,MATCH($F237,#REF!,0),MATCH(DI$4,#REF!,0))))</f>
        <v/>
      </c>
      <c r="DJ237" s="28" t="str">
        <f t="shared" si="422"/>
        <v/>
      </c>
      <c r="DK237" s="23">
        <v>1</v>
      </c>
      <c r="DL237" s="128" t="str">
        <f t="shared" si="423"/>
        <v/>
      </c>
      <c r="DM237" s="24" t="str">
        <f t="shared" si="424"/>
        <v/>
      </c>
      <c r="DN237" s="23" t="str">
        <f>IF(OR(DM237="",$F237=""),"",IF(AND($BJ237=DM237,DM237&lt;&gt;""),INDEX(#REF!,MATCH($F237,#REF!,0),MATCH(DN$4,#REF!,0))+35,INDEX(#REF!,MATCH($F237,#REF!,0),MATCH(DN$4,#REF!,0))))</f>
        <v/>
      </c>
      <c r="DO237" s="28" t="str">
        <f t="shared" si="425"/>
        <v/>
      </c>
      <c r="DP237" s="23">
        <v>1</v>
      </c>
      <c r="DQ237" s="128" t="str">
        <f t="shared" si="426"/>
        <v/>
      </c>
      <c r="DR237" s="24" t="str">
        <f t="shared" si="427"/>
        <v/>
      </c>
      <c r="DS237" s="23" t="str">
        <f>IF(OR(DR237="",$F237=""),"",IF(AND(DR237&lt;&gt;"",$CF237=DR237),INDEX(#REF!,MATCH($F237,#REF!,0),MATCH(DS$4,#REF!,0))+35,INDEX(#REF!,MATCH($F237,#REF!,0),MATCH(DS$4,#REF!,0))))</f>
        <v/>
      </c>
      <c r="DT237" s="28" t="str">
        <f t="shared" si="428"/>
        <v/>
      </c>
      <c r="DU237" s="23">
        <v>1</v>
      </c>
      <c r="DV237" s="253" t="str">
        <f t="shared" si="429"/>
        <v/>
      </c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O237" s="254" t="str">
        <f t="shared" si="393"/>
        <v/>
      </c>
      <c r="FQ237" s="38" t="str">
        <f>IF(AO237="","",INDEX($FW$2:$GA$2,2,MATCH(AO237,#REF!,0)))</f>
        <v/>
      </c>
      <c r="FR237" s="38" t="str">
        <f>IF(AP237="","",INDEX($FW$2:$GA$2,2,MATCH(AP237,#REF!,0)))</f>
        <v/>
      </c>
      <c r="FS237" s="38" t="str">
        <f>IF(AQ237="","",INDEX($FW$2:$GA$2,2,MATCH(AQ237,#REF!,0)))</f>
        <v/>
      </c>
      <c r="FT237" s="38" t="str">
        <f>IF(AR237="","",INDEX($FW$2:$GA$2,2,MATCH(AR237,#REF!,0)))</f>
        <v/>
      </c>
      <c r="FU237" s="38" t="str">
        <f>IF(AS237="","",INDEX($FW$2:$GA$2,2,MATCH(AS237,#REF!,0)))</f>
        <v/>
      </c>
      <c r="FV237" s="38" t="str">
        <f>IF(AT237="","",INDEX($FW$2:$GA$2,2,MATCH(AT237,#REF!,0)))</f>
        <v/>
      </c>
      <c r="FW237" s="38" t="str">
        <f>IF(AU237="","",INDEX($FW$2:$GA$2,2,MATCH(AU237,#REF!,0)))</f>
        <v/>
      </c>
      <c r="FX237" s="38" t="str">
        <f>IF(AV237="","",INDEX($FW$2:$GA$2,2,MATCH(AV237,#REF!,0)))</f>
        <v/>
      </c>
      <c r="FY237" s="38" t="str">
        <f>IF(AW237="","",INDEX($FW$2:$GA$2,2,MATCH(AW237,#REF!,0)))</f>
        <v/>
      </c>
      <c r="FZ237" s="38" t="str">
        <f>IF(AX237="","",INDEX($FW$2:$GA$2,2,MATCH(AX237,#REF!,0)))</f>
        <v/>
      </c>
      <c r="GA237" s="255" t="e">
        <f>SUMPRODUCT(FQ237:FZ237,#REF!)</f>
        <v>#REF!</v>
      </c>
      <c r="GC237" s="38" t="str">
        <f t="shared" si="394"/>
        <v/>
      </c>
      <c r="GD237" s="38" t="str">
        <f t="shared" si="395"/>
        <v/>
      </c>
      <c r="GE237" s="38" t="str">
        <f t="shared" si="396"/>
        <v/>
      </c>
      <c r="GF237" s="38" t="str">
        <f t="shared" si="397"/>
        <v/>
      </c>
      <c r="GG237" s="38" t="str">
        <f t="shared" si="398"/>
        <v/>
      </c>
      <c r="GH237" s="38" t="str">
        <f t="shared" si="399"/>
        <v/>
      </c>
      <c r="GI237" s="38" t="str">
        <f t="shared" si="400"/>
        <v/>
      </c>
      <c r="GJ237" s="38" t="str">
        <f t="shared" si="401"/>
        <v/>
      </c>
    </row>
    <row r="238" spans="1:192" s="29" customFormat="1" ht="45" customHeight="1">
      <c r="A238" s="244"/>
      <c r="B238" s="16"/>
      <c r="C238" s="16"/>
      <c r="D238" s="17"/>
      <c r="E238" s="18"/>
      <c r="F238" s="19"/>
      <c r="G238" s="19"/>
      <c r="H238" s="110"/>
      <c r="I238" s="19"/>
      <c r="J238" s="19" t="str">
        <f t="shared" si="403"/>
        <v/>
      </c>
      <c r="K238" s="19"/>
      <c r="L238" s="111"/>
      <c r="M238" s="19"/>
      <c r="N238" s="19"/>
      <c r="O238" s="20"/>
      <c r="P238" s="20"/>
      <c r="Q238" s="20"/>
      <c r="R238" s="112" t="str">
        <f t="shared" si="404"/>
        <v/>
      </c>
      <c r="S238" s="112" t="str">
        <f t="shared" si="405"/>
        <v/>
      </c>
      <c r="T238" s="113" t="str">
        <f t="shared" si="406"/>
        <v/>
      </c>
      <c r="U238" s="19"/>
      <c r="V238" s="19"/>
      <c r="W238" s="21"/>
      <c r="X238" s="21"/>
      <c r="Y238" s="21"/>
      <c r="Z238" s="14" t="str">
        <f t="shared" si="407"/>
        <v/>
      </c>
      <c r="AA238" s="25"/>
      <c r="AB238" s="25">
        <f t="shared" si="432"/>
        <v>0</v>
      </c>
      <c r="AC238" s="114"/>
      <c r="AD238" s="114"/>
      <c r="AE238" s="115"/>
      <c r="AF238" s="114"/>
      <c r="AG238" s="114"/>
      <c r="AH238" s="114"/>
      <c r="AI238" s="116"/>
      <c r="AJ238" s="116"/>
      <c r="AK238" s="116"/>
      <c r="AL238" s="116"/>
      <c r="AM238" s="245"/>
      <c r="AN238" s="245" t="str">
        <f t="shared" si="409"/>
        <v/>
      </c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1" t="str">
        <f t="shared" si="410"/>
        <v/>
      </c>
      <c r="AZ238" s="21"/>
      <c r="BA238" s="21" t="str">
        <f t="shared" si="411"/>
        <v/>
      </c>
      <c r="BB238" s="25" t="e">
        <f t="shared" si="412"/>
        <v>#REF!</v>
      </c>
      <c r="BC238" s="25"/>
      <c r="BD238" s="27"/>
      <c r="BE238" s="120"/>
      <c r="BF238" s="122"/>
      <c r="BG238" s="122"/>
      <c r="BH238" s="27"/>
      <c r="BI238" s="27"/>
      <c r="BJ238" s="247" t="str">
        <f t="shared" si="413"/>
        <v/>
      </c>
      <c r="BK238" s="247"/>
      <c r="BL238" s="247"/>
      <c r="BM238" s="247"/>
      <c r="BN238" s="247"/>
      <c r="BO238" s="247"/>
      <c r="BP238" s="247"/>
      <c r="BQ238" s="247"/>
      <c r="BR238" s="247"/>
      <c r="BS238" s="247"/>
      <c r="BT238" s="247"/>
      <c r="BU238" s="247"/>
      <c r="BV238" s="247"/>
      <c r="BW238" s="247"/>
      <c r="BX238" s="111"/>
      <c r="BY238" s="111"/>
      <c r="BZ238" s="194"/>
      <c r="CA238" s="247">
        <v>1</v>
      </c>
      <c r="CB238" s="248" t="str">
        <f>IF($F238="","",IFERROR(INDEX(#REF!,MATCH('一覧（改訂前の当初）'!$F238,#REF!,0),MATCH($CA$4,#REF!,0)),""))</f>
        <v/>
      </c>
      <c r="CC238" s="194" t="str">
        <f t="shared" si="431"/>
        <v/>
      </c>
      <c r="CD238" s="247" t="str">
        <f t="shared" si="387"/>
        <v/>
      </c>
      <c r="CE238" s="194"/>
      <c r="CF238" s="23" t="str">
        <f t="shared" si="388"/>
        <v/>
      </c>
      <c r="CG238" s="23" t="str">
        <f>IF(OR($CF238="",$F238=""),"",INDEX(#REF!,MATCH($F238,#REF!,0),MATCH(CF$4,#REF!,0)))</f>
        <v/>
      </c>
      <c r="CH238" s="28" t="str">
        <f t="shared" si="389"/>
        <v/>
      </c>
      <c r="CI238" s="23">
        <v>1</v>
      </c>
      <c r="CJ238" s="128" t="str">
        <f t="shared" si="414"/>
        <v/>
      </c>
      <c r="CK238" s="23" t="str">
        <f>IF(OR(L238="",TYPE(L238)&lt;&gt;1),"",IF(OR(BJ238="",INDEX(#REF!,MATCH('一覧（改訂前の当初）'!$N238,#REF!,0),MATCH('一覧（改訂前の当初）'!CK$4,#REF!,0))="",INDEX(#REF!,MATCH('一覧（改訂前の当初）'!$N238,#REF!,0),MATCH('一覧（改訂前の当初）'!CK$4,#REF!,0))+$I238&gt;=BJ238),"",IF(OR(BI238="事後保全対応で更新",BI238="事後保全のみ更新せず"),"",INDEX(#REF!,MATCH('一覧（改訂前の当初）'!$N238,#REF!,0),MATCH('一覧（改訂前の当初）'!CK$4,#REF!,0))+$I238)))</f>
        <v/>
      </c>
      <c r="CL238" s="23" t="str">
        <f>IF(OR(CK238="",$F238=""),"",IF(AND(CK238&lt;&gt;"",$CF238=CK238),INDEX(#REF!,MATCH($F238,#REF!,0),MATCH(CK$4,#REF!,0))+35,INDEX(#REF!,MATCH($F238,#REF!,0),MATCH(CK$4,#REF!,0))))</f>
        <v/>
      </c>
      <c r="CM238" s="28" t="str">
        <f t="shared" si="415"/>
        <v/>
      </c>
      <c r="CN238" s="23">
        <v>1</v>
      </c>
      <c r="CO238" s="128" t="str">
        <f t="shared" si="416"/>
        <v/>
      </c>
      <c r="CP238" s="23" t="str">
        <f>IF(OR(L238="",TYPE(L238)&lt;&gt;1),"",IF(OR(BJ238="",INDEX(#REF!,MATCH('一覧（改訂前の当初）'!N238,#REF!,0),MATCH(CP$4,#REF!,0))="",INDEX(#REF!,MATCH('一覧（改訂前の当初）'!N238,#REF!,0),MATCH(CP$4,#REF!,0))+$I238&gt;=BJ238),"",IF(OR(BI238="事後保全対応で更新",BI238="事後保全のみ更新せず"),"",INDEX(#REF!,MATCH('一覧（改訂前の当初）'!$N238,#REF!,0),MATCH('一覧（改訂前の当初）'!CP$4,#REF!,0))+$I238)))</f>
        <v/>
      </c>
      <c r="CQ238" s="23" t="str">
        <f>IF(OR(CP238="",$F238=""),"",IF(BI238="中規模のみで残存維持",IF(AND($CF238=CP238,CP238&lt;&gt;""),INDEX(#REF!,MATCH($F238,#REF!,0),MATCH(CK$4,#REF!,0))+35,INDEX(#REF!,MATCH($F238,#REF!,0),MATCH(CK$4,#REF!,0))),IF(AND($CF238=CP238,CP238&lt;&gt;""),INDEX(#REF!,MATCH($F238,#REF!,0),MATCH(CF$4,#REF!,0))+35,INDEX(#REF!,MATCH($F238,#REF!,0),MATCH(CP$4,#REF!,0)))))</f>
        <v/>
      </c>
      <c r="CR238" s="28" t="str">
        <f t="shared" si="390"/>
        <v/>
      </c>
      <c r="CS238" s="23">
        <v>1</v>
      </c>
      <c r="CT238" s="128" t="str">
        <f t="shared" si="430"/>
        <v/>
      </c>
      <c r="CU238" s="23" t="str">
        <f>IF(OR(L238="",TYPE(L238)&lt;&gt;1),"",IF(OR(BJ238="",,INDEX(#REF!,MATCH('一覧（改訂前の当初）'!$N238,#REF!,0),MATCH('一覧（改訂前の当初）'!CU$4,#REF!,0))="",INDEX(#REF!,MATCH('一覧（改訂前の当初）'!$N238,#REF!,0),MATCH('一覧（改訂前の当初）'!CU$4,#REF!,0))+I238&gt;=BJ238),"",IF(OR(BI238="事後保全対応で更新",BI238="事後保全のみ更新せず"),"",INDEX(#REF!,MATCH('一覧（改訂前の当初）'!$N238,#REF!,0),MATCH('一覧（改訂前の当初）'!CU$4,#REF!,0))+I238)))</f>
        <v/>
      </c>
      <c r="CV238" s="23" t="str">
        <f>IF(OR(CU238="",$F238=""),"",IF(AND(CU238&lt;&gt;"",$CF238=CU238),INDEX(#REF!,MATCH($F238,#REF!,0),MATCH(CF$4,#REF!,0))+35,INDEX(#REF!,MATCH($F238,#REF!,0),MATCH(CU$4,#REF!,0))))</f>
        <v/>
      </c>
      <c r="CW238" s="28" t="str">
        <f t="shared" si="417"/>
        <v/>
      </c>
      <c r="CX238" s="23">
        <v>1</v>
      </c>
      <c r="CY238" s="128" t="str">
        <f t="shared" si="418"/>
        <v/>
      </c>
      <c r="CZ238" s="249" t="str">
        <f t="shared" si="391"/>
        <v/>
      </c>
      <c r="DA238" s="249" t="str">
        <f t="shared" si="402"/>
        <v/>
      </c>
      <c r="DB238" s="250">
        <v>1</v>
      </c>
      <c r="DC238" s="251" t="str">
        <f t="shared" si="392"/>
        <v/>
      </c>
      <c r="DD238" s="135" t="str">
        <f>IF($CZ238="","",INDEX(#REF!,MATCH($F238,#REF!,0),MATCH(CZ$4,#REF!,0)))</f>
        <v/>
      </c>
      <c r="DE238" s="136" t="str">
        <f t="shared" si="419"/>
        <v/>
      </c>
      <c r="DF238" s="252">
        <v>3</v>
      </c>
      <c r="DG238" s="251" t="str">
        <f t="shared" si="420"/>
        <v/>
      </c>
      <c r="DH238" s="24" t="str">
        <f t="shared" si="421"/>
        <v/>
      </c>
      <c r="DI238" s="23" t="str">
        <f>IF(OR(DH238="",$F238=""),"",IF(AND(DH238&lt;&gt;"",$CF238=DH238),INDEX(#REF!,MATCH($F238,#REF!,0),MATCH(DI$4,#REF!,0))+35,INDEX(#REF!,MATCH($F238,#REF!,0),MATCH(DI$4,#REF!,0))))</f>
        <v/>
      </c>
      <c r="DJ238" s="28" t="str">
        <f t="shared" si="422"/>
        <v/>
      </c>
      <c r="DK238" s="23">
        <v>1</v>
      </c>
      <c r="DL238" s="128" t="str">
        <f t="shared" si="423"/>
        <v/>
      </c>
      <c r="DM238" s="24" t="str">
        <f t="shared" si="424"/>
        <v/>
      </c>
      <c r="DN238" s="23" t="str">
        <f>IF(OR(DM238="",$F238=""),"",IF(AND($BJ238=DM238,DM238&lt;&gt;""),INDEX(#REF!,MATCH($F238,#REF!,0),MATCH(DN$4,#REF!,0))+35,INDEX(#REF!,MATCH($F238,#REF!,0),MATCH(DN$4,#REF!,0))))</f>
        <v/>
      </c>
      <c r="DO238" s="28" t="str">
        <f t="shared" si="425"/>
        <v/>
      </c>
      <c r="DP238" s="23">
        <v>1</v>
      </c>
      <c r="DQ238" s="128" t="str">
        <f t="shared" si="426"/>
        <v/>
      </c>
      <c r="DR238" s="24" t="str">
        <f t="shared" si="427"/>
        <v/>
      </c>
      <c r="DS238" s="23" t="str">
        <f>IF(OR(DR238="",$F238=""),"",IF(AND(DR238&lt;&gt;"",$CF238=DR238),INDEX(#REF!,MATCH($F238,#REF!,0),MATCH(DS$4,#REF!,0))+35,INDEX(#REF!,MATCH($F238,#REF!,0),MATCH(DS$4,#REF!,0))))</f>
        <v/>
      </c>
      <c r="DT238" s="28" t="str">
        <f t="shared" si="428"/>
        <v/>
      </c>
      <c r="DU238" s="23">
        <v>1</v>
      </c>
      <c r="DV238" s="253" t="str">
        <f t="shared" si="429"/>
        <v/>
      </c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O238" s="254" t="str">
        <f t="shared" si="393"/>
        <v/>
      </c>
      <c r="FQ238" s="38" t="str">
        <f>IF(AO238="","",INDEX($FW$2:$GA$2,2,MATCH(AO238,#REF!,0)))</f>
        <v/>
      </c>
      <c r="FR238" s="38" t="str">
        <f>IF(AP238="","",INDEX($FW$2:$GA$2,2,MATCH(AP238,#REF!,0)))</f>
        <v/>
      </c>
      <c r="FS238" s="38" t="str">
        <f>IF(AQ238="","",INDEX($FW$2:$GA$2,2,MATCH(AQ238,#REF!,0)))</f>
        <v/>
      </c>
      <c r="FT238" s="38" t="str">
        <f>IF(AR238="","",INDEX($FW$2:$GA$2,2,MATCH(AR238,#REF!,0)))</f>
        <v/>
      </c>
      <c r="FU238" s="38" t="str">
        <f>IF(AS238="","",INDEX($FW$2:$GA$2,2,MATCH(AS238,#REF!,0)))</f>
        <v/>
      </c>
      <c r="FV238" s="38" t="str">
        <f>IF(AT238="","",INDEX($FW$2:$GA$2,2,MATCH(AT238,#REF!,0)))</f>
        <v/>
      </c>
      <c r="FW238" s="38" t="str">
        <f>IF(AU238="","",INDEX($FW$2:$GA$2,2,MATCH(AU238,#REF!,0)))</f>
        <v/>
      </c>
      <c r="FX238" s="38" t="str">
        <f>IF(AV238="","",INDEX($FW$2:$GA$2,2,MATCH(AV238,#REF!,0)))</f>
        <v/>
      </c>
      <c r="FY238" s="38" t="str">
        <f>IF(AW238="","",INDEX($FW$2:$GA$2,2,MATCH(AW238,#REF!,0)))</f>
        <v/>
      </c>
      <c r="FZ238" s="38" t="str">
        <f>IF(AX238="","",INDEX($FW$2:$GA$2,2,MATCH(AX238,#REF!,0)))</f>
        <v/>
      </c>
      <c r="GA238" s="255" t="e">
        <f>SUMPRODUCT(FQ238:FZ238,#REF!)</f>
        <v>#REF!</v>
      </c>
      <c r="GC238" s="38" t="str">
        <f t="shared" si="394"/>
        <v/>
      </c>
      <c r="GD238" s="38" t="str">
        <f t="shared" si="395"/>
        <v/>
      </c>
      <c r="GE238" s="38" t="str">
        <f t="shared" si="396"/>
        <v/>
      </c>
      <c r="GF238" s="38" t="str">
        <f t="shared" si="397"/>
        <v/>
      </c>
      <c r="GG238" s="38" t="str">
        <f t="shared" si="398"/>
        <v/>
      </c>
      <c r="GH238" s="38" t="str">
        <f t="shared" si="399"/>
        <v/>
      </c>
      <c r="GI238" s="38" t="str">
        <f t="shared" si="400"/>
        <v/>
      </c>
      <c r="GJ238" s="38" t="str">
        <f t="shared" si="401"/>
        <v/>
      </c>
    </row>
    <row r="239" spans="1:192" s="29" customFormat="1" ht="45" customHeight="1">
      <c r="A239" s="244"/>
      <c r="B239" s="16"/>
      <c r="C239" s="16"/>
      <c r="D239" s="17"/>
      <c r="E239" s="18"/>
      <c r="F239" s="19"/>
      <c r="G239" s="19"/>
      <c r="H239" s="110"/>
      <c r="I239" s="19"/>
      <c r="J239" s="19" t="str">
        <f t="shared" si="403"/>
        <v/>
      </c>
      <c r="K239" s="19"/>
      <c r="L239" s="111"/>
      <c r="M239" s="19"/>
      <c r="N239" s="19"/>
      <c r="O239" s="20"/>
      <c r="P239" s="20"/>
      <c r="Q239" s="20"/>
      <c r="R239" s="112" t="str">
        <f t="shared" si="404"/>
        <v/>
      </c>
      <c r="S239" s="112" t="str">
        <f t="shared" si="405"/>
        <v/>
      </c>
      <c r="T239" s="113" t="str">
        <f t="shared" si="406"/>
        <v/>
      </c>
      <c r="U239" s="19"/>
      <c r="V239" s="19"/>
      <c r="W239" s="21"/>
      <c r="X239" s="21"/>
      <c r="Y239" s="21"/>
      <c r="Z239" s="14" t="str">
        <f t="shared" si="407"/>
        <v/>
      </c>
      <c r="AA239" s="25"/>
      <c r="AB239" s="25">
        <f t="shared" si="432"/>
        <v>0</v>
      </c>
      <c r="AC239" s="114"/>
      <c r="AD239" s="114"/>
      <c r="AE239" s="115"/>
      <c r="AF239" s="114"/>
      <c r="AG239" s="114"/>
      <c r="AH239" s="114"/>
      <c r="AI239" s="116"/>
      <c r="AJ239" s="116"/>
      <c r="AK239" s="116"/>
      <c r="AL239" s="116"/>
      <c r="AM239" s="245"/>
      <c r="AN239" s="245" t="str">
        <f t="shared" si="409"/>
        <v/>
      </c>
      <c r="AO239" s="246"/>
      <c r="AP239" s="246"/>
      <c r="AQ239" s="246"/>
      <c r="AR239" s="246"/>
      <c r="AS239" s="246"/>
      <c r="AT239" s="246"/>
      <c r="AU239" s="246"/>
      <c r="AV239" s="246"/>
      <c r="AW239" s="246"/>
      <c r="AX239" s="246"/>
      <c r="AY239" s="21" t="str">
        <f t="shared" si="410"/>
        <v/>
      </c>
      <c r="AZ239" s="21"/>
      <c r="BA239" s="21" t="str">
        <f t="shared" si="411"/>
        <v/>
      </c>
      <c r="BB239" s="25" t="e">
        <f t="shared" si="412"/>
        <v>#REF!</v>
      </c>
      <c r="BC239" s="25"/>
      <c r="BD239" s="27"/>
      <c r="BE239" s="120"/>
      <c r="BF239" s="122"/>
      <c r="BG239" s="122"/>
      <c r="BH239" s="27"/>
      <c r="BI239" s="27"/>
      <c r="BJ239" s="247" t="str">
        <f t="shared" si="413"/>
        <v/>
      </c>
      <c r="BK239" s="247"/>
      <c r="BL239" s="247"/>
      <c r="BM239" s="247"/>
      <c r="BN239" s="247"/>
      <c r="BO239" s="247"/>
      <c r="BP239" s="247"/>
      <c r="BQ239" s="247"/>
      <c r="BR239" s="247"/>
      <c r="BS239" s="247"/>
      <c r="BT239" s="247"/>
      <c r="BU239" s="247"/>
      <c r="BV239" s="247"/>
      <c r="BW239" s="247"/>
      <c r="BX239" s="111"/>
      <c r="BY239" s="111"/>
      <c r="BZ239" s="194"/>
      <c r="CA239" s="247">
        <v>1</v>
      </c>
      <c r="CB239" s="248" t="str">
        <f>IF($F239="","",IFERROR(INDEX(#REF!,MATCH('一覧（改訂前の当初）'!$F239,#REF!,0),MATCH($CA$4,#REF!,0)),""))</f>
        <v/>
      </c>
      <c r="CC239" s="194" t="str">
        <f t="shared" si="431"/>
        <v/>
      </c>
      <c r="CD239" s="247" t="str">
        <f t="shared" si="387"/>
        <v/>
      </c>
      <c r="CE239" s="194"/>
      <c r="CF239" s="23" t="str">
        <f t="shared" si="388"/>
        <v/>
      </c>
      <c r="CG239" s="23" t="str">
        <f>IF(OR($CF239="",$F239=""),"",INDEX(#REF!,MATCH($F239,#REF!,0),MATCH(CF$4,#REF!,0)))</f>
        <v/>
      </c>
      <c r="CH239" s="28" t="str">
        <f t="shared" si="389"/>
        <v/>
      </c>
      <c r="CI239" s="23">
        <v>1</v>
      </c>
      <c r="CJ239" s="128" t="str">
        <f t="shared" si="414"/>
        <v/>
      </c>
      <c r="CK239" s="23" t="str">
        <f>IF(OR(L239="",TYPE(L239)&lt;&gt;1),"",IF(OR(BJ239="",INDEX(#REF!,MATCH('一覧（改訂前の当初）'!$N239,#REF!,0),MATCH('一覧（改訂前の当初）'!CK$4,#REF!,0))="",INDEX(#REF!,MATCH('一覧（改訂前の当初）'!$N239,#REF!,0),MATCH('一覧（改訂前の当初）'!CK$4,#REF!,0))+$I239&gt;=BJ239),"",IF(OR(BI239="事後保全対応で更新",BI239="事後保全のみ更新せず"),"",INDEX(#REF!,MATCH('一覧（改訂前の当初）'!$N239,#REF!,0),MATCH('一覧（改訂前の当初）'!CK$4,#REF!,0))+$I239)))</f>
        <v/>
      </c>
      <c r="CL239" s="23" t="str">
        <f>IF(OR(CK239="",$F239=""),"",IF(AND(CK239&lt;&gt;"",$CF239=CK239),INDEX(#REF!,MATCH($F239,#REF!,0),MATCH(CK$4,#REF!,0))+35,INDEX(#REF!,MATCH($F239,#REF!,0),MATCH(CK$4,#REF!,0))))</f>
        <v/>
      </c>
      <c r="CM239" s="28" t="str">
        <f t="shared" si="415"/>
        <v/>
      </c>
      <c r="CN239" s="23">
        <v>1</v>
      </c>
      <c r="CO239" s="128" t="str">
        <f t="shared" si="416"/>
        <v/>
      </c>
      <c r="CP239" s="23" t="str">
        <f>IF(OR(L239="",TYPE(L239)&lt;&gt;1),"",IF(OR(BJ239="",INDEX(#REF!,MATCH('一覧（改訂前の当初）'!N239,#REF!,0),MATCH(CP$4,#REF!,0))="",INDEX(#REF!,MATCH('一覧（改訂前の当初）'!N239,#REF!,0),MATCH(CP$4,#REF!,0))+$I239&gt;=BJ239),"",IF(OR(BI239="事後保全対応で更新",BI239="事後保全のみ更新せず"),"",INDEX(#REF!,MATCH('一覧（改訂前の当初）'!$N239,#REF!,0),MATCH('一覧（改訂前の当初）'!CP$4,#REF!,0))+$I239)))</f>
        <v/>
      </c>
      <c r="CQ239" s="23" t="str">
        <f>IF(OR(CP239="",$F239=""),"",IF(BI239="中規模のみで残存維持",IF(AND($CF239=CP239,CP239&lt;&gt;""),INDEX(#REF!,MATCH($F239,#REF!,0),MATCH(CK$4,#REF!,0))+35,INDEX(#REF!,MATCH($F239,#REF!,0),MATCH(CK$4,#REF!,0))),IF(AND($CF239=CP239,CP239&lt;&gt;""),INDEX(#REF!,MATCH($F239,#REF!,0),MATCH(CF$4,#REF!,0))+35,INDEX(#REF!,MATCH($F239,#REF!,0),MATCH(CP$4,#REF!,0)))))</f>
        <v/>
      </c>
      <c r="CR239" s="28" t="str">
        <f t="shared" si="390"/>
        <v/>
      </c>
      <c r="CS239" s="23">
        <v>1</v>
      </c>
      <c r="CT239" s="128" t="str">
        <f t="shared" si="430"/>
        <v/>
      </c>
      <c r="CU239" s="23" t="str">
        <f>IF(OR(L239="",TYPE(L239)&lt;&gt;1),"",IF(OR(BJ239="",,INDEX(#REF!,MATCH('一覧（改訂前の当初）'!$N239,#REF!,0),MATCH('一覧（改訂前の当初）'!CU$4,#REF!,0))="",INDEX(#REF!,MATCH('一覧（改訂前の当初）'!$N239,#REF!,0),MATCH('一覧（改訂前の当初）'!CU$4,#REF!,0))+I239&gt;=BJ239),"",IF(OR(BI239="事後保全対応で更新",BI239="事後保全のみ更新せず"),"",INDEX(#REF!,MATCH('一覧（改訂前の当初）'!$N239,#REF!,0),MATCH('一覧（改訂前の当初）'!CU$4,#REF!,0))+I239)))</f>
        <v/>
      </c>
      <c r="CV239" s="23" t="str">
        <f>IF(OR(CU239="",$F239=""),"",IF(AND(CU239&lt;&gt;"",$CF239=CU239),INDEX(#REF!,MATCH($F239,#REF!,0),MATCH(CF$4,#REF!,0))+35,INDEX(#REF!,MATCH($F239,#REF!,0),MATCH(CU$4,#REF!,0))))</f>
        <v/>
      </c>
      <c r="CW239" s="28" t="str">
        <f t="shared" si="417"/>
        <v/>
      </c>
      <c r="CX239" s="23">
        <v>1</v>
      </c>
      <c r="CY239" s="128" t="str">
        <f t="shared" si="418"/>
        <v/>
      </c>
      <c r="CZ239" s="249" t="str">
        <f t="shared" si="391"/>
        <v/>
      </c>
      <c r="DA239" s="249" t="str">
        <f t="shared" si="402"/>
        <v/>
      </c>
      <c r="DB239" s="250">
        <v>1</v>
      </c>
      <c r="DC239" s="251" t="str">
        <f t="shared" si="392"/>
        <v/>
      </c>
      <c r="DD239" s="135" t="str">
        <f>IF($CZ239="","",INDEX(#REF!,MATCH($F239,#REF!,0),MATCH(CZ$4,#REF!,0)))</f>
        <v/>
      </c>
      <c r="DE239" s="136" t="str">
        <f t="shared" si="419"/>
        <v/>
      </c>
      <c r="DF239" s="252">
        <v>3</v>
      </c>
      <c r="DG239" s="251" t="str">
        <f t="shared" si="420"/>
        <v/>
      </c>
      <c r="DH239" s="24" t="str">
        <f t="shared" si="421"/>
        <v/>
      </c>
      <c r="DI239" s="23" t="str">
        <f>IF(OR(DH239="",$F239=""),"",IF(AND(DH239&lt;&gt;"",$CF239=DH239),INDEX(#REF!,MATCH($F239,#REF!,0),MATCH(DI$4,#REF!,0))+35,INDEX(#REF!,MATCH($F239,#REF!,0),MATCH(DI$4,#REF!,0))))</f>
        <v/>
      </c>
      <c r="DJ239" s="28" t="str">
        <f t="shared" si="422"/>
        <v/>
      </c>
      <c r="DK239" s="23">
        <v>1</v>
      </c>
      <c r="DL239" s="128" t="str">
        <f t="shared" si="423"/>
        <v/>
      </c>
      <c r="DM239" s="24" t="str">
        <f t="shared" si="424"/>
        <v/>
      </c>
      <c r="DN239" s="23" t="str">
        <f>IF(OR(DM239="",$F239=""),"",IF(AND($BJ239=DM239,DM239&lt;&gt;""),INDEX(#REF!,MATCH($F239,#REF!,0),MATCH(DN$4,#REF!,0))+35,INDEX(#REF!,MATCH($F239,#REF!,0),MATCH(DN$4,#REF!,0))))</f>
        <v/>
      </c>
      <c r="DO239" s="28" t="str">
        <f t="shared" si="425"/>
        <v/>
      </c>
      <c r="DP239" s="23">
        <v>1</v>
      </c>
      <c r="DQ239" s="128" t="str">
        <f t="shared" si="426"/>
        <v/>
      </c>
      <c r="DR239" s="24" t="str">
        <f t="shared" si="427"/>
        <v/>
      </c>
      <c r="DS239" s="23" t="str">
        <f>IF(OR(DR239="",$F239=""),"",IF(AND(DR239&lt;&gt;"",$CF239=DR239),INDEX(#REF!,MATCH($F239,#REF!,0),MATCH(DS$4,#REF!,0))+35,INDEX(#REF!,MATCH($F239,#REF!,0),MATCH(DS$4,#REF!,0))))</f>
        <v/>
      </c>
      <c r="DT239" s="28" t="str">
        <f t="shared" si="428"/>
        <v/>
      </c>
      <c r="DU239" s="23">
        <v>1</v>
      </c>
      <c r="DV239" s="253" t="str">
        <f t="shared" si="429"/>
        <v/>
      </c>
      <c r="DW239" s="209"/>
      <c r="DX239" s="209"/>
      <c r="DY239" s="209"/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O239" s="254" t="str">
        <f t="shared" si="393"/>
        <v/>
      </c>
      <c r="FQ239" s="38" t="str">
        <f>IF(AO239="","",INDEX($FW$2:$GA$2,2,MATCH(AO239,#REF!,0)))</f>
        <v/>
      </c>
      <c r="FR239" s="38" t="str">
        <f>IF(AP239="","",INDEX($FW$2:$GA$2,2,MATCH(AP239,#REF!,0)))</f>
        <v/>
      </c>
      <c r="FS239" s="38" t="str">
        <f>IF(AQ239="","",INDEX($FW$2:$GA$2,2,MATCH(AQ239,#REF!,0)))</f>
        <v/>
      </c>
      <c r="FT239" s="38" t="str">
        <f>IF(AR239="","",INDEX($FW$2:$GA$2,2,MATCH(AR239,#REF!,0)))</f>
        <v/>
      </c>
      <c r="FU239" s="38" t="str">
        <f>IF(AS239="","",INDEX($FW$2:$GA$2,2,MATCH(AS239,#REF!,0)))</f>
        <v/>
      </c>
      <c r="FV239" s="38" t="str">
        <f>IF(AT239="","",INDEX($FW$2:$GA$2,2,MATCH(AT239,#REF!,0)))</f>
        <v/>
      </c>
      <c r="FW239" s="38" t="str">
        <f>IF(AU239="","",INDEX($FW$2:$GA$2,2,MATCH(AU239,#REF!,0)))</f>
        <v/>
      </c>
      <c r="FX239" s="38" t="str">
        <f>IF(AV239="","",INDEX($FW$2:$GA$2,2,MATCH(AV239,#REF!,0)))</f>
        <v/>
      </c>
      <c r="FY239" s="38" t="str">
        <f>IF(AW239="","",INDEX($FW$2:$GA$2,2,MATCH(AW239,#REF!,0)))</f>
        <v/>
      </c>
      <c r="FZ239" s="38" t="str">
        <f>IF(AX239="","",INDEX($FW$2:$GA$2,2,MATCH(AX239,#REF!,0)))</f>
        <v/>
      </c>
      <c r="GA239" s="255" t="e">
        <f>SUMPRODUCT(FQ239:FZ239,#REF!)</f>
        <v>#REF!</v>
      </c>
      <c r="GC239" s="38" t="str">
        <f t="shared" si="394"/>
        <v/>
      </c>
      <c r="GD239" s="38" t="str">
        <f t="shared" si="395"/>
        <v/>
      </c>
      <c r="GE239" s="38" t="str">
        <f t="shared" si="396"/>
        <v/>
      </c>
      <c r="GF239" s="38" t="str">
        <f t="shared" si="397"/>
        <v/>
      </c>
      <c r="GG239" s="38" t="str">
        <f t="shared" si="398"/>
        <v/>
      </c>
      <c r="GH239" s="38" t="str">
        <f t="shared" si="399"/>
        <v/>
      </c>
      <c r="GI239" s="38" t="str">
        <f t="shared" si="400"/>
        <v/>
      </c>
      <c r="GJ239" s="38" t="str">
        <f t="shared" si="401"/>
        <v/>
      </c>
    </row>
    <row r="240" spans="1:192" s="29" customFormat="1" ht="45" customHeight="1">
      <c r="A240" s="244"/>
      <c r="B240" s="16"/>
      <c r="C240" s="16"/>
      <c r="D240" s="17"/>
      <c r="E240" s="18"/>
      <c r="F240" s="19"/>
      <c r="G240" s="19"/>
      <c r="H240" s="110"/>
      <c r="I240" s="19"/>
      <c r="J240" s="19" t="str">
        <f t="shared" ref="J240" si="433">IF(OR(I240="",TYPE(I240)&lt;&gt;1),"",TEXT(DATEVALUE(I240&amp;"/1/1"),"gge"))</f>
        <v/>
      </c>
      <c r="K240" s="19"/>
      <c r="L240" s="111"/>
      <c r="M240" s="19"/>
      <c r="N240" s="19"/>
      <c r="O240" s="20"/>
      <c r="P240" s="20"/>
      <c r="Q240" s="20"/>
      <c r="R240" s="112" t="str">
        <f t="shared" ref="R240:R253" si="434">IF(OR(TYPE(L240)&lt;&gt;1,L240=""),"",IF(L240=0,0,ROUND(L240/(O240+P240)*1.1,0)))</f>
        <v/>
      </c>
      <c r="S240" s="112" t="str">
        <f t="shared" ref="S240:S253" si="435">IF(OR(TYPE(L240)&lt;&gt;1,L240=""),"",IF(L240=0,0,ROUND((L240/(O240+P240))^0.5*1.1*4*(4*O240+1)*0.7,0)))</f>
        <v/>
      </c>
      <c r="T240" s="113" t="str">
        <f t="shared" ref="T240" si="436">IF(OR(TYPE(L240)&lt;&gt;1,L240=""),"",IF(L240=0,0,ROUND((L240/(O240+P240))^0.5*1.1*4*(4*O240+1)*0.3,0)))</f>
        <v/>
      </c>
      <c r="U240" s="19"/>
      <c r="V240" s="19"/>
      <c r="W240" s="21"/>
      <c r="X240" s="21"/>
      <c r="Y240" s="21"/>
      <c r="Z240" s="14" t="str">
        <f t="shared" ref="Z240" si="437">IF(OR(L240="",TYPE(L240)&lt;&gt;1),"",IF(L240&gt;=5000,"1: 5,000㎡以上",IF(L240&gt;=3000,"2: 3,000㎡以上",IF(L240&gt;=1000,"3: 1,000㎡以上",IF(L240&gt;=500,"4: 500㎡以上",IF(L240&gt;=200,"5: 200㎡以上",IF(L240&gt;=100,"6: 100㎡以上",IF(L240&gt;=0,"7: 100㎡未満",""))))))))</f>
        <v/>
      </c>
      <c r="AA240" s="25"/>
      <c r="AB240" s="25">
        <f t="shared" si="432"/>
        <v>0</v>
      </c>
      <c r="AC240" s="114"/>
      <c r="AD240" s="114"/>
      <c r="AE240" s="115"/>
      <c r="AF240" s="114"/>
      <c r="AG240" s="114"/>
      <c r="AH240" s="114"/>
      <c r="AI240" s="116"/>
      <c r="AJ240" s="116"/>
      <c r="AK240" s="116"/>
      <c r="AL240" s="116"/>
      <c r="AM240" s="245"/>
      <c r="AN240" s="245" t="str">
        <f t="shared" ref="AN240" si="438">IF(OR(AM240="",AY240=""),"",IF(OR(AM240="80年以上",AM240="躯体補修の上80年以上"),80-AY240,IF(OR(AM240="60年以上80年未満",AM240="躯体補修の上60年未満"),IF(TYPE(AK240)=1,AK240-AY240,80-AY240),IF(OR(AM240="60年未満",AM240="60年"),60-AY240,IF(AM240="40年",40-AY240,"")))))</f>
        <v/>
      </c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1" t="str">
        <f t="shared" si="410"/>
        <v/>
      </c>
      <c r="AZ240" s="21"/>
      <c r="BA240" s="21" t="str">
        <f t="shared" ref="BA240" si="439">IF(AY240="","",AY240+AZ240)</f>
        <v/>
      </c>
      <c r="BB240" s="25" t="e">
        <f t="shared" ref="BB240" si="440">GA240/10</f>
        <v>#REF!</v>
      </c>
      <c r="BC240" s="25" t="str">
        <f t="shared" ref="BC240" si="441">IF(OR(BA240="",TYPE(BB240)&lt;&gt;1),"",BA240+BB240)</f>
        <v/>
      </c>
      <c r="BD240" s="27"/>
      <c r="BE240" s="120" t="str">
        <f t="shared" ref="BE240" si="442">IF(AL240="×","要躯体改修","")</f>
        <v/>
      </c>
      <c r="BF240" s="122"/>
      <c r="BG240" s="122"/>
      <c r="BH240" s="27"/>
      <c r="BI240" s="27"/>
      <c r="BJ240" s="124" t="str">
        <f t="shared" si="413"/>
        <v/>
      </c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11"/>
      <c r="BY240" s="111"/>
      <c r="BZ240" s="194"/>
      <c r="CA240" s="247">
        <v>1</v>
      </c>
      <c r="CB240" s="248" t="str">
        <f>IF($F240="","",INDEX(#REF!,MATCH('一覧（改訂前の当初）'!$F240,#REF!,0),MATCH($CA$4,#REF!,0)))</f>
        <v/>
      </c>
      <c r="CC240" s="194" t="str">
        <f t="shared" si="431"/>
        <v/>
      </c>
      <c r="CD240" s="124" t="str">
        <f t="shared" si="387"/>
        <v/>
      </c>
      <c r="CE240" s="194"/>
      <c r="CF240" s="23" t="str">
        <f t="shared" si="388"/>
        <v/>
      </c>
      <c r="CG240" s="23" t="str">
        <f>IF(OR($CF240="",$F240=""),"",INDEX(#REF!,MATCH($F240,#REF!,0),MATCH(CF$4,#REF!,0)))</f>
        <v/>
      </c>
      <c r="CH240" s="28" t="str">
        <f t="shared" si="389"/>
        <v/>
      </c>
      <c r="CI240" s="23">
        <v>1</v>
      </c>
      <c r="CJ240" s="128" t="str">
        <f t="shared" ref="CJ240" si="443">IF(CF240="","",CH240/CI240)</f>
        <v/>
      </c>
      <c r="CK240" s="23" t="str">
        <f>IF(OR(L240="",TYPE(L240)&lt;&gt;1),"",IF(OR(BJ240="",INDEX(#REF!,MATCH('一覧（改訂前の当初）'!$N240,#REF!,0),MATCH('一覧（改訂前の当初）'!CK$4,#REF!,0))="",INDEX(#REF!,MATCH('一覧（改訂前の当初）'!$N240,#REF!,0),MATCH('一覧（改訂前の当初）'!CK$4,#REF!,0))+$I240&gt;=BJ240),"",IF(OR(BI240="事後保全対応で更新",BI240="事後保全のみ更新せず"),"",INDEX(#REF!,MATCH('一覧（改訂前の当初）'!$N240,#REF!,0),MATCH('一覧（改訂前の当初）'!CK$4,#REF!,0))+$I240)))</f>
        <v/>
      </c>
      <c r="CL240" s="23" t="str">
        <f>IF(OR(CK240="",$F240=""),"",IF(AND(CK240&lt;&gt;"",$CF240=CK240),INDEX(#REF!,MATCH($F240,#REF!,0),MATCH(CK$4,#REF!,0))+35,INDEX(#REF!,MATCH($F240,#REF!,0),MATCH(CK$4,#REF!,0))))</f>
        <v/>
      </c>
      <c r="CM240" s="28" t="str">
        <f t="shared" si="415"/>
        <v/>
      </c>
      <c r="CN240" s="23">
        <v>1</v>
      </c>
      <c r="CO240" s="128" t="str">
        <f t="shared" ref="CO240" si="444">IF(CK240="","",CM240/CN240)</f>
        <v/>
      </c>
      <c r="CP240" s="23" t="str">
        <f>IF(OR(L240="",TYPE(L240)&lt;&gt;1),"",IF(OR(BJ240="",INDEX(#REF!,MATCH('一覧（改訂前の当初）'!N240,#REF!,0),MATCH(CP$4,#REF!,0))="",INDEX(#REF!,MATCH('一覧（改訂前の当初）'!N240,#REF!,0),MATCH(CP$4,#REF!,0))+$I240&gt;=BJ240),"",IF(OR(BI240="事後保全対応で更新",BI240="事後保全のみ更新せず"),"",INDEX(#REF!,MATCH('一覧（改訂前の当初）'!$N240,#REF!,0),MATCH('一覧（改訂前の当初）'!CP$4,#REF!,0))+$I240)))</f>
        <v/>
      </c>
      <c r="CQ240" s="23" t="str">
        <f>IF(OR(CP240="",$F240=""),"",IF(BI240="中規模のみで残存維持",IF(AND($CF240=CP240,CP240&lt;&gt;""),INDEX(#REF!,MATCH($F240,#REF!,0),MATCH(CK$4,#REF!,0))+35,INDEX(#REF!,MATCH($F240,#REF!,0),MATCH(CK$4,#REF!,0))),IF(AND($CF240=CP240,CP240&lt;&gt;""),INDEX(#REF!,MATCH($F240,#REF!,0),MATCH(CF$4,#REF!,0))+35,INDEX(#REF!,MATCH($F240,#REF!,0),MATCH(CP$4,#REF!,0)))))</f>
        <v/>
      </c>
      <c r="CR240" s="28" t="str">
        <f t="shared" si="390"/>
        <v/>
      </c>
      <c r="CS240" s="23">
        <v>1</v>
      </c>
      <c r="CT240" s="128" t="str">
        <f t="shared" ref="CT240" si="445">IF(CP240="","",CR240/CS240)</f>
        <v/>
      </c>
      <c r="CU240" s="23" t="str">
        <f>IF(OR(L240="",TYPE(L240)&lt;&gt;1),"",IF(OR(BJ240="",,INDEX(#REF!,MATCH('一覧（改訂前の当初）'!$N240,#REF!,0),MATCH('一覧（改訂前の当初）'!CU$4,#REF!,0))="",INDEX(#REF!,MATCH('一覧（改訂前の当初）'!$N240,#REF!,0),MATCH('一覧（改訂前の当初）'!CU$4,#REF!,0))+I240&gt;=BJ240),"",IF(OR(BI240="事後保全対応で更新",BI240="事後保全のみ更新せず"),"",INDEX(#REF!,MATCH('一覧（改訂前の当初）'!$N240,#REF!,0),MATCH('一覧（改訂前の当初）'!CU$4,#REF!,0))+I240)))</f>
        <v/>
      </c>
      <c r="CV240" s="23" t="str">
        <f>IF(OR(CU240="",$F240=""),"",IF(AND(CU240&lt;&gt;"",$CF240=CU240),INDEX(#REF!,MATCH($F240,#REF!,0),MATCH(CF$4,#REF!,0))+35,INDEX(#REF!,MATCH($F240,#REF!,0),MATCH(CU$4,#REF!,0))))</f>
        <v/>
      </c>
      <c r="CW240" s="28" t="str">
        <f t="shared" si="417"/>
        <v/>
      </c>
      <c r="CX240" s="23">
        <v>1</v>
      </c>
      <c r="CY240" s="128" t="str">
        <f t="shared" ref="CY240" si="446">IF($CU240="","",$CW240/$CX240)</f>
        <v/>
      </c>
      <c r="CZ240" s="249" t="str">
        <f t="shared" si="391"/>
        <v/>
      </c>
      <c r="DA240" s="249" t="str">
        <f t="shared" si="402"/>
        <v/>
      </c>
      <c r="DB240" s="250">
        <v>1</v>
      </c>
      <c r="DC240" s="251" t="str">
        <f t="shared" si="392"/>
        <v/>
      </c>
      <c r="DD240" s="135" t="str">
        <f>IF($CZ240="","",INDEX(#REF!,MATCH($F240,#REF!,0),MATCH(CZ$4,#REF!,0)))</f>
        <v/>
      </c>
      <c r="DE240" s="136" t="str">
        <f t="shared" ref="DE240" si="447">IF(OR(DC240="",TYPE(DC240)&lt;&gt;1),"",ROUND(DC240*DD240,0))</f>
        <v/>
      </c>
      <c r="DF240" s="252">
        <v>3</v>
      </c>
      <c r="DG240" s="251" t="str">
        <f t="shared" ref="DG240" si="448">IF(DE240="","",DE240/DF240)</f>
        <v/>
      </c>
      <c r="DH240" s="24" t="str">
        <f t="shared" ref="DH240" si="449">IF(CZ240="","",CZ240+20)</f>
        <v/>
      </c>
      <c r="DI240" s="23" t="str">
        <f>IF(OR(DH240="",$F240=""),"",IF(AND(DH240&lt;&gt;"",$CF240=DH240),INDEX(#REF!,MATCH($F240,#REF!,0),MATCH(DI$4,#REF!,0))+35,INDEX(#REF!,MATCH($F240,#REF!,0),MATCH(DI$4,#REF!,0))))</f>
        <v/>
      </c>
      <c r="DJ240" s="28" t="str">
        <f t="shared" si="422"/>
        <v/>
      </c>
      <c r="DK240" s="23">
        <v>1</v>
      </c>
      <c r="DL240" s="128" t="str">
        <f t="shared" ref="DL240" si="450">IF(DH240="","",DJ240/DK240)</f>
        <v/>
      </c>
      <c r="DM240" s="24" t="str">
        <f t="shared" ref="DM240" si="451">IF(CZ240="","",IF(OR(DA240="RC",DA240="SRC",DA240="S"),CZ240+40,""))</f>
        <v/>
      </c>
      <c r="DN240" s="23" t="str">
        <f>IF(OR(DM240="",$F240=""),"",IF(AND($BJ240=DM240,DM240&lt;&gt;""),INDEX(#REF!,MATCH($F240,#REF!,0),MATCH(DN$4,#REF!,0))+35,INDEX(#REF!,MATCH($F240,#REF!,0),MATCH(DN$4,#REF!,0))))</f>
        <v/>
      </c>
      <c r="DO240" s="28" t="str">
        <f t="shared" si="425"/>
        <v/>
      </c>
      <c r="DP240" s="23">
        <v>1</v>
      </c>
      <c r="DQ240" s="128" t="str">
        <f t="shared" ref="DQ240" si="452">IF($DM240="","",$DO240/$DP240)</f>
        <v/>
      </c>
      <c r="DR240" s="24" t="str">
        <f t="shared" ref="DR240" si="453">IF(CZ240="","",IF(OR(DA240="RC",DA240="SRC"),CZ240+60,""))</f>
        <v/>
      </c>
      <c r="DS240" s="23" t="str">
        <f>IF(OR(DR240="",$F240=""),"",IF(AND(DR240&lt;&gt;"",$CF240=DR240),INDEX(#REF!,MATCH($F240,#REF!,0),MATCH(DS$4,#REF!,0))+35,INDEX(#REF!,MATCH($F240,#REF!,0),MATCH(DS$4,#REF!,0))))</f>
        <v/>
      </c>
      <c r="DT240" s="28" t="str">
        <f t="shared" si="428"/>
        <v/>
      </c>
      <c r="DU240" s="23">
        <v>1</v>
      </c>
      <c r="DV240" s="253" t="str">
        <f t="shared" ref="DV240" si="454">IF($DR240="","",$DT240/$DU240)</f>
        <v/>
      </c>
      <c r="DW240" s="209"/>
      <c r="DX240" s="209"/>
      <c r="DY240" s="209"/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O240" s="254" t="str">
        <f t="shared" si="393"/>
        <v/>
      </c>
      <c r="FQ240" s="38" t="str">
        <f>IF(AO240="","",INDEX($FW$2:$GA$2,2,MATCH(AO240,#REF!,0)))</f>
        <v/>
      </c>
      <c r="FR240" s="38" t="str">
        <f>IF(AP240="","",INDEX($FW$2:$GA$2,2,MATCH(AP240,#REF!,0)))</f>
        <v/>
      </c>
      <c r="FS240" s="38" t="str">
        <f>IF(AQ240="","",INDEX($FW$2:$GA$2,2,MATCH(AQ240,#REF!,0)))</f>
        <v/>
      </c>
      <c r="FT240" s="38" t="str">
        <f>IF(AR240="","",INDEX($FW$2:$GA$2,2,MATCH(AR240,#REF!,0)))</f>
        <v/>
      </c>
      <c r="FU240" s="38" t="str">
        <f>IF(AS240="","",INDEX($FW$2:$GA$2,2,MATCH(AS240,#REF!,0)))</f>
        <v/>
      </c>
      <c r="FV240" s="38" t="str">
        <f>IF(AT240="","",INDEX($FW$2:$GA$2,2,MATCH(AT240,#REF!,0)))</f>
        <v/>
      </c>
      <c r="FW240" s="38" t="str">
        <f>IF(AU240="","",INDEX($FW$2:$GA$2,2,MATCH(AU240,#REF!,0)))</f>
        <v/>
      </c>
      <c r="FX240" s="38" t="str">
        <f>IF(AV240="","",INDEX($FW$2:$GA$2,2,MATCH(AV240,#REF!,0)))</f>
        <v/>
      </c>
      <c r="FY240" s="38" t="str">
        <f>IF(AW240="","",INDEX($FW$2:$GA$2,2,MATCH(AW240,#REF!,0)))</f>
        <v/>
      </c>
      <c r="FZ240" s="38" t="str">
        <f>IF(AX240="","",INDEX($FW$2:$GA$2,2,MATCH(AX240,#REF!,0)))</f>
        <v/>
      </c>
      <c r="GA240" s="255" t="e">
        <f>SUMPRODUCT(FQ240:FZ240,#REF!)</f>
        <v>#REF!</v>
      </c>
      <c r="GC240" s="38" t="str">
        <f t="shared" si="394"/>
        <v/>
      </c>
      <c r="GD240" s="38" t="str">
        <f t="shared" si="395"/>
        <v/>
      </c>
      <c r="GE240" s="38" t="str">
        <f t="shared" si="396"/>
        <v/>
      </c>
      <c r="GF240" s="38" t="str">
        <f t="shared" si="397"/>
        <v/>
      </c>
      <c r="GG240" s="38" t="str">
        <f t="shared" si="398"/>
        <v/>
      </c>
      <c r="GH240" s="38" t="str">
        <f t="shared" si="399"/>
        <v/>
      </c>
      <c r="GI240" s="38" t="str">
        <f t="shared" si="400"/>
        <v/>
      </c>
      <c r="GJ240" s="38" t="str">
        <f t="shared" si="401"/>
        <v/>
      </c>
    </row>
    <row r="241" spans="1:192" s="29" customFormat="1" ht="33" customHeight="1">
      <c r="A241" s="244"/>
      <c r="B241" s="16"/>
      <c r="C241" s="16"/>
      <c r="D241" s="17"/>
      <c r="E241" s="18"/>
      <c r="F241" s="19"/>
      <c r="G241" s="19"/>
      <c r="H241" s="110"/>
      <c r="I241" s="19"/>
      <c r="J241" s="19"/>
      <c r="K241" s="19"/>
      <c r="L241" s="111"/>
      <c r="M241" s="19"/>
      <c r="N241" s="19"/>
      <c r="O241" s="20"/>
      <c r="P241" s="20"/>
      <c r="Q241" s="20"/>
      <c r="R241" s="112"/>
      <c r="S241" s="112"/>
      <c r="T241" s="113"/>
      <c r="U241" s="19"/>
      <c r="V241" s="19"/>
      <c r="W241" s="21"/>
      <c r="X241" s="21"/>
      <c r="Y241" s="21"/>
      <c r="Z241" s="14"/>
      <c r="AA241" s="25"/>
      <c r="AB241" s="25"/>
      <c r="AC241" s="114"/>
      <c r="AD241" s="114"/>
      <c r="AE241" s="115"/>
      <c r="AF241" s="114"/>
      <c r="AG241" s="114"/>
      <c r="AH241" s="114"/>
      <c r="AI241" s="116"/>
      <c r="AJ241" s="116"/>
      <c r="AK241" s="116"/>
      <c r="AL241" s="116"/>
      <c r="AM241" s="245"/>
      <c r="AN241" s="245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1"/>
      <c r="AZ241" s="21"/>
      <c r="BA241" s="21"/>
      <c r="BB241" s="25"/>
      <c r="BC241" s="25"/>
      <c r="BD241" s="27"/>
      <c r="BE241" s="120"/>
      <c r="BF241" s="122"/>
      <c r="BG241" s="122"/>
      <c r="BH241" s="27"/>
      <c r="BI241" s="27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11"/>
      <c r="BY241" s="111"/>
      <c r="BZ241" s="194"/>
      <c r="CA241" s="247"/>
      <c r="CB241" s="248"/>
      <c r="CC241" s="194"/>
      <c r="CD241" s="124"/>
      <c r="CE241" s="124"/>
      <c r="CF241" s="23"/>
      <c r="CG241" s="23"/>
      <c r="CH241" s="28"/>
      <c r="CI241" s="23"/>
      <c r="CJ241" s="128"/>
      <c r="CK241" s="23"/>
      <c r="CL241" s="23"/>
      <c r="CM241" s="28"/>
      <c r="CN241" s="23"/>
      <c r="CO241" s="128"/>
      <c r="CP241" s="23"/>
      <c r="CQ241" s="23"/>
      <c r="CR241" s="28"/>
      <c r="CS241" s="23"/>
      <c r="CT241" s="128"/>
      <c r="CU241" s="23"/>
      <c r="CV241" s="23"/>
      <c r="CW241" s="28"/>
      <c r="CX241" s="23"/>
      <c r="CY241" s="128"/>
      <c r="CZ241" s="249"/>
      <c r="DA241" s="249"/>
      <c r="DB241" s="250"/>
      <c r="DC241" s="251"/>
      <c r="DD241" s="135"/>
      <c r="DE241" s="136"/>
      <c r="DF241" s="252"/>
      <c r="DG241" s="251"/>
      <c r="DH241" s="24"/>
      <c r="DI241" s="23"/>
      <c r="DJ241" s="28"/>
      <c r="DK241" s="23"/>
      <c r="DL241" s="128"/>
      <c r="DM241" s="24"/>
      <c r="DN241" s="23"/>
      <c r="DO241" s="28"/>
      <c r="DP241" s="23"/>
      <c r="DQ241" s="128"/>
      <c r="DR241" s="24"/>
      <c r="DS241" s="23"/>
      <c r="DT241" s="28"/>
      <c r="DU241" s="23"/>
      <c r="DV241" s="256" t="s">
        <v>123</v>
      </c>
      <c r="DW241" s="209"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O241" s="254" t="str">
        <f>IF(SUM(DW241:FL241)=0,"",SUM(DW241:FL241))</f>
        <v/>
      </c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255"/>
      <c r="GC241" s="38"/>
      <c r="GD241" s="38"/>
      <c r="GE241" s="38"/>
      <c r="GF241" s="38"/>
      <c r="GG241" s="38"/>
      <c r="GH241" s="38"/>
      <c r="GI241" s="38"/>
      <c r="GJ241" s="38"/>
    </row>
    <row r="242" spans="1:192" s="13" customFormat="1" ht="33" customHeight="1">
      <c r="A242" s="10"/>
      <c r="B242" s="16"/>
      <c r="C242" s="16"/>
      <c r="D242" s="17"/>
      <c r="E242" s="18"/>
      <c r="F242" s="19"/>
      <c r="G242" s="19"/>
      <c r="H242" s="110"/>
      <c r="I242" s="19"/>
      <c r="J242" s="19"/>
      <c r="K242" s="19"/>
      <c r="L242" s="111"/>
      <c r="M242" s="19"/>
      <c r="N242" s="19"/>
      <c r="O242" s="20"/>
      <c r="P242" s="20"/>
      <c r="Q242" s="20"/>
      <c r="R242" s="112"/>
      <c r="S242" s="112"/>
      <c r="T242" s="113"/>
      <c r="U242" s="19"/>
      <c r="V242" s="19"/>
      <c r="W242" s="21"/>
      <c r="X242" s="21"/>
      <c r="Y242" s="21"/>
      <c r="Z242" s="14"/>
      <c r="AA242" s="25"/>
      <c r="AB242" s="25"/>
      <c r="AC242" s="114"/>
      <c r="AD242" s="114"/>
      <c r="AE242" s="115"/>
      <c r="AF242" s="114"/>
      <c r="AG242" s="114"/>
      <c r="AH242" s="114"/>
      <c r="AI242" s="116"/>
      <c r="AJ242" s="116"/>
      <c r="AK242" s="116"/>
      <c r="AL242" s="116"/>
      <c r="AM242" s="117"/>
      <c r="AN242" s="118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21"/>
      <c r="AZ242" s="21"/>
      <c r="BA242" s="21"/>
      <c r="BB242" s="25"/>
      <c r="BC242" s="25"/>
      <c r="BD242" s="27"/>
      <c r="BE242" s="120"/>
      <c r="BF242" s="121"/>
      <c r="BG242" s="122"/>
      <c r="BH242" s="27"/>
      <c r="BI242" s="123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11"/>
      <c r="BY242" s="111"/>
      <c r="BZ242" s="194"/>
      <c r="CA242" s="125"/>
      <c r="CB242" s="126"/>
      <c r="CC242" s="127"/>
      <c r="CD242" s="124"/>
      <c r="CE242" s="124"/>
      <c r="CF242" s="23"/>
      <c r="CG242" s="23"/>
      <c r="CH242" s="28"/>
      <c r="CI242" s="23"/>
      <c r="CJ242" s="128"/>
      <c r="CK242" s="23"/>
      <c r="CL242" s="23"/>
      <c r="CM242" s="28"/>
      <c r="CN242" s="23"/>
      <c r="CO242" s="128"/>
      <c r="CP242" s="23"/>
      <c r="CQ242" s="129"/>
      <c r="CR242" s="28"/>
      <c r="CS242" s="23"/>
      <c r="CT242" s="128"/>
      <c r="CU242" s="23"/>
      <c r="CV242" s="129"/>
      <c r="CW242" s="28"/>
      <c r="CX242" s="129"/>
      <c r="CY242" s="130"/>
      <c r="CZ242" s="131"/>
      <c r="DA242" s="132"/>
      <c r="DB242" s="133"/>
      <c r="DC242" s="134"/>
      <c r="DD242" s="135"/>
      <c r="DE242" s="136"/>
      <c r="DF242" s="137"/>
      <c r="DG242" s="134"/>
      <c r="DH242" s="138"/>
      <c r="DI242" s="23"/>
      <c r="DJ242" s="28"/>
      <c r="DK242" s="129"/>
      <c r="DL242" s="128"/>
      <c r="DM242" s="138"/>
      <c r="DN242" s="23"/>
      <c r="DO242" s="28"/>
      <c r="DP242" s="129"/>
      <c r="DQ242" s="128"/>
      <c r="DR242" s="138"/>
      <c r="DS242" s="23"/>
      <c r="DT242" s="28"/>
      <c r="DU242" s="129"/>
      <c r="DV242" s="211" t="s">
        <v>128</v>
      </c>
      <c r="DW242" s="209"/>
      <c r="DX242" s="209"/>
      <c r="DY242" s="209"/>
      <c r="DZ242" s="209"/>
      <c r="EA242" s="209"/>
      <c r="EB242" s="209"/>
      <c r="EC242" s="209"/>
      <c r="ED242" s="209"/>
      <c r="EE242" s="209"/>
      <c r="EF242" s="209"/>
      <c r="EG242" s="209"/>
      <c r="EH242" s="209"/>
      <c r="EI242" s="209"/>
      <c r="EJ242" s="209"/>
      <c r="EK242" s="209"/>
      <c r="EL242" s="209"/>
      <c r="EM242" s="209"/>
      <c r="EN242" s="209"/>
      <c r="EO242" s="209"/>
      <c r="EP242" s="209"/>
      <c r="EQ242" s="209"/>
      <c r="ER242" s="209"/>
      <c r="ES242" s="209"/>
      <c r="ET242" s="209"/>
      <c r="EU242" s="209"/>
      <c r="EV242" s="209"/>
      <c r="EW242" s="209"/>
      <c r="EX242" s="209"/>
      <c r="EY242" s="209"/>
      <c r="EZ242" s="209"/>
      <c r="FA242" s="209"/>
      <c r="FB242" s="209"/>
      <c r="FC242" s="209"/>
      <c r="FD242" s="209"/>
      <c r="FE242" s="209"/>
      <c r="FF242" s="209"/>
      <c r="FG242" s="209"/>
      <c r="FH242" s="209"/>
      <c r="FI242" s="209"/>
      <c r="FJ242" s="209"/>
      <c r="FK242" s="209"/>
      <c r="FL242" s="210"/>
      <c r="FM242" s="43"/>
      <c r="FN242" s="43"/>
      <c r="FO242" s="139"/>
      <c r="FP242" s="43"/>
      <c r="FQ242" s="140"/>
      <c r="FR242" s="140"/>
      <c r="FS242" s="140"/>
      <c r="FT242" s="140"/>
      <c r="FU242" s="140"/>
      <c r="FV242" s="140"/>
      <c r="FW242" s="140"/>
      <c r="FX242" s="140"/>
      <c r="FY242" s="140"/>
      <c r="FZ242" s="140"/>
      <c r="GA242" s="141"/>
      <c r="GB242" s="43"/>
      <c r="GC242" s="140"/>
      <c r="GD242" s="140"/>
      <c r="GE242" s="140"/>
      <c r="GF242" s="38"/>
      <c r="GG242" s="38"/>
      <c r="GH242" s="38"/>
      <c r="GI242" s="38"/>
      <c r="GJ242" s="38"/>
    </row>
    <row r="243" spans="1:192" s="13" customFormat="1" ht="33" customHeight="1">
      <c r="A243" s="15"/>
      <c r="B243" s="61"/>
      <c r="C243" s="16"/>
      <c r="D243" s="17"/>
      <c r="E243" s="18"/>
      <c r="F243" s="18"/>
      <c r="G243" s="18"/>
      <c r="H243" s="14"/>
      <c r="I243" s="19"/>
      <c r="J243" s="19"/>
      <c r="K243" s="19"/>
      <c r="L243" s="18"/>
      <c r="M243" s="19"/>
      <c r="N243" s="19"/>
      <c r="O243" s="20"/>
      <c r="P243" s="20"/>
      <c r="Q243" s="20"/>
      <c r="R243" s="105"/>
      <c r="S243" s="105"/>
      <c r="T243" s="105"/>
      <c r="U243" s="20"/>
      <c r="V243" s="20"/>
      <c r="W243" s="20"/>
      <c r="X243" s="21"/>
      <c r="Y243" s="21"/>
      <c r="Z243" s="14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2"/>
      <c r="AP243" s="22"/>
      <c r="AQ243" s="23"/>
      <c r="AR243" s="23"/>
      <c r="AS243" s="23"/>
      <c r="AT243" s="23"/>
      <c r="AU243" s="23"/>
      <c r="AV243" s="23"/>
      <c r="AW243" s="24"/>
      <c r="AX243" s="23"/>
      <c r="AY243" s="21"/>
      <c r="AZ243" s="21"/>
      <c r="BA243" s="21"/>
      <c r="BB243" s="25"/>
      <c r="BC243" s="25"/>
      <c r="BD243" s="27"/>
      <c r="BE243" s="26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18"/>
      <c r="BY243" s="18"/>
      <c r="BZ243" s="194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8"/>
      <c r="CN243" s="38"/>
      <c r="CO243" s="49"/>
      <c r="CP243" s="38"/>
      <c r="CQ243" s="38"/>
      <c r="CR243" s="28"/>
      <c r="CS243" s="38"/>
      <c r="CT243" s="49"/>
      <c r="CU243" s="38"/>
      <c r="CV243" s="38"/>
      <c r="CW243" s="28"/>
      <c r="CX243" s="38"/>
      <c r="CY243" s="49"/>
      <c r="CZ243" s="38"/>
      <c r="DA243" s="212"/>
      <c r="DB243" s="212"/>
      <c r="DC243" s="42"/>
      <c r="DD243" s="38"/>
      <c r="DE243" s="28"/>
      <c r="DF243" s="212"/>
      <c r="DG243" s="42"/>
      <c r="DH243" s="38"/>
      <c r="DI243" s="38"/>
      <c r="DJ243" s="28"/>
      <c r="DK243" s="38"/>
      <c r="DL243" s="49"/>
      <c r="DM243" s="38"/>
      <c r="DN243" s="38"/>
      <c r="DO243" s="28"/>
      <c r="DP243" s="38"/>
      <c r="DQ243" s="49"/>
      <c r="DR243" s="38"/>
      <c r="DS243" s="29"/>
      <c r="DT243" s="28"/>
      <c r="DU243" s="38"/>
      <c r="DV243" s="211" t="s">
        <v>71</v>
      </c>
      <c r="DW243" s="209"/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43"/>
      <c r="FN243" s="43"/>
      <c r="FO243" s="44" t="str">
        <f t="shared" ref="FO243:FO248" si="455">IF(SUM(DW243:FL243)=0,"",SUM(DW243:FL243))</f>
        <v/>
      </c>
      <c r="FP243" s="45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</row>
    <row r="244" spans="1:192" s="13" customFormat="1" ht="33" customHeight="1">
      <c r="A244" s="15"/>
      <c r="B244" s="61"/>
      <c r="C244" s="16"/>
      <c r="D244" s="17"/>
      <c r="E244" s="18"/>
      <c r="F244" s="18"/>
      <c r="G244" s="18"/>
      <c r="H244" s="14"/>
      <c r="I244" s="19"/>
      <c r="J244" s="19"/>
      <c r="K244" s="19"/>
      <c r="L244" s="18"/>
      <c r="M244" s="19"/>
      <c r="N244" s="19"/>
      <c r="O244" s="20"/>
      <c r="P244" s="20"/>
      <c r="Q244" s="20"/>
      <c r="R244" s="105"/>
      <c r="S244" s="105"/>
      <c r="T244" s="105"/>
      <c r="U244" s="20"/>
      <c r="V244" s="20"/>
      <c r="W244" s="20"/>
      <c r="X244" s="21"/>
      <c r="Y244" s="21"/>
      <c r="Z244" s="14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2"/>
      <c r="AP244" s="22"/>
      <c r="AQ244" s="23"/>
      <c r="AR244" s="23"/>
      <c r="AS244" s="23"/>
      <c r="AT244" s="23"/>
      <c r="AU244" s="23"/>
      <c r="AV244" s="23"/>
      <c r="AW244" s="24"/>
      <c r="AX244" s="23"/>
      <c r="AY244" s="21"/>
      <c r="AZ244" s="21"/>
      <c r="BA244" s="21"/>
      <c r="BB244" s="25"/>
      <c r="BC244" s="25"/>
      <c r="BD244" s="27"/>
      <c r="BE244" s="26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18"/>
      <c r="BY244" s="18"/>
      <c r="BZ244" s="194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8"/>
      <c r="CN244" s="38"/>
      <c r="CO244" s="49"/>
      <c r="CP244" s="38"/>
      <c r="CQ244" s="38"/>
      <c r="CR244" s="28"/>
      <c r="CS244" s="38"/>
      <c r="CT244" s="49"/>
      <c r="CU244" s="38"/>
      <c r="CV244" s="38"/>
      <c r="CW244" s="28"/>
      <c r="CX244" s="38"/>
      <c r="CY244" s="49"/>
      <c r="CZ244" s="38"/>
      <c r="DA244" s="212"/>
      <c r="DB244" s="212"/>
      <c r="DC244" s="42"/>
      <c r="DD244" s="38"/>
      <c r="DE244" s="28"/>
      <c r="DF244" s="212"/>
      <c r="DG244" s="42"/>
      <c r="DH244" s="38"/>
      <c r="DI244" s="38"/>
      <c r="DJ244" s="28"/>
      <c r="DK244" s="38"/>
      <c r="DL244" s="49"/>
      <c r="DM244" s="38"/>
      <c r="DN244" s="38"/>
      <c r="DO244" s="28"/>
      <c r="DP244" s="38"/>
      <c r="DQ244" s="49"/>
      <c r="DR244" s="38"/>
      <c r="DS244" s="29"/>
      <c r="DT244" s="28"/>
      <c r="DU244" s="38"/>
      <c r="DV244" s="211" t="s">
        <v>73</v>
      </c>
      <c r="DW244" s="213" t="e">
        <f ca="1">ColorSum(DW$10:DW$237,$CZ$246)</f>
        <v>#NAME?</v>
      </c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3"/>
      <c r="EH244" s="213"/>
      <c r="EI244" s="213"/>
      <c r="EJ244" s="213"/>
      <c r="EK244" s="213"/>
      <c r="EL244" s="213"/>
      <c r="EM244" s="213"/>
      <c r="EN244" s="213"/>
      <c r="EO244" s="213"/>
      <c r="EP244" s="213"/>
      <c r="EQ244" s="213"/>
      <c r="ER244" s="213"/>
      <c r="ES244" s="213"/>
      <c r="ET244" s="213"/>
      <c r="EU244" s="213"/>
      <c r="EV244" s="213"/>
      <c r="EW244" s="213"/>
      <c r="EX244" s="213"/>
      <c r="EY244" s="213"/>
      <c r="EZ244" s="213"/>
      <c r="FA244" s="213"/>
      <c r="FB244" s="213"/>
      <c r="FC244" s="213"/>
      <c r="FD244" s="213"/>
      <c r="FE244" s="213"/>
      <c r="FF244" s="213"/>
      <c r="FG244" s="213"/>
      <c r="FH244" s="213"/>
      <c r="FI244" s="213"/>
      <c r="FJ244" s="213"/>
      <c r="FK244" s="213"/>
      <c r="FL244" s="214"/>
      <c r="FM244" s="156"/>
      <c r="FN244" s="156"/>
      <c r="FO244" s="157" t="e">
        <f t="shared" ca="1" si="455"/>
        <v>#NAME?</v>
      </c>
      <c r="FP244" s="45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</row>
    <row r="245" spans="1:192" s="13" customFormat="1" ht="33" customHeight="1">
      <c r="A245" s="15"/>
      <c r="B245" s="61"/>
      <c r="C245" s="16"/>
      <c r="D245" s="17"/>
      <c r="E245" s="18"/>
      <c r="F245" s="18"/>
      <c r="G245" s="18"/>
      <c r="H245" s="14"/>
      <c r="I245" s="19"/>
      <c r="J245" s="19"/>
      <c r="K245" s="19"/>
      <c r="L245" s="18"/>
      <c r="M245" s="19"/>
      <c r="N245" s="19"/>
      <c r="O245" s="20"/>
      <c r="P245" s="20"/>
      <c r="Q245" s="20"/>
      <c r="R245" s="105"/>
      <c r="S245" s="105"/>
      <c r="T245" s="105"/>
      <c r="U245" s="20"/>
      <c r="V245" s="20"/>
      <c r="W245" s="20"/>
      <c r="X245" s="21"/>
      <c r="Y245" s="21"/>
      <c r="Z245" s="14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2"/>
      <c r="AP245" s="22"/>
      <c r="AQ245" s="23"/>
      <c r="AR245" s="23"/>
      <c r="AS245" s="23"/>
      <c r="AT245" s="23"/>
      <c r="AU245" s="23"/>
      <c r="AV245" s="23"/>
      <c r="AW245" s="24"/>
      <c r="AX245" s="23"/>
      <c r="AY245" s="21"/>
      <c r="AZ245" s="21"/>
      <c r="BA245" s="21"/>
      <c r="BB245" s="25"/>
      <c r="BC245" s="25"/>
      <c r="BD245" s="27"/>
      <c r="BE245" s="26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18"/>
      <c r="BY245" s="18"/>
      <c r="BZ245" s="194"/>
      <c r="CA245" s="27"/>
      <c r="CB245" s="27"/>
      <c r="CC245" s="27"/>
      <c r="CD245" s="27"/>
      <c r="CE245" s="27"/>
      <c r="CF245" s="38"/>
      <c r="CG245" s="38"/>
      <c r="CH245" s="28"/>
      <c r="CI245" s="38"/>
      <c r="CJ245" s="49"/>
      <c r="CK245" s="38"/>
      <c r="CL245" s="38"/>
      <c r="CM245" s="28"/>
      <c r="CN245" s="38"/>
      <c r="CO245" s="49"/>
      <c r="CP245" s="38"/>
      <c r="CQ245" s="38"/>
      <c r="CR245" s="28"/>
      <c r="CS245" s="38"/>
      <c r="CT245" s="49"/>
      <c r="CU245" s="38"/>
      <c r="CV245" s="38"/>
      <c r="CW245" s="28"/>
      <c r="CX245" s="38"/>
      <c r="CY245" s="49"/>
      <c r="CZ245" s="38"/>
      <c r="DA245" s="212"/>
      <c r="DB245" s="212"/>
      <c r="DC245" s="42"/>
      <c r="DD245" s="38"/>
      <c r="DE245" s="28"/>
      <c r="DF245" s="212"/>
      <c r="DG245" s="42"/>
      <c r="DH245" s="38"/>
      <c r="DI245" s="38"/>
      <c r="DJ245" s="28"/>
      <c r="DK245" s="38"/>
      <c r="DL245" s="49"/>
      <c r="DM245" s="38"/>
      <c r="DN245" s="38"/>
      <c r="DO245" s="28"/>
      <c r="DP245" s="38"/>
      <c r="DQ245" s="49"/>
      <c r="DR245" s="38"/>
      <c r="DS245" s="29"/>
      <c r="DT245" s="28"/>
      <c r="DU245" s="38"/>
      <c r="DV245" s="211" t="s">
        <v>72</v>
      </c>
      <c r="DW245" s="215" t="e">
        <f ca="1">ColorSum(DW$10:DW$237,$CZ$248)</f>
        <v>#NAME?</v>
      </c>
      <c r="DX245" s="215"/>
      <c r="DY245" s="215"/>
      <c r="DZ245" s="215"/>
      <c r="EA245" s="215"/>
      <c r="EB245" s="215"/>
      <c r="EC245" s="215"/>
      <c r="ED245" s="215"/>
      <c r="EE245" s="215"/>
      <c r="EF245" s="215"/>
      <c r="EG245" s="215"/>
      <c r="EH245" s="215"/>
      <c r="EI245" s="215"/>
      <c r="EJ245" s="215"/>
      <c r="EK245" s="215"/>
      <c r="EL245" s="215"/>
      <c r="EM245" s="215"/>
      <c r="EN245" s="215"/>
      <c r="EO245" s="215"/>
      <c r="EP245" s="215"/>
      <c r="EQ245" s="215"/>
      <c r="ER245" s="215"/>
      <c r="ES245" s="215"/>
      <c r="ET245" s="215"/>
      <c r="EU245" s="215"/>
      <c r="EV245" s="215"/>
      <c r="EW245" s="215"/>
      <c r="EX245" s="215"/>
      <c r="EY245" s="215"/>
      <c r="EZ245" s="215"/>
      <c r="FA245" s="215"/>
      <c r="FB245" s="215"/>
      <c r="FC245" s="215"/>
      <c r="FD245" s="215"/>
      <c r="FE245" s="215"/>
      <c r="FF245" s="215"/>
      <c r="FG245" s="215"/>
      <c r="FH245" s="215"/>
      <c r="FI245" s="215"/>
      <c r="FJ245" s="215"/>
      <c r="FK245" s="215"/>
      <c r="FL245" s="216"/>
      <c r="FM245" s="160"/>
      <c r="FN245" s="160"/>
      <c r="FO245" s="161" t="e">
        <f t="shared" ca="1" si="455"/>
        <v>#NAME?</v>
      </c>
      <c r="FP245" s="45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</row>
    <row r="246" spans="1:192" s="13" customFormat="1" ht="33" customHeight="1">
      <c r="A246" s="15"/>
      <c r="B246" s="61"/>
      <c r="C246" s="16"/>
      <c r="D246" s="17"/>
      <c r="E246" s="18"/>
      <c r="F246" s="18"/>
      <c r="G246" s="18"/>
      <c r="H246" s="14"/>
      <c r="I246" s="19"/>
      <c r="J246" s="19"/>
      <c r="K246" s="19"/>
      <c r="L246" s="18"/>
      <c r="M246" s="19"/>
      <c r="N246" s="19"/>
      <c r="O246" s="20"/>
      <c r="P246" s="20"/>
      <c r="Q246" s="20"/>
      <c r="R246" s="105"/>
      <c r="S246" s="105"/>
      <c r="T246" s="105"/>
      <c r="U246" s="20"/>
      <c r="V246" s="20"/>
      <c r="W246" s="20"/>
      <c r="X246" s="21"/>
      <c r="Y246" s="21"/>
      <c r="Z246" s="14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2"/>
      <c r="AP246" s="22"/>
      <c r="AQ246" s="23"/>
      <c r="AR246" s="23"/>
      <c r="AS246" s="23"/>
      <c r="AT246" s="23"/>
      <c r="AU246" s="23"/>
      <c r="AV246" s="23"/>
      <c r="AW246" s="24"/>
      <c r="AX246" s="23"/>
      <c r="AY246" s="21"/>
      <c r="AZ246" s="21"/>
      <c r="BA246" s="21"/>
      <c r="BB246" s="25"/>
      <c r="BC246" s="25"/>
      <c r="BD246" s="27"/>
      <c r="BE246" s="26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18"/>
      <c r="BY246" s="18"/>
      <c r="BZ246" s="194"/>
      <c r="CA246" s="27"/>
      <c r="CB246" s="27"/>
      <c r="CC246" s="27"/>
      <c r="CD246" s="27"/>
      <c r="CE246" s="27"/>
      <c r="CF246" s="38"/>
      <c r="CG246" s="38"/>
      <c r="CH246" s="28"/>
      <c r="CI246" s="38"/>
      <c r="CJ246" s="49"/>
      <c r="CK246" s="38"/>
      <c r="CL246" s="38"/>
      <c r="CM246" s="28"/>
      <c r="CN246" s="38"/>
      <c r="CO246" s="49"/>
      <c r="CP246" s="38"/>
      <c r="CQ246" s="38"/>
      <c r="CR246" s="28"/>
      <c r="CS246" s="38"/>
      <c r="CT246" s="49"/>
      <c r="CU246" s="38"/>
      <c r="CV246" s="38"/>
      <c r="CW246" s="28"/>
      <c r="CX246" s="38"/>
      <c r="CY246" s="49"/>
      <c r="CZ246" s="213"/>
      <c r="DA246" s="212"/>
      <c r="DB246" s="212"/>
      <c r="DC246" s="42"/>
      <c r="DD246" s="38"/>
      <c r="DE246" s="28"/>
      <c r="DF246" s="212"/>
      <c r="DG246" s="42" t="e">
        <f ca="1">ColorSum(DW$10:DW$237,$CZ$246)</f>
        <v>#NAME?</v>
      </c>
      <c r="DH246" s="38"/>
      <c r="DI246" s="38"/>
      <c r="DJ246" s="28"/>
      <c r="DK246" s="38"/>
      <c r="DL246" s="49"/>
      <c r="DM246" s="38"/>
      <c r="DN246" s="38"/>
      <c r="DO246" s="28"/>
      <c r="DP246" s="38"/>
      <c r="DQ246" s="49"/>
      <c r="DR246" s="38"/>
      <c r="DS246" s="29"/>
      <c r="DT246" s="28"/>
      <c r="DU246" s="38"/>
      <c r="DV246" s="211" t="s">
        <v>74</v>
      </c>
      <c r="DW246" s="217" t="e">
        <f ca="1">ColorSum(DW$10:DW$237,$CZ$249)</f>
        <v>#NAME?</v>
      </c>
      <c r="DX246" s="217"/>
      <c r="DY246" s="217"/>
      <c r="DZ246" s="217"/>
      <c r="EA246" s="217"/>
      <c r="EB246" s="217"/>
      <c r="EC246" s="217"/>
      <c r="ED246" s="217"/>
      <c r="EE246" s="217"/>
      <c r="EF246" s="217"/>
      <c r="EG246" s="217"/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217"/>
      <c r="FG246" s="217"/>
      <c r="FH246" s="217"/>
      <c r="FI246" s="217"/>
      <c r="FJ246" s="217"/>
      <c r="FK246" s="217"/>
      <c r="FL246" s="218"/>
      <c r="FM246" s="163"/>
      <c r="FN246" s="163"/>
      <c r="FO246" s="157" t="e">
        <f t="shared" ca="1" si="455"/>
        <v>#NAME?</v>
      </c>
      <c r="FP246" s="45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</row>
    <row r="247" spans="1:192" s="13" customFormat="1" ht="33" customHeight="1" thickBot="1">
      <c r="A247" s="15"/>
      <c r="B247" s="61" t="s">
        <v>102</v>
      </c>
      <c r="C247" s="16"/>
      <c r="D247" s="17"/>
      <c r="E247" s="18"/>
      <c r="F247" s="18"/>
      <c r="G247" s="18"/>
      <c r="H247" s="14"/>
      <c r="I247" s="19"/>
      <c r="J247" s="19"/>
      <c r="K247" s="19"/>
      <c r="L247" s="18"/>
      <c r="M247" s="19"/>
      <c r="N247" s="19"/>
      <c r="O247" s="20"/>
      <c r="P247" s="20"/>
      <c r="Q247" s="20"/>
      <c r="R247" s="105"/>
      <c r="S247" s="105"/>
      <c r="T247" s="105"/>
      <c r="U247" s="20"/>
      <c r="V247" s="20"/>
      <c r="W247" s="20"/>
      <c r="X247" s="21"/>
      <c r="Y247" s="21"/>
      <c r="Z247" s="14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2"/>
      <c r="AP247" s="22"/>
      <c r="AQ247" s="23"/>
      <c r="AR247" s="23"/>
      <c r="AS247" s="23"/>
      <c r="AT247" s="23"/>
      <c r="AU247" s="23"/>
      <c r="AV247" s="23"/>
      <c r="AW247" s="24"/>
      <c r="AX247" s="23"/>
      <c r="AY247" s="21"/>
      <c r="AZ247" s="21"/>
      <c r="BA247" s="21"/>
      <c r="BB247" s="25"/>
      <c r="BC247" s="25"/>
      <c r="BD247" s="27"/>
      <c r="BE247" s="26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18"/>
      <c r="BY247" s="18"/>
      <c r="BZ247" s="194"/>
      <c r="CA247" s="27"/>
      <c r="CB247" s="27"/>
      <c r="CC247" s="27"/>
      <c r="CD247" s="27"/>
      <c r="CE247" s="27"/>
      <c r="CF247" s="38"/>
      <c r="CG247" s="38"/>
      <c r="CH247" s="28"/>
      <c r="CI247" s="38"/>
      <c r="CJ247" s="49"/>
      <c r="CK247" s="38"/>
      <c r="CL247" s="38"/>
      <c r="CM247" s="28"/>
      <c r="CN247" s="38"/>
      <c r="CO247" s="49"/>
      <c r="CP247" s="38"/>
      <c r="CQ247" s="38"/>
      <c r="CR247" s="28"/>
      <c r="CS247" s="38"/>
      <c r="CT247" s="49"/>
      <c r="CU247" s="38"/>
      <c r="CV247" s="38"/>
      <c r="CW247" s="28"/>
      <c r="CX247" s="38"/>
      <c r="CY247" s="49"/>
      <c r="CZ247" s="219"/>
      <c r="DA247" s="212"/>
      <c r="DB247" s="212"/>
      <c r="DC247" s="42"/>
      <c r="DD247" s="38"/>
      <c r="DE247" s="28"/>
      <c r="DF247" s="212"/>
      <c r="DG247" s="42" t="e">
        <f ca="1">ColorSum(DW$10:DW$237,$CZ$247)</f>
        <v>#NAME?</v>
      </c>
      <c r="DH247" s="38"/>
      <c r="DI247" s="38"/>
      <c r="DJ247" s="28"/>
      <c r="DK247" s="38"/>
      <c r="DL247" s="49"/>
      <c r="DM247" s="38"/>
      <c r="DN247" s="38"/>
      <c r="DO247" s="28"/>
      <c r="DP247" s="38"/>
      <c r="DQ247" s="49"/>
      <c r="DR247" s="38"/>
      <c r="DS247" s="29"/>
      <c r="DT247" s="28"/>
      <c r="DU247" s="38"/>
      <c r="DV247" s="211" t="s">
        <v>75</v>
      </c>
      <c r="DW247" s="219" t="e">
        <f ca="1">ColorSum(DW$10:DW$237,$CZ$247)</f>
        <v>#NAME?</v>
      </c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  <c r="EM247" s="219"/>
      <c r="EN247" s="219"/>
      <c r="EO247" s="219"/>
      <c r="EP247" s="219"/>
      <c r="EQ247" s="219"/>
      <c r="ER247" s="219"/>
      <c r="ES247" s="219"/>
      <c r="ET247" s="219"/>
      <c r="EU247" s="219"/>
      <c r="EV247" s="219"/>
      <c r="EW247" s="219"/>
      <c r="EX247" s="219"/>
      <c r="EY247" s="219"/>
      <c r="EZ247" s="219"/>
      <c r="FA247" s="219"/>
      <c r="FB247" s="219"/>
      <c r="FC247" s="219"/>
      <c r="FD247" s="219"/>
      <c r="FE247" s="219"/>
      <c r="FF247" s="219"/>
      <c r="FG247" s="219"/>
      <c r="FH247" s="219"/>
      <c r="FI247" s="219"/>
      <c r="FJ247" s="219"/>
      <c r="FK247" s="219"/>
      <c r="FL247" s="220"/>
      <c r="FM247" s="158"/>
      <c r="FN247" s="158"/>
      <c r="FO247" s="159" t="e">
        <f t="shared" ca="1" si="455"/>
        <v>#NAME?</v>
      </c>
      <c r="FP247" s="45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</row>
    <row r="248" spans="1:192" s="13" customFormat="1" ht="33" customHeight="1">
      <c r="A248" s="15"/>
      <c r="B248" s="61"/>
      <c r="C248" s="16"/>
      <c r="D248" s="17"/>
      <c r="E248" s="18"/>
      <c r="F248" s="18"/>
      <c r="G248" s="18"/>
      <c r="H248" s="14"/>
      <c r="I248" s="19"/>
      <c r="J248" s="19"/>
      <c r="K248" s="19"/>
      <c r="L248" s="18"/>
      <c r="M248" s="19"/>
      <c r="N248" s="19"/>
      <c r="O248" s="20"/>
      <c r="P248" s="20"/>
      <c r="Q248" s="20"/>
      <c r="R248" s="105"/>
      <c r="S248" s="105"/>
      <c r="T248" s="105"/>
      <c r="U248" s="20"/>
      <c r="V248" s="20"/>
      <c r="W248" s="20"/>
      <c r="X248" s="21"/>
      <c r="Y248" s="21"/>
      <c r="Z248" s="14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2"/>
      <c r="AP248" s="22"/>
      <c r="AQ248" s="23"/>
      <c r="AR248" s="23"/>
      <c r="AS248" s="23"/>
      <c r="AT248" s="23"/>
      <c r="AU248" s="23"/>
      <c r="AV248" s="23"/>
      <c r="AW248" s="24"/>
      <c r="AX248" s="23"/>
      <c r="AY248" s="21"/>
      <c r="AZ248" s="21"/>
      <c r="BA248" s="21"/>
      <c r="BB248" s="25"/>
      <c r="BC248" s="25"/>
      <c r="BD248" s="27"/>
      <c r="BE248" s="26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18"/>
      <c r="BY248" s="18"/>
      <c r="BZ248" s="194"/>
      <c r="CA248" s="27"/>
      <c r="CB248" s="27"/>
      <c r="CC248" s="27"/>
      <c r="CD248" s="27"/>
      <c r="CE248" s="27"/>
      <c r="CF248" s="38"/>
      <c r="CG248" s="38"/>
      <c r="CH248" s="28"/>
      <c r="CI248" s="38"/>
      <c r="CJ248" s="49"/>
      <c r="CK248" s="38"/>
      <c r="CL248" s="38"/>
      <c r="CM248" s="28"/>
      <c r="CN248" s="38"/>
      <c r="CO248" s="49"/>
      <c r="CP248" s="38"/>
      <c r="CQ248" s="38"/>
      <c r="CR248" s="28"/>
      <c r="CS248" s="38"/>
      <c r="CT248" s="49"/>
      <c r="CU248" s="38"/>
      <c r="CV248" s="38"/>
      <c r="CW248" s="28"/>
      <c r="CX248" s="38"/>
      <c r="CY248" s="49"/>
      <c r="CZ248" s="215"/>
      <c r="DA248" s="212"/>
      <c r="DB248" s="212"/>
      <c r="DC248" s="42"/>
      <c r="DD248" s="38"/>
      <c r="DE248" s="28"/>
      <c r="DF248" s="212"/>
      <c r="DG248" s="42" t="e">
        <f ca="1">ColorSum(DW$10:DW$237,$CZ$248)</f>
        <v>#NAME?</v>
      </c>
      <c r="DH248" s="38"/>
      <c r="DI248" s="38"/>
      <c r="DJ248" s="28"/>
      <c r="DK248" s="38"/>
      <c r="DL248" s="49"/>
      <c r="DM248" s="38"/>
      <c r="DN248" s="38"/>
      <c r="DO248" s="28"/>
      <c r="DP248" s="38"/>
      <c r="DQ248" s="49"/>
      <c r="DR248" s="38"/>
      <c r="DS248" s="29"/>
      <c r="DT248" s="28"/>
      <c r="DU248" s="38"/>
      <c r="DV248" s="211" t="s">
        <v>111</v>
      </c>
      <c r="DW248" s="209">
        <f>SUM(DW10:DW240)+DW241</f>
        <v>0</v>
      </c>
      <c r="DX248" s="209"/>
      <c r="DY248" s="209"/>
      <c r="DZ248" s="209"/>
      <c r="EA248" s="209"/>
      <c r="EB248" s="209"/>
      <c r="EC248" s="209"/>
      <c r="ED248" s="209"/>
      <c r="EE248" s="209"/>
      <c r="EF248" s="209"/>
      <c r="EG248" s="209"/>
      <c r="EH248" s="209"/>
      <c r="EI248" s="209"/>
      <c r="EJ248" s="209"/>
      <c r="EK248" s="209"/>
      <c r="EL248" s="209"/>
      <c r="EM248" s="209"/>
      <c r="EN248" s="209"/>
      <c r="EO248" s="209"/>
      <c r="EP248" s="209"/>
      <c r="EQ248" s="209"/>
      <c r="ER248" s="209"/>
      <c r="ES248" s="209"/>
      <c r="ET248" s="209"/>
      <c r="EU248" s="209"/>
      <c r="EV248" s="209"/>
      <c r="EW248" s="209"/>
      <c r="EX248" s="209"/>
      <c r="EY248" s="209"/>
      <c r="EZ248" s="209"/>
      <c r="FA248" s="209"/>
      <c r="FB248" s="209"/>
      <c r="FC248" s="209"/>
      <c r="FD248" s="209"/>
      <c r="FE248" s="209"/>
      <c r="FF248" s="209"/>
      <c r="FG248" s="209"/>
      <c r="FH248" s="209"/>
      <c r="FI248" s="209"/>
      <c r="FJ248" s="209"/>
      <c r="FK248" s="209"/>
      <c r="FL248" s="210"/>
      <c r="FM248" s="43"/>
      <c r="FN248" s="43"/>
      <c r="FO248" s="142" t="str">
        <f t="shared" si="455"/>
        <v/>
      </c>
      <c r="FP248" s="45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</row>
    <row r="249" spans="1:192" s="39" customFormat="1" ht="33" customHeight="1" thickBot="1">
      <c r="A249" s="38"/>
      <c r="B249" s="16"/>
      <c r="C249" s="16"/>
      <c r="D249" s="8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20"/>
      <c r="P249" s="20"/>
      <c r="Q249" s="20"/>
      <c r="R249" s="105"/>
      <c r="S249" s="105"/>
      <c r="T249" s="105"/>
      <c r="U249" s="20"/>
      <c r="V249" s="20"/>
      <c r="W249" s="20"/>
      <c r="X249" s="21"/>
      <c r="Y249" s="21"/>
      <c r="Z249" s="21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2"/>
      <c r="AP249" s="22"/>
      <c r="AQ249" s="23"/>
      <c r="AR249" s="23"/>
      <c r="AS249" s="23"/>
      <c r="AT249" s="23"/>
      <c r="AU249" s="23"/>
      <c r="AV249" s="23"/>
      <c r="AW249" s="24"/>
      <c r="AX249" s="23"/>
      <c r="AY249" s="21"/>
      <c r="AZ249" s="21"/>
      <c r="BA249" s="21"/>
      <c r="BB249" s="25"/>
      <c r="BC249" s="25"/>
      <c r="BD249" s="27"/>
      <c r="BE249" s="26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19"/>
      <c r="BY249" s="19"/>
      <c r="BZ249" s="194"/>
      <c r="CA249" s="27"/>
      <c r="CB249" s="27"/>
      <c r="CC249" s="27"/>
      <c r="CD249" s="27"/>
      <c r="CE249" s="27"/>
      <c r="CF249" s="38"/>
      <c r="CG249" s="38"/>
      <c r="CH249" s="27"/>
      <c r="CI249" s="38"/>
      <c r="CJ249" s="90"/>
      <c r="CK249" s="38"/>
      <c r="CL249" s="38"/>
      <c r="CM249" s="27"/>
      <c r="CN249" s="38"/>
      <c r="CO249" s="90"/>
      <c r="CP249" s="38"/>
      <c r="CQ249" s="38"/>
      <c r="CR249" s="27"/>
      <c r="CS249" s="38"/>
      <c r="CT249" s="90"/>
      <c r="CU249" s="38"/>
      <c r="CV249" s="38"/>
      <c r="CW249" s="27"/>
      <c r="CX249" s="38"/>
      <c r="CY249" s="90"/>
      <c r="CZ249" s="217"/>
      <c r="DA249" s="212"/>
      <c r="DB249" s="212"/>
      <c r="DC249" s="212"/>
      <c r="DD249" s="38"/>
      <c r="DE249" s="27"/>
      <c r="DF249" s="212"/>
      <c r="DG249" s="212"/>
      <c r="DH249" s="38"/>
      <c r="DI249" s="38"/>
      <c r="DJ249" s="27"/>
      <c r="DK249" s="38"/>
      <c r="DL249" s="90"/>
      <c r="DM249" s="38"/>
      <c r="DN249" s="38"/>
      <c r="DO249" s="27"/>
      <c r="DP249" s="38"/>
      <c r="DQ249" s="90"/>
      <c r="DR249" s="38"/>
      <c r="DS249" s="38"/>
      <c r="DT249" s="27"/>
      <c r="DU249" s="38"/>
      <c r="DV249" s="211" t="s">
        <v>112</v>
      </c>
      <c r="DW249" s="221" t="e">
        <f ca="1">IF(DW250=DW248,"○",DW250-DW248)</f>
        <v>#NAME?</v>
      </c>
      <c r="DX249" s="221"/>
      <c r="DY249" s="221"/>
      <c r="DZ249" s="221"/>
      <c r="EA249" s="221"/>
      <c r="EB249" s="221"/>
      <c r="EC249" s="221"/>
      <c r="ED249" s="221"/>
      <c r="EE249" s="221"/>
      <c r="EF249" s="221"/>
      <c r="EG249" s="221"/>
      <c r="EH249" s="221"/>
      <c r="EI249" s="221"/>
      <c r="EJ249" s="221"/>
      <c r="EK249" s="221"/>
      <c r="EL249" s="221"/>
      <c r="EM249" s="221"/>
      <c r="EN249" s="221"/>
      <c r="EO249" s="221"/>
      <c r="EP249" s="221"/>
      <c r="EQ249" s="221"/>
      <c r="ER249" s="221"/>
      <c r="ES249" s="221"/>
      <c r="ET249" s="221"/>
      <c r="EU249" s="221"/>
      <c r="EV249" s="221"/>
      <c r="EW249" s="221"/>
      <c r="EX249" s="221"/>
      <c r="EY249" s="221"/>
      <c r="EZ249" s="221"/>
      <c r="FA249" s="221"/>
      <c r="FB249" s="221"/>
      <c r="FC249" s="221"/>
      <c r="FD249" s="221"/>
      <c r="FE249" s="221"/>
      <c r="FF249" s="221"/>
      <c r="FG249" s="221"/>
      <c r="FH249" s="221"/>
      <c r="FI249" s="221"/>
      <c r="FJ249" s="221"/>
      <c r="FK249" s="221"/>
      <c r="FL249" s="140"/>
      <c r="FM249" s="46"/>
      <c r="FN249" s="46"/>
      <c r="FO249" s="143" t="e">
        <f t="shared" ref="FO249" ca="1" si="456">IF(FO250=FO248,"○",FO250-FO248)</f>
        <v>#NAME?</v>
      </c>
      <c r="FP249" s="91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</row>
    <row r="250" spans="1:192" ht="33.75" customHeight="1" thickBot="1">
      <c r="A250" s="42"/>
      <c r="B250" s="222"/>
      <c r="C250" s="212"/>
      <c r="D250" s="223"/>
      <c r="E250" s="223"/>
      <c r="F250" s="223"/>
      <c r="G250" s="223"/>
      <c r="H250" s="223"/>
      <c r="I250" s="224"/>
      <c r="J250" s="224"/>
      <c r="K250" s="224"/>
      <c r="L250" s="223"/>
      <c r="M250" s="224"/>
      <c r="N250" s="224"/>
      <c r="O250" s="225"/>
      <c r="P250" s="225"/>
      <c r="Q250" s="225"/>
      <c r="R250" s="226"/>
      <c r="S250" s="226"/>
      <c r="T250" s="226"/>
      <c r="U250" s="225"/>
      <c r="V250" s="225"/>
      <c r="W250" s="225"/>
      <c r="X250" s="227"/>
      <c r="Y250" s="227"/>
      <c r="Z250" s="228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227"/>
      <c r="AZ250" s="227"/>
      <c r="BA250" s="227"/>
      <c r="BB250" s="212"/>
      <c r="BC250" s="212"/>
      <c r="BD250" s="21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223"/>
      <c r="BY250" s="223"/>
      <c r="BZ250" s="229"/>
      <c r="CA250" s="42"/>
      <c r="CB250" s="42"/>
      <c r="CC250" s="42"/>
      <c r="CD250" s="42"/>
      <c r="CE250" s="42"/>
      <c r="CF250" s="212"/>
      <c r="CG250" s="212"/>
      <c r="CH250" s="42"/>
      <c r="CI250" s="212"/>
      <c r="CJ250" s="229"/>
      <c r="CK250" s="212"/>
      <c r="CL250" s="212"/>
      <c r="CM250" s="42"/>
      <c r="CN250" s="212"/>
      <c r="CO250" s="229"/>
      <c r="CP250" s="212"/>
      <c r="CQ250" s="212"/>
      <c r="CR250" s="42"/>
      <c r="CS250" s="212"/>
      <c r="CT250" s="229"/>
      <c r="CU250" s="212"/>
      <c r="CV250" s="212"/>
      <c r="CW250" s="42"/>
      <c r="CX250" s="212"/>
      <c r="CY250" s="229"/>
      <c r="CZ250" s="212"/>
      <c r="DA250" s="212"/>
      <c r="DB250" s="212"/>
      <c r="DC250" s="42"/>
      <c r="DD250" s="212"/>
      <c r="DE250" s="42"/>
      <c r="DF250" s="212"/>
      <c r="DG250" s="42"/>
      <c r="DH250" s="212"/>
      <c r="DI250" s="212"/>
      <c r="DJ250" s="42"/>
      <c r="DK250" s="212"/>
      <c r="DL250" s="229"/>
      <c r="DM250" s="212"/>
      <c r="DN250" s="212"/>
      <c r="DO250" s="42"/>
      <c r="DP250" s="212"/>
      <c r="DQ250" s="229"/>
      <c r="DR250" s="212"/>
      <c r="DS250" s="42"/>
      <c r="DT250" s="230"/>
      <c r="DU250" s="212"/>
      <c r="DV250" s="231" t="s">
        <v>40</v>
      </c>
      <c r="DW250" s="209" t="e">
        <f ca="1">SUM(DW241:DW247)</f>
        <v>#NAME?</v>
      </c>
      <c r="DX250" s="209"/>
      <c r="DY250" s="209"/>
      <c r="DZ250" s="209"/>
      <c r="EA250" s="209"/>
      <c r="EB250" s="209"/>
      <c r="EC250" s="209"/>
      <c r="ED250" s="209"/>
      <c r="EE250" s="209"/>
      <c r="EF250" s="209"/>
      <c r="EG250" s="209"/>
      <c r="EH250" s="209"/>
      <c r="EI250" s="209"/>
      <c r="EJ250" s="209"/>
      <c r="EK250" s="209"/>
      <c r="EL250" s="209"/>
      <c r="EM250" s="209"/>
      <c r="EN250" s="209"/>
      <c r="EO250" s="209"/>
      <c r="EP250" s="209"/>
      <c r="EQ250" s="209"/>
      <c r="ER250" s="209"/>
      <c r="ES250" s="209"/>
      <c r="ET250" s="209"/>
      <c r="EU250" s="209"/>
      <c r="EV250" s="209"/>
      <c r="EW250" s="209"/>
      <c r="EX250" s="209"/>
      <c r="EY250" s="209"/>
      <c r="EZ250" s="209"/>
      <c r="FA250" s="209"/>
      <c r="FB250" s="209"/>
      <c r="FC250" s="209"/>
      <c r="FD250" s="209"/>
      <c r="FE250" s="209"/>
      <c r="FF250" s="209"/>
      <c r="FG250" s="209"/>
      <c r="FH250" s="209"/>
      <c r="FI250" s="209"/>
      <c r="FJ250" s="209"/>
      <c r="FK250" s="209"/>
      <c r="FL250" s="210"/>
      <c r="FM250" s="43"/>
      <c r="FN250" s="43"/>
      <c r="FO250" s="47" t="e">
        <f ca="1">IF(SUM(DW250:FL250)=0,"",SUM(DW250:FL250))</f>
        <v>#NAME?</v>
      </c>
      <c r="FP250" s="45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</row>
    <row r="251" spans="1:192" ht="36" customHeight="1">
      <c r="A251" s="42"/>
      <c r="B251" s="222"/>
      <c r="C251" s="212"/>
      <c r="D251" s="223"/>
      <c r="E251" s="223"/>
      <c r="F251" s="223"/>
      <c r="G251" s="223"/>
      <c r="H251" s="223"/>
      <c r="I251" s="224"/>
      <c r="J251" s="224"/>
      <c r="K251" s="224"/>
      <c r="L251" s="223"/>
      <c r="M251" s="224"/>
      <c r="N251" s="224"/>
      <c r="O251" s="225"/>
      <c r="P251" s="225"/>
      <c r="Q251" s="225"/>
      <c r="R251" s="226"/>
      <c r="S251" s="226"/>
      <c r="T251" s="226"/>
      <c r="U251" s="225"/>
      <c r="V251" s="225"/>
      <c r="W251" s="225"/>
      <c r="X251" s="227"/>
      <c r="Y251" s="227"/>
      <c r="Z251" s="228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227"/>
      <c r="AZ251" s="227"/>
      <c r="BA251" s="227"/>
      <c r="BB251" s="212"/>
      <c r="BC251" s="212"/>
      <c r="BD251" s="21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223"/>
      <c r="BY251" s="223"/>
      <c r="BZ251" s="229"/>
      <c r="CA251" s="42"/>
      <c r="CB251" s="42"/>
      <c r="CC251" s="42"/>
      <c r="CD251" s="42"/>
      <c r="CE251" s="42"/>
      <c r="CF251" s="212"/>
      <c r="CG251" s="212"/>
      <c r="CH251" s="42"/>
      <c r="CI251" s="212"/>
      <c r="CJ251" s="229"/>
      <c r="CK251" s="212"/>
      <c r="CL251" s="212"/>
      <c r="CM251" s="42"/>
      <c r="CN251" s="212"/>
      <c r="CO251" s="229"/>
      <c r="CP251" s="212"/>
      <c r="CQ251" s="212"/>
      <c r="CR251" s="42"/>
      <c r="CS251" s="212"/>
      <c r="CT251" s="229"/>
      <c r="CU251" s="212"/>
      <c r="CV251" s="212"/>
      <c r="CW251" s="42"/>
      <c r="CX251" s="212"/>
      <c r="CY251" s="229"/>
      <c r="CZ251" s="212"/>
      <c r="DA251" s="212"/>
      <c r="DB251" s="212"/>
      <c r="DC251" s="42"/>
      <c r="DD251" s="212"/>
      <c r="DE251" s="42"/>
      <c r="DF251" s="212"/>
      <c r="DG251" s="42"/>
      <c r="DH251" s="212"/>
      <c r="DI251" s="212"/>
      <c r="DJ251" s="42"/>
      <c r="DK251" s="212"/>
      <c r="DL251" s="229"/>
      <c r="DM251" s="212"/>
      <c r="DN251" s="212"/>
      <c r="DO251" s="42"/>
      <c r="DP251" s="212"/>
      <c r="DQ251" s="229"/>
      <c r="DR251" s="212"/>
      <c r="DS251" s="42"/>
      <c r="DT251" s="230"/>
      <c r="DU251" s="212"/>
      <c r="DV251" s="232"/>
      <c r="DW251" s="233"/>
      <c r="DX251" s="233"/>
      <c r="DY251" s="233"/>
      <c r="DZ251" s="233"/>
      <c r="EA251" s="233"/>
      <c r="EB251" s="233"/>
      <c r="EC251" s="233"/>
      <c r="ED251" s="233"/>
      <c r="EE251" s="233"/>
      <c r="EF251" s="233"/>
      <c r="EG251" s="233"/>
      <c r="EH251" s="233"/>
      <c r="EI251" s="233"/>
      <c r="EJ251" s="233"/>
      <c r="EK251" s="233"/>
      <c r="EL251" s="233"/>
      <c r="EM251" s="233"/>
      <c r="EN251" s="233"/>
      <c r="EO251" s="233"/>
      <c r="EP251" s="233"/>
      <c r="EQ251" s="233"/>
      <c r="ER251" s="233"/>
      <c r="ES251" s="233"/>
      <c r="ET251" s="233"/>
      <c r="EU251" s="233"/>
      <c r="EV251" s="233"/>
      <c r="EW251" s="233"/>
      <c r="EX251" s="233"/>
      <c r="EY251" s="233"/>
      <c r="EZ251" s="233"/>
      <c r="FA251" s="233"/>
      <c r="FB251" s="233"/>
      <c r="FC251" s="233"/>
      <c r="FD251" s="233"/>
      <c r="FE251" s="233"/>
      <c r="FF251" s="233"/>
      <c r="FG251" s="233"/>
      <c r="FH251" s="233"/>
      <c r="FI251" s="233"/>
      <c r="FJ251" s="233"/>
      <c r="FK251" s="233"/>
      <c r="FL251" s="210"/>
      <c r="FM251" s="43"/>
      <c r="FN251" s="43"/>
      <c r="FO251" s="46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</row>
    <row r="252" spans="1:192" ht="42" customHeight="1">
      <c r="A252" s="42"/>
      <c r="B252" s="222"/>
      <c r="C252" s="212"/>
      <c r="D252" s="223"/>
      <c r="E252" s="223"/>
      <c r="F252" s="223"/>
      <c r="G252" s="223"/>
      <c r="H252" s="223"/>
      <c r="I252" s="224"/>
      <c r="J252" s="224"/>
      <c r="K252" s="224"/>
      <c r="L252" s="223"/>
      <c r="M252" s="224"/>
      <c r="N252" s="224"/>
      <c r="O252" s="225"/>
      <c r="P252" s="225"/>
      <c r="Q252" s="225"/>
      <c r="R252" s="226"/>
      <c r="S252" s="226"/>
      <c r="T252" s="226"/>
      <c r="U252" s="225"/>
      <c r="V252" s="225"/>
      <c r="W252" s="225"/>
      <c r="X252" s="227"/>
      <c r="Y252" s="227"/>
      <c r="Z252" s="228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227"/>
      <c r="AZ252" s="227"/>
      <c r="BA252" s="227"/>
      <c r="BB252" s="212"/>
      <c r="BC252" s="212"/>
      <c r="BD252" s="21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223"/>
      <c r="BY252" s="223"/>
      <c r="BZ252" s="229"/>
      <c r="CA252" s="42"/>
      <c r="CB252" s="42"/>
      <c r="CC252" s="42"/>
      <c r="CD252" s="42"/>
      <c r="CE252" s="42"/>
      <c r="CF252" s="212"/>
      <c r="CG252" s="212"/>
      <c r="CH252" s="42"/>
      <c r="CI252" s="212"/>
      <c r="CJ252" s="229"/>
      <c r="CK252" s="212"/>
      <c r="CL252" s="212"/>
      <c r="CM252" s="42"/>
      <c r="CN252" s="212"/>
      <c r="CO252" s="229"/>
      <c r="CP252" s="212"/>
      <c r="CQ252" s="212"/>
      <c r="CR252" s="42"/>
      <c r="CS252" s="212"/>
      <c r="CT252" s="229"/>
      <c r="CU252" s="212"/>
      <c r="CV252" s="212"/>
      <c r="CW252" s="42"/>
      <c r="CX252" s="212"/>
      <c r="CY252" s="229"/>
      <c r="CZ252" s="212"/>
      <c r="DA252" s="212"/>
      <c r="DB252" s="212"/>
      <c r="DC252" s="42"/>
      <c r="DD252" s="212"/>
      <c r="DE252" s="42"/>
      <c r="DF252" s="212"/>
      <c r="DG252" s="42"/>
      <c r="DH252" s="212"/>
      <c r="DI252" s="212"/>
      <c r="DJ252" s="42"/>
      <c r="DK252" s="212"/>
      <c r="DL252" s="229"/>
      <c r="DM252" s="212"/>
      <c r="DN252" s="212"/>
      <c r="DO252" s="42"/>
      <c r="DP252" s="212"/>
      <c r="DQ252" s="229"/>
      <c r="DR252" s="212"/>
      <c r="DS252" s="42"/>
      <c r="DT252" s="230"/>
      <c r="DU252" s="212"/>
      <c r="DV252" s="232"/>
      <c r="DW252" s="42">
        <f>COUNT(DW10:DW240)</f>
        <v>0</v>
      </c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210"/>
      <c r="FM252" s="43"/>
      <c r="FN252" s="43"/>
      <c r="FO252" s="46"/>
      <c r="FP252" s="43"/>
      <c r="FQ252" s="45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</row>
    <row r="253" spans="1:192" ht="39.75" customHeight="1">
      <c r="A253" s="42"/>
      <c r="B253" s="222"/>
      <c r="C253" s="212"/>
      <c r="D253" s="223"/>
      <c r="E253" s="223"/>
      <c r="F253" s="223"/>
      <c r="G253" s="223"/>
      <c r="H253" s="223"/>
      <c r="I253" s="224"/>
      <c r="J253" s="224"/>
      <c r="K253" s="224"/>
      <c r="L253" s="223"/>
      <c r="M253" s="224"/>
      <c r="N253" s="224"/>
      <c r="O253" s="225"/>
      <c r="P253" s="225"/>
      <c r="Q253" s="225"/>
      <c r="R253" s="234" t="str">
        <f t="shared" si="434"/>
        <v/>
      </c>
      <c r="S253" s="234" t="str">
        <f t="shared" si="435"/>
        <v/>
      </c>
      <c r="T253" s="105">
        <f>IF(L253=0,0,ROUND((L253/(O253+P253))^0.5*1.1*4*(4*O253+1)*0.3,0))</f>
        <v>0</v>
      </c>
      <c r="U253" s="224"/>
      <c r="V253" s="224"/>
      <c r="W253" s="224"/>
      <c r="X253" s="227"/>
      <c r="Y253" s="227"/>
      <c r="Z253" s="228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227"/>
      <c r="AZ253" s="227"/>
      <c r="BA253" s="227"/>
      <c r="BB253" s="212"/>
      <c r="BC253" s="212"/>
      <c r="BD253" s="21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223"/>
      <c r="BY253" s="223"/>
      <c r="BZ253" s="229"/>
      <c r="CA253" s="42"/>
      <c r="CB253" s="42"/>
      <c r="CC253" s="42"/>
      <c r="CD253" s="42"/>
      <c r="CE253" s="42"/>
      <c r="CF253" s="212"/>
      <c r="CG253" s="212"/>
      <c r="CH253" s="42"/>
      <c r="CI253" s="212"/>
      <c r="CJ253" s="229"/>
      <c r="CK253" s="212"/>
      <c r="CL253" s="212"/>
      <c r="CM253" s="42"/>
      <c r="CN253" s="212"/>
      <c r="CO253" s="229"/>
      <c r="CP253" s="212"/>
      <c r="CQ253" s="212"/>
      <c r="CR253" s="42"/>
      <c r="CS253" s="212"/>
      <c r="CT253" s="229"/>
      <c r="CU253" s="212"/>
      <c r="CV253" s="212"/>
      <c r="CW253" s="42"/>
      <c r="CX253" s="212"/>
      <c r="CY253" s="229"/>
      <c r="CZ253" s="212"/>
      <c r="DA253" s="212"/>
      <c r="DB253" s="212"/>
      <c r="DC253" s="42"/>
      <c r="DD253" s="212"/>
      <c r="DE253" s="42"/>
      <c r="DF253" s="212"/>
      <c r="DG253" s="42"/>
      <c r="DH253" s="212"/>
      <c r="DI253" s="212"/>
      <c r="DJ253" s="42"/>
      <c r="DK253" s="212"/>
      <c r="DL253" s="229"/>
      <c r="DM253" s="212"/>
      <c r="DN253" s="212"/>
      <c r="DO253" s="42"/>
      <c r="DP253" s="212"/>
      <c r="DQ253" s="229"/>
      <c r="DR253" s="212"/>
      <c r="DS253" s="42"/>
      <c r="DT253" s="235"/>
      <c r="DU253" s="212"/>
      <c r="DV253" s="211" t="s">
        <v>388</v>
      </c>
      <c r="DW253" s="236">
        <v>427000</v>
      </c>
      <c r="DX253" s="236"/>
      <c r="DY253" s="236"/>
      <c r="DZ253" s="236"/>
      <c r="EA253" s="236"/>
      <c r="EB253" s="236"/>
      <c r="EC253" s="236"/>
      <c r="ED253" s="236"/>
      <c r="EE253" s="236"/>
      <c r="EF253" s="236"/>
      <c r="EG253" s="236"/>
      <c r="EH253" s="236"/>
      <c r="EI253" s="236"/>
      <c r="EJ253" s="236"/>
      <c r="EK253" s="236"/>
      <c r="EL253" s="236"/>
      <c r="EM253" s="236"/>
      <c r="EN253" s="236"/>
      <c r="EO253" s="236"/>
      <c r="EP253" s="236"/>
      <c r="EQ253" s="236"/>
      <c r="ER253" s="236"/>
      <c r="ES253" s="236"/>
      <c r="ET253" s="236"/>
      <c r="EU253" s="236"/>
      <c r="EV253" s="236"/>
      <c r="EW253" s="236"/>
      <c r="EX253" s="236"/>
      <c r="EY253" s="236"/>
      <c r="EZ253" s="236"/>
      <c r="FA253" s="236"/>
      <c r="FB253" s="236"/>
      <c r="FC253" s="236"/>
      <c r="FD253" s="236"/>
      <c r="FE253" s="236"/>
      <c r="FF253" s="236"/>
      <c r="FG253" s="236"/>
      <c r="FH253" s="236"/>
      <c r="FI253" s="236"/>
      <c r="FJ253" s="236"/>
      <c r="FK253" s="236"/>
      <c r="FL253" s="210"/>
      <c r="FM253" s="43"/>
      <c r="FN253" s="43"/>
      <c r="FO253" s="46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</row>
    <row r="254" spans="1:192" ht="15.75" customHeight="1" outlineLevel="1" thickBot="1">
      <c r="FL254" s="210"/>
      <c r="FM254" s="43"/>
      <c r="FN254" s="43"/>
      <c r="FO254" s="46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</row>
    <row r="255" spans="1:192" ht="15.75" customHeight="1" outlineLevel="1">
      <c r="DW255" s="92">
        <f>SUMIF($CF$10:$CF$240,DW$6,DW$10:DW$240)</f>
        <v>0</v>
      </c>
      <c r="DX255" s="93"/>
      <c r="DY255" s="93"/>
      <c r="DZ255" s="93"/>
      <c r="EA255" s="94"/>
      <c r="EB255" s="95"/>
      <c r="EC255" s="93"/>
      <c r="ED255" s="93"/>
      <c r="EE255" s="93"/>
      <c r="EF255" s="96"/>
      <c r="EG255" s="95"/>
      <c r="EH255" s="93"/>
      <c r="EI255" s="93"/>
      <c r="EJ255" s="93"/>
      <c r="EK255" s="96"/>
      <c r="EL255" s="95"/>
      <c r="EM255" s="93"/>
      <c r="EN255" s="93"/>
      <c r="EO255" s="93"/>
      <c r="EP255" s="96"/>
      <c r="EQ255" s="95"/>
      <c r="ER255" s="93"/>
      <c r="ES255" s="93"/>
      <c r="ET255" s="93"/>
      <c r="EU255" s="96"/>
      <c r="EV255" s="95"/>
      <c r="EW255" s="93"/>
      <c r="EX255" s="93"/>
      <c r="EY255" s="93"/>
      <c r="EZ255" s="94"/>
      <c r="FA255" s="97"/>
      <c r="FB255" s="93"/>
      <c r="FC255" s="93"/>
      <c r="FD255" s="93"/>
      <c r="FE255" s="94"/>
      <c r="FF255" s="95"/>
      <c r="FG255" s="93"/>
      <c r="FH255" s="93"/>
      <c r="FI255" s="93"/>
      <c r="FJ255" s="94"/>
      <c r="FK255" s="95"/>
      <c r="FL255" s="210"/>
      <c r="FM255" s="43"/>
      <c r="FN255" s="43"/>
      <c r="FO255" s="46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</row>
    <row r="256" spans="1:192" ht="15.75" customHeight="1" outlineLevel="1">
      <c r="DW256" s="62">
        <f>SUMIF($CK$10:$CK$240,DW$6,DW$10:DW$240)+SUMIF($DH$10:$DH$240,DW$6,DW$10:DW$240)</f>
        <v>0</v>
      </c>
      <c r="DX256" s="63"/>
      <c r="DY256" s="63"/>
      <c r="DZ256" s="63"/>
      <c r="EA256" s="64"/>
      <c r="EB256" s="65"/>
      <c r="EC256" s="63"/>
      <c r="ED256" s="63"/>
      <c r="EE256" s="63"/>
      <c r="EF256" s="66"/>
      <c r="EG256" s="65"/>
      <c r="EH256" s="63"/>
      <c r="EI256" s="63"/>
      <c r="EJ256" s="63"/>
      <c r="EK256" s="66"/>
      <c r="EL256" s="65"/>
      <c r="EM256" s="63"/>
      <c r="EN256" s="63"/>
      <c r="EO256" s="63"/>
      <c r="EP256" s="66"/>
      <c r="EQ256" s="65"/>
      <c r="ER256" s="63"/>
      <c r="ES256" s="63"/>
      <c r="ET256" s="63"/>
      <c r="EU256" s="66"/>
      <c r="EV256" s="65"/>
      <c r="EW256" s="63"/>
      <c r="EX256" s="63"/>
      <c r="EY256" s="63"/>
      <c r="EZ256" s="64"/>
      <c r="FA256" s="67"/>
      <c r="FB256" s="63"/>
      <c r="FC256" s="63"/>
      <c r="FD256" s="63"/>
      <c r="FE256" s="64"/>
      <c r="FF256" s="65"/>
      <c r="FG256" s="63"/>
      <c r="FH256" s="63"/>
      <c r="FI256" s="63"/>
      <c r="FJ256" s="64"/>
      <c r="FK256" s="65"/>
      <c r="FL256" s="210"/>
      <c r="FM256" s="43"/>
      <c r="FN256" s="43"/>
      <c r="FO256" s="46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</row>
    <row r="257" spans="126:187" ht="15.75" customHeight="1" outlineLevel="1">
      <c r="DW257" s="62">
        <f>SUMIF($CP$10:$CP$240,DW$6,DW$10:DW$240)+SUMIF($DM$10:$DM$240,DW$6,DW$10:DW$240)</f>
        <v>0</v>
      </c>
      <c r="DX257" s="63"/>
      <c r="DY257" s="63"/>
      <c r="DZ257" s="63"/>
      <c r="EA257" s="64"/>
      <c r="EB257" s="65"/>
      <c r="EC257" s="63"/>
      <c r="ED257" s="63"/>
      <c r="EE257" s="63"/>
      <c r="EF257" s="66"/>
      <c r="EG257" s="65"/>
      <c r="EH257" s="63"/>
      <c r="EI257" s="63"/>
      <c r="EJ257" s="63"/>
      <c r="EK257" s="66"/>
      <c r="EL257" s="65"/>
      <c r="EM257" s="63"/>
      <c r="EN257" s="63"/>
      <c r="EO257" s="63"/>
      <c r="EP257" s="66"/>
      <c r="EQ257" s="65"/>
      <c r="ER257" s="63"/>
      <c r="ES257" s="63"/>
      <c r="ET257" s="63"/>
      <c r="EU257" s="66"/>
      <c r="EV257" s="65"/>
      <c r="EW257" s="63"/>
      <c r="EX257" s="63"/>
      <c r="EY257" s="63"/>
      <c r="EZ257" s="64"/>
      <c r="FA257" s="67"/>
      <c r="FB257" s="63"/>
      <c r="FC257" s="63"/>
      <c r="FD257" s="63"/>
      <c r="FE257" s="64"/>
      <c r="FF257" s="65"/>
      <c r="FG257" s="63"/>
      <c r="FH257" s="63"/>
      <c r="FI257" s="63"/>
      <c r="FJ257" s="64"/>
      <c r="FK257" s="65"/>
      <c r="FL257" s="210"/>
      <c r="FM257" s="43"/>
      <c r="FN257" s="43"/>
      <c r="FO257" s="46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</row>
    <row r="258" spans="126:187" ht="15.75" customHeight="1" outlineLevel="1">
      <c r="DW258" s="62">
        <f>SUMIF($CU$10:$CU$240,DW$6,DW$10:DW$240)+SUMIF($DR$10:$DR$240,DW$6,DW$10:DW$240)</f>
        <v>0</v>
      </c>
      <c r="DX258" s="63"/>
      <c r="DY258" s="63"/>
      <c r="DZ258" s="63"/>
      <c r="EA258" s="64"/>
      <c r="EB258" s="65"/>
      <c r="EC258" s="63"/>
      <c r="ED258" s="63"/>
      <c r="EE258" s="63"/>
      <c r="EF258" s="66"/>
      <c r="EG258" s="65"/>
      <c r="EH258" s="63"/>
      <c r="EI258" s="63"/>
      <c r="EJ258" s="63"/>
      <c r="EK258" s="66"/>
      <c r="EL258" s="65"/>
      <c r="EM258" s="63"/>
      <c r="EN258" s="63"/>
      <c r="EO258" s="63"/>
      <c r="EP258" s="66"/>
      <c r="EQ258" s="65"/>
      <c r="ER258" s="63"/>
      <c r="ES258" s="63"/>
      <c r="ET258" s="63"/>
      <c r="EU258" s="66"/>
      <c r="EV258" s="65"/>
      <c r="EW258" s="63"/>
      <c r="EX258" s="63"/>
      <c r="EY258" s="63"/>
      <c r="EZ258" s="64"/>
      <c r="FA258" s="67"/>
      <c r="FB258" s="63"/>
      <c r="FC258" s="63"/>
      <c r="FD258" s="63"/>
      <c r="FE258" s="64"/>
      <c r="FF258" s="65"/>
      <c r="FG258" s="63"/>
      <c r="FH258" s="63"/>
      <c r="FI258" s="63"/>
      <c r="FJ258" s="64"/>
      <c r="FK258" s="65"/>
      <c r="FL258" s="210"/>
      <c r="FM258" s="43"/>
      <c r="FN258" s="43"/>
      <c r="FO258" s="46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</row>
    <row r="259" spans="126:187" ht="15.75" customHeight="1" outlineLevel="1" thickBot="1">
      <c r="DW259" s="98" t="e">
        <f>SUMIFS(DW140:DW254,$CZ$10:$CZ$240,DW138)+SUMIFS(DW140:DW254,$CZ$10:$CZ$240,"="&amp;DW138-1)+SUMIFS(DW140:DW254,$CZ$10:$CZ$240,"="&amp;DW138-2)</f>
        <v>#VALUE!</v>
      </c>
      <c r="DX259" s="99"/>
      <c r="DY259" s="99"/>
      <c r="DZ259" s="99"/>
      <c r="EA259" s="100"/>
      <c r="EB259" s="101"/>
      <c r="EC259" s="99"/>
      <c r="ED259" s="99"/>
      <c r="EE259" s="99"/>
      <c r="EF259" s="102"/>
      <c r="EG259" s="101"/>
      <c r="EH259" s="99"/>
      <c r="EI259" s="99"/>
      <c r="EJ259" s="99"/>
      <c r="EK259" s="102"/>
      <c r="EL259" s="101"/>
      <c r="EM259" s="99"/>
      <c r="EN259" s="99"/>
      <c r="EO259" s="99"/>
      <c r="EP259" s="102"/>
      <c r="EQ259" s="101"/>
      <c r="ER259" s="99"/>
      <c r="ES259" s="99"/>
      <c r="ET259" s="99"/>
      <c r="EU259" s="102"/>
      <c r="EV259" s="101"/>
      <c r="EW259" s="99"/>
      <c r="EX259" s="99"/>
      <c r="EY259" s="99"/>
      <c r="EZ259" s="100"/>
      <c r="FA259" s="103"/>
      <c r="FB259" s="99"/>
      <c r="FC259" s="99"/>
      <c r="FD259" s="99"/>
      <c r="FE259" s="100"/>
      <c r="FF259" s="101"/>
      <c r="FG259" s="99"/>
      <c r="FH259" s="99"/>
      <c r="FI259" s="99"/>
      <c r="FJ259" s="100"/>
      <c r="FK259" s="101"/>
      <c r="FL259" s="210"/>
      <c r="FM259" s="43"/>
      <c r="FN259" s="43"/>
      <c r="FO259" s="46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</row>
    <row r="260" spans="126:187" ht="15.75" customHeight="1">
      <c r="FL260" s="210"/>
      <c r="FM260" s="43"/>
      <c r="FN260" s="43"/>
      <c r="FO260" s="46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</row>
    <row r="261" spans="126:187" ht="17.25">
      <c r="DW261" s="27">
        <f>SUMIFS($CC$10:$CC$240,$CZ$10:$CZ$240,"",$BJ$10:$BJ$240,"&lt;"&amp;#REF!)</f>
        <v>0</v>
      </c>
      <c r="FL261" s="210"/>
      <c r="FM261" s="43"/>
      <c r="FN261" s="43"/>
      <c r="FO261" s="46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</row>
    <row r="262" spans="126:187" ht="13.5" customHeight="1">
      <c r="DW262" s="145">
        <f>SUM(CC10:CC240)</f>
        <v>0</v>
      </c>
      <c r="FL262" s="210"/>
      <c r="FM262" s="43"/>
      <c r="FN262" s="43"/>
      <c r="FO262" s="46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</row>
    <row r="263" spans="126:187" ht="13.5" customHeight="1">
      <c r="FL263" s="210"/>
      <c r="FM263" s="43"/>
      <c r="FN263" s="43"/>
      <c r="FO263" s="46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</row>
    <row r="264" spans="126:187" ht="13.5" customHeight="1">
      <c r="FL264" s="210"/>
      <c r="FM264" s="43"/>
      <c r="FN264" s="43"/>
      <c r="FO264" s="46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</row>
    <row r="265" spans="126:187" ht="13.5" customHeight="1">
      <c r="FL265" s="210"/>
      <c r="FM265" s="43"/>
      <c r="FN265" s="43"/>
      <c r="FO265" s="46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</row>
    <row r="266" spans="126:187" ht="17.25" customHeight="1">
      <c r="FL266" s="210"/>
      <c r="FM266" s="43"/>
      <c r="FN266" s="43"/>
      <c r="FO266" s="46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</row>
    <row r="267" spans="126:187" ht="17.25">
      <c r="DV267" s="155"/>
      <c r="FL267" s="210"/>
      <c r="FM267" s="43"/>
      <c r="FN267" s="43"/>
      <c r="FO267" s="46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</row>
    <row r="268" spans="126:187">
      <c r="FL268" s="210"/>
      <c r="FM268" s="43"/>
      <c r="FN268" s="43"/>
      <c r="FO268" s="46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</row>
    <row r="269" spans="126:187">
      <c r="FL269" s="210"/>
      <c r="FM269" s="43"/>
      <c r="FN269" s="43"/>
      <c r="FO269" s="46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</row>
    <row r="270" spans="126:187">
      <c r="FL270" s="210"/>
      <c r="FM270" s="43"/>
      <c r="FN270" s="43"/>
      <c r="FO270" s="46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</row>
    <row r="271" spans="126:187">
      <c r="FL271" s="210"/>
      <c r="FM271" s="43"/>
      <c r="FN271" s="43"/>
      <c r="FO271" s="46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</row>
    <row r="272" spans="126:187">
      <c r="FL272" s="210"/>
      <c r="FM272" s="43"/>
      <c r="FN272" s="43"/>
      <c r="FO272" s="46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</row>
    <row r="273" spans="168:187">
      <c r="FL273" s="210"/>
      <c r="FM273" s="43"/>
      <c r="FN273" s="43"/>
      <c r="FO273" s="46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</row>
    <row r="274" spans="168:187">
      <c r="FL274" s="210"/>
      <c r="FM274" s="43"/>
      <c r="FN274" s="43"/>
      <c r="FO274" s="46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</row>
    <row r="275" spans="168:187">
      <c r="FL275" s="210"/>
      <c r="FM275" s="43"/>
      <c r="FN275" s="43"/>
      <c r="FO275" s="46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</row>
    <row r="276" spans="168:187">
      <c r="FL276" s="210"/>
      <c r="FM276" s="43"/>
      <c r="FN276" s="43"/>
      <c r="FO276" s="46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</row>
    <row r="277" spans="168:187">
      <c r="FL277" s="210"/>
      <c r="FM277" s="43"/>
      <c r="FN277" s="43"/>
      <c r="FO277" s="46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</row>
    <row r="278" spans="168:187">
      <c r="FL278" s="210"/>
      <c r="FM278" s="43"/>
      <c r="FN278" s="43"/>
      <c r="FO278" s="46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</row>
    <row r="279" spans="168:187">
      <c r="FL279" s="210"/>
      <c r="FM279" s="43"/>
      <c r="FN279" s="43"/>
      <c r="FO279" s="46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</row>
    <row r="280" spans="168:187">
      <c r="FL280" s="210"/>
      <c r="FM280" s="43"/>
      <c r="FN280" s="43"/>
      <c r="FO280" s="46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</row>
    <row r="281" spans="168:187">
      <c r="FL281" s="210"/>
      <c r="FM281" s="43"/>
      <c r="FN281" s="43"/>
      <c r="FO281" s="46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</row>
    <row r="282" spans="168:187">
      <c r="FL282" s="210"/>
      <c r="FM282" s="43"/>
      <c r="FN282" s="43"/>
      <c r="FO282" s="46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</row>
    <row r="283" spans="168:187">
      <c r="FL283" s="210"/>
      <c r="FM283" s="43"/>
      <c r="FN283" s="43"/>
      <c r="FO283" s="46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</row>
    <row r="284" spans="168:187">
      <c r="FL284" s="210"/>
      <c r="FM284" s="43"/>
      <c r="FN284" s="43"/>
      <c r="FO284" s="46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</row>
    <row r="285" spans="168:187">
      <c r="FL285" s="210"/>
      <c r="FM285" s="43"/>
      <c r="FN285" s="43"/>
      <c r="FO285" s="46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</row>
    <row r="286" spans="168:187">
      <c r="FL286" s="210"/>
      <c r="FM286" s="43"/>
      <c r="FN286" s="43"/>
      <c r="FO286" s="46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</row>
    <row r="287" spans="168:187">
      <c r="FL287" s="210"/>
      <c r="FM287" s="43"/>
      <c r="FN287" s="43"/>
      <c r="FO287" s="46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</row>
    <row r="288" spans="168:187" ht="45" customHeight="1">
      <c r="FL288" s="210"/>
      <c r="FM288" s="43"/>
      <c r="FN288" s="43"/>
      <c r="FO288" s="46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</row>
    <row r="289" spans="168:187" ht="45" customHeight="1">
      <c r="FL289" s="210"/>
      <c r="FM289" s="43"/>
      <c r="FN289" s="43"/>
      <c r="FO289" s="46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</row>
    <row r="290" spans="168:187" ht="45" customHeight="1">
      <c r="FL290" s="210"/>
      <c r="FM290" s="43"/>
      <c r="FN290" s="43"/>
      <c r="FO290" s="46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</row>
    <row r="291" spans="168:187" ht="45" customHeight="1">
      <c r="FL291" s="210"/>
      <c r="FM291" s="43"/>
      <c r="FN291" s="43"/>
      <c r="FO291" s="46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</row>
    <row r="292" spans="168:187" ht="45" customHeight="1">
      <c r="FL292" s="210"/>
      <c r="FM292" s="43"/>
      <c r="FN292" s="43"/>
      <c r="FO292" s="46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</row>
    <row r="293" spans="168:187" ht="45" customHeight="1">
      <c r="FL293" s="210"/>
      <c r="FM293" s="43"/>
      <c r="FN293" s="43"/>
      <c r="FO293" s="46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</row>
    <row r="294" spans="168:187" ht="45" customHeight="1">
      <c r="FL294" s="210"/>
      <c r="FM294" s="43"/>
      <c r="FN294" s="43"/>
      <c r="FO294" s="46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</row>
    <row r="295" spans="168:187" ht="45" customHeight="1">
      <c r="FL295" s="210"/>
      <c r="FM295" s="43"/>
      <c r="FN295" s="43"/>
      <c r="FO295" s="46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</row>
    <row r="296" spans="168:187" ht="45" customHeight="1">
      <c r="FL296" s="210"/>
      <c r="FM296" s="43"/>
      <c r="FN296" s="43"/>
      <c r="FO296" s="46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</row>
    <row r="297" spans="168:187" ht="45" customHeight="1">
      <c r="FL297" s="210"/>
      <c r="FM297" s="43"/>
      <c r="FN297" s="43"/>
      <c r="FO297" s="46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</row>
    <row r="298" spans="168:187" ht="45" customHeight="1">
      <c r="FL298" s="210"/>
      <c r="FM298" s="43"/>
      <c r="FN298" s="43"/>
      <c r="FO298" s="46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</row>
    <row r="299" spans="168:187" ht="45" customHeight="1">
      <c r="FL299" s="210"/>
      <c r="FM299" s="43"/>
      <c r="FN299" s="43"/>
      <c r="FO299" s="46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</row>
    <row r="300" spans="168:187" ht="45" customHeight="1">
      <c r="FL300" s="210"/>
      <c r="FM300" s="43"/>
      <c r="FN300" s="43"/>
      <c r="FO300" s="46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</row>
    <row r="301" spans="168:187" ht="45" customHeight="1">
      <c r="FL301" s="210"/>
      <c r="FM301" s="43"/>
      <c r="FN301" s="43"/>
      <c r="FO301" s="46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</row>
    <row r="302" spans="168:187" ht="45" customHeight="1">
      <c r="FL302" s="210"/>
      <c r="FM302" s="43"/>
      <c r="FN302" s="43"/>
      <c r="FO302" s="46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</row>
    <row r="303" spans="168:187" ht="45" customHeight="1">
      <c r="FL303" s="210"/>
      <c r="FM303" s="43"/>
      <c r="FN303" s="43"/>
      <c r="FO303" s="46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</row>
    <row r="304" spans="168:187" ht="45" customHeight="1">
      <c r="FL304" s="210"/>
      <c r="FM304" s="43"/>
      <c r="FN304" s="43"/>
      <c r="FO304" s="46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</row>
    <row r="305" spans="168:187" ht="45" customHeight="1">
      <c r="FL305" s="210"/>
      <c r="FM305" s="43"/>
      <c r="FN305" s="43"/>
      <c r="FO305" s="46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</row>
    <row r="306" spans="168:187" ht="45" customHeight="1">
      <c r="FL306" s="210"/>
      <c r="FM306" s="43"/>
      <c r="FN306" s="43"/>
      <c r="FO306" s="46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</row>
    <row r="307" spans="168:187" ht="45" customHeight="1">
      <c r="FL307" s="210"/>
      <c r="FM307" s="43"/>
      <c r="FN307" s="43"/>
      <c r="FO307" s="46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</row>
    <row r="308" spans="168:187" ht="45" customHeight="1">
      <c r="FL308" s="210"/>
      <c r="FM308" s="43"/>
      <c r="FN308" s="43"/>
      <c r="FO308" s="46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</row>
    <row r="309" spans="168:187" ht="45" customHeight="1">
      <c r="FL309" s="210"/>
      <c r="FM309" s="43"/>
      <c r="FN309" s="43"/>
      <c r="FO309" s="46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</row>
    <row r="310" spans="168:187" ht="45" customHeight="1">
      <c r="FL310" s="210"/>
      <c r="FM310" s="43"/>
      <c r="FN310" s="43"/>
      <c r="FO310" s="46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</row>
    <row r="311" spans="168:187" ht="45" customHeight="1">
      <c r="FL311" s="210"/>
      <c r="FM311" s="43"/>
      <c r="FN311" s="43"/>
      <c r="FO311" s="46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</row>
    <row r="312" spans="168:187" ht="45" customHeight="1">
      <c r="FL312" s="210"/>
      <c r="FM312" s="43"/>
      <c r="FN312" s="43"/>
      <c r="FO312" s="46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</row>
    <row r="313" spans="168:187" ht="45" customHeight="1">
      <c r="FL313" s="210"/>
      <c r="FM313" s="43"/>
      <c r="FN313" s="43"/>
      <c r="FO313" s="46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</row>
    <row r="314" spans="168:187" ht="45" customHeight="1">
      <c r="FL314" s="210"/>
      <c r="FM314" s="43"/>
      <c r="FN314" s="43"/>
      <c r="FO314" s="46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</row>
    <row r="315" spans="168:187" ht="45" customHeight="1">
      <c r="FL315" s="210"/>
      <c r="FM315" s="43"/>
      <c r="FN315" s="43"/>
      <c r="FO315" s="46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</row>
    <row r="316" spans="168:187" ht="45" customHeight="1">
      <c r="FL316" s="210"/>
      <c r="FM316" s="43"/>
      <c r="FN316" s="43"/>
      <c r="FO316" s="46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</row>
    <row r="317" spans="168:187" ht="45" customHeight="1">
      <c r="FL317" s="210"/>
      <c r="FM317" s="43"/>
      <c r="FN317" s="43"/>
      <c r="FO317" s="46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</row>
    <row r="318" spans="168:187" ht="45" customHeight="1">
      <c r="FL318" s="210"/>
      <c r="FM318" s="43"/>
      <c r="FN318" s="43"/>
      <c r="FO318" s="46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</row>
    <row r="319" spans="168:187" ht="45" customHeight="1">
      <c r="FL319" s="210"/>
      <c r="FM319" s="43"/>
      <c r="FN319" s="43"/>
      <c r="FO319" s="46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</row>
    <row r="320" spans="168:187" ht="45" customHeight="1">
      <c r="FL320" s="210"/>
      <c r="FM320" s="43"/>
      <c r="FN320" s="43"/>
      <c r="FO320" s="46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</row>
    <row r="321" spans="168:187" ht="45" customHeight="1">
      <c r="FL321" s="210"/>
      <c r="FM321" s="43"/>
      <c r="FN321" s="43"/>
      <c r="FO321" s="46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</row>
    <row r="322" spans="168:187" ht="45" customHeight="1">
      <c r="FL322" s="210"/>
      <c r="FM322" s="43"/>
      <c r="FN322" s="43"/>
      <c r="FO322" s="46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</row>
    <row r="323" spans="168:187" ht="45" customHeight="1">
      <c r="FL323" s="210"/>
      <c r="FM323" s="43"/>
      <c r="FN323" s="43"/>
      <c r="FO323" s="46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</row>
    <row r="324" spans="168:187" ht="45" customHeight="1">
      <c r="FL324" s="210"/>
      <c r="FM324" s="43"/>
      <c r="FN324" s="43"/>
      <c r="FO324" s="46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</row>
    <row r="325" spans="168:187" ht="45" customHeight="1">
      <c r="FL325" s="210"/>
      <c r="FM325" s="43"/>
      <c r="FN325" s="43"/>
      <c r="FO325" s="46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</row>
    <row r="326" spans="168:187" ht="45" customHeight="1">
      <c r="FL326" s="210"/>
      <c r="FM326" s="43"/>
      <c r="FN326" s="43"/>
      <c r="FO326" s="46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</row>
    <row r="327" spans="168:187" ht="45" customHeight="1">
      <c r="FL327" s="210"/>
      <c r="FM327" s="43"/>
      <c r="FN327" s="43"/>
      <c r="FO327" s="46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</row>
    <row r="328" spans="168:187" ht="45" customHeight="1">
      <c r="FL328" s="210"/>
      <c r="FM328" s="43"/>
      <c r="FN328" s="43"/>
      <c r="FO328" s="46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</row>
    <row r="329" spans="168:187" ht="45" customHeight="1">
      <c r="FL329" s="210"/>
      <c r="FM329" s="43"/>
      <c r="FN329" s="43"/>
      <c r="FO329" s="46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</row>
    <row r="330" spans="168:187" ht="45" customHeight="1">
      <c r="FL330" s="210"/>
      <c r="FM330" s="43"/>
      <c r="FN330" s="43"/>
      <c r="FO330" s="46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</row>
    <row r="331" spans="168:187" ht="45" customHeight="1">
      <c r="FL331" s="210"/>
      <c r="FM331" s="43"/>
      <c r="FN331" s="43"/>
      <c r="FO331" s="46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</row>
    <row r="332" spans="168:187" ht="45" customHeight="1">
      <c r="FL332" s="210"/>
      <c r="FM332" s="43"/>
      <c r="FN332" s="43"/>
      <c r="FO332" s="46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</row>
    <row r="333" spans="168:187" ht="45" customHeight="1">
      <c r="FL333" s="210"/>
      <c r="FM333" s="43"/>
      <c r="FN333" s="43"/>
      <c r="FO333" s="46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</row>
    <row r="334" spans="168:187" ht="45" customHeight="1">
      <c r="FL334" s="210"/>
      <c r="FM334" s="43"/>
      <c r="FN334" s="43"/>
      <c r="FO334" s="46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</row>
    <row r="335" spans="168:187" ht="45" customHeight="1">
      <c r="FL335" s="210"/>
      <c r="FM335" s="43"/>
      <c r="FN335" s="43"/>
      <c r="FO335" s="46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</row>
    <row r="336" spans="168:187" ht="45" customHeight="1">
      <c r="FL336" s="210"/>
      <c r="FM336" s="43"/>
      <c r="FN336" s="43"/>
      <c r="FO336" s="46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</row>
    <row r="337" ht="45" customHeight="1"/>
  </sheetData>
  <sortState ref="B7:FI250">
    <sortCondition ref="D8:D101"/>
  </sortState>
  <dataConsolidate/>
  <mergeCells count="211">
    <mergeCell ref="W5:W7"/>
    <mergeCell ref="X5:X7"/>
    <mergeCell ref="Z5:Z7"/>
    <mergeCell ref="AI6:AI7"/>
    <mergeCell ref="DH5:DH7"/>
    <mergeCell ref="DJ5:DJ7"/>
    <mergeCell ref="DK5:DK7"/>
    <mergeCell ref="DF5:DF7"/>
    <mergeCell ref="DG5:DG7"/>
    <mergeCell ref="CA5:CA7"/>
    <mergeCell ref="CH5:CH7"/>
    <mergeCell ref="BA5:BA7"/>
    <mergeCell ref="BD5:BD7"/>
    <mergeCell ref="BE5:BE7"/>
    <mergeCell ref="BG5:BG7"/>
    <mergeCell ref="BH5:BH7"/>
    <mergeCell ref="BK5:BK7"/>
    <mergeCell ref="BO5:BO7"/>
    <mergeCell ref="BP5:BP7"/>
    <mergeCell ref="BQ5:BQ7"/>
    <mergeCell ref="Y5:Y7"/>
    <mergeCell ref="AR5:AR7"/>
    <mergeCell ref="AE5:AF5"/>
    <mergeCell ref="AC6:AC7"/>
    <mergeCell ref="EG168:EG182"/>
    <mergeCell ref="BU5:BU7"/>
    <mergeCell ref="BV5:BV7"/>
    <mergeCell ref="BL5:BL7"/>
    <mergeCell ref="CR5:CR7"/>
    <mergeCell ref="CK5:CK7"/>
    <mergeCell ref="CN5:CN7"/>
    <mergeCell ref="BX5:BX7"/>
    <mergeCell ref="BY5:BY7"/>
    <mergeCell ref="DT5:DT7"/>
    <mergeCell ref="DU5:DU7"/>
    <mergeCell ref="DV5:DV7"/>
    <mergeCell ref="DR5:DR7"/>
    <mergeCell ref="DL5:DL7"/>
    <mergeCell ref="DQ5:DQ7"/>
    <mergeCell ref="DN5:DN7"/>
    <mergeCell ref="CS5:CS7"/>
    <mergeCell ref="BS5:BS7"/>
    <mergeCell ref="BT5:BT7"/>
    <mergeCell ref="CG5:CG7"/>
    <mergeCell ref="DM5:DM7"/>
    <mergeCell ref="CZ5:CZ7"/>
    <mergeCell ref="DD5:DD7"/>
    <mergeCell ref="DI5:DI7"/>
    <mergeCell ref="EQ204:EQ205"/>
    <mergeCell ref="EE168:EE182"/>
    <mergeCell ref="CO5:CO7"/>
    <mergeCell ref="CI5:CI7"/>
    <mergeCell ref="CJ5:CJ7"/>
    <mergeCell ref="CM5:CM7"/>
    <mergeCell ref="EH168:EH182"/>
    <mergeCell ref="DO5:DO7"/>
    <mergeCell ref="FC168:FC178"/>
    <mergeCell ref="FC179:FC182"/>
    <mergeCell ref="EY141:EY142"/>
    <mergeCell ref="ET143:ET156"/>
    <mergeCell ref="EX141:EX142"/>
    <mergeCell ref="ES143:ES156"/>
    <mergeCell ref="ES157:ES167"/>
    <mergeCell ref="CQ5:CQ7"/>
    <mergeCell ref="FC130:FC134"/>
    <mergeCell ref="FB130:FB134"/>
    <mergeCell ref="EE118:EE134"/>
    <mergeCell ref="EF118:EF134"/>
    <mergeCell ref="CT5:CT7"/>
    <mergeCell ref="CW5:CW7"/>
    <mergeCell ref="CU5:CU7"/>
    <mergeCell ref="DB5:DB7"/>
    <mergeCell ref="AD6:AD7"/>
    <mergeCell ref="AN5:AN7"/>
    <mergeCell ref="AO5:AO7"/>
    <mergeCell ref="AJ6:AJ7"/>
    <mergeCell ref="AK6:AK7"/>
    <mergeCell ref="AL6:AL7"/>
    <mergeCell ref="AI5:AL5"/>
    <mergeCell ref="BB5:BB7"/>
    <mergeCell ref="AW5:AW7"/>
    <mergeCell ref="AX5:AX7"/>
    <mergeCell ref="AY5:AY7"/>
    <mergeCell ref="DP5:DP7"/>
    <mergeCell ref="DS5:DS7"/>
    <mergeCell ref="DY107:DY108"/>
    <mergeCell ref="CV5:CV7"/>
    <mergeCell ref="AO3:AX4"/>
    <mergeCell ref="CA4:CC4"/>
    <mergeCell ref="BO4:BV4"/>
    <mergeCell ref="DW107:DW108"/>
    <mergeCell ref="CY5:CY7"/>
    <mergeCell ref="DA5:DA7"/>
    <mergeCell ref="BN6:BN7"/>
    <mergeCell ref="BI5:BI7"/>
    <mergeCell ref="BJ5:BJ7"/>
    <mergeCell ref="AT5:AT7"/>
    <mergeCell ref="AU5:AU7"/>
    <mergeCell ref="AV5:AV7"/>
    <mergeCell ref="AZ5:AZ7"/>
    <mergeCell ref="CD5:CD7"/>
    <mergeCell ref="CE5:CE7"/>
    <mergeCell ref="CB5:CB7"/>
    <mergeCell ref="BR5:BR7"/>
    <mergeCell ref="DC5:DC7"/>
    <mergeCell ref="CC5:CC7"/>
    <mergeCell ref="DE5:DE7"/>
    <mergeCell ref="CP5:CP7"/>
    <mergeCell ref="CX5:CX7"/>
    <mergeCell ref="BI3:BJ4"/>
    <mergeCell ref="CL5:CL7"/>
    <mergeCell ref="FD168:FD178"/>
    <mergeCell ref="FD179:FD182"/>
    <mergeCell ref="EU107:EU108"/>
    <mergeCell ref="DY112:DY114"/>
    <mergeCell ref="DX112:DX114"/>
    <mergeCell ref="EL113:EL114"/>
    <mergeCell ref="FC118:FC123"/>
    <mergeCell ref="FC124:FC129"/>
    <mergeCell ref="FB118:FB123"/>
    <mergeCell ref="FB124:FB129"/>
    <mergeCell ref="EY135:EY140"/>
    <mergeCell ref="EV107:EV108"/>
    <mergeCell ref="EA135:EA142"/>
    <mergeCell ref="EX135:EX140"/>
    <mergeCell ref="EB135:EB142"/>
    <mergeCell ref="DZ107:DZ108"/>
    <mergeCell ref="DZ135:DZ142"/>
    <mergeCell ref="EC118:EC134"/>
    <mergeCell ref="ED118:ED134"/>
    <mergeCell ref="EC135:EC142"/>
    <mergeCell ref="FQ3:GA3"/>
    <mergeCell ref="FQ4:GA4"/>
    <mergeCell ref="CK4:CO4"/>
    <mergeCell ref="EL3:FE4"/>
    <mergeCell ref="CF4:CJ4"/>
    <mergeCell ref="CF3:CY3"/>
    <mergeCell ref="CZ3:DV3"/>
    <mergeCell ref="CP4:CT4"/>
    <mergeCell ref="DN4:DQ4"/>
    <mergeCell ref="DS4:DV4"/>
    <mergeCell ref="CU4:CY4"/>
    <mergeCell ref="CZ4:DG4"/>
    <mergeCell ref="DI4:DL4"/>
    <mergeCell ref="B5:C7"/>
    <mergeCell ref="D5:D7"/>
    <mergeCell ref="E5:E7"/>
    <mergeCell ref="F5:F7"/>
    <mergeCell ref="H5:H7"/>
    <mergeCell ref="L5:L7"/>
    <mergeCell ref="M5:M7"/>
    <mergeCell ref="U5:U7"/>
    <mergeCell ref="V5:V7"/>
    <mergeCell ref="G5:G7"/>
    <mergeCell ref="P6:P7"/>
    <mergeCell ref="O6:O7"/>
    <mergeCell ref="Q6:Q7"/>
    <mergeCell ref="O5:Q5"/>
    <mergeCell ref="R5:T5"/>
    <mergeCell ref="R6:R7"/>
    <mergeCell ref="S6:S7"/>
    <mergeCell ref="T6:T7"/>
    <mergeCell ref="K5:K6"/>
    <mergeCell ref="AI3:AN4"/>
    <mergeCell ref="AA3:AH4"/>
    <mergeCell ref="DX143:DX167"/>
    <mergeCell ref="AB5:AB7"/>
    <mergeCell ref="E3:V4"/>
    <mergeCell ref="N5:N7"/>
    <mergeCell ref="AG5:AG7"/>
    <mergeCell ref="AH5:AH7"/>
    <mergeCell ref="AE6:AE7"/>
    <mergeCell ref="AM5:AM7"/>
    <mergeCell ref="AP5:AP7"/>
    <mergeCell ref="AS5:AS7"/>
    <mergeCell ref="AA5:AA7"/>
    <mergeCell ref="CD4:CE4"/>
    <mergeCell ref="BC5:BC7"/>
    <mergeCell ref="BF5:BF7"/>
    <mergeCell ref="AQ5:AQ7"/>
    <mergeCell ref="BZ5:BZ7"/>
    <mergeCell ref="AY3:BD4"/>
    <mergeCell ref="BE3:BH4"/>
    <mergeCell ref="I5:J6"/>
    <mergeCell ref="AC5:AD5"/>
    <mergeCell ref="AF6:AF7"/>
    <mergeCell ref="CF5:CF7"/>
    <mergeCell ref="EX1:FA1"/>
    <mergeCell ref="EJ228:EJ229"/>
    <mergeCell ref="DX183:DX195"/>
    <mergeCell ref="DY183:DY195"/>
    <mergeCell ref="DZ183:DZ195"/>
    <mergeCell ref="EA183:EA195"/>
    <mergeCell ref="DX204:DX205"/>
    <mergeCell ref="DY204:DY205"/>
    <mergeCell ref="DW216:DW218"/>
    <mergeCell ref="DX216:DX218"/>
    <mergeCell ref="ED196:ED198"/>
    <mergeCell ref="EV183:EV191"/>
    <mergeCell ref="EV192:EV195"/>
    <mergeCell ref="EW192:EW195"/>
    <mergeCell ref="EW183:EW191"/>
    <mergeCell ref="DW143:DW167"/>
    <mergeCell ref="ED1:EG1"/>
    <mergeCell ref="DY1:EB1"/>
    <mergeCell ref="EN1:EQ1"/>
    <mergeCell ref="EI1:EL1"/>
    <mergeCell ref="DY143:DY167"/>
    <mergeCell ref="DX107:DX108"/>
    <mergeCell ref="ET157:ET167"/>
    <mergeCell ref="EF168:EF182"/>
  </mergeCells>
  <phoneticPr fontId="7"/>
  <conditionalFormatting sqref="AO124:AX127 AO129:AX186 AO64:AX105 AO215:AX249 AO36:AX62 AO8:AX34">
    <cfRule type="cellIs" dxfId="1425" priority="47838" stopIfTrue="1" operator="equal">
      <formula>"B"</formula>
    </cfRule>
    <cfRule type="cellIs" dxfId="1424" priority="47839" stopIfTrue="1" operator="equal">
      <formula>"C"</formula>
    </cfRule>
    <cfRule type="cellIs" dxfId="1423" priority="47840" stopIfTrue="1" operator="equal">
      <formula>"D"</formula>
    </cfRule>
  </conditionalFormatting>
  <conditionalFormatting sqref="AN124:AN187 AN64:AN105 AN215:AN242 AN36:AN62 AN8:AN34">
    <cfRule type="cellIs" dxfId="1422" priority="47835" operator="lessThanOrEqual">
      <formula>10</formula>
    </cfRule>
  </conditionalFormatting>
  <conditionalFormatting sqref="AM124:AM127 AM129:AM186 AM64:AM105 AM215:AM242 AM36:AM62 AM8:AM34">
    <cfRule type="cellIs" dxfId="1421" priority="47833" operator="notEqual">
      <formula>"60年未満"</formula>
    </cfRule>
    <cfRule type="cellIs" dxfId="1420" priority="47834" operator="equal">
      <formula>"60年未満"</formula>
    </cfRule>
  </conditionalFormatting>
  <conditionalFormatting sqref="AL124:AL127 AL129:AL186 AL64:AL105 AL215:AL242 AL36:AL62 AL8:AL34">
    <cfRule type="cellIs" dxfId="1419" priority="47825" operator="equal">
      <formula>"×"</formula>
    </cfRule>
  </conditionalFormatting>
  <conditionalFormatting sqref="DU241:DU242 CX124:CY127 CX8:CY9 CX129:CY242 CS215:CU242 CS36:CU187 CS8:CU34 CX11:CY105 DK8:DL242 DP8:DQ242 CK8:CK242 DU8:DV240 CN8:CP242">
    <cfRule type="expression" dxfId="1418" priority="47841">
      <formula>$CF8=CK8</formula>
    </cfRule>
  </conditionalFormatting>
  <conditionalFormatting sqref="DI8:DI9 CL124:CL187 CL215:CL242 CL36:CL105 CL8:CL34 DI11:DI242">
    <cfRule type="expression" dxfId="1417" priority="48132">
      <formula>AND($CK8&lt;&gt;"",$CF8=$CK8)</formula>
    </cfRule>
  </conditionalFormatting>
  <conditionalFormatting sqref="DJ8:DJ9 CM124:CM187 CM215:CM242 CM36:CM105 CM8:CM34 DJ11:DJ242">
    <cfRule type="expression" dxfId="1416" priority="48136">
      <formula>AND($CF8=$CK8,$CK8&lt;&gt;"")</formula>
    </cfRule>
  </conditionalFormatting>
  <conditionalFormatting sqref="CR129 CR124:CR127 CQ124:CQ129 CQ8:CR9 CQ130:CR242 DN215:DO242 DN36:DO187 DN8:DO34 CQ11:CR105">
    <cfRule type="expression" dxfId="1415" priority="48152">
      <formula>AND($CF8=$CP8,$CP8&lt;&gt;"")</formula>
    </cfRule>
  </conditionalFormatting>
  <conditionalFormatting sqref="CV8:CV9 DS124:DS187 DS215:DS242 DS36:DS105 DS8:DS34 CV11:CV242">
    <cfRule type="expression" dxfId="1414" priority="48161">
      <formula>AND($CU8&lt;&gt;"",$CF8=$CU8)</formula>
    </cfRule>
  </conditionalFormatting>
  <conditionalFormatting sqref="CW124:CW127 CW8:CW9 CW129:CW242 DT215:DT242 DT36:DT187 DT8:DT34 CW11:CW105">
    <cfRule type="expression" dxfId="1413" priority="48162">
      <formula>AND($CF8=$CU8,$CU8&lt;&gt;"")</formula>
    </cfRule>
  </conditionalFormatting>
  <conditionalFormatting sqref="BF124:BH186 BF64:BH105 BF215:BH242 BF36:BH62 BF8:BH34">
    <cfRule type="cellIs" dxfId="1412" priority="1250" stopIfTrue="1" operator="equal">
      <formula>"修繕"</formula>
    </cfRule>
    <cfRule type="cellIs" dxfId="1411" priority="1251" stopIfTrue="1" operator="equal">
      <formula>"改修"</formula>
    </cfRule>
  </conditionalFormatting>
  <conditionalFormatting sqref="AO128:AX128">
    <cfRule type="cellIs" dxfId="1410" priority="1238" stopIfTrue="1" operator="equal">
      <formula>"B"</formula>
    </cfRule>
    <cfRule type="cellIs" dxfId="1409" priority="1239" stopIfTrue="1" operator="equal">
      <formula>"C"</formula>
    </cfRule>
    <cfRule type="cellIs" dxfId="1408" priority="1240" stopIfTrue="1" operator="equal">
      <formula>"D"</formula>
    </cfRule>
  </conditionalFormatting>
  <conditionalFormatting sqref="AM128">
    <cfRule type="cellIs" dxfId="1407" priority="1235" operator="notEqual">
      <formula>"60年未満"</formula>
    </cfRule>
    <cfRule type="cellIs" dxfId="1406" priority="1236" operator="equal">
      <formula>"60年未満"</formula>
    </cfRule>
  </conditionalFormatting>
  <conditionalFormatting sqref="AL128">
    <cfRule type="cellIs" dxfId="1405" priority="1234" operator="equal">
      <formula>"×"</formula>
    </cfRule>
  </conditionalFormatting>
  <conditionalFormatting sqref="CX128:CY128">
    <cfRule type="expression" dxfId="1404" priority="1241">
      <formula>$CF128=CX128</formula>
    </cfRule>
  </conditionalFormatting>
  <conditionalFormatting sqref="CR128">
    <cfRule type="expression" dxfId="1403" priority="1244">
      <formula>AND($CF128=$CP128,$CP128&lt;&gt;"")</formula>
    </cfRule>
  </conditionalFormatting>
  <conditionalFormatting sqref="CW128">
    <cfRule type="expression" dxfId="1402" priority="1246">
      <formula>AND($CF128=$CU128,$CU128&lt;&gt;"")</formula>
    </cfRule>
  </conditionalFormatting>
  <conditionalFormatting sqref="CQ8:CQ9 CQ124:CQ187 CQ215:CQ242 CQ36:CQ105 CQ11:CQ34">
    <cfRule type="expression" dxfId="1401" priority="1186">
      <formula>$BI8="中規模のみで残存維持"</formula>
    </cfRule>
  </conditionalFormatting>
  <conditionalFormatting sqref="AO188:AX213">
    <cfRule type="cellIs" dxfId="1400" priority="1153" stopIfTrue="1" operator="equal">
      <formula>"B"</formula>
    </cfRule>
    <cfRule type="cellIs" dxfId="1399" priority="1154" stopIfTrue="1" operator="equal">
      <formula>"C"</formula>
    </cfRule>
    <cfRule type="cellIs" dxfId="1398" priority="1155" stopIfTrue="1" operator="equal">
      <formula>"D"</formula>
    </cfRule>
  </conditionalFormatting>
  <conditionalFormatting sqref="AN188:AN214">
    <cfRule type="cellIs" dxfId="1397" priority="1152" operator="lessThanOrEqual">
      <formula>10</formula>
    </cfRule>
  </conditionalFormatting>
  <conditionalFormatting sqref="AM188:AM213">
    <cfRule type="cellIs" dxfId="1396" priority="1150" operator="notEqual">
      <formula>"60年未満"</formula>
    </cfRule>
    <cfRule type="cellIs" dxfId="1395" priority="1151" operator="equal">
      <formula>"60年未満"</formula>
    </cfRule>
  </conditionalFormatting>
  <conditionalFormatting sqref="AL188:AL213">
    <cfRule type="cellIs" dxfId="1394" priority="1149" operator="equal">
      <formula>"×"</formula>
    </cfRule>
  </conditionalFormatting>
  <conditionalFormatting sqref="CS188:CU214">
    <cfRule type="expression" dxfId="1393" priority="1156">
      <formula>$CF188=CS188</formula>
    </cfRule>
  </conditionalFormatting>
  <conditionalFormatting sqref="CL188:CL214">
    <cfRule type="expression" dxfId="1392" priority="1157">
      <formula>AND($CK188&lt;&gt;"",$CF188=$CK188)</formula>
    </cfRule>
  </conditionalFormatting>
  <conditionalFormatting sqref="CM188:CM214">
    <cfRule type="expression" dxfId="1391" priority="1158">
      <formula>AND($CF188=$CK188,$CK188&lt;&gt;"")</formula>
    </cfRule>
  </conditionalFormatting>
  <conditionalFormatting sqref="DN188:DO214">
    <cfRule type="expression" dxfId="1390" priority="1159">
      <formula>AND($CF188=$CP188,$CP188&lt;&gt;"")</formula>
    </cfRule>
  </conditionalFormatting>
  <conditionalFormatting sqref="DS188:DS214">
    <cfRule type="expression" dxfId="1389" priority="1160">
      <formula>AND($CU188&lt;&gt;"",$CF188=$CU188)</formula>
    </cfRule>
  </conditionalFormatting>
  <conditionalFormatting sqref="DT188:DT214">
    <cfRule type="expression" dxfId="1388" priority="1161">
      <formula>AND($CF188=$CU188,$CU188&lt;&gt;"")</formula>
    </cfRule>
  </conditionalFormatting>
  <conditionalFormatting sqref="BF188:BH213">
    <cfRule type="cellIs" dxfId="1387" priority="1147" stopIfTrue="1" operator="equal">
      <formula>"修繕"</formula>
    </cfRule>
    <cfRule type="cellIs" dxfId="1386" priority="1148" stopIfTrue="1" operator="equal">
      <formula>"改修"</formula>
    </cfRule>
  </conditionalFormatting>
  <conditionalFormatting sqref="AO214:AX214">
    <cfRule type="cellIs" dxfId="1385" priority="1144" stopIfTrue="1" operator="equal">
      <formula>"B"</formula>
    </cfRule>
    <cfRule type="cellIs" dxfId="1384" priority="1145" stopIfTrue="1" operator="equal">
      <formula>"C"</formula>
    </cfRule>
    <cfRule type="cellIs" dxfId="1383" priority="1146" stopIfTrue="1" operator="equal">
      <formula>"D"</formula>
    </cfRule>
  </conditionalFormatting>
  <conditionalFormatting sqref="AM214">
    <cfRule type="cellIs" dxfId="1382" priority="1142" operator="notEqual">
      <formula>"60年未満"</formula>
    </cfRule>
    <cfRule type="cellIs" dxfId="1381" priority="1143" operator="equal">
      <formula>"60年未満"</formula>
    </cfRule>
  </conditionalFormatting>
  <conditionalFormatting sqref="AL214">
    <cfRule type="cellIs" dxfId="1380" priority="1141" operator="equal">
      <formula>"×"</formula>
    </cfRule>
  </conditionalFormatting>
  <conditionalFormatting sqref="BF214:BH214">
    <cfRule type="cellIs" dxfId="1379" priority="1139" stopIfTrue="1" operator="equal">
      <formula>"修繕"</formula>
    </cfRule>
    <cfRule type="cellIs" dxfId="1378" priority="1140" stopIfTrue="1" operator="equal">
      <formula>"改修"</formula>
    </cfRule>
  </conditionalFormatting>
  <conditionalFormatting sqref="CQ188:CQ214">
    <cfRule type="expression" dxfId="1377" priority="1138">
      <formula>$BI188="中規模のみで残存維持"</formula>
    </cfRule>
  </conditionalFormatting>
  <conditionalFormatting sqref="AO187:AX187">
    <cfRule type="cellIs" dxfId="1376" priority="1120" stopIfTrue="1" operator="equal">
      <formula>"B"</formula>
    </cfRule>
    <cfRule type="cellIs" dxfId="1375" priority="1121" stopIfTrue="1" operator="equal">
      <formula>"C"</formula>
    </cfRule>
    <cfRule type="cellIs" dxfId="1374" priority="1122" stopIfTrue="1" operator="equal">
      <formula>"D"</formula>
    </cfRule>
  </conditionalFormatting>
  <conditionalFormatting sqref="AM187">
    <cfRule type="cellIs" dxfId="1373" priority="1118" operator="notEqual">
      <formula>"60年未満"</formula>
    </cfRule>
    <cfRule type="cellIs" dxfId="1372" priority="1119" operator="equal">
      <formula>"60年未満"</formula>
    </cfRule>
  </conditionalFormatting>
  <conditionalFormatting sqref="AL187">
    <cfRule type="cellIs" dxfId="1371" priority="1117" operator="equal">
      <formula>"×"</formula>
    </cfRule>
  </conditionalFormatting>
  <conditionalFormatting sqref="BF187:BH187">
    <cfRule type="cellIs" dxfId="1370" priority="1115" stopIfTrue="1" operator="equal">
      <formula>"修繕"</formula>
    </cfRule>
    <cfRule type="cellIs" dxfId="1369" priority="1116" stopIfTrue="1" operator="equal">
      <formula>"改修"</formula>
    </cfRule>
  </conditionalFormatting>
  <conditionalFormatting sqref="AO106:AX123">
    <cfRule type="cellIs" dxfId="1368" priority="1105" stopIfTrue="1" operator="equal">
      <formula>"B"</formula>
    </cfRule>
    <cfRule type="cellIs" dxfId="1367" priority="1106" stopIfTrue="1" operator="equal">
      <formula>"C"</formula>
    </cfRule>
    <cfRule type="cellIs" dxfId="1366" priority="1107" stopIfTrue="1" operator="equal">
      <formula>"D"</formula>
    </cfRule>
  </conditionalFormatting>
  <conditionalFormatting sqref="AN106:AN123">
    <cfRule type="cellIs" dxfId="1365" priority="1104" operator="lessThanOrEqual">
      <formula>10</formula>
    </cfRule>
  </conditionalFormatting>
  <conditionalFormatting sqref="AM106:AM123">
    <cfRule type="cellIs" dxfId="1364" priority="1102" operator="notEqual">
      <formula>"60年未満"</formula>
    </cfRule>
    <cfRule type="cellIs" dxfId="1363" priority="1103" operator="equal">
      <formula>"60年未満"</formula>
    </cfRule>
  </conditionalFormatting>
  <conditionalFormatting sqref="AL106:AL123">
    <cfRule type="cellIs" dxfId="1362" priority="1101" operator="equal">
      <formula>"×"</formula>
    </cfRule>
  </conditionalFormatting>
  <conditionalFormatting sqref="CX106:CY123">
    <cfRule type="expression" dxfId="1361" priority="1108">
      <formula>$CF106=CX106</formula>
    </cfRule>
  </conditionalFormatting>
  <conditionalFormatting sqref="CL106:CL123">
    <cfRule type="expression" dxfId="1360" priority="1109">
      <formula>AND($CK106&lt;&gt;"",$CF106=$CK106)</formula>
    </cfRule>
  </conditionalFormatting>
  <conditionalFormatting sqref="CM106:CM123">
    <cfRule type="expression" dxfId="1359" priority="1110">
      <formula>AND($CF106=$CK106,$CK106&lt;&gt;"")</formula>
    </cfRule>
  </conditionalFormatting>
  <conditionalFormatting sqref="CQ106:CR123">
    <cfRule type="expression" dxfId="1358" priority="1111">
      <formula>AND($CF106=$CP106,$CP106&lt;&gt;"")</formula>
    </cfRule>
  </conditionalFormatting>
  <conditionalFormatting sqref="DS106:DS123">
    <cfRule type="expression" dxfId="1357" priority="1112">
      <formula>AND($CU106&lt;&gt;"",$CF106=$CU106)</formula>
    </cfRule>
  </conditionalFormatting>
  <conditionalFormatting sqref="CW106:CW123">
    <cfRule type="expression" dxfId="1356" priority="1113">
      <formula>AND($CF106=$CU106,$CU106&lt;&gt;"")</formula>
    </cfRule>
  </conditionalFormatting>
  <conditionalFormatting sqref="BF106:BH123">
    <cfRule type="cellIs" dxfId="1355" priority="1099" stopIfTrue="1" operator="equal">
      <formula>"修繕"</formula>
    </cfRule>
    <cfRule type="cellIs" dxfId="1354" priority="1100" stopIfTrue="1" operator="equal">
      <formula>"改修"</formula>
    </cfRule>
  </conditionalFormatting>
  <conditionalFormatting sqref="CQ106:CQ123">
    <cfRule type="expression" dxfId="1353" priority="1089">
      <formula>$BI106="中規模のみで残存維持"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2" priority="942" stopIfTrue="1" operator="equal">
      <formula>"建替え"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1" priority="941" stopIfTrue="1" operator="equal">
      <formula>"大改"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0" priority="939" stopIfTrue="1" operator="equal">
      <formula>"中修"</formula>
    </cfRule>
    <cfRule type="cellIs" dxfId="1349" priority="940" stopIfTrue="1" operator="equal">
      <formula>"中改"</formula>
    </cfRule>
  </conditionalFormatting>
  <conditionalFormatting sqref="EB118">
    <cfRule type="cellIs" dxfId="1348" priority="932" stopIfTrue="1" operator="equal">
      <formula>"建替え"</formula>
    </cfRule>
  </conditionalFormatting>
  <conditionalFormatting sqref="EB118">
    <cfRule type="cellIs" dxfId="1347" priority="931" stopIfTrue="1" operator="equal">
      <formula>"大改"</formula>
    </cfRule>
  </conditionalFormatting>
  <conditionalFormatting sqref="EB118">
    <cfRule type="cellIs" dxfId="1346" priority="929" stopIfTrue="1" operator="equal">
      <formula>"中修"</formula>
    </cfRule>
    <cfRule type="cellIs" dxfId="1345" priority="930" stopIfTrue="1" operator="equal">
      <formula>"中改"</formula>
    </cfRule>
  </conditionalFormatting>
  <conditionalFormatting sqref="EC118:EF118">
    <cfRule type="cellIs" dxfId="1344" priority="908" stopIfTrue="1" operator="equal">
      <formula>"建替え"</formula>
    </cfRule>
  </conditionalFormatting>
  <conditionalFormatting sqref="EC118:EF118">
    <cfRule type="cellIs" dxfId="1343" priority="907" stopIfTrue="1" operator="equal">
      <formula>"大改"</formula>
    </cfRule>
  </conditionalFormatting>
  <conditionalFormatting sqref="EC118:EF118">
    <cfRule type="cellIs" dxfId="1342" priority="905" stopIfTrue="1" operator="equal">
      <formula>"中修"</formula>
    </cfRule>
    <cfRule type="cellIs" dxfId="1341" priority="906" stopIfTrue="1" operator="equal">
      <formula>"中改"</formula>
    </cfRule>
  </conditionalFormatting>
  <conditionalFormatting sqref="DY135">
    <cfRule type="cellIs" dxfId="1340" priority="904" stopIfTrue="1" operator="equal">
      <formula>"建替え"</formula>
    </cfRule>
  </conditionalFormatting>
  <conditionalFormatting sqref="DY135">
    <cfRule type="cellIs" dxfId="1339" priority="903" stopIfTrue="1" operator="equal">
      <formula>"大改"</formula>
    </cfRule>
  </conditionalFormatting>
  <conditionalFormatting sqref="DY135">
    <cfRule type="cellIs" dxfId="1338" priority="901" stopIfTrue="1" operator="equal">
      <formula>"中修"</formula>
    </cfRule>
    <cfRule type="cellIs" dxfId="1337" priority="902" stopIfTrue="1" operator="equal">
      <formula>"中改"</formula>
    </cfRule>
  </conditionalFormatting>
  <conditionalFormatting sqref="DZ135:EC135">
    <cfRule type="cellIs" dxfId="1336" priority="900" stopIfTrue="1" operator="equal">
      <formula>"建替え"</formula>
    </cfRule>
  </conditionalFormatting>
  <conditionalFormatting sqref="DZ135:EC135">
    <cfRule type="cellIs" dxfId="1335" priority="899" stopIfTrue="1" operator="equal">
      <formula>"大改"</formula>
    </cfRule>
  </conditionalFormatting>
  <conditionalFormatting sqref="DZ135:EC135">
    <cfRule type="cellIs" dxfId="1334" priority="897" stopIfTrue="1" operator="equal">
      <formula>"中修"</formula>
    </cfRule>
    <cfRule type="cellIs" dxfId="1333" priority="898" stopIfTrue="1" operator="equal">
      <formula>"中改"</formula>
    </cfRule>
  </conditionalFormatting>
  <conditionalFormatting sqref="EE168:EH168">
    <cfRule type="cellIs" dxfId="1332" priority="884" stopIfTrue="1" operator="equal">
      <formula>"建替え"</formula>
    </cfRule>
  </conditionalFormatting>
  <conditionalFormatting sqref="EE168:EH168">
    <cfRule type="cellIs" dxfId="1331" priority="883" stopIfTrue="1" operator="equal">
      <formula>"大改"</formula>
    </cfRule>
  </conditionalFormatting>
  <conditionalFormatting sqref="EE168:EH168">
    <cfRule type="cellIs" dxfId="1330" priority="881" stopIfTrue="1" operator="equal">
      <formula>"中修"</formula>
    </cfRule>
    <cfRule type="cellIs" dxfId="1329" priority="882" stopIfTrue="1" operator="equal">
      <formula>"中改"</formula>
    </cfRule>
  </conditionalFormatting>
  <conditionalFormatting sqref="DX183:EA183">
    <cfRule type="cellIs" dxfId="1328" priority="864" stopIfTrue="1" operator="equal">
      <formula>"建替え"</formula>
    </cfRule>
  </conditionalFormatting>
  <conditionalFormatting sqref="DX183:EA183">
    <cfRule type="cellIs" dxfId="1327" priority="863" stopIfTrue="1" operator="equal">
      <formula>"大改"</formula>
    </cfRule>
  </conditionalFormatting>
  <conditionalFormatting sqref="DX183:EA183">
    <cfRule type="cellIs" dxfId="1326" priority="861" stopIfTrue="1" operator="equal">
      <formula>"中修"</formula>
    </cfRule>
    <cfRule type="cellIs" dxfId="1325" priority="862" stopIfTrue="1" operator="equal">
      <formula>"中改"</formula>
    </cfRule>
  </conditionalFormatting>
  <conditionalFormatting sqref="EB217:EB220">
    <cfRule type="cellIs" dxfId="1324" priority="828" stopIfTrue="1" operator="equal">
      <formula>"建替え"</formula>
    </cfRule>
  </conditionalFormatting>
  <conditionalFormatting sqref="EB217:EB220">
    <cfRule type="cellIs" dxfId="1323" priority="827" stopIfTrue="1" operator="equal">
      <formula>"大改"</formula>
    </cfRule>
  </conditionalFormatting>
  <conditionalFormatting sqref="EB217:EB220">
    <cfRule type="cellIs" dxfId="1322" priority="825" stopIfTrue="1" operator="equal">
      <formula>"中修"</formula>
    </cfRule>
    <cfRule type="cellIs" dxfId="1321" priority="826" stopIfTrue="1" operator="equal">
      <formula>"中改"</formula>
    </cfRule>
  </conditionalFormatting>
  <conditionalFormatting sqref="EB221">
    <cfRule type="cellIs" dxfId="1320" priority="824" stopIfTrue="1" operator="equal">
      <formula>"建替え"</formula>
    </cfRule>
  </conditionalFormatting>
  <conditionalFormatting sqref="EB221">
    <cfRule type="cellIs" dxfId="1319" priority="823" stopIfTrue="1" operator="equal">
      <formula>"大改"</formula>
    </cfRule>
  </conditionalFormatting>
  <conditionalFormatting sqref="EB221">
    <cfRule type="cellIs" dxfId="1318" priority="821" stopIfTrue="1" operator="equal">
      <formula>"中修"</formula>
    </cfRule>
    <cfRule type="cellIs" dxfId="1317" priority="822" stopIfTrue="1" operator="equal">
      <formula>"中改"</formula>
    </cfRule>
  </conditionalFormatting>
  <conditionalFormatting sqref="DZ204:EC207 DZ208:EA208">
    <cfRule type="cellIs" dxfId="1316" priority="816" stopIfTrue="1" operator="equal">
      <formula>"建替え"</formula>
    </cfRule>
  </conditionalFormatting>
  <conditionalFormatting sqref="DZ204:EC207 DZ208:EA208">
    <cfRule type="cellIs" dxfId="1315" priority="815" stopIfTrue="1" operator="equal">
      <formula>"大改"</formula>
    </cfRule>
  </conditionalFormatting>
  <conditionalFormatting sqref="DZ204:EC207 DZ208:EA208">
    <cfRule type="cellIs" dxfId="1314" priority="813" stopIfTrue="1" operator="equal">
      <formula>"中修"</formula>
    </cfRule>
    <cfRule type="cellIs" dxfId="1313" priority="814" stopIfTrue="1" operator="equal">
      <formula>"中改"</formula>
    </cfRule>
  </conditionalFormatting>
  <conditionalFormatting sqref="ER209">
    <cfRule type="cellIs" dxfId="1312" priority="808" stopIfTrue="1" operator="equal">
      <formula>"建替え"</formula>
    </cfRule>
  </conditionalFormatting>
  <conditionalFormatting sqref="ER209">
    <cfRule type="cellIs" dxfId="1311" priority="807" stopIfTrue="1" operator="equal">
      <formula>"大改"</formula>
    </cfRule>
  </conditionalFormatting>
  <conditionalFormatting sqref="ER209">
    <cfRule type="cellIs" dxfId="1310" priority="805" stopIfTrue="1" operator="equal">
      <formula>"中修"</formula>
    </cfRule>
    <cfRule type="cellIs" dxfId="1309" priority="806" stopIfTrue="1" operator="equal">
      <formula>"中改"</formula>
    </cfRule>
  </conditionalFormatting>
  <conditionalFormatting sqref="CX10:CY10">
    <cfRule type="expression" dxfId="1308" priority="778">
      <formula>$CF10=CX10</formula>
    </cfRule>
  </conditionalFormatting>
  <conditionalFormatting sqref="DI10">
    <cfRule type="expression" dxfId="1307" priority="779">
      <formula>AND($CK10&lt;&gt;"",$CF10=$CK10)</formula>
    </cfRule>
  </conditionalFormatting>
  <conditionalFormatting sqref="DJ10">
    <cfRule type="expression" dxfId="1306" priority="780">
      <formula>AND($CF10=$CK10,$CK10&lt;&gt;"")</formula>
    </cfRule>
  </conditionalFormatting>
  <conditionalFormatting sqref="CQ10:CR10">
    <cfRule type="expression" dxfId="1305" priority="781">
      <formula>AND($CF10=$CP10,$CP10&lt;&gt;"")</formula>
    </cfRule>
  </conditionalFormatting>
  <conditionalFormatting sqref="CV10">
    <cfRule type="expression" dxfId="1304" priority="782">
      <formula>AND($CU10&lt;&gt;"",$CF10=$CU10)</formula>
    </cfRule>
  </conditionalFormatting>
  <conditionalFormatting sqref="CW10">
    <cfRule type="expression" dxfId="1303" priority="783">
      <formula>AND($CF10=$CU10,$CU10&lt;&gt;"")</formula>
    </cfRule>
  </conditionalFormatting>
  <conditionalFormatting sqref="CQ10">
    <cfRule type="expression" dxfId="1302" priority="777">
      <formula>$BI10="中規模のみで残存維持"</formula>
    </cfRule>
  </conditionalFormatting>
  <conditionalFormatting sqref="AO63:AX63">
    <cfRule type="cellIs" dxfId="1301" priority="762" stopIfTrue="1" operator="equal">
      <formula>"B"</formula>
    </cfRule>
    <cfRule type="cellIs" dxfId="1300" priority="763" stopIfTrue="1" operator="equal">
      <formula>"C"</formula>
    </cfRule>
    <cfRule type="cellIs" dxfId="1299" priority="764" stopIfTrue="1" operator="equal">
      <formula>"D"</formula>
    </cfRule>
  </conditionalFormatting>
  <conditionalFormatting sqref="AN63">
    <cfRule type="cellIs" dxfId="1298" priority="761" operator="lessThanOrEqual">
      <formula>10</formula>
    </cfRule>
  </conditionalFormatting>
  <conditionalFormatting sqref="AM63">
    <cfRule type="cellIs" dxfId="1297" priority="759" operator="notEqual">
      <formula>"60年未満"</formula>
    </cfRule>
    <cfRule type="cellIs" dxfId="1296" priority="760" operator="equal">
      <formula>"60年未満"</formula>
    </cfRule>
  </conditionalFormatting>
  <conditionalFormatting sqref="AL63">
    <cfRule type="cellIs" dxfId="1295" priority="758" operator="equal">
      <formula>"×"</formula>
    </cfRule>
  </conditionalFormatting>
  <conditionalFormatting sqref="BF63:BH63">
    <cfRule type="cellIs" dxfId="1294" priority="756" stopIfTrue="1" operator="equal">
      <formula>"修繕"</formula>
    </cfRule>
    <cfRule type="cellIs" dxfId="1293" priority="757" stopIfTrue="1" operator="equal">
      <formula>"改修"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2" priority="734" stopIfTrue="1" operator="equal">
      <formula>"建替え"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1" priority="733" stopIfTrue="1" operator="equal">
      <formula>"大改"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0" priority="731" stopIfTrue="1" operator="equal">
      <formula>"中修"</formula>
    </cfRule>
    <cfRule type="cellIs" dxfId="1289" priority="732" stopIfTrue="1" operator="equal">
      <formula>"中改"</formula>
    </cfRule>
  </conditionalFormatting>
  <conditionalFormatting sqref="EF25">
    <cfRule type="cellIs" dxfId="1288" priority="729" stopIfTrue="1" operator="equal">
      <formula>"建替え"</formula>
    </cfRule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K61:EK62">
    <cfRule type="cellIs" dxfId="1287" priority="724" stopIfTrue="1" operator="equal">
      <formula>"建替え"</formula>
    </cfRule>
  </conditionalFormatting>
  <conditionalFormatting sqref="EK61:EK62">
    <cfRule type="cellIs" dxfId="1286" priority="723" stopIfTrue="1" operator="equal">
      <formula>"大改"</formula>
    </cfRule>
  </conditionalFormatting>
  <conditionalFormatting sqref="EK61:EK62">
    <cfRule type="cellIs" dxfId="1285" priority="721" stopIfTrue="1" operator="equal">
      <formula>"中修"</formula>
    </cfRule>
    <cfRule type="cellIs" dxfId="1284" priority="722" stopIfTrue="1" operator="equal">
      <formula>"中改"</formula>
    </cfRule>
  </conditionalFormatting>
  <conditionalFormatting sqref="EQ209">
    <cfRule type="cellIs" dxfId="1283" priority="716" stopIfTrue="1" operator="equal">
      <formula>"建替え"</formula>
    </cfRule>
  </conditionalFormatting>
  <conditionalFormatting sqref="EQ209">
    <cfRule type="cellIs" dxfId="1282" priority="715" stopIfTrue="1" operator="equal">
      <formula>"大改"</formula>
    </cfRule>
  </conditionalFormatting>
  <conditionalFormatting sqref="EQ209">
    <cfRule type="cellIs" dxfId="1281" priority="713" stopIfTrue="1" operator="equal">
      <formula>"中修"</formula>
    </cfRule>
    <cfRule type="cellIs" dxfId="1280" priority="714" stopIfTrue="1" operator="equal">
      <formula>"中改"</formula>
    </cfRule>
  </conditionalFormatting>
  <conditionalFormatting sqref="EH118:EH129">
    <cfRule type="cellIs" dxfId="1279" priority="696" stopIfTrue="1" operator="equal">
      <formula>"建替え"</formula>
    </cfRule>
  </conditionalFormatting>
  <conditionalFormatting sqref="EH118:EH129">
    <cfRule type="cellIs" dxfId="1278" priority="695" stopIfTrue="1" operator="equal">
      <formula>"大改"</formula>
    </cfRule>
  </conditionalFormatting>
  <conditionalFormatting sqref="EH118:EH129">
    <cfRule type="cellIs" dxfId="1277" priority="693" stopIfTrue="1" operator="equal">
      <formula>"中修"</formula>
    </cfRule>
    <cfRule type="cellIs" dxfId="1276" priority="694" stopIfTrue="1" operator="equal">
      <formula>"中改"</formula>
    </cfRule>
  </conditionalFormatting>
  <conditionalFormatting sqref="ED135:ED142">
    <cfRule type="cellIs" dxfId="1275" priority="692" stopIfTrue="1" operator="equal">
      <formula>"建替え"</formula>
    </cfRule>
  </conditionalFormatting>
  <conditionalFormatting sqref="ED135:ED142">
    <cfRule type="cellIs" dxfId="1274" priority="691" stopIfTrue="1" operator="equal">
      <formula>"大改"</formula>
    </cfRule>
  </conditionalFormatting>
  <conditionalFormatting sqref="ED135:ED142">
    <cfRule type="cellIs" dxfId="1273" priority="689" stopIfTrue="1" operator="equal">
      <formula>"中修"</formula>
    </cfRule>
    <cfRule type="cellIs" dxfId="1272" priority="690" stopIfTrue="1" operator="equal">
      <formula>"中改"</formula>
    </cfRule>
  </conditionalFormatting>
  <conditionalFormatting sqref="DZ143:DZ167">
    <cfRule type="cellIs" dxfId="1271" priority="688" stopIfTrue="1" operator="equal">
      <formula>"建替え"</formula>
    </cfRule>
  </conditionalFormatting>
  <conditionalFormatting sqref="DZ143:DZ167">
    <cfRule type="cellIs" dxfId="1270" priority="687" stopIfTrue="1" operator="equal">
      <formula>"大改"</formula>
    </cfRule>
  </conditionalFormatting>
  <conditionalFormatting sqref="DZ143:DZ167">
    <cfRule type="cellIs" dxfId="1269" priority="685" stopIfTrue="1" operator="equal">
      <formula>"中修"</formula>
    </cfRule>
    <cfRule type="cellIs" dxfId="1268" priority="686" stopIfTrue="1" operator="equal">
      <formula>"中改"</formula>
    </cfRule>
  </conditionalFormatting>
  <conditionalFormatting sqref="EI168:EI182">
    <cfRule type="cellIs" dxfId="1267" priority="684" stopIfTrue="1" operator="equal">
      <formula>"建替え"</formula>
    </cfRule>
  </conditionalFormatting>
  <conditionalFormatting sqref="EI168:EI182">
    <cfRule type="cellIs" dxfId="1266" priority="683" stopIfTrue="1" operator="equal">
      <formula>"大改"</formula>
    </cfRule>
  </conditionalFormatting>
  <conditionalFormatting sqref="EI168:EI182">
    <cfRule type="cellIs" dxfId="1265" priority="681" stopIfTrue="1" operator="equal">
      <formula>"中修"</formula>
    </cfRule>
    <cfRule type="cellIs" dxfId="1264" priority="682" stopIfTrue="1" operator="equal">
      <formula>"中改"</formula>
    </cfRule>
  </conditionalFormatting>
  <conditionalFormatting sqref="EH130:EH134">
    <cfRule type="cellIs" dxfId="1263" priority="680" stopIfTrue="1" operator="equal">
      <formula>"建替え"</formula>
    </cfRule>
  </conditionalFormatting>
  <conditionalFormatting sqref="EH130:EH134">
    <cfRule type="cellIs" dxfId="1262" priority="679" stopIfTrue="1" operator="equal">
      <formula>"大改"</formula>
    </cfRule>
  </conditionalFormatting>
  <conditionalFormatting sqref="EH130:EH134">
    <cfRule type="cellIs" dxfId="1261" priority="677" stopIfTrue="1" operator="equal">
      <formula>"中修"</formula>
    </cfRule>
    <cfRule type="cellIs" dxfId="1260" priority="678" stopIfTrue="1" operator="equal">
      <formula>"中改"</formula>
    </cfRule>
  </conditionalFormatting>
  <conditionalFormatting sqref="EB183:EB195">
    <cfRule type="cellIs" dxfId="1259" priority="676" stopIfTrue="1" operator="equal">
      <formula>"建替え"</formula>
    </cfRule>
  </conditionalFormatting>
  <conditionalFormatting sqref="EB183:EB195">
    <cfRule type="cellIs" dxfId="1258" priority="675" stopIfTrue="1" operator="equal">
      <formula>"大改"</formula>
    </cfRule>
  </conditionalFormatting>
  <conditionalFormatting sqref="EB183:EB195">
    <cfRule type="cellIs" dxfId="1257" priority="673" stopIfTrue="1" operator="equal">
      <formula>"中修"</formula>
    </cfRule>
    <cfRule type="cellIs" dxfId="1256" priority="674" stopIfTrue="1" operator="equal">
      <formula>"中改"</formula>
    </cfRule>
  </conditionalFormatting>
  <conditionalFormatting sqref="DZ199:EA199">
    <cfRule type="cellIs" dxfId="1255" priority="672" stopIfTrue="1" operator="equal">
      <formula>"建替え"</formula>
    </cfRule>
  </conditionalFormatting>
  <conditionalFormatting sqref="DZ199:EA199">
    <cfRule type="cellIs" dxfId="1254" priority="671" stopIfTrue="1" operator="equal">
      <formula>"大改"</formula>
    </cfRule>
  </conditionalFormatting>
  <conditionalFormatting sqref="DZ199:EA199">
    <cfRule type="cellIs" dxfId="1253" priority="669" stopIfTrue="1" operator="equal">
      <formula>"中修"</formula>
    </cfRule>
    <cfRule type="cellIs" dxfId="1252" priority="670" stopIfTrue="1" operator="equal">
      <formula>"中改"</formula>
    </cfRule>
  </conditionalFormatting>
  <conditionalFormatting sqref="ET200:EV200">
    <cfRule type="cellIs" dxfId="1251" priority="668" stopIfTrue="1" operator="equal">
      <formula>"建替え"</formula>
    </cfRule>
  </conditionalFormatting>
  <conditionalFormatting sqref="ET200:EV200">
    <cfRule type="cellIs" dxfId="1250" priority="667" stopIfTrue="1" operator="equal">
      <formula>"大改"</formula>
    </cfRule>
  </conditionalFormatting>
  <conditionalFormatting sqref="ET200:EV200">
    <cfRule type="cellIs" dxfId="1249" priority="665" stopIfTrue="1" operator="equal">
      <formula>"中修"</formula>
    </cfRule>
    <cfRule type="cellIs" dxfId="1248" priority="666" stopIfTrue="1" operator="equal">
      <formula>"中改"</formula>
    </cfRule>
  </conditionalFormatting>
  <conditionalFormatting sqref="EV208:EW208">
    <cfRule type="cellIs" dxfId="1247" priority="664" stopIfTrue="1" operator="equal">
      <formula>"建替え"</formula>
    </cfRule>
  </conditionalFormatting>
  <conditionalFormatting sqref="EV208:EW208">
    <cfRule type="cellIs" dxfId="1246" priority="663" stopIfTrue="1" operator="equal">
      <formula>"大改"</formula>
    </cfRule>
  </conditionalFormatting>
  <conditionalFormatting sqref="EV208:EW208">
    <cfRule type="cellIs" dxfId="1245" priority="661" stopIfTrue="1" operator="equal">
      <formula>"中修"</formula>
    </cfRule>
    <cfRule type="cellIs" dxfId="1244" priority="662" stopIfTrue="1" operator="equal">
      <formula>"中改"</formula>
    </cfRule>
  </conditionalFormatting>
  <conditionalFormatting sqref="EQ211:ER211">
    <cfRule type="cellIs" dxfId="1243" priority="660" stopIfTrue="1" operator="equal">
      <formula>"建替え"</formula>
    </cfRule>
  </conditionalFormatting>
  <conditionalFormatting sqref="EQ211:ER211">
    <cfRule type="cellIs" dxfId="1242" priority="659" stopIfTrue="1" operator="equal">
      <formula>"大改"</formula>
    </cfRule>
  </conditionalFormatting>
  <conditionalFormatting sqref="EQ211:ER211">
    <cfRule type="cellIs" dxfId="1241" priority="657" stopIfTrue="1" operator="equal">
      <formula>"中修"</formula>
    </cfRule>
    <cfRule type="cellIs" dxfId="1240" priority="658" stopIfTrue="1" operator="equal">
      <formula>"中改"</formula>
    </cfRule>
  </conditionalFormatting>
  <conditionalFormatting sqref="FB213:FC213">
    <cfRule type="cellIs" dxfId="1239" priority="656" stopIfTrue="1" operator="equal">
      <formula>"建替え"</formula>
    </cfRule>
  </conditionalFormatting>
  <conditionalFormatting sqref="FB213:FC213">
    <cfRule type="cellIs" dxfId="1238" priority="655" stopIfTrue="1" operator="equal">
      <formula>"大改"</formula>
    </cfRule>
  </conditionalFormatting>
  <conditionalFormatting sqref="FB213:FC213">
    <cfRule type="cellIs" dxfId="1237" priority="653" stopIfTrue="1" operator="equal">
      <formula>"中修"</formula>
    </cfRule>
    <cfRule type="cellIs" dxfId="1236" priority="654" stopIfTrue="1" operator="equal">
      <formula>"中改"</formula>
    </cfRule>
  </conditionalFormatting>
  <conditionalFormatting sqref="EP215:EQ215">
    <cfRule type="cellIs" dxfId="1235" priority="652" stopIfTrue="1" operator="equal">
      <formula>"建替え"</formula>
    </cfRule>
  </conditionalFormatting>
  <conditionalFormatting sqref="EP215:EQ215">
    <cfRule type="cellIs" dxfId="1234" priority="651" stopIfTrue="1" operator="equal">
      <formula>"大改"</formula>
    </cfRule>
  </conditionalFormatting>
  <conditionalFormatting sqref="EP215:EQ215">
    <cfRule type="cellIs" dxfId="1233" priority="649" stopIfTrue="1" operator="equal">
      <formula>"中修"</formula>
    </cfRule>
    <cfRule type="cellIs" dxfId="1232" priority="650" stopIfTrue="1" operator="equal">
      <formula>"中改"</formula>
    </cfRule>
  </conditionalFormatting>
  <conditionalFormatting sqref="EP219:EQ219">
    <cfRule type="cellIs" dxfId="1231" priority="648" stopIfTrue="1" operator="equal">
      <formula>"建替え"</formula>
    </cfRule>
  </conditionalFormatting>
  <conditionalFormatting sqref="EP219:EQ219">
    <cfRule type="cellIs" dxfId="1230" priority="647" stopIfTrue="1" operator="equal">
      <formula>"大改"</formula>
    </cfRule>
  </conditionalFormatting>
  <conditionalFormatting sqref="EP219:EQ219">
    <cfRule type="cellIs" dxfId="1229" priority="645" stopIfTrue="1" operator="equal">
      <formula>"中修"</formula>
    </cfRule>
    <cfRule type="cellIs" dxfId="1228" priority="646" stopIfTrue="1" operator="equal">
      <formula>"中改"</formula>
    </cfRule>
  </conditionalFormatting>
  <conditionalFormatting sqref="FK220">
    <cfRule type="cellIs" dxfId="1227" priority="644" stopIfTrue="1" operator="equal">
      <formula>"建替え"</formula>
    </cfRule>
  </conditionalFormatting>
  <conditionalFormatting sqref="FK220">
    <cfRule type="cellIs" dxfId="1226" priority="643" stopIfTrue="1" operator="equal">
      <formula>"大改"</formula>
    </cfRule>
  </conditionalFormatting>
  <conditionalFormatting sqref="FK220">
    <cfRule type="cellIs" dxfId="1225" priority="641" stopIfTrue="1" operator="equal">
      <formula>"中修"</formula>
    </cfRule>
    <cfRule type="cellIs" dxfId="1224" priority="642" stopIfTrue="1" operator="equal">
      <formula>"中改"</formula>
    </cfRule>
  </conditionalFormatting>
  <conditionalFormatting sqref="EZ221:FA221">
    <cfRule type="cellIs" dxfId="1223" priority="640" stopIfTrue="1" operator="equal">
      <formula>"建替え"</formula>
    </cfRule>
  </conditionalFormatting>
  <conditionalFormatting sqref="EZ221:FA221">
    <cfRule type="cellIs" dxfId="1222" priority="639" stopIfTrue="1" operator="equal">
      <formula>"大改"</formula>
    </cfRule>
  </conditionalFormatting>
  <conditionalFormatting sqref="EZ221:FA221">
    <cfRule type="cellIs" dxfId="1221" priority="637" stopIfTrue="1" operator="equal">
      <formula>"中修"</formula>
    </cfRule>
    <cfRule type="cellIs" dxfId="1220" priority="638" stopIfTrue="1" operator="equal">
      <formula>"中改"</formula>
    </cfRule>
  </conditionalFormatting>
  <conditionalFormatting sqref="EZ227:FA227">
    <cfRule type="cellIs" dxfId="1219" priority="636" stopIfTrue="1" operator="equal">
      <formula>"建替え"</formula>
    </cfRule>
  </conditionalFormatting>
  <conditionalFormatting sqref="EZ227:FA227">
    <cfRule type="cellIs" dxfId="1218" priority="635" stopIfTrue="1" operator="equal">
      <formula>"大改"</formula>
    </cfRule>
  </conditionalFormatting>
  <conditionalFormatting sqref="EZ227:FA227">
    <cfRule type="cellIs" dxfId="1217" priority="633" stopIfTrue="1" operator="equal">
      <formula>"中修"</formula>
    </cfRule>
    <cfRule type="cellIs" dxfId="1216" priority="634" stopIfTrue="1" operator="equal">
      <formula>"中改"</formula>
    </cfRule>
  </conditionalFormatting>
  <conditionalFormatting sqref="ET230:EU230">
    <cfRule type="cellIs" dxfId="1215" priority="632" stopIfTrue="1" operator="equal">
      <formula>"建替え"</formula>
    </cfRule>
  </conditionalFormatting>
  <conditionalFormatting sqref="ET230:EU230">
    <cfRule type="cellIs" dxfId="1214" priority="631" stopIfTrue="1" operator="equal">
      <formula>"大改"</formula>
    </cfRule>
  </conditionalFormatting>
  <conditionalFormatting sqref="ET230:EU230">
    <cfRule type="cellIs" dxfId="1213" priority="629" stopIfTrue="1" operator="equal">
      <formula>"中修"</formula>
    </cfRule>
    <cfRule type="cellIs" dxfId="1212" priority="630" stopIfTrue="1" operator="equal">
      <formula>"中改"</formula>
    </cfRule>
  </conditionalFormatting>
  <conditionalFormatting sqref="EX233:EY233">
    <cfRule type="cellIs" dxfId="1211" priority="628" stopIfTrue="1" operator="equal">
      <formula>"建替え"</formula>
    </cfRule>
  </conditionalFormatting>
  <conditionalFormatting sqref="EX233:EY233">
    <cfRule type="cellIs" dxfId="1210" priority="627" stopIfTrue="1" operator="equal">
      <formula>"大改"</formula>
    </cfRule>
  </conditionalFormatting>
  <conditionalFormatting sqref="EX233:EY233">
    <cfRule type="cellIs" dxfId="1209" priority="625" stopIfTrue="1" operator="equal">
      <formula>"中修"</formula>
    </cfRule>
    <cfRule type="cellIs" dxfId="1208" priority="626" stopIfTrue="1" operator="equal">
      <formula>"中改"</formula>
    </cfRule>
  </conditionalFormatting>
  <conditionalFormatting sqref="FI26:FK26">
    <cfRule type="cellIs" dxfId="1207" priority="624" stopIfTrue="1" operator="equal">
      <formula>"建替え"</formula>
    </cfRule>
  </conditionalFormatting>
  <conditionalFormatting sqref="FI26:FK26">
    <cfRule type="cellIs" dxfId="1206" priority="623" stopIfTrue="1" operator="equal">
      <formula>"大改"</formula>
    </cfRule>
  </conditionalFormatting>
  <conditionalFormatting sqref="FI26:FK26">
    <cfRule type="cellIs" dxfId="1205" priority="621" stopIfTrue="1" operator="equal">
      <formula>"中修"</formula>
    </cfRule>
    <cfRule type="cellIs" dxfId="1204" priority="622" stopIfTrue="1" operator="equal">
      <formula>"中改"</formula>
    </cfRule>
  </conditionalFormatting>
  <conditionalFormatting sqref="FC60">
    <cfRule type="cellIs" dxfId="1203" priority="616" stopIfTrue="1" operator="equal">
      <formula>"建替え"</formula>
    </cfRule>
  </conditionalFormatting>
  <conditionalFormatting sqref="FC60">
    <cfRule type="cellIs" dxfId="1202" priority="615" stopIfTrue="1" operator="equal">
      <formula>"大改"</formula>
    </cfRule>
  </conditionalFormatting>
  <conditionalFormatting sqref="FC60">
    <cfRule type="cellIs" dxfId="1201" priority="613" stopIfTrue="1" operator="equal">
      <formula>"中修"</formula>
    </cfRule>
    <cfRule type="cellIs" dxfId="1200" priority="614" stopIfTrue="1" operator="equal">
      <formula>"中改"</formula>
    </cfRule>
  </conditionalFormatting>
  <conditionalFormatting sqref="EJ61:EJ62">
    <cfRule type="cellIs" dxfId="1199" priority="612" stopIfTrue="1" operator="equal">
      <formula>"建替え"</formula>
    </cfRule>
  </conditionalFormatting>
  <conditionalFormatting sqref="EJ61:EJ62">
    <cfRule type="cellIs" dxfId="1198" priority="611" stopIfTrue="1" operator="equal">
      <formula>"大改"</formula>
    </cfRule>
  </conditionalFormatting>
  <conditionalFormatting sqref="EJ61:EJ62">
    <cfRule type="cellIs" dxfId="1197" priority="609" stopIfTrue="1" operator="equal">
      <formula>"中修"</formula>
    </cfRule>
    <cfRule type="cellIs" dxfId="1196" priority="610" stopIfTrue="1" operator="equal">
      <formula>"中改"</formula>
    </cfRule>
  </conditionalFormatting>
  <conditionalFormatting sqref="EZ67">
    <cfRule type="cellIs" dxfId="1195" priority="608" stopIfTrue="1" operator="equal">
      <formula>"建替え"</formula>
    </cfRule>
  </conditionalFormatting>
  <conditionalFormatting sqref="EZ67">
    <cfRule type="cellIs" dxfId="1194" priority="607" stopIfTrue="1" operator="equal">
      <formula>"大改"</formula>
    </cfRule>
  </conditionalFormatting>
  <conditionalFormatting sqref="EZ67">
    <cfRule type="cellIs" dxfId="1193" priority="605" stopIfTrue="1" operator="equal">
      <formula>"中修"</formula>
    </cfRule>
    <cfRule type="cellIs" dxfId="1192" priority="606" stopIfTrue="1" operator="equal">
      <formula>"中改"</formula>
    </cfRule>
  </conditionalFormatting>
  <conditionalFormatting sqref="FA67">
    <cfRule type="cellIs" dxfId="1191" priority="604" stopIfTrue="1" operator="equal">
      <formula>"建替え"</formula>
    </cfRule>
  </conditionalFormatting>
  <conditionalFormatting sqref="FA67">
    <cfRule type="cellIs" dxfId="1190" priority="603" stopIfTrue="1" operator="equal">
      <formula>"大改"</formula>
    </cfRule>
  </conditionalFormatting>
  <conditionalFormatting sqref="FA67">
    <cfRule type="cellIs" dxfId="1189" priority="601" stopIfTrue="1" operator="equal">
      <formula>"中修"</formula>
    </cfRule>
    <cfRule type="cellIs" dxfId="1188" priority="602" stopIfTrue="1" operator="equal">
      <formula>"中改"</formula>
    </cfRule>
  </conditionalFormatting>
  <conditionalFormatting sqref="EY12">
    <cfRule type="cellIs" dxfId="1187" priority="600" stopIfTrue="1" operator="equal">
      <formula>"建替え"</formula>
    </cfRule>
  </conditionalFormatting>
  <conditionalFormatting sqref="EY12">
    <cfRule type="cellIs" dxfId="1186" priority="599" stopIfTrue="1" operator="equal">
      <formula>"大改"</formula>
    </cfRule>
  </conditionalFormatting>
  <conditionalFormatting sqref="EY12">
    <cfRule type="cellIs" dxfId="1185" priority="597" stopIfTrue="1" operator="equal">
      <formula>"中修"</formula>
    </cfRule>
    <cfRule type="cellIs" dxfId="1184" priority="598" stopIfTrue="1" operator="equal">
      <formula>"中改"</formula>
    </cfRule>
  </conditionalFormatting>
  <conditionalFormatting sqref="EZ12">
    <cfRule type="cellIs" dxfId="1183" priority="596" stopIfTrue="1" operator="equal">
      <formula>"建替え"</formula>
    </cfRule>
  </conditionalFormatting>
  <conditionalFormatting sqref="EZ12">
    <cfRule type="cellIs" dxfId="1182" priority="595" stopIfTrue="1" operator="equal">
      <formula>"大改"</formula>
    </cfRule>
  </conditionalFormatting>
  <conditionalFormatting sqref="EZ12">
    <cfRule type="cellIs" dxfId="1181" priority="593" stopIfTrue="1" operator="equal">
      <formula>"中修"</formula>
    </cfRule>
    <cfRule type="cellIs" dxfId="1180" priority="594" stopIfTrue="1" operator="equal">
      <formula>"中改"</formula>
    </cfRule>
  </conditionalFormatting>
  <conditionalFormatting sqref="EQ27">
    <cfRule type="cellIs" dxfId="1179" priority="588" stopIfTrue="1" operator="equal">
      <formula>"建替え"</formula>
    </cfRule>
  </conditionalFormatting>
  <conditionalFormatting sqref="EQ27">
    <cfRule type="cellIs" dxfId="1178" priority="587" stopIfTrue="1" operator="equal">
      <formula>"大改"</formula>
    </cfRule>
  </conditionalFormatting>
  <conditionalFormatting sqref="EQ27">
    <cfRule type="cellIs" dxfId="1177" priority="585" stopIfTrue="1" operator="equal">
      <formula>"中修"</formula>
    </cfRule>
    <cfRule type="cellIs" dxfId="1176" priority="586" stopIfTrue="1" operator="equal">
      <formula>"中改"</formula>
    </cfRule>
  </conditionalFormatting>
  <conditionalFormatting sqref="ER27">
    <cfRule type="cellIs" dxfId="1175" priority="584" stopIfTrue="1" operator="equal">
      <formula>"建替え"</formula>
    </cfRule>
  </conditionalFormatting>
  <conditionalFormatting sqref="ER27">
    <cfRule type="cellIs" dxfId="1174" priority="583" stopIfTrue="1" operator="equal">
      <formula>"大改"</formula>
    </cfRule>
  </conditionalFormatting>
  <conditionalFormatting sqref="ER27">
    <cfRule type="cellIs" dxfId="1173" priority="581" stopIfTrue="1" operator="equal">
      <formula>"中修"</formula>
    </cfRule>
    <cfRule type="cellIs" dxfId="1172" priority="582" stopIfTrue="1" operator="equal">
      <formula>"中改"</formula>
    </cfRule>
  </conditionalFormatting>
  <conditionalFormatting sqref="ES27">
    <cfRule type="cellIs" dxfId="1171" priority="580" stopIfTrue="1" operator="equal">
      <formula>"建替え"</formula>
    </cfRule>
  </conditionalFormatting>
  <conditionalFormatting sqref="ES27">
    <cfRule type="cellIs" dxfId="1170" priority="579" stopIfTrue="1" operator="equal">
      <formula>"大改"</formula>
    </cfRule>
  </conditionalFormatting>
  <conditionalFormatting sqref="ES27">
    <cfRule type="cellIs" dxfId="1169" priority="577" stopIfTrue="1" operator="equal">
      <formula>"中修"</formula>
    </cfRule>
    <cfRule type="cellIs" dxfId="1168" priority="578" stopIfTrue="1" operator="equal">
      <formula>"中改"</formula>
    </cfRule>
  </conditionalFormatting>
  <conditionalFormatting sqref="EJ13">
    <cfRule type="cellIs" dxfId="1167" priority="576" stopIfTrue="1" operator="equal">
      <formula>"建替え"</formula>
    </cfRule>
  </conditionalFormatting>
  <conditionalFormatting sqref="EJ13">
    <cfRule type="cellIs" dxfId="1166" priority="575" stopIfTrue="1" operator="equal">
      <formula>"大改"</formula>
    </cfRule>
  </conditionalFormatting>
  <conditionalFormatting sqref="EJ13">
    <cfRule type="cellIs" dxfId="1165" priority="573" stopIfTrue="1" operator="equal">
      <formula>"中修"</formula>
    </cfRule>
    <cfRule type="cellIs" dxfId="1164" priority="574" stopIfTrue="1" operator="equal">
      <formula>"中改"</formula>
    </cfRule>
  </conditionalFormatting>
  <conditionalFormatting sqref="EK13">
    <cfRule type="cellIs" dxfId="1163" priority="572" stopIfTrue="1" operator="equal">
      <formula>"建替え"</formula>
    </cfRule>
  </conditionalFormatting>
  <conditionalFormatting sqref="EK13">
    <cfRule type="cellIs" dxfId="1162" priority="571" stopIfTrue="1" operator="equal">
      <formula>"大改"</formula>
    </cfRule>
  </conditionalFormatting>
  <conditionalFormatting sqref="EK13">
    <cfRule type="cellIs" dxfId="1161" priority="569" stopIfTrue="1" operator="equal">
      <formula>"中修"</formula>
    </cfRule>
    <cfRule type="cellIs" dxfId="1160" priority="570" stopIfTrue="1" operator="equal">
      <formula>"中改"</formula>
    </cfRule>
  </conditionalFormatting>
  <conditionalFormatting sqref="DZ40">
    <cfRule type="cellIs" dxfId="1159" priority="568" stopIfTrue="1" operator="equal">
      <formula>"建替え"</formula>
    </cfRule>
  </conditionalFormatting>
  <conditionalFormatting sqref="DZ40">
    <cfRule type="cellIs" dxfId="1158" priority="567" stopIfTrue="1" operator="equal">
      <formula>"大改"</formula>
    </cfRule>
  </conditionalFormatting>
  <conditionalFormatting sqref="DZ40">
    <cfRule type="cellIs" dxfId="1157" priority="565" stopIfTrue="1" operator="equal">
      <formula>"中修"</formula>
    </cfRule>
    <cfRule type="cellIs" dxfId="1156" priority="566" stopIfTrue="1" operator="equal">
      <formula>"中改"</formula>
    </cfRule>
  </conditionalFormatting>
  <conditionalFormatting sqref="EZ18">
    <cfRule type="cellIs" dxfId="1155" priority="564" stopIfTrue="1" operator="equal">
      <formula>"建替え"</formula>
    </cfRule>
  </conditionalFormatting>
  <conditionalFormatting sqref="EZ18">
    <cfRule type="cellIs" dxfId="1154" priority="563" stopIfTrue="1" operator="equal">
      <formula>"大改"</formula>
    </cfRule>
  </conditionalFormatting>
  <conditionalFormatting sqref="EZ18">
    <cfRule type="cellIs" dxfId="1153" priority="561" stopIfTrue="1" operator="equal">
      <formula>"中修"</formula>
    </cfRule>
    <cfRule type="cellIs" dxfId="1152" priority="562" stopIfTrue="1" operator="equal">
      <formula>"中改"</formula>
    </cfRule>
  </conditionalFormatting>
  <conditionalFormatting sqref="FA18">
    <cfRule type="cellIs" dxfId="1151" priority="560" stopIfTrue="1" operator="equal">
      <formula>"建替え"</formula>
    </cfRule>
  </conditionalFormatting>
  <conditionalFormatting sqref="FA18">
    <cfRule type="cellIs" dxfId="1150" priority="559" stopIfTrue="1" operator="equal">
      <formula>"大改"</formula>
    </cfRule>
  </conditionalFormatting>
  <conditionalFormatting sqref="FA18">
    <cfRule type="cellIs" dxfId="1149" priority="557" stopIfTrue="1" operator="equal">
      <formula>"中修"</formula>
    </cfRule>
    <cfRule type="cellIs" dxfId="1148" priority="558" stopIfTrue="1" operator="equal">
      <formula>"中改"</formula>
    </cfRule>
  </conditionalFormatting>
  <conditionalFormatting sqref="FC9">
    <cfRule type="cellIs" dxfId="1147" priority="556" stopIfTrue="1" operator="equal">
      <formula>"建替え"</formula>
    </cfRule>
  </conditionalFormatting>
  <conditionalFormatting sqref="FC9">
    <cfRule type="cellIs" dxfId="1146" priority="555" stopIfTrue="1" operator="equal">
      <formula>"大改"</formula>
    </cfRule>
  </conditionalFormatting>
  <conditionalFormatting sqref="FC9">
    <cfRule type="cellIs" dxfId="1145" priority="553" stopIfTrue="1" operator="equal">
      <formula>"中修"</formula>
    </cfRule>
    <cfRule type="cellIs" dxfId="1144" priority="554" stopIfTrue="1" operator="equal">
      <formula>"中改"</formula>
    </cfRule>
  </conditionalFormatting>
  <conditionalFormatting sqref="FD9">
    <cfRule type="cellIs" dxfId="1143" priority="552" stopIfTrue="1" operator="equal">
      <formula>"建替え"</formula>
    </cfRule>
  </conditionalFormatting>
  <conditionalFormatting sqref="FD9">
    <cfRule type="cellIs" dxfId="1142" priority="551" stopIfTrue="1" operator="equal">
      <formula>"大改"</formula>
    </cfRule>
  </conditionalFormatting>
  <conditionalFormatting sqref="FD9">
    <cfRule type="cellIs" dxfId="1141" priority="549" stopIfTrue="1" operator="equal">
      <formula>"中修"</formula>
    </cfRule>
    <cfRule type="cellIs" dxfId="1140" priority="550" stopIfTrue="1" operator="equal">
      <formula>"中改"</formula>
    </cfRule>
  </conditionalFormatting>
  <conditionalFormatting sqref="EK20">
    <cfRule type="cellIs" dxfId="1139" priority="548" stopIfTrue="1" operator="equal">
      <formula>"建替え"</formula>
    </cfRule>
  </conditionalFormatting>
  <conditionalFormatting sqref="EK20">
    <cfRule type="cellIs" dxfId="1138" priority="547" stopIfTrue="1" operator="equal">
      <formula>"大改"</formula>
    </cfRule>
  </conditionalFormatting>
  <conditionalFormatting sqref="EK20">
    <cfRule type="cellIs" dxfId="1137" priority="545" stopIfTrue="1" operator="equal">
      <formula>"中修"</formula>
    </cfRule>
    <cfRule type="cellIs" dxfId="1136" priority="546" stopIfTrue="1" operator="equal">
      <formula>"中改"</formula>
    </cfRule>
  </conditionalFormatting>
  <conditionalFormatting sqref="EL20">
    <cfRule type="cellIs" dxfId="1135" priority="544" stopIfTrue="1" operator="equal">
      <formula>"建替え"</formula>
    </cfRule>
  </conditionalFormatting>
  <conditionalFormatting sqref="EL20">
    <cfRule type="cellIs" dxfId="1134" priority="543" stopIfTrue="1" operator="equal">
      <formula>"大改"</formula>
    </cfRule>
  </conditionalFormatting>
  <conditionalFormatting sqref="EL20">
    <cfRule type="cellIs" dxfId="1133" priority="541" stopIfTrue="1" operator="equal">
      <formula>"中修"</formula>
    </cfRule>
    <cfRule type="cellIs" dxfId="1132" priority="542" stopIfTrue="1" operator="equal">
      <formula>"中改"</formula>
    </cfRule>
  </conditionalFormatting>
  <conditionalFormatting sqref="FE33">
    <cfRule type="cellIs" dxfId="1131" priority="540" stopIfTrue="1" operator="equal">
      <formula>"建替え"</formula>
    </cfRule>
  </conditionalFormatting>
  <conditionalFormatting sqref="FE33">
    <cfRule type="cellIs" dxfId="1130" priority="539" stopIfTrue="1" operator="equal">
      <formula>"大改"</formula>
    </cfRule>
  </conditionalFormatting>
  <conditionalFormatting sqref="FE33">
    <cfRule type="cellIs" dxfId="1129" priority="537" stopIfTrue="1" operator="equal">
      <formula>"中修"</formula>
    </cfRule>
    <cfRule type="cellIs" dxfId="1128" priority="538" stopIfTrue="1" operator="equal">
      <formula>"中改"</formula>
    </cfRule>
  </conditionalFormatting>
  <conditionalFormatting sqref="FF33">
    <cfRule type="cellIs" dxfId="1127" priority="536" stopIfTrue="1" operator="equal">
      <formula>"建替え"</formula>
    </cfRule>
  </conditionalFormatting>
  <conditionalFormatting sqref="FF33">
    <cfRule type="cellIs" dxfId="1126" priority="535" stopIfTrue="1" operator="equal">
      <formula>"大改"</formula>
    </cfRule>
  </conditionalFormatting>
  <conditionalFormatting sqref="FF33">
    <cfRule type="cellIs" dxfId="1125" priority="533" stopIfTrue="1" operator="equal">
      <formula>"中修"</formula>
    </cfRule>
    <cfRule type="cellIs" dxfId="1124" priority="534" stopIfTrue="1" operator="equal">
      <formula>"中改"</formula>
    </cfRule>
  </conditionalFormatting>
  <conditionalFormatting sqref="EW106">
    <cfRule type="cellIs" dxfId="1123" priority="532" stopIfTrue="1" operator="equal">
      <formula>"建替え"</formula>
    </cfRule>
  </conditionalFormatting>
  <conditionalFormatting sqref="EW106">
    <cfRule type="cellIs" dxfId="1122" priority="531" stopIfTrue="1" operator="equal">
      <formula>"大改"</formula>
    </cfRule>
  </conditionalFormatting>
  <conditionalFormatting sqref="EW106">
    <cfRule type="cellIs" dxfId="1121" priority="529" stopIfTrue="1" operator="equal">
      <formula>"中修"</formula>
    </cfRule>
    <cfRule type="cellIs" dxfId="1120" priority="530" stopIfTrue="1" operator="equal">
      <formula>"中改"</formula>
    </cfRule>
  </conditionalFormatting>
  <conditionalFormatting sqref="EX106">
    <cfRule type="cellIs" dxfId="1119" priority="528" stopIfTrue="1" operator="equal">
      <formula>"建替え"</formula>
    </cfRule>
  </conditionalFormatting>
  <conditionalFormatting sqref="EX106">
    <cfRule type="cellIs" dxfId="1118" priority="527" stopIfTrue="1" operator="equal">
      <formula>"大改"</formula>
    </cfRule>
  </conditionalFormatting>
  <conditionalFormatting sqref="EX106">
    <cfRule type="cellIs" dxfId="1117" priority="525" stopIfTrue="1" operator="equal">
      <formula>"中修"</formula>
    </cfRule>
    <cfRule type="cellIs" dxfId="1116" priority="526" stopIfTrue="1" operator="equal">
      <formula>"中改"</formula>
    </cfRule>
  </conditionalFormatting>
  <conditionalFormatting sqref="EW109">
    <cfRule type="cellIs" dxfId="1115" priority="524" stopIfTrue="1" operator="equal">
      <formula>"建替え"</formula>
    </cfRule>
  </conditionalFormatting>
  <conditionalFormatting sqref="EW109">
    <cfRule type="cellIs" dxfId="1114" priority="523" stopIfTrue="1" operator="equal">
      <formula>"大改"</formula>
    </cfRule>
  </conditionalFormatting>
  <conditionalFormatting sqref="EW109">
    <cfRule type="cellIs" dxfId="1113" priority="521" stopIfTrue="1" operator="equal">
      <formula>"中修"</formula>
    </cfRule>
    <cfRule type="cellIs" dxfId="1112" priority="522" stopIfTrue="1" operator="equal">
      <formula>"中改"</formula>
    </cfRule>
  </conditionalFormatting>
  <conditionalFormatting sqref="EX109">
    <cfRule type="cellIs" dxfId="1111" priority="520" stopIfTrue="1" operator="equal">
      <formula>"建替え"</formula>
    </cfRule>
  </conditionalFormatting>
  <conditionalFormatting sqref="EX109">
    <cfRule type="cellIs" dxfId="1110" priority="519" stopIfTrue="1" operator="equal">
      <formula>"大改"</formula>
    </cfRule>
  </conditionalFormatting>
  <conditionalFormatting sqref="EX109">
    <cfRule type="cellIs" dxfId="1109" priority="517" stopIfTrue="1" operator="equal">
      <formula>"中修"</formula>
    </cfRule>
    <cfRule type="cellIs" dxfId="1108" priority="518" stopIfTrue="1" operator="equal">
      <formula>"中改"</formula>
    </cfRule>
  </conditionalFormatting>
  <conditionalFormatting sqref="FG110">
    <cfRule type="cellIs" dxfId="1107" priority="516" stopIfTrue="1" operator="equal">
      <formula>"建替え"</formula>
    </cfRule>
  </conditionalFormatting>
  <conditionalFormatting sqref="FG110">
    <cfRule type="cellIs" dxfId="1106" priority="515" stopIfTrue="1" operator="equal">
      <formula>"大改"</formula>
    </cfRule>
  </conditionalFormatting>
  <conditionalFormatting sqref="FG110">
    <cfRule type="cellIs" dxfId="1105" priority="513" stopIfTrue="1" operator="equal">
      <formula>"中修"</formula>
    </cfRule>
    <cfRule type="cellIs" dxfId="1104" priority="514" stopIfTrue="1" operator="equal">
      <formula>"中改"</formula>
    </cfRule>
  </conditionalFormatting>
  <conditionalFormatting sqref="FH110">
    <cfRule type="cellIs" dxfId="1103" priority="512" stopIfTrue="1" operator="equal">
      <formula>"建替え"</formula>
    </cfRule>
  </conditionalFormatting>
  <conditionalFormatting sqref="FH110">
    <cfRule type="cellIs" dxfId="1102" priority="511" stopIfTrue="1" operator="equal">
      <formula>"大改"</formula>
    </cfRule>
  </conditionalFormatting>
  <conditionalFormatting sqref="FH110">
    <cfRule type="cellIs" dxfId="1101" priority="509" stopIfTrue="1" operator="equal">
      <formula>"中修"</formula>
    </cfRule>
    <cfRule type="cellIs" dxfId="1100" priority="510" stopIfTrue="1" operator="equal">
      <formula>"中改"</formula>
    </cfRule>
  </conditionalFormatting>
  <conditionalFormatting sqref="EM112">
    <cfRule type="cellIs" dxfId="1099" priority="508" stopIfTrue="1" operator="equal">
      <formula>"建替え"</formula>
    </cfRule>
  </conditionalFormatting>
  <conditionalFormatting sqref="EM112">
    <cfRule type="cellIs" dxfId="1098" priority="507" stopIfTrue="1" operator="equal">
      <formula>"大改"</formula>
    </cfRule>
  </conditionalFormatting>
  <conditionalFormatting sqref="EM112">
    <cfRule type="cellIs" dxfId="1097" priority="505" stopIfTrue="1" operator="equal">
      <formula>"中修"</formula>
    </cfRule>
    <cfRule type="cellIs" dxfId="1096" priority="506" stopIfTrue="1" operator="equal">
      <formula>"中改"</formula>
    </cfRule>
  </conditionalFormatting>
  <conditionalFormatting sqref="EN112">
    <cfRule type="cellIs" dxfId="1095" priority="504" stopIfTrue="1" operator="equal">
      <formula>"建替え"</formula>
    </cfRule>
  </conditionalFormatting>
  <conditionalFormatting sqref="EN112">
    <cfRule type="cellIs" dxfId="1094" priority="503" stopIfTrue="1" operator="equal">
      <formula>"大改"</formula>
    </cfRule>
  </conditionalFormatting>
  <conditionalFormatting sqref="EN112">
    <cfRule type="cellIs" dxfId="1093" priority="501" stopIfTrue="1" operator="equal">
      <formula>"中修"</formula>
    </cfRule>
    <cfRule type="cellIs" dxfId="1092" priority="502" stopIfTrue="1" operator="equal">
      <formula>"中改"</formula>
    </cfRule>
  </conditionalFormatting>
  <conditionalFormatting sqref="EO112">
    <cfRule type="cellIs" dxfId="1091" priority="500" stopIfTrue="1" operator="equal">
      <formula>"建替え"</formula>
    </cfRule>
  </conditionalFormatting>
  <conditionalFormatting sqref="EO112">
    <cfRule type="cellIs" dxfId="1090" priority="499" stopIfTrue="1" operator="equal">
      <formula>"大改"</formula>
    </cfRule>
  </conditionalFormatting>
  <conditionalFormatting sqref="EO112">
    <cfRule type="cellIs" dxfId="1089" priority="497" stopIfTrue="1" operator="equal">
      <formula>"中修"</formula>
    </cfRule>
    <cfRule type="cellIs" dxfId="1088" priority="498" stopIfTrue="1" operator="equal">
      <formula>"中改"</formula>
    </cfRule>
  </conditionalFormatting>
  <conditionalFormatting sqref="EM113">
    <cfRule type="cellIs" dxfId="1087" priority="496" stopIfTrue="1" operator="equal">
      <formula>"建替え"</formula>
    </cfRule>
  </conditionalFormatting>
  <conditionalFormatting sqref="EM113">
    <cfRule type="cellIs" dxfId="1086" priority="495" stopIfTrue="1" operator="equal">
      <formula>"大改"</formula>
    </cfRule>
  </conditionalFormatting>
  <conditionalFormatting sqref="EM113">
    <cfRule type="cellIs" dxfId="1085" priority="493" stopIfTrue="1" operator="equal">
      <formula>"中修"</formula>
    </cfRule>
    <cfRule type="cellIs" dxfId="1084" priority="494" stopIfTrue="1" operator="equal">
      <formula>"中改"</formula>
    </cfRule>
  </conditionalFormatting>
  <conditionalFormatting sqref="EN113">
    <cfRule type="cellIs" dxfId="1083" priority="492" stopIfTrue="1" operator="equal">
      <formula>"建替え"</formula>
    </cfRule>
  </conditionalFormatting>
  <conditionalFormatting sqref="EN113">
    <cfRule type="cellIs" dxfId="1082" priority="491" stopIfTrue="1" operator="equal">
      <formula>"大改"</formula>
    </cfRule>
  </conditionalFormatting>
  <conditionalFormatting sqref="EN113">
    <cfRule type="cellIs" dxfId="1081" priority="489" stopIfTrue="1" operator="equal">
      <formula>"中修"</formula>
    </cfRule>
    <cfRule type="cellIs" dxfId="1080" priority="490" stopIfTrue="1" operator="equal">
      <formula>"中改"</formula>
    </cfRule>
  </conditionalFormatting>
  <conditionalFormatting sqref="EM114">
    <cfRule type="cellIs" dxfId="1079" priority="488" stopIfTrue="1" operator="equal">
      <formula>"建替え"</formula>
    </cfRule>
  </conditionalFormatting>
  <conditionalFormatting sqref="EM114">
    <cfRule type="cellIs" dxfId="1078" priority="487" stopIfTrue="1" operator="equal">
      <formula>"大改"</formula>
    </cfRule>
  </conditionalFormatting>
  <conditionalFormatting sqref="EM114">
    <cfRule type="cellIs" dxfId="1077" priority="485" stopIfTrue="1" operator="equal">
      <formula>"中修"</formula>
    </cfRule>
    <cfRule type="cellIs" dxfId="1076" priority="486" stopIfTrue="1" operator="equal">
      <formula>"中改"</formula>
    </cfRule>
  </conditionalFormatting>
  <conditionalFormatting sqref="EN114">
    <cfRule type="cellIs" dxfId="1075" priority="484" stopIfTrue="1" operator="equal">
      <formula>"建替え"</formula>
    </cfRule>
  </conditionalFormatting>
  <conditionalFormatting sqref="EN114">
    <cfRule type="cellIs" dxfId="1074" priority="483" stopIfTrue="1" operator="equal">
      <formula>"大改"</formula>
    </cfRule>
  </conditionalFormatting>
  <conditionalFormatting sqref="EN114">
    <cfRule type="cellIs" dxfId="1073" priority="481" stopIfTrue="1" operator="equal">
      <formula>"中修"</formula>
    </cfRule>
    <cfRule type="cellIs" dxfId="1072" priority="482" stopIfTrue="1" operator="equal">
      <formula>"中改"</formula>
    </cfRule>
  </conditionalFormatting>
  <conditionalFormatting sqref="EZ196">
    <cfRule type="cellIs" dxfId="1071" priority="480" stopIfTrue="1" operator="equal">
      <formula>"建替え"</formula>
    </cfRule>
  </conditionalFormatting>
  <conditionalFormatting sqref="EZ196">
    <cfRule type="cellIs" dxfId="1070" priority="479" stopIfTrue="1" operator="equal">
      <formula>"大改"</formula>
    </cfRule>
  </conditionalFormatting>
  <conditionalFormatting sqref="EZ196">
    <cfRule type="cellIs" dxfId="1069" priority="477" stopIfTrue="1" operator="equal">
      <formula>"中修"</formula>
    </cfRule>
    <cfRule type="cellIs" dxfId="1068" priority="478" stopIfTrue="1" operator="equal">
      <formula>"中改"</formula>
    </cfRule>
  </conditionalFormatting>
  <conditionalFormatting sqref="FA196">
    <cfRule type="cellIs" dxfId="1067" priority="476" stopIfTrue="1" operator="equal">
      <formula>"建替え"</formula>
    </cfRule>
  </conditionalFormatting>
  <conditionalFormatting sqref="FA196">
    <cfRule type="cellIs" dxfId="1066" priority="475" stopIfTrue="1" operator="equal">
      <formula>"大改"</formula>
    </cfRule>
  </conditionalFormatting>
  <conditionalFormatting sqref="FA196">
    <cfRule type="cellIs" dxfId="1065" priority="473" stopIfTrue="1" operator="equal">
      <formula>"中修"</formula>
    </cfRule>
    <cfRule type="cellIs" dxfId="1064" priority="474" stopIfTrue="1" operator="equal">
      <formula>"中改"</formula>
    </cfRule>
  </conditionalFormatting>
  <conditionalFormatting sqref="FB196">
    <cfRule type="cellIs" dxfId="1063" priority="472" stopIfTrue="1" operator="equal">
      <formula>"建替え"</formula>
    </cfRule>
  </conditionalFormatting>
  <conditionalFormatting sqref="FB196">
    <cfRule type="cellIs" dxfId="1062" priority="471" stopIfTrue="1" operator="equal">
      <formula>"大改"</formula>
    </cfRule>
  </conditionalFormatting>
  <conditionalFormatting sqref="FB196">
    <cfRule type="cellIs" dxfId="1061" priority="469" stopIfTrue="1" operator="equal">
      <formula>"中修"</formula>
    </cfRule>
    <cfRule type="cellIs" dxfId="1060" priority="470" stopIfTrue="1" operator="equal">
      <formula>"中改"</formula>
    </cfRule>
  </conditionalFormatting>
  <conditionalFormatting sqref="EZ197">
    <cfRule type="cellIs" dxfId="1059" priority="468" stopIfTrue="1" operator="equal">
      <formula>"建替え"</formula>
    </cfRule>
  </conditionalFormatting>
  <conditionalFormatting sqref="EZ197">
    <cfRule type="cellIs" dxfId="1058" priority="467" stopIfTrue="1" operator="equal">
      <formula>"大改"</formula>
    </cfRule>
  </conditionalFormatting>
  <conditionalFormatting sqref="EZ197">
    <cfRule type="cellIs" dxfId="1057" priority="465" stopIfTrue="1" operator="equal">
      <formula>"中修"</formula>
    </cfRule>
    <cfRule type="cellIs" dxfId="1056" priority="466" stopIfTrue="1" operator="equal">
      <formula>"中改"</formula>
    </cfRule>
  </conditionalFormatting>
  <conditionalFormatting sqref="FA197">
    <cfRule type="cellIs" dxfId="1055" priority="464" stopIfTrue="1" operator="equal">
      <formula>"建替え"</formula>
    </cfRule>
  </conditionalFormatting>
  <conditionalFormatting sqref="FA197">
    <cfRule type="cellIs" dxfId="1054" priority="463" stopIfTrue="1" operator="equal">
      <formula>"大改"</formula>
    </cfRule>
  </conditionalFormatting>
  <conditionalFormatting sqref="FA197">
    <cfRule type="cellIs" dxfId="1053" priority="461" stopIfTrue="1" operator="equal">
      <formula>"中修"</formula>
    </cfRule>
    <cfRule type="cellIs" dxfId="1052" priority="462" stopIfTrue="1" operator="equal">
      <formula>"中改"</formula>
    </cfRule>
  </conditionalFormatting>
  <conditionalFormatting sqref="FB197">
    <cfRule type="cellIs" dxfId="1051" priority="460" stopIfTrue="1" operator="equal">
      <formula>"建替え"</formula>
    </cfRule>
  </conditionalFormatting>
  <conditionalFormatting sqref="FB197">
    <cfRule type="cellIs" dxfId="1050" priority="459" stopIfTrue="1" operator="equal">
      <formula>"大改"</formula>
    </cfRule>
  </conditionalFormatting>
  <conditionalFormatting sqref="FB197">
    <cfRule type="cellIs" dxfId="1049" priority="457" stopIfTrue="1" operator="equal">
      <formula>"中修"</formula>
    </cfRule>
    <cfRule type="cellIs" dxfId="1048" priority="458" stopIfTrue="1" operator="equal">
      <formula>"中改"</formula>
    </cfRule>
  </conditionalFormatting>
  <conditionalFormatting sqref="EZ198">
    <cfRule type="cellIs" dxfId="1047" priority="456" stopIfTrue="1" operator="equal">
      <formula>"建替え"</formula>
    </cfRule>
  </conditionalFormatting>
  <conditionalFormatting sqref="EZ198">
    <cfRule type="cellIs" dxfId="1046" priority="455" stopIfTrue="1" operator="equal">
      <formula>"大改"</formula>
    </cfRule>
  </conditionalFormatting>
  <conditionalFormatting sqref="EZ198">
    <cfRule type="cellIs" dxfId="1045" priority="453" stopIfTrue="1" operator="equal">
      <formula>"中修"</formula>
    </cfRule>
    <cfRule type="cellIs" dxfId="1044" priority="454" stopIfTrue="1" operator="equal">
      <formula>"中改"</formula>
    </cfRule>
  </conditionalFormatting>
  <conditionalFormatting sqref="FA198">
    <cfRule type="cellIs" dxfId="1043" priority="452" stopIfTrue="1" operator="equal">
      <formula>"建替え"</formula>
    </cfRule>
  </conditionalFormatting>
  <conditionalFormatting sqref="FA198">
    <cfRule type="cellIs" dxfId="1042" priority="451" stopIfTrue="1" operator="equal">
      <formula>"大改"</formula>
    </cfRule>
  </conditionalFormatting>
  <conditionalFormatting sqref="FA198">
    <cfRule type="cellIs" dxfId="1041" priority="449" stopIfTrue="1" operator="equal">
      <formula>"中修"</formula>
    </cfRule>
    <cfRule type="cellIs" dxfId="1040" priority="450" stopIfTrue="1" operator="equal">
      <formula>"中改"</formula>
    </cfRule>
  </conditionalFormatting>
  <conditionalFormatting sqref="FB198">
    <cfRule type="cellIs" dxfId="1039" priority="448" stopIfTrue="1" operator="equal">
      <formula>"建替え"</formula>
    </cfRule>
  </conditionalFormatting>
  <conditionalFormatting sqref="FB198">
    <cfRule type="cellIs" dxfId="1038" priority="447" stopIfTrue="1" operator="equal">
      <formula>"大改"</formula>
    </cfRule>
  </conditionalFormatting>
  <conditionalFormatting sqref="FB198">
    <cfRule type="cellIs" dxfId="1037" priority="445" stopIfTrue="1" operator="equal">
      <formula>"中修"</formula>
    </cfRule>
    <cfRule type="cellIs" dxfId="1036" priority="446" stopIfTrue="1" operator="equal">
      <formula>"中改"</formula>
    </cfRule>
  </conditionalFormatting>
  <conditionalFormatting sqref="DY200">
    <cfRule type="cellIs" dxfId="1035" priority="444" stopIfTrue="1" operator="equal">
      <formula>"建替え"</formula>
    </cfRule>
  </conditionalFormatting>
  <conditionalFormatting sqref="DY200">
    <cfRule type="cellIs" dxfId="1034" priority="443" stopIfTrue="1" operator="equal">
      <formula>"大改"</formula>
    </cfRule>
  </conditionalFormatting>
  <conditionalFormatting sqref="DY200">
    <cfRule type="cellIs" dxfId="1033" priority="441" stopIfTrue="1" operator="equal">
      <formula>"中修"</formula>
    </cfRule>
    <cfRule type="cellIs" dxfId="1032" priority="442" stopIfTrue="1" operator="equal">
      <formula>"中改"</formula>
    </cfRule>
  </conditionalFormatting>
  <conditionalFormatting sqref="DZ200">
    <cfRule type="cellIs" dxfId="1031" priority="440" stopIfTrue="1" operator="equal">
      <formula>"建替え"</formula>
    </cfRule>
  </conditionalFormatting>
  <conditionalFormatting sqref="DZ200">
    <cfRule type="cellIs" dxfId="1030" priority="439" stopIfTrue="1" operator="equal">
      <formula>"大改"</formula>
    </cfRule>
  </conditionalFormatting>
  <conditionalFormatting sqref="DZ200">
    <cfRule type="cellIs" dxfId="1029" priority="437" stopIfTrue="1" operator="equal">
      <formula>"中修"</formula>
    </cfRule>
    <cfRule type="cellIs" dxfId="1028" priority="438" stopIfTrue="1" operator="equal">
      <formula>"中改"</formula>
    </cfRule>
  </conditionalFormatting>
  <conditionalFormatting sqref="EA200">
    <cfRule type="cellIs" dxfId="1027" priority="436" stopIfTrue="1" operator="equal">
      <formula>"建替え"</formula>
    </cfRule>
  </conditionalFormatting>
  <conditionalFormatting sqref="EA200">
    <cfRule type="cellIs" dxfId="1026" priority="435" stopIfTrue="1" operator="equal">
      <formula>"大改"</formula>
    </cfRule>
  </conditionalFormatting>
  <conditionalFormatting sqref="EA200">
    <cfRule type="cellIs" dxfId="1025" priority="433" stopIfTrue="1" operator="equal">
      <formula>"中修"</formula>
    </cfRule>
    <cfRule type="cellIs" dxfId="1024" priority="434" stopIfTrue="1" operator="equal">
      <formula>"中改"</formula>
    </cfRule>
  </conditionalFormatting>
  <conditionalFormatting sqref="FH201">
    <cfRule type="cellIs" dxfId="1023" priority="432" stopIfTrue="1" operator="equal">
      <formula>"建替え"</formula>
    </cfRule>
  </conditionalFormatting>
  <conditionalFormatting sqref="FH201">
    <cfRule type="cellIs" dxfId="1022" priority="431" stopIfTrue="1" operator="equal">
      <formula>"大改"</formula>
    </cfRule>
  </conditionalFormatting>
  <conditionalFormatting sqref="FH201">
    <cfRule type="cellIs" dxfId="1021" priority="429" stopIfTrue="1" operator="equal">
      <formula>"中修"</formula>
    </cfRule>
    <cfRule type="cellIs" dxfId="1020" priority="430" stopIfTrue="1" operator="equal">
      <formula>"中改"</formula>
    </cfRule>
  </conditionalFormatting>
  <conditionalFormatting sqref="FI201">
    <cfRule type="cellIs" dxfId="1019" priority="428" stopIfTrue="1" operator="equal">
      <formula>"建替え"</formula>
    </cfRule>
  </conditionalFormatting>
  <conditionalFormatting sqref="FI201">
    <cfRule type="cellIs" dxfId="1018" priority="427" stopIfTrue="1" operator="equal">
      <formula>"大改"</formula>
    </cfRule>
  </conditionalFormatting>
  <conditionalFormatting sqref="FI201">
    <cfRule type="cellIs" dxfId="1017" priority="425" stopIfTrue="1" operator="equal">
      <formula>"中修"</formula>
    </cfRule>
    <cfRule type="cellIs" dxfId="1016" priority="426" stopIfTrue="1" operator="equal">
      <formula>"中改"</formula>
    </cfRule>
  </conditionalFormatting>
  <conditionalFormatting sqref="FJ201">
    <cfRule type="cellIs" dxfId="1015" priority="424" stopIfTrue="1" operator="equal">
      <formula>"建替え"</formula>
    </cfRule>
  </conditionalFormatting>
  <conditionalFormatting sqref="FJ201">
    <cfRule type="cellIs" dxfId="1014" priority="423" stopIfTrue="1" operator="equal">
      <formula>"大改"</formula>
    </cfRule>
  </conditionalFormatting>
  <conditionalFormatting sqref="FJ201">
    <cfRule type="cellIs" dxfId="1013" priority="421" stopIfTrue="1" operator="equal">
      <formula>"中修"</formula>
    </cfRule>
    <cfRule type="cellIs" dxfId="1012" priority="422" stopIfTrue="1" operator="equal">
      <formula>"中改"</formula>
    </cfRule>
  </conditionalFormatting>
  <conditionalFormatting sqref="EW202">
    <cfRule type="cellIs" dxfId="1011" priority="420" stopIfTrue="1" operator="equal">
      <formula>"建替え"</formula>
    </cfRule>
  </conditionalFormatting>
  <conditionalFormatting sqref="EW202">
    <cfRule type="cellIs" dxfId="1010" priority="419" stopIfTrue="1" operator="equal">
      <formula>"大改"</formula>
    </cfRule>
  </conditionalFormatting>
  <conditionalFormatting sqref="EW202">
    <cfRule type="cellIs" dxfId="1009" priority="417" stopIfTrue="1" operator="equal">
      <formula>"中修"</formula>
    </cfRule>
    <cfRule type="cellIs" dxfId="1008" priority="418" stopIfTrue="1" operator="equal">
      <formula>"中改"</formula>
    </cfRule>
  </conditionalFormatting>
  <conditionalFormatting sqref="EX202">
    <cfRule type="cellIs" dxfId="1007" priority="416" stopIfTrue="1" operator="equal">
      <formula>"建替え"</formula>
    </cfRule>
  </conditionalFormatting>
  <conditionalFormatting sqref="EX202">
    <cfRule type="cellIs" dxfId="1006" priority="415" stopIfTrue="1" operator="equal">
      <formula>"大改"</formula>
    </cfRule>
  </conditionalFormatting>
  <conditionalFormatting sqref="EX202">
    <cfRule type="cellIs" dxfId="1005" priority="413" stopIfTrue="1" operator="equal">
      <formula>"中修"</formula>
    </cfRule>
    <cfRule type="cellIs" dxfId="1004" priority="414" stopIfTrue="1" operator="equal">
      <formula>"中改"</formula>
    </cfRule>
  </conditionalFormatting>
  <conditionalFormatting sqref="EW203">
    <cfRule type="cellIs" dxfId="1003" priority="412" stopIfTrue="1" operator="equal">
      <formula>"建替え"</formula>
    </cfRule>
  </conditionalFormatting>
  <conditionalFormatting sqref="EW203">
    <cfRule type="cellIs" dxfId="1002" priority="411" stopIfTrue="1" operator="equal">
      <formula>"大改"</formula>
    </cfRule>
  </conditionalFormatting>
  <conditionalFormatting sqref="EW203">
    <cfRule type="cellIs" dxfId="1001" priority="409" stopIfTrue="1" operator="equal">
      <formula>"中修"</formula>
    </cfRule>
    <cfRule type="cellIs" dxfId="1000" priority="410" stopIfTrue="1" operator="equal">
      <formula>"中改"</formula>
    </cfRule>
  </conditionalFormatting>
  <conditionalFormatting sqref="EX203">
    <cfRule type="cellIs" dxfId="999" priority="408" stopIfTrue="1" operator="equal">
      <formula>"建替え"</formula>
    </cfRule>
  </conditionalFormatting>
  <conditionalFormatting sqref="EX203">
    <cfRule type="cellIs" dxfId="998" priority="407" stopIfTrue="1" operator="equal">
      <formula>"大改"</formula>
    </cfRule>
  </conditionalFormatting>
  <conditionalFormatting sqref="EX203">
    <cfRule type="cellIs" dxfId="997" priority="405" stopIfTrue="1" operator="equal">
      <formula>"中修"</formula>
    </cfRule>
    <cfRule type="cellIs" dxfId="996" priority="406" stopIfTrue="1" operator="equal">
      <formula>"中改"</formula>
    </cfRule>
  </conditionalFormatting>
  <conditionalFormatting sqref="FH206">
    <cfRule type="cellIs" dxfId="995" priority="404" stopIfTrue="1" operator="equal">
      <formula>"建替え"</formula>
    </cfRule>
  </conditionalFormatting>
  <conditionalFormatting sqref="FH206">
    <cfRule type="cellIs" dxfId="994" priority="403" stopIfTrue="1" operator="equal">
      <formula>"大改"</formula>
    </cfRule>
  </conditionalFormatting>
  <conditionalFormatting sqref="FH206">
    <cfRule type="cellIs" dxfId="993" priority="401" stopIfTrue="1" operator="equal">
      <formula>"中修"</formula>
    </cfRule>
    <cfRule type="cellIs" dxfId="992" priority="402" stopIfTrue="1" operator="equal">
      <formula>"中改"</formula>
    </cfRule>
  </conditionalFormatting>
  <conditionalFormatting sqref="FI206">
    <cfRule type="cellIs" dxfId="991" priority="400" stopIfTrue="1" operator="equal">
      <formula>"建替え"</formula>
    </cfRule>
  </conditionalFormatting>
  <conditionalFormatting sqref="FI206">
    <cfRule type="cellIs" dxfId="990" priority="399" stopIfTrue="1" operator="equal">
      <formula>"大改"</formula>
    </cfRule>
  </conditionalFormatting>
  <conditionalFormatting sqref="FI206">
    <cfRule type="cellIs" dxfId="989" priority="397" stopIfTrue="1" operator="equal">
      <formula>"中修"</formula>
    </cfRule>
    <cfRule type="cellIs" dxfId="988" priority="398" stopIfTrue="1" operator="equal">
      <formula>"中改"</formula>
    </cfRule>
  </conditionalFormatting>
  <conditionalFormatting sqref="FJ206">
    <cfRule type="cellIs" dxfId="987" priority="396" stopIfTrue="1" operator="equal">
      <formula>"建替え"</formula>
    </cfRule>
  </conditionalFormatting>
  <conditionalFormatting sqref="FJ206">
    <cfRule type="cellIs" dxfId="986" priority="395" stopIfTrue="1" operator="equal">
      <formula>"大改"</formula>
    </cfRule>
  </conditionalFormatting>
  <conditionalFormatting sqref="FJ206">
    <cfRule type="cellIs" dxfId="985" priority="393" stopIfTrue="1" operator="equal">
      <formula>"中修"</formula>
    </cfRule>
    <cfRule type="cellIs" dxfId="984" priority="394" stopIfTrue="1" operator="equal">
      <formula>"中改"</formula>
    </cfRule>
  </conditionalFormatting>
  <conditionalFormatting sqref="FI207">
    <cfRule type="cellIs" dxfId="983" priority="392" stopIfTrue="1" operator="equal">
      <formula>"建替え"</formula>
    </cfRule>
  </conditionalFormatting>
  <conditionalFormatting sqref="FI207">
    <cfRule type="cellIs" dxfId="982" priority="391" stopIfTrue="1" operator="equal">
      <formula>"大改"</formula>
    </cfRule>
  </conditionalFormatting>
  <conditionalFormatting sqref="FI207">
    <cfRule type="cellIs" dxfId="981" priority="389" stopIfTrue="1" operator="equal">
      <formula>"中修"</formula>
    </cfRule>
    <cfRule type="cellIs" dxfId="980" priority="390" stopIfTrue="1" operator="equal">
      <formula>"中改"</formula>
    </cfRule>
  </conditionalFormatting>
  <conditionalFormatting sqref="FJ207">
    <cfRule type="cellIs" dxfId="979" priority="388" stopIfTrue="1" operator="equal">
      <formula>"建替え"</formula>
    </cfRule>
  </conditionalFormatting>
  <conditionalFormatting sqref="FJ207">
    <cfRule type="cellIs" dxfId="978" priority="387" stopIfTrue="1" operator="equal">
      <formula>"大改"</formula>
    </cfRule>
  </conditionalFormatting>
  <conditionalFormatting sqref="FJ207">
    <cfRule type="cellIs" dxfId="977" priority="385" stopIfTrue="1" operator="equal">
      <formula>"中修"</formula>
    </cfRule>
    <cfRule type="cellIs" dxfId="976" priority="386" stopIfTrue="1" operator="equal">
      <formula>"中改"</formula>
    </cfRule>
  </conditionalFormatting>
  <conditionalFormatting sqref="EG213">
    <cfRule type="cellIs" dxfId="975" priority="384" stopIfTrue="1" operator="equal">
      <formula>"建替え"</formula>
    </cfRule>
  </conditionalFormatting>
  <conditionalFormatting sqref="EG213">
    <cfRule type="cellIs" dxfId="974" priority="383" stopIfTrue="1" operator="equal">
      <formula>"大改"</formula>
    </cfRule>
  </conditionalFormatting>
  <conditionalFormatting sqref="EG213">
    <cfRule type="cellIs" dxfId="973" priority="381" stopIfTrue="1" operator="equal">
      <formula>"中修"</formula>
    </cfRule>
    <cfRule type="cellIs" dxfId="972" priority="382" stopIfTrue="1" operator="equal">
      <formula>"中改"</formula>
    </cfRule>
  </conditionalFormatting>
  <conditionalFormatting sqref="EH213">
    <cfRule type="cellIs" dxfId="971" priority="380" stopIfTrue="1" operator="equal">
      <formula>"建替え"</formula>
    </cfRule>
  </conditionalFormatting>
  <conditionalFormatting sqref="EH213">
    <cfRule type="cellIs" dxfId="970" priority="379" stopIfTrue="1" operator="equal">
      <formula>"大改"</formula>
    </cfRule>
  </conditionalFormatting>
  <conditionalFormatting sqref="EH213">
    <cfRule type="cellIs" dxfId="969" priority="377" stopIfTrue="1" operator="equal">
      <formula>"中修"</formula>
    </cfRule>
    <cfRule type="cellIs" dxfId="968" priority="378" stopIfTrue="1" operator="equal">
      <formula>"中改"</formula>
    </cfRule>
  </conditionalFormatting>
  <conditionalFormatting sqref="EI213">
    <cfRule type="cellIs" dxfId="967" priority="376" stopIfTrue="1" operator="equal">
      <formula>"建替え"</formula>
    </cfRule>
  </conditionalFormatting>
  <conditionalFormatting sqref="EI213">
    <cfRule type="cellIs" dxfId="966" priority="375" stopIfTrue="1" operator="equal">
      <formula>"大改"</formula>
    </cfRule>
  </conditionalFormatting>
  <conditionalFormatting sqref="EI213">
    <cfRule type="cellIs" dxfId="965" priority="373" stopIfTrue="1" operator="equal">
      <formula>"中修"</formula>
    </cfRule>
    <cfRule type="cellIs" dxfId="964" priority="374" stopIfTrue="1" operator="equal">
      <formula>"中改"</formula>
    </cfRule>
  </conditionalFormatting>
  <conditionalFormatting sqref="FA214">
    <cfRule type="cellIs" dxfId="963" priority="372" stopIfTrue="1" operator="equal">
      <formula>"建替え"</formula>
    </cfRule>
  </conditionalFormatting>
  <conditionalFormatting sqref="FA214">
    <cfRule type="cellIs" dxfId="962" priority="371" stopIfTrue="1" operator="equal">
      <formula>"大改"</formula>
    </cfRule>
  </conditionalFormatting>
  <conditionalFormatting sqref="FA214">
    <cfRule type="cellIs" dxfId="961" priority="369" stopIfTrue="1" operator="equal">
      <formula>"中修"</formula>
    </cfRule>
    <cfRule type="cellIs" dxfId="960" priority="370" stopIfTrue="1" operator="equal">
      <formula>"中改"</formula>
    </cfRule>
  </conditionalFormatting>
  <conditionalFormatting sqref="FB214">
    <cfRule type="cellIs" dxfId="959" priority="368" stopIfTrue="1" operator="equal">
      <formula>"建替え"</formula>
    </cfRule>
  </conditionalFormatting>
  <conditionalFormatting sqref="FB214">
    <cfRule type="cellIs" dxfId="958" priority="367" stopIfTrue="1" operator="equal">
      <formula>"大改"</formula>
    </cfRule>
  </conditionalFormatting>
  <conditionalFormatting sqref="FB214">
    <cfRule type="cellIs" dxfId="957" priority="365" stopIfTrue="1" operator="equal">
      <formula>"中修"</formula>
    </cfRule>
    <cfRule type="cellIs" dxfId="956" priority="366" stopIfTrue="1" operator="equal">
      <formula>"中改"</formula>
    </cfRule>
  </conditionalFormatting>
  <conditionalFormatting sqref="FC214">
    <cfRule type="cellIs" dxfId="955" priority="364" stopIfTrue="1" operator="equal">
      <formula>"建替え"</formula>
    </cfRule>
  </conditionalFormatting>
  <conditionalFormatting sqref="FC214">
    <cfRule type="cellIs" dxfId="954" priority="363" stopIfTrue="1" operator="equal">
      <formula>"大改"</formula>
    </cfRule>
  </conditionalFormatting>
  <conditionalFormatting sqref="FC214">
    <cfRule type="cellIs" dxfId="953" priority="361" stopIfTrue="1" operator="equal">
      <formula>"中修"</formula>
    </cfRule>
    <cfRule type="cellIs" dxfId="952" priority="362" stopIfTrue="1" operator="equal">
      <formula>"中改"</formula>
    </cfRule>
  </conditionalFormatting>
  <conditionalFormatting sqref="EO220">
    <cfRule type="cellIs" dxfId="951" priority="360" stopIfTrue="1" operator="equal">
      <formula>"建替え"</formula>
    </cfRule>
  </conditionalFormatting>
  <conditionalFormatting sqref="EO220">
    <cfRule type="cellIs" dxfId="950" priority="359" stopIfTrue="1" operator="equal">
      <formula>"大改"</formula>
    </cfRule>
  </conditionalFormatting>
  <conditionalFormatting sqref="EO220">
    <cfRule type="cellIs" dxfId="949" priority="357" stopIfTrue="1" operator="equal">
      <formula>"中修"</formula>
    </cfRule>
    <cfRule type="cellIs" dxfId="948" priority="358" stopIfTrue="1" operator="equal">
      <formula>"中改"</formula>
    </cfRule>
  </conditionalFormatting>
  <conditionalFormatting sqref="EP220">
    <cfRule type="cellIs" dxfId="947" priority="356" stopIfTrue="1" operator="equal">
      <formula>"建替え"</formula>
    </cfRule>
  </conditionalFormatting>
  <conditionalFormatting sqref="EP220">
    <cfRule type="cellIs" dxfId="946" priority="355" stopIfTrue="1" operator="equal">
      <formula>"大改"</formula>
    </cfRule>
  </conditionalFormatting>
  <conditionalFormatting sqref="EP220">
    <cfRule type="cellIs" dxfId="945" priority="353" stopIfTrue="1" operator="equal">
      <formula>"中修"</formula>
    </cfRule>
    <cfRule type="cellIs" dxfId="944" priority="354" stopIfTrue="1" operator="equal">
      <formula>"中改"</formula>
    </cfRule>
  </conditionalFormatting>
  <conditionalFormatting sqref="EQ220">
    <cfRule type="cellIs" dxfId="943" priority="352" stopIfTrue="1" operator="equal">
      <formula>"建替え"</formula>
    </cfRule>
  </conditionalFormatting>
  <conditionalFormatting sqref="EQ220">
    <cfRule type="cellIs" dxfId="942" priority="351" stopIfTrue="1" operator="equal">
      <formula>"大改"</formula>
    </cfRule>
  </conditionalFormatting>
  <conditionalFormatting sqref="EQ220">
    <cfRule type="cellIs" dxfId="941" priority="349" stopIfTrue="1" operator="equal">
      <formula>"中修"</formula>
    </cfRule>
    <cfRule type="cellIs" dxfId="940" priority="350" stopIfTrue="1" operator="equal">
      <formula>"中改"</formula>
    </cfRule>
  </conditionalFormatting>
  <conditionalFormatting sqref="FB226">
    <cfRule type="cellIs" dxfId="939" priority="348" stopIfTrue="1" operator="equal">
      <formula>"建替え"</formula>
    </cfRule>
  </conditionalFormatting>
  <conditionalFormatting sqref="FB226">
    <cfRule type="cellIs" dxfId="938" priority="347" stopIfTrue="1" operator="equal">
      <formula>"大改"</formula>
    </cfRule>
  </conditionalFormatting>
  <conditionalFormatting sqref="FB226">
    <cfRule type="cellIs" dxfId="937" priority="345" stopIfTrue="1" operator="equal">
      <formula>"中修"</formula>
    </cfRule>
    <cfRule type="cellIs" dxfId="936" priority="346" stopIfTrue="1" operator="equal">
      <formula>"中改"</formula>
    </cfRule>
  </conditionalFormatting>
  <conditionalFormatting sqref="FC226">
    <cfRule type="cellIs" dxfId="935" priority="344" stopIfTrue="1" operator="equal">
      <formula>"建替え"</formula>
    </cfRule>
  </conditionalFormatting>
  <conditionalFormatting sqref="FC226">
    <cfRule type="cellIs" dxfId="934" priority="343" stopIfTrue="1" operator="equal">
      <formula>"大改"</formula>
    </cfRule>
  </conditionalFormatting>
  <conditionalFormatting sqref="FC226">
    <cfRule type="cellIs" dxfId="933" priority="341" stopIfTrue="1" operator="equal">
      <formula>"中修"</formula>
    </cfRule>
    <cfRule type="cellIs" dxfId="932" priority="342" stopIfTrue="1" operator="equal">
      <formula>"中改"</formula>
    </cfRule>
  </conditionalFormatting>
  <conditionalFormatting sqref="FD226">
    <cfRule type="cellIs" dxfId="931" priority="340" stopIfTrue="1" operator="equal">
      <formula>"建替え"</formula>
    </cfRule>
  </conditionalFormatting>
  <conditionalFormatting sqref="FD226">
    <cfRule type="cellIs" dxfId="930" priority="339" stopIfTrue="1" operator="equal">
      <formula>"大改"</formula>
    </cfRule>
  </conditionalFormatting>
  <conditionalFormatting sqref="FD226">
    <cfRule type="cellIs" dxfId="929" priority="337" stopIfTrue="1" operator="equal">
      <formula>"中修"</formula>
    </cfRule>
    <cfRule type="cellIs" dxfId="928" priority="338" stopIfTrue="1" operator="equal">
      <formula>"中改"</formula>
    </cfRule>
  </conditionalFormatting>
  <conditionalFormatting sqref="FI228">
    <cfRule type="cellIs" dxfId="927" priority="336" stopIfTrue="1" operator="equal">
      <formula>"建替え"</formula>
    </cfRule>
  </conditionalFormatting>
  <conditionalFormatting sqref="FI228">
    <cfRule type="cellIs" dxfId="926" priority="335" stopIfTrue="1" operator="equal">
      <formula>"大改"</formula>
    </cfRule>
  </conditionalFormatting>
  <conditionalFormatting sqref="FI228">
    <cfRule type="cellIs" dxfId="925" priority="333" stopIfTrue="1" operator="equal">
      <formula>"中修"</formula>
    </cfRule>
    <cfRule type="cellIs" dxfId="924" priority="334" stopIfTrue="1" operator="equal">
      <formula>"中改"</formula>
    </cfRule>
  </conditionalFormatting>
  <conditionalFormatting sqref="FH228">
    <cfRule type="cellIs" dxfId="923" priority="332" stopIfTrue="1" operator="equal">
      <formula>"建替え"</formula>
    </cfRule>
  </conditionalFormatting>
  <conditionalFormatting sqref="FH228">
    <cfRule type="cellIs" dxfId="922" priority="331" stopIfTrue="1" operator="equal">
      <formula>"大改"</formula>
    </cfRule>
  </conditionalFormatting>
  <conditionalFormatting sqref="FH228">
    <cfRule type="cellIs" dxfId="921" priority="329" stopIfTrue="1" operator="equal">
      <formula>"中修"</formula>
    </cfRule>
    <cfRule type="cellIs" dxfId="920" priority="330" stopIfTrue="1" operator="equal">
      <formula>"中改"</formula>
    </cfRule>
  </conditionalFormatting>
  <conditionalFormatting sqref="FH229">
    <cfRule type="cellIs" dxfId="919" priority="328" stopIfTrue="1" operator="equal">
      <formula>"建替え"</formula>
    </cfRule>
  </conditionalFormatting>
  <conditionalFormatting sqref="FH229">
    <cfRule type="cellIs" dxfId="918" priority="327" stopIfTrue="1" operator="equal">
      <formula>"大改"</formula>
    </cfRule>
  </conditionalFormatting>
  <conditionalFormatting sqref="FH229">
    <cfRule type="cellIs" dxfId="917" priority="325" stopIfTrue="1" operator="equal">
      <formula>"中修"</formula>
    </cfRule>
    <cfRule type="cellIs" dxfId="916" priority="326" stopIfTrue="1" operator="equal">
      <formula>"中改"</formula>
    </cfRule>
  </conditionalFormatting>
  <conditionalFormatting sqref="FG229">
    <cfRule type="cellIs" dxfId="915" priority="324" stopIfTrue="1" operator="equal">
      <formula>"建替え"</formula>
    </cfRule>
  </conditionalFormatting>
  <conditionalFormatting sqref="FG229">
    <cfRule type="cellIs" dxfId="914" priority="323" stopIfTrue="1" operator="equal">
      <formula>"大改"</formula>
    </cfRule>
  </conditionalFormatting>
  <conditionalFormatting sqref="FG229">
    <cfRule type="cellIs" dxfId="913" priority="321" stopIfTrue="1" operator="equal">
      <formula>"中修"</formula>
    </cfRule>
    <cfRule type="cellIs" dxfId="912" priority="322" stopIfTrue="1" operator="equal">
      <formula>"中改"</formula>
    </cfRule>
  </conditionalFormatting>
  <conditionalFormatting sqref="EE233">
    <cfRule type="cellIs" dxfId="911" priority="320" stopIfTrue="1" operator="equal">
      <formula>"建替え"</formula>
    </cfRule>
  </conditionalFormatting>
  <conditionalFormatting sqref="EE233">
    <cfRule type="cellIs" dxfId="910" priority="319" stopIfTrue="1" operator="equal">
      <formula>"大改"</formula>
    </cfRule>
  </conditionalFormatting>
  <conditionalFormatting sqref="EE233">
    <cfRule type="cellIs" dxfId="909" priority="317" stopIfTrue="1" operator="equal">
      <formula>"中修"</formula>
    </cfRule>
    <cfRule type="cellIs" dxfId="908" priority="318" stopIfTrue="1" operator="equal">
      <formula>"中改"</formula>
    </cfRule>
  </conditionalFormatting>
  <conditionalFormatting sqref="EF233">
    <cfRule type="cellIs" dxfId="907" priority="316" stopIfTrue="1" operator="equal">
      <formula>"建替え"</formula>
    </cfRule>
  </conditionalFormatting>
  <conditionalFormatting sqref="EF233">
    <cfRule type="cellIs" dxfId="906" priority="315" stopIfTrue="1" operator="equal">
      <formula>"大改"</formula>
    </cfRule>
  </conditionalFormatting>
  <conditionalFormatting sqref="EF233">
    <cfRule type="cellIs" dxfId="905" priority="313" stopIfTrue="1" operator="equal">
      <formula>"中修"</formula>
    </cfRule>
    <cfRule type="cellIs" dxfId="904" priority="314" stopIfTrue="1" operator="equal">
      <formula>"中改"</formula>
    </cfRule>
  </conditionalFormatting>
  <conditionalFormatting sqref="EN26">
    <cfRule type="cellIs" dxfId="903" priority="312" stopIfTrue="1" operator="equal">
      <formula>"建替え"</formula>
    </cfRule>
  </conditionalFormatting>
  <conditionalFormatting sqref="EN26">
    <cfRule type="cellIs" dxfId="902" priority="311" stopIfTrue="1" operator="equal">
      <formula>"大改"</formula>
    </cfRule>
  </conditionalFormatting>
  <conditionalFormatting sqref="EN26">
    <cfRule type="cellIs" dxfId="901" priority="309" stopIfTrue="1" operator="equal">
      <formula>"中修"</formula>
    </cfRule>
    <cfRule type="cellIs" dxfId="900" priority="310" stopIfTrue="1" operator="equal">
      <formula>"中改"</formula>
    </cfRule>
  </conditionalFormatting>
  <conditionalFormatting sqref="EK231">
    <cfRule type="cellIs" dxfId="899" priority="308" stopIfTrue="1" operator="equal">
      <formula>"建替え"</formula>
    </cfRule>
  </conditionalFormatting>
  <conditionalFormatting sqref="EK231">
    <cfRule type="cellIs" dxfId="898" priority="307" stopIfTrue="1" operator="equal">
      <formula>"大改"</formula>
    </cfRule>
  </conditionalFormatting>
  <conditionalFormatting sqref="EK231">
    <cfRule type="cellIs" dxfId="897" priority="305" stopIfTrue="1" operator="equal">
      <formula>"中修"</formula>
    </cfRule>
    <cfRule type="cellIs" dxfId="896" priority="306" stopIfTrue="1" operator="equal">
      <formula>"中改"</formula>
    </cfRule>
  </conditionalFormatting>
  <conditionalFormatting sqref="EK232">
    <cfRule type="cellIs" dxfId="895" priority="304" stopIfTrue="1" operator="equal">
      <formula>"建替え"</formula>
    </cfRule>
  </conditionalFormatting>
  <conditionalFormatting sqref="EK232">
    <cfRule type="cellIs" dxfId="894" priority="303" stopIfTrue="1" operator="equal">
      <formula>"大改"</formula>
    </cfRule>
  </conditionalFormatting>
  <conditionalFormatting sqref="EK232">
    <cfRule type="cellIs" dxfId="893" priority="301" stopIfTrue="1" operator="equal">
      <formula>"中修"</formula>
    </cfRule>
    <cfRule type="cellIs" dxfId="892" priority="302" stopIfTrue="1" operator="equal">
      <formula>"中改"</formula>
    </cfRule>
  </conditionalFormatting>
  <conditionalFormatting sqref="EE15">
    <cfRule type="cellIs" dxfId="891" priority="300" stopIfTrue="1" operator="equal">
      <formula>"建替え"</formula>
    </cfRule>
  </conditionalFormatting>
  <conditionalFormatting sqref="EE15">
    <cfRule type="cellIs" dxfId="890" priority="299" stopIfTrue="1" operator="equal">
      <formula>"大改"</formula>
    </cfRule>
  </conditionalFormatting>
  <conditionalFormatting sqref="EE15">
    <cfRule type="cellIs" dxfId="889" priority="297" stopIfTrue="1" operator="equal">
      <formula>"中修"</formula>
    </cfRule>
    <cfRule type="cellIs" dxfId="888" priority="298" stopIfTrue="1" operator="equal">
      <formula>"中改"</formula>
    </cfRule>
  </conditionalFormatting>
  <conditionalFormatting sqref="DY79">
    <cfRule type="cellIs" dxfId="887" priority="296" stopIfTrue="1" operator="equal">
      <formula>"建替え"</formula>
    </cfRule>
  </conditionalFormatting>
  <conditionalFormatting sqref="DY79">
    <cfRule type="cellIs" dxfId="886" priority="295" stopIfTrue="1" operator="equal">
      <formula>"大改"</formula>
    </cfRule>
  </conditionalFormatting>
  <conditionalFormatting sqref="DY79">
    <cfRule type="cellIs" dxfId="885" priority="293" stopIfTrue="1" operator="equal">
      <formula>"中修"</formula>
    </cfRule>
    <cfRule type="cellIs" dxfId="884" priority="294" stopIfTrue="1" operator="equal">
      <formula>"中改"</formula>
    </cfRule>
  </conditionalFormatting>
  <conditionalFormatting sqref="DZ79">
    <cfRule type="cellIs" dxfId="883" priority="292" stopIfTrue="1" operator="equal">
      <formula>"建替え"</formula>
    </cfRule>
  </conditionalFormatting>
  <conditionalFormatting sqref="DZ79">
    <cfRule type="cellIs" dxfId="882" priority="291" stopIfTrue="1" operator="equal">
      <formula>"大改"</formula>
    </cfRule>
  </conditionalFormatting>
  <conditionalFormatting sqref="DZ79">
    <cfRule type="cellIs" dxfId="881" priority="289" stopIfTrue="1" operator="equal">
      <formula>"中修"</formula>
    </cfRule>
    <cfRule type="cellIs" dxfId="880" priority="290" stopIfTrue="1" operator="equal">
      <formula>"中改"</formula>
    </cfRule>
  </conditionalFormatting>
  <conditionalFormatting sqref="EA76">
    <cfRule type="cellIs" dxfId="879" priority="284" stopIfTrue="1" operator="equal">
      <formula>"建替え"</formula>
    </cfRule>
  </conditionalFormatting>
  <conditionalFormatting sqref="EA76">
    <cfRule type="cellIs" dxfId="878" priority="283" stopIfTrue="1" operator="equal">
      <formula>"大改"</formula>
    </cfRule>
  </conditionalFormatting>
  <conditionalFormatting sqref="EA76">
    <cfRule type="cellIs" dxfId="877" priority="281" stopIfTrue="1" operator="equal">
      <formula>"中修"</formula>
    </cfRule>
    <cfRule type="cellIs" dxfId="876" priority="282" stopIfTrue="1" operator="equal">
      <formula>"中改"</formula>
    </cfRule>
  </conditionalFormatting>
  <conditionalFormatting sqref="EA96">
    <cfRule type="cellIs" dxfId="875" priority="280" stopIfTrue="1" operator="equal">
      <formula>"建替え"</formula>
    </cfRule>
  </conditionalFormatting>
  <conditionalFormatting sqref="EA96">
    <cfRule type="cellIs" dxfId="874" priority="279" stopIfTrue="1" operator="equal">
      <formula>"大改"</formula>
    </cfRule>
  </conditionalFormatting>
  <conditionalFormatting sqref="EA96">
    <cfRule type="cellIs" dxfId="873" priority="277" stopIfTrue="1" operator="equal">
      <formula>"中修"</formula>
    </cfRule>
    <cfRule type="cellIs" dxfId="872" priority="278" stopIfTrue="1" operator="equal">
      <formula>"中改"</formula>
    </cfRule>
  </conditionalFormatting>
  <conditionalFormatting sqref="DZ82">
    <cfRule type="cellIs" dxfId="871" priority="276" stopIfTrue="1" operator="equal">
      <formula>"建替え"</formula>
    </cfRule>
  </conditionalFormatting>
  <conditionalFormatting sqref="DZ82">
    <cfRule type="cellIs" dxfId="870" priority="275" stopIfTrue="1" operator="equal">
      <formula>"大改"</formula>
    </cfRule>
  </conditionalFormatting>
  <conditionalFormatting sqref="DZ82">
    <cfRule type="cellIs" dxfId="869" priority="273" stopIfTrue="1" operator="equal">
      <formula>"中修"</formula>
    </cfRule>
    <cfRule type="cellIs" dxfId="868" priority="274" stopIfTrue="1" operator="equal">
      <formula>"中改"</formula>
    </cfRule>
  </conditionalFormatting>
  <conditionalFormatting sqref="DX103">
    <cfRule type="cellIs" dxfId="867" priority="272" stopIfTrue="1" operator="equal">
      <formula>"建替え"</formula>
    </cfRule>
  </conditionalFormatting>
  <conditionalFormatting sqref="DX103">
    <cfRule type="cellIs" dxfId="866" priority="271" stopIfTrue="1" operator="equal">
      <formula>"大改"</formula>
    </cfRule>
  </conditionalFormatting>
  <conditionalFormatting sqref="DX103">
    <cfRule type="cellIs" dxfId="865" priority="269" stopIfTrue="1" operator="equal">
      <formula>"中修"</formula>
    </cfRule>
    <cfRule type="cellIs" dxfId="864" priority="270" stopIfTrue="1" operator="equal">
      <formula>"中改"</formula>
    </cfRule>
  </conditionalFormatting>
  <conditionalFormatting sqref="DZ103">
    <cfRule type="cellIs" dxfId="863" priority="268" stopIfTrue="1" operator="equal">
      <formula>"建替え"</formula>
    </cfRule>
  </conditionalFormatting>
  <conditionalFormatting sqref="DZ103">
    <cfRule type="cellIs" dxfId="862" priority="267" stopIfTrue="1" operator="equal">
      <formula>"大改"</formula>
    </cfRule>
  </conditionalFormatting>
  <conditionalFormatting sqref="DZ103">
    <cfRule type="cellIs" dxfId="861" priority="265" stopIfTrue="1" operator="equal">
      <formula>"中修"</formula>
    </cfRule>
    <cfRule type="cellIs" dxfId="860" priority="266" stopIfTrue="1" operator="equal">
      <formula>"中改"</formula>
    </cfRule>
  </conditionalFormatting>
  <conditionalFormatting sqref="EB95">
    <cfRule type="cellIs" dxfId="859" priority="264" stopIfTrue="1" operator="equal">
      <formula>"建替え"</formula>
    </cfRule>
  </conditionalFormatting>
  <conditionalFormatting sqref="EB95">
    <cfRule type="cellIs" dxfId="858" priority="263" stopIfTrue="1" operator="equal">
      <formula>"大改"</formula>
    </cfRule>
  </conditionalFormatting>
  <conditionalFormatting sqref="EB95">
    <cfRule type="cellIs" dxfId="857" priority="261" stopIfTrue="1" operator="equal">
      <formula>"中修"</formula>
    </cfRule>
    <cfRule type="cellIs" dxfId="856" priority="262" stopIfTrue="1" operator="equal">
      <formula>"中改"</formula>
    </cfRule>
  </conditionalFormatting>
  <conditionalFormatting sqref="EE34">
    <cfRule type="cellIs" dxfId="855" priority="260" stopIfTrue="1" operator="equal">
      <formula>"建替え"</formula>
    </cfRule>
  </conditionalFormatting>
  <conditionalFormatting sqref="EE34">
    <cfRule type="cellIs" dxfId="854" priority="259" stopIfTrue="1" operator="equal">
      <formula>"大改"</formula>
    </cfRule>
  </conditionalFormatting>
  <conditionalFormatting sqref="EE34">
    <cfRule type="cellIs" dxfId="853" priority="257" stopIfTrue="1" operator="equal">
      <formula>"中修"</formula>
    </cfRule>
    <cfRule type="cellIs" dxfId="852" priority="258" stopIfTrue="1" operator="equal">
      <formula>"中改"</formula>
    </cfRule>
  </conditionalFormatting>
  <conditionalFormatting sqref="DZ51:DZ52">
    <cfRule type="cellIs" dxfId="851" priority="252" stopIfTrue="1" operator="equal">
      <formula>"建替え"</formula>
    </cfRule>
  </conditionalFormatting>
  <conditionalFormatting sqref="DZ51:DZ52">
    <cfRule type="cellIs" dxfId="850" priority="251" stopIfTrue="1" operator="equal">
      <formula>"大改"</formula>
    </cfRule>
  </conditionalFormatting>
  <conditionalFormatting sqref="DZ51:DZ52">
    <cfRule type="cellIs" dxfId="849" priority="249" stopIfTrue="1" operator="equal">
      <formula>"中修"</formula>
    </cfRule>
    <cfRule type="cellIs" dxfId="848" priority="250" stopIfTrue="1" operator="equal">
      <formula>"中改"</formula>
    </cfRule>
  </conditionalFormatting>
  <conditionalFormatting sqref="DZ53">
    <cfRule type="cellIs" dxfId="847" priority="248" stopIfTrue="1" operator="equal">
      <formula>"建替え"</formula>
    </cfRule>
  </conditionalFormatting>
  <conditionalFormatting sqref="DZ53">
    <cfRule type="cellIs" dxfId="846" priority="247" stopIfTrue="1" operator="equal">
      <formula>"大改"</formula>
    </cfRule>
  </conditionalFormatting>
  <conditionalFormatting sqref="DZ53">
    <cfRule type="cellIs" dxfId="845" priority="245" stopIfTrue="1" operator="equal">
      <formula>"中修"</formula>
    </cfRule>
    <cfRule type="cellIs" dxfId="844" priority="246" stopIfTrue="1" operator="equal">
      <formula>"中改"</formula>
    </cfRule>
  </conditionalFormatting>
  <conditionalFormatting sqref="EB56">
    <cfRule type="cellIs" dxfId="843" priority="244" stopIfTrue="1" operator="equal">
      <formula>"建替え"</formula>
    </cfRule>
  </conditionalFormatting>
  <conditionalFormatting sqref="EB56">
    <cfRule type="cellIs" dxfId="842" priority="243" stopIfTrue="1" operator="equal">
      <formula>"大改"</formula>
    </cfRule>
  </conditionalFormatting>
  <conditionalFormatting sqref="EB56">
    <cfRule type="cellIs" dxfId="841" priority="241" stopIfTrue="1" operator="equal">
      <formula>"中修"</formula>
    </cfRule>
    <cfRule type="cellIs" dxfId="840" priority="242" stopIfTrue="1" operator="equal">
      <formula>"中改"</formula>
    </cfRule>
  </conditionalFormatting>
  <conditionalFormatting sqref="DZ19">
    <cfRule type="cellIs" dxfId="839" priority="236" stopIfTrue="1" operator="equal">
      <formula>"建替え"</formula>
    </cfRule>
  </conditionalFormatting>
  <conditionalFormatting sqref="DZ19">
    <cfRule type="cellIs" dxfId="838" priority="235" stopIfTrue="1" operator="equal">
      <formula>"大改"</formula>
    </cfRule>
  </conditionalFormatting>
  <conditionalFormatting sqref="DZ19">
    <cfRule type="cellIs" dxfId="837" priority="233" stopIfTrue="1" operator="equal">
      <formula>"中修"</formula>
    </cfRule>
    <cfRule type="cellIs" dxfId="836" priority="234" stopIfTrue="1" operator="equal">
      <formula>"中改"</formula>
    </cfRule>
  </conditionalFormatting>
  <conditionalFormatting sqref="DZ55">
    <cfRule type="cellIs" dxfId="835" priority="232" stopIfTrue="1" operator="equal">
      <formula>"建替え"</formula>
    </cfRule>
  </conditionalFormatting>
  <conditionalFormatting sqref="DZ55">
    <cfRule type="cellIs" dxfId="834" priority="231" stopIfTrue="1" operator="equal">
      <formula>"大改"</formula>
    </cfRule>
  </conditionalFormatting>
  <conditionalFormatting sqref="DZ55">
    <cfRule type="cellIs" dxfId="833" priority="229" stopIfTrue="1" operator="equal">
      <formula>"中修"</formula>
    </cfRule>
    <cfRule type="cellIs" dxfId="832" priority="230" stopIfTrue="1" operator="equal">
      <formula>"中改"</formula>
    </cfRule>
  </conditionalFormatting>
  <conditionalFormatting sqref="EB36">
    <cfRule type="cellIs" dxfId="831" priority="228" stopIfTrue="1" operator="equal">
      <formula>"建替え"</formula>
    </cfRule>
  </conditionalFormatting>
  <conditionalFormatting sqref="EB36">
    <cfRule type="cellIs" dxfId="830" priority="227" stopIfTrue="1" operator="equal">
      <formula>"大改"</formula>
    </cfRule>
  </conditionalFormatting>
  <conditionalFormatting sqref="EB36">
    <cfRule type="cellIs" dxfId="829" priority="225" stopIfTrue="1" operator="equal">
      <formula>"中修"</formula>
    </cfRule>
    <cfRule type="cellIs" dxfId="828" priority="226" stopIfTrue="1" operator="equal">
      <formula>"中改"</formula>
    </cfRule>
  </conditionalFormatting>
  <conditionalFormatting sqref="DW209:DY214">
    <cfRule type="cellIs" dxfId="827" priority="224" stopIfTrue="1" operator="equal">
      <formula>"建替え"</formula>
    </cfRule>
  </conditionalFormatting>
  <conditionalFormatting sqref="DW209:DY214">
    <cfRule type="cellIs" dxfId="826" priority="223" stopIfTrue="1" operator="equal">
      <formula>"大改"</formula>
    </cfRule>
  </conditionalFormatting>
  <conditionalFormatting sqref="DW209:DY214">
    <cfRule type="cellIs" dxfId="825" priority="221" stopIfTrue="1" operator="equal">
      <formula>"中修"</formula>
    </cfRule>
    <cfRule type="cellIs" dxfId="824" priority="222" stopIfTrue="1" operator="equal">
      <formula>"中改"</formula>
    </cfRule>
  </conditionalFormatting>
  <conditionalFormatting sqref="DW215">
    <cfRule type="cellIs" dxfId="823" priority="220" stopIfTrue="1" operator="equal">
      <formula>"建替え"</formula>
    </cfRule>
  </conditionalFormatting>
  <conditionalFormatting sqref="DW215">
    <cfRule type="cellIs" dxfId="822" priority="219" stopIfTrue="1" operator="equal">
      <formula>"大改"</formula>
    </cfRule>
  </conditionalFormatting>
  <conditionalFormatting sqref="DW215">
    <cfRule type="cellIs" dxfId="821" priority="217" stopIfTrue="1" operator="equal">
      <formula>"中修"</formula>
    </cfRule>
    <cfRule type="cellIs" dxfId="820" priority="218" stopIfTrue="1" operator="equal">
      <formula>"中改"</formula>
    </cfRule>
  </conditionalFormatting>
  <conditionalFormatting sqref="EC216:EF220">
    <cfRule type="cellIs" dxfId="819" priority="216" stopIfTrue="1" operator="equal">
      <formula>"建替え"</formula>
    </cfRule>
  </conditionalFormatting>
  <conditionalFormatting sqref="EC216:EF220">
    <cfRule type="cellIs" dxfId="818" priority="215" stopIfTrue="1" operator="equal">
      <formula>"大改"</formula>
    </cfRule>
  </conditionalFormatting>
  <conditionalFormatting sqref="EC216:EF220">
    <cfRule type="cellIs" dxfId="817" priority="213" stopIfTrue="1" operator="equal">
      <formula>"中修"</formula>
    </cfRule>
    <cfRule type="cellIs" dxfId="816" priority="214" stopIfTrue="1" operator="equal">
      <formula>"中改"</formula>
    </cfRule>
  </conditionalFormatting>
  <conditionalFormatting sqref="EC221">
    <cfRule type="cellIs" dxfId="815" priority="212" stopIfTrue="1" operator="equal">
      <formula>"建替え"</formula>
    </cfRule>
  </conditionalFormatting>
  <conditionalFormatting sqref="EC221">
    <cfRule type="cellIs" dxfId="814" priority="211" stopIfTrue="1" operator="equal">
      <formula>"大改"</formula>
    </cfRule>
  </conditionalFormatting>
  <conditionalFormatting sqref="EC221">
    <cfRule type="cellIs" dxfId="813" priority="209" stopIfTrue="1" operator="equal">
      <formula>"中修"</formula>
    </cfRule>
    <cfRule type="cellIs" dxfId="812" priority="210" stopIfTrue="1" operator="equal">
      <formula>"中改"</formula>
    </cfRule>
  </conditionalFormatting>
  <conditionalFormatting sqref="ED221">
    <cfRule type="cellIs" dxfId="811" priority="208" stopIfTrue="1" operator="equal">
      <formula>"建替え"</formula>
    </cfRule>
  </conditionalFormatting>
  <conditionalFormatting sqref="ED221">
    <cfRule type="cellIs" dxfId="810" priority="207" stopIfTrue="1" operator="equal">
      <formula>"大改"</formula>
    </cfRule>
  </conditionalFormatting>
  <conditionalFormatting sqref="ED221">
    <cfRule type="cellIs" dxfId="809" priority="205" stopIfTrue="1" operator="equal">
      <formula>"中修"</formula>
    </cfRule>
    <cfRule type="cellIs" dxfId="808" priority="206" stopIfTrue="1" operator="equal">
      <formula>"中改"</formula>
    </cfRule>
  </conditionalFormatting>
  <conditionalFormatting sqref="EE226:EH226">
    <cfRule type="cellIs" dxfId="807" priority="184" stopIfTrue="1" operator="equal">
      <formula>"建替え"</formula>
    </cfRule>
  </conditionalFormatting>
  <conditionalFormatting sqref="EE226:EH226">
    <cfRule type="cellIs" dxfId="806" priority="183" stopIfTrue="1" operator="equal">
      <formula>"大改"</formula>
    </cfRule>
  </conditionalFormatting>
  <conditionalFormatting sqref="EE226:EH226">
    <cfRule type="cellIs" dxfId="805" priority="181" stopIfTrue="1" operator="equal">
      <formula>"中修"</formula>
    </cfRule>
    <cfRule type="cellIs" dxfId="804" priority="182" stopIfTrue="1" operator="equal">
      <formula>"中改"</formula>
    </cfRule>
  </conditionalFormatting>
  <conditionalFormatting sqref="DX228:EA229">
    <cfRule type="cellIs" dxfId="803" priority="180" stopIfTrue="1" operator="equal">
      <formula>"建替え"</formula>
    </cfRule>
  </conditionalFormatting>
  <conditionalFormatting sqref="DX228:EA229">
    <cfRule type="cellIs" dxfId="802" priority="179" stopIfTrue="1" operator="equal">
      <formula>"大改"</formula>
    </cfRule>
  </conditionalFormatting>
  <conditionalFormatting sqref="DX228:EA229">
    <cfRule type="cellIs" dxfId="801" priority="177" stopIfTrue="1" operator="equal">
      <formula>"中修"</formula>
    </cfRule>
    <cfRule type="cellIs" dxfId="800" priority="178" stopIfTrue="1" operator="equal">
      <formula>"中改"</formula>
    </cfRule>
  </conditionalFormatting>
  <conditionalFormatting sqref="DX230">
    <cfRule type="cellIs" dxfId="799" priority="176" stopIfTrue="1" operator="equal">
      <formula>"建替え"</formula>
    </cfRule>
  </conditionalFormatting>
  <conditionalFormatting sqref="DX230">
    <cfRule type="cellIs" dxfId="798" priority="175" stopIfTrue="1" operator="equal">
      <formula>"大改"</formula>
    </cfRule>
  </conditionalFormatting>
  <conditionalFormatting sqref="DX230">
    <cfRule type="cellIs" dxfId="797" priority="173" stopIfTrue="1" operator="equal">
      <formula>"中修"</formula>
    </cfRule>
    <cfRule type="cellIs" dxfId="796" priority="174" stopIfTrue="1" operator="equal">
      <formula>"中改"</formula>
    </cfRule>
  </conditionalFormatting>
  <conditionalFormatting sqref="DY230">
    <cfRule type="cellIs" dxfId="795" priority="172" stopIfTrue="1" operator="equal">
      <formula>"建替え"</formula>
    </cfRule>
  </conditionalFormatting>
  <conditionalFormatting sqref="DY230">
    <cfRule type="cellIs" dxfId="794" priority="171" stopIfTrue="1" operator="equal">
      <formula>"大改"</formula>
    </cfRule>
  </conditionalFormatting>
  <conditionalFormatting sqref="DY230">
    <cfRule type="cellIs" dxfId="793" priority="169" stopIfTrue="1" operator="equal">
      <formula>"中修"</formula>
    </cfRule>
    <cfRule type="cellIs" dxfId="792" priority="170" stopIfTrue="1" operator="equal">
      <formula>"中改"</formula>
    </cfRule>
  </conditionalFormatting>
  <conditionalFormatting sqref="EQ210">
    <cfRule type="cellIs" dxfId="791" priority="168" stopIfTrue="1" operator="equal">
      <formula>"建替え"</formula>
    </cfRule>
  </conditionalFormatting>
  <conditionalFormatting sqref="EQ210">
    <cfRule type="cellIs" dxfId="790" priority="167" stopIfTrue="1" operator="equal">
      <formula>"大改"</formula>
    </cfRule>
  </conditionalFormatting>
  <conditionalFormatting sqref="EQ210">
    <cfRule type="cellIs" dxfId="789" priority="165" stopIfTrue="1" operator="equal">
      <formula>"中修"</formula>
    </cfRule>
    <cfRule type="cellIs" dxfId="788" priority="166" stopIfTrue="1" operator="equal">
      <formula>"中改"</formula>
    </cfRule>
  </conditionalFormatting>
  <conditionalFormatting sqref="EP216:EP218">
    <cfRule type="cellIs" dxfId="787" priority="164" stopIfTrue="1" operator="equal">
      <formula>"建替え"</formula>
    </cfRule>
  </conditionalFormatting>
  <conditionalFormatting sqref="EP216:EP218">
    <cfRule type="cellIs" dxfId="786" priority="163" stopIfTrue="1" operator="equal">
      <formula>"大改"</formula>
    </cfRule>
  </conditionalFormatting>
  <conditionalFormatting sqref="EP216:EP218">
    <cfRule type="cellIs" dxfId="785" priority="161" stopIfTrue="1" operator="equal">
      <formula>"中修"</formula>
    </cfRule>
    <cfRule type="cellIs" dxfId="784" priority="162" stopIfTrue="1" operator="equal">
      <formula>"中改"</formula>
    </cfRule>
  </conditionalFormatting>
  <conditionalFormatting sqref="EQ216:EQ218">
    <cfRule type="cellIs" dxfId="783" priority="160" stopIfTrue="1" operator="equal">
      <formula>"建替え"</formula>
    </cfRule>
  </conditionalFormatting>
  <conditionalFormatting sqref="EQ216:EQ218">
    <cfRule type="cellIs" dxfId="782" priority="159" stopIfTrue="1" operator="equal">
      <formula>"大改"</formula>
    </cfRule>
  </conditionalFormatting>
  <conditionalFormatting sqref="EQ216:EQ218">
    <cfRule type="cellIs" dxfId="781" priority="157" stopIfTrue="1" operator="equal">
      <formula>"中修"</formula>
    </cfRule>
    <cfRule type="cellIs" dxfId="780" priority="158" stopIfTrue="1" operator="equal">
      <formula>"中改"</formula>
    </cfRule>
  </conditionalFormatting>
  <conditionalFormatting sqref="ER216:ER218">
    <cfRule type="cellIs" dxfId="779" priority="156" stopIfTrue="1" operator="equal">
      <formula>"建替え"</formula>
    </cfRule>
  </conditionalFormatting>
  <conditionalFormatting sqref="ER216:ER218">
    <cfRule type="cellIs" dxfId="778" priority="155" stopIfTrue="1" operator="equal">
      <formula>"大改"</formula>
    </cfRule>
  </conditionalFormatting>
  <conditionalFormatting sqref="ER216:ER218">
    <cfRule type="cellIs" dxfId="777" priority="153" stopIfTrue="1" operator="equal">
      <formula>"中修"</formula>
    </cfRule>
    <cfRule type="cellIs" dxfId="776" priority="154" stopIfTrue="1" operator="equal">
      <formula>"中改"</formula>
    </cfRule>
  </conditionalFormatting>
  <conditionalFormatting sqref="EE221">
    <cfRule type="cellIs" dxfId="775" priority="152" stopIfTrue="1" operator="equal">
      <formula>"建替え"</formula>
    </cfRule>
  </conditionalFormatting>
  <conditionalFormatting sqref="EE221">
    <cfRule type="cellIs" dxfId="774" priority="151" stopIfTrue="1" operator="equal">
      <formula>"大改"</formula>
    </cfRule>
  </conditionalFormatting>
  <conditionalFormatting sqref="EE221">
    <cfRule type="cellIs" dxfId="773" priority="149" stopIfTrue="1" operator="equal">
      <formula>"中修"</formula>
    </cfRule>
    <cfRule type="cellIs" dxfId="772" priority="150" stopIfTrue="1" operator="equal">
      <formula>"中改"</formula>
    </cfRule>
  </conditionalFormatting>
  <conditionalFormatting sqref="EF221">
    <cfRule type="cellIs" dxfId="771" priority="148" stopIfTrue="1" operator="equal">
      <formula>"建替え"</formula>
    </cfRule>
  </conditionalFormatting>
  <conditionalFormatting sqref="EF221">
    <cfRule type="cellIs" dxfId="770" priority="147" stopIfTrue="1" operator="equal">
      <formula>"大改"</formula>
    </cfRule>
  </conditionalFormatting>
  <conditionalFormatting sqref="EF221">
    <cfRule type="cellIs" dxfId="769" priority="145" stopIfTrue="1" operator="equal">
      <formula>"中修"</formula>
    </cfRule>
    <cfRule type="cellIs" dxfId="768" priority="146" stopIfTrue="1" operator="equal">
      <formula>"中改"</formula>
    </cfRule>
  </conditionalFormatting>
  <conditionalFormatting sqref="EE227">
    <cfRule type="cellIs" dxfId="767" priority="144" stopIfTrue="1" operator="equal">
      <formula>"建替え"</formula>
    </cfRule>
  </conditionalFormatting>
  <conditionalFormatting sqref="EE227">
    <cfRule type="cellIs" dxfId="766" priority="143" stopIfTrue="1" operator="equal">
      <formula>"大改"</formula>
    </cfRule>
  </conditionalFormatting>
  <conditionalFormatting sqref="EE227">
    <cfRule type="cellIs" dxfId="765" priority="141" stopIfTrue="1" operator="equal">
      <formula>"中修"</formula>
    </cfRule>
    <cfRule type="cellIs" dxfId="764" priority="142" stopIfTrue="1" operator="equal">
      <formula>"中改"</formula>
    </cfRule>
  </conditionalFormatting>
  <conditionalFormatting sqref="EF227">
    <cfRule type="cellIs" dxfId="763" priority="140" stopIfTrue="1" operator="equal">
      <formula>"建替え"</formula>
    </cfRule>
  </conditionalFormatting>
  <conditionalFormatting sqref="EF227">
    <cfRule type="cellIs" dxfId="762" priority="139" stopIfTrue="1" operator="equal">
      <formula>"大改"</formula>
    </cfRule>
  </conditionalFormatting>
  <conditionalFormatting sqref="EF227">
    <cfRule type="cellIs" dxfId="761" priority="137" stopIfTrue="1" operator="equal">
      <formula>"中修"</formula>
    </cfRule>
    <cfRule type="cellIs" dxfId="760" priority="138" stopIfTrue="1" operator="equal">
      <formula>"中改"</formula>
    </cfRule>
  </conditionalFormatting>
  <conditionalFormatting sqref="DZ230">
    <cfRule type="cellIs" dxfId="759" priority="136" stopIfTrue="1" operator="equal">
      <formula>"建替え"</formula>
    </cfRule>
  </conditionalFormatting>
  <conditionalFormatting sqref="DZ230">
    <cfRule type="cellIs" dxfId="758" priority="135" stopIfTrue="1" operator="equal">
      <formula>"大改"</formula>
    </cfRule>
  </conditionalFormatting>
  <conditionalFormatting sqref="DZ230">
    <cfRule type="cellIs" dxfId="757" priority="133" stopIfTrue="1" operator="equal">
      <formula>"中修"</formula>
    </cfRule>
    <cfRule type="cellIs" dxfId="756" priority="134" stopIfTrue="1" operator="equal">
      <formula>"中改"</formula>
    </cfRule>
  </conditionalFormatting>
  <conditionalFormatting sqref="DZ230:EA230">
    <cfRule type="cellIs" dxfId="755" priority="132" stopIfTrue="1" operator="equal">
      <formula>"建替え"</formula>
    </cfRule>
  </conditionalFormatting>
  <conditionalFormatting sqref="DZ230:EA230">
    <cfRule type="cellIs" dxfId="754" priority="131" stopIfTrue="1" operator="equal">
      <formula>"大改"</formula>
    </cfRule>
  </conditionalFormatting>
  <conditionalFormatting sqref="DZ230:EA230">
    <cfRule type="cellIs" dxfId="753" priority="129" stopIfTrue="1" operator="equal">
      <formula>"中修"</formula>
    </cfRule>
    <cfRule type="cellIs" dxfId="752" priority="130" stopIfTrue="1" operator="equal">
      <formula>"中改"</formula>
    </cfRule>
  </conditionalFormatting>
  <conditionalFormatting sqref="DT1">
    <cfRule type="cellIs" dxfId="751" priority="128" stopIfTrue="1" operator="equal">
      <formula>"建替え"</formula>
    </cfRule>
  </conditionalFormatting>
  <conditionalFormatting sqref="DT1">
    <cfRule type="cellIs" dxfId="750" priority="127" stopIfTrue="1" operator="equal">
      <formula>"大改"</formula>
    </cfRule>
  </conditionalFormatting>
  <conditionalFormatting sqref="DT1">
    <cfRule type="cellIs" dxfId="749" priority="125" stopIfTrue="1" operator="equal">
      <formula>"中修"</formula>
    </cfRule>
    <cfRule type="cellIs" dxfId="748" priority="126" stopIfTrue="1" operator="equal">
      <formula>"中改"</formula>
    </cfRule>
  </conditionalFormatting>
  <conditionalFormatting sqref="DX1">
    <cfRule type="cellIs" dxfId="747" priority="124" stopIfTrue="1" operator="equal">
      <formula>"建替え"</formula>
    </cfRule>
  </conditionalFormatting>
  <conditionalFormatting sqref="DX1">
    <cfRule type="cellIs" dxfId="746" priority="123" stopIfTrue="1" operator="equal">
      <formula>"大改"</formula>
    </cfRule>
  </conditionalFormatting>
  <conditionalFormatting sqref="DX1">
    <cfRule type="cellIs" dxfId="745" priority="121" stopIfTrue="1" operator="equal">
      <formula>"中修"</formula>
    </cfRule>
    <cfRule type="cellIs" dxfId="744" priority="122" stopIfTrue="1" operator="equal">
      <formula>"中改"</formula>
    </cfRule>
  </conditionalFormatting>
  <conditionalFormatting sqref="EM1">
    <cfRule type="cellIs" dxfId="743" priority="108" stopIfTrue="1" operator="equal">
      <formula>"建替え"</formula>
    </cfRule>
  </conditionalFormatting>
  <conditionalFormatting sqref="EM1">
    <cfRule type="cellIs" dxfId="742" priority="107" stopIfTrue="1" operator="equal">
      <formula>"大改"</formula>
    </cfRule>
  </conditionalFormatting>
  <conditionalFormatting sqref="EM1">
    <cfRule type="cellIs" dxfId="741" priority="105" stopIfTrue="1" operator="equal">
      <formula>"中修"</formula>
    </cfRule>
    <cfRule type="cellIs" dxfId="740" priority="106" stopIfTrue="1" operator="equal">
      <formula>"中改"</formula>
    </cfRule>
  </conditionalFormatting>
  <conditionalFormatting sqref="EC1">
    <cfRule type="cellIs" dxfId="739" priority="116" stopIfTrue="1" operator="equal">
      <formula>"建替え"</formula>
    </cfRule>
  </conditionalFormatting>
  <conditionalFormatting sqref="EC1">
    <cfRule type="cellIs" dxfId="738" priority="115" stopIfTrue="1" operator="equal">
      <formula>"大改"</formula>
    </cfRule>
  </conditionalFormatting>
  <conditionalFormatting sqref="EC1">
    <cfRule type="cellIs" dxfId="737" priority="113" stopIfTrue="1" operator="equal">
      <formula>"中修"</formula>
    </cfRule>
    <cfRule type="cellIs" dxfId="736" priority="114" stopIfTrue="1" operator="equal">
      <formula>"中改"</formula>
    </cfRule>
  </conditionalFormatting>
  <conditionalFormatting sqref="EH1">
    <cfRule type="cellIs" dxfId="735" priority="112" stopIfTrue="1" operator="equal">
      <formula>"建替え"</formula>
    </cfRule>
  </conditionalFormatting>
  <conditionalFormatting sqref="EH1">
    <cfRule type="cellIs" dxfId="734" priority="111" stopIfTrue="1" operator="equal">
      <formula>"大改"</formula>
    </cfRule>
  </conditionalFormatting>
  <conditionalFormatting sqref="EH1">
    <cfRule type="cellIs" dxfId="733" priority="109" stopIfTrue="1" operator="equal">
      <formula>"中修"</formula>
    </cfRule>
    <cfRule type="cellIs" dxfId="732" priority="110" stopIfTrue="1" operator="equal">
      <formula>"中改"</formula>
    </cfRule>
  </conditionalFormatting>
  <conditionalFormatting sqref="ER1">
    <cfRule type="cellIs" dxfId="731" priority="104" stopIfTrue="1" operator="equal">
      <formula>"建替え"</formula>
    </cfRule>
  </conditionalFormatting>
  <conditionalFormatting sqref="ER1">
    <cfRule type="cellIs" dxfId="730" priority="103" stopIfTrue="1" operator="equal">
      <formula>"大改"</formula>
    </cfRule>
  </conditionalFormatting>
  <conditionalFormatting sqref="ER1">
    <cfRule type="cellIs" dxfId="729" priority="101" stopIfTrue="1" operator="equal">
      <formula>"中修"</formula>
    </cfRule>
    <cfRule type="cellIs" dxfId="728" priority="102" stopIfTrue="1" operator="equal">
      <formula>"中改"</formula>
    </cfRule>
  </conditionalFormatting>
  <conditionalFormatting sqref="EV79:EZ79">
    <cfRule type="cellIs" dxfId="727" priority="100" stopIfTrue="1" operator="equal">
      <formula>"建替え"</formula>
    </cfRule>
  </conditionalFormatting>
  <conditionalFormatting sqref="EV79:EZ79">
    <cfRule type="cellIs" dxfId="726" priority="99" stopIfTrue="1" operator="equal">
      <formula>"大改"</formula>
    </cfRule>
  </conditionalFormatting>
  <conditionalFormatting sqref="EV79:EZ79">
    <cfRule type="cellIs" dxfId="725" priority="97" stopIfTrue="1" operator="equal">
      <formula>"中修"</formula>
    </cfRule>
    <cfRule type="cellIs" dxfId="724" priority="98" stopIfTrue="1" operator="equal">
      <formula>"中改"</formula>
    </cfRule>
  </conditionalFormatting>
  <conditionalFormatting sqref="FA30">
    <cfRule type="cellIs" dxfId="723" priority="96" stopIfTrue="1" operator="equal">
      <formula>"建替え"</formula>
    </cfRule>
  </conditionalFormatting>
  <conditionalFormatting sqref="FA30">
    <cfRule type="cellIs" dxfId="722" priority="95" stopIfTrue="1" operator="equal">
      <formula>"大改"</formula>
    </cfRule>
  </conditionalFormatting>
  <conditionalFormatting sqref="FA30">
    <cfRule type="cellIs" dxfId="721" priority="93" stopIfTrue="1" operator="equal">
      <formula>"中修"</formula>
    </cfRule>
    <cfRule type="cellIs" dxfId="720" priority="94" stopIfTrue="1" operator="equal">
      <formula>"中改"</formula>
    </cfRule>
  </conditionalFormatting>
  <conditionalFormatting sqref="FA12">
    <cfRule type="cellIs" dxfId="719" priority="92" stopIfTrue="1" operator="equal">
      <formula>"建替え"</formula>
    </cfRule>
  </conditionalFormatting>
  <conditionalFormatting sqref="FA12">
    <cfRule type="cellIs" dxfId="718" priority="91" stopIfTrue="1" operator="equal">
      <formula>"大改"</formula>
    </cfRule>
  </conditionalFormatting>
  <conditionalFormatting sqref="FA12">
    <cfRule type="cellIs" dxfId="717" priority="89" stopIfTrue="1" operator="equal">
      <formula>"中修"</formula>
    </cfRule>
    <cfRule type="cellIs" dxfId="716" priority="90" stopIfTrue="1" operator="equal">
      <formula>"中改"</formula>
    </cfRule>
  </conditionalFormatting>
  <conditionalFormatting sqref="FE9">
    <cfRule type="cellIs" dxfId="715" priority="88" stopIfTrue="1" operator="equal">
      <formula>"建替え"</formula>
    </cfRule>
  </conditionalFormatting>
  <conditionalFormatting sqref="FE9">
    <cfRule type="cellIs" dxfId="714" priority="87" stopIfTrue="1" operator="equal">
      <formula>"大改"</formula>
    </cfRule>
  </conditionalFormatting>
  <conditionalFormatting sqref="FE9">
    <cfRule type="cellIs" dxfId="713" priority="85" stopIfTrue="1" operator="equal">
      <formula>"中修"</formula>
    </cfRule>
    <cfRule type="cellIs" dxfId="712" priority="86" stopIfTrue="1" operator="equal">
      <formula>"中改"</formula>
    </cfRule>
  </conditionalFormatting>
  <conditionalFormatting sqref="FG33">
    <cfRule type="cellIs" dxfId="711" priority="84" stopIfTrue="1" operator="equal">
      <formula>"建替え"</formula>
    </cfRule>
  </conditionalFormatting>
  <conditionalFormatting sqref="FG33">
    <cfRule type="cellIs" dxfId="710" priority="83" stopIfTrue="1" operator="equal">
      <formula>"大改"</formula>
    </cfRule>
  </conditionalFormatting>
  <conditionalFormatting sqref="FG33">
    <cfRule type="cellIs" dxfId="709" priority="81" stopIfTrue="1" operator="equal">
      <formula>"中修"</formula>
    </cfRule>
    <cfRule type="cellIs" dxfId="708" priority="82" stopIfTrue="1" operator="equal">
      <formula>"中改"</formula>
    </cfRule>
  </conditionalFormatting>
  <conditionalFormatting sqref="DX26">
    <cfRule type="cellIs" dxfId="707" priority="80" stopIfTrue="1" operator="equal">
      <formula>"建替え"</formula>
    </cfRule>
  </conditionalFormatting>
  <conditionalFormatting sqref="DX26">
    <cfRule type="cellIs" dxfId="706" priority="79" stopIfTrue="1" operator="equal">
      <formula>"大改"</formula>
    </cfRule>
  </conditionalFormatting>
  <conditionalFormatting sqref="DX26">
    <cfRule type="cellIs" dxfId="705" priority="77" stopIfTrue="1" operator="equal">
      <formula>"中修"</formula>
    </cfRule>
    <cfRule type="cellIs" dxfId="704" priority="78" stopIfTrue="1" operator="equal">
      <formula>"中改"</formula>
    </cfRule>
  </conditionalFormatting>
  <conditionalFormatting sqref="FC28">
    <cfRule type="cellIs" dxfId="703" priority="76" stopIfTrue="1" operator="equal">
      <formula>"建替え"</formula>
    </cfRule>
  </conditionalFormatting>
  <conditionalFormatting sqref="FC28">
    <cfRule type="cellIs" dxfId="702" priority="75" stopIfTrue="1" operator="equal">
      <formula>"大改"</formula>
    </cfRule>
  </conditionalFormatting>
  <conditionalFormatting sqref="FC28">
    <cfRule type="cellIs" dxfId="701" priority="73" stopIfTrue="1" operator="equal">
      <formula>"中修"</formula>
    </cfRule>
    <cfRule type="cellIs" dxfId="700" priority="74" stopIfTrue="1" operator="equal">
      <formula>"中改"</formula>
    </cfRule>
  </conditionalFormatting>
  <conditionalFormatting sqref="FE28">
    <cfRule type="cellIs" dxfId="699" priority="72" stopIfTrue="1" operator="equal">
      <formula>"建替え"</formula>
    </cfRule>
  </conditionalFormatting>
  <conditionalFormatting sqref="FE28">
    <cfRule type="cellIs" dxfId="698" priority="71" stopIfTrue="1" operator="equal">
      <formula>"大改"</formula>
    </cfRule>
  </conditionalFormatting>
  <conditionalFormatting sqref="FE28">
    <cfRule type="cellIs" dxfId="697" priority="69" stopIfTrue="1" operator="equal">
      <formula>"中修"</formula>
    </cfRule>
    <cfRule type="cellIs" dxfId="696" priority="70" stopIfTrue="1" operator="equal">
      <formula>"中改"</formula>
    </cfRule>
  </conditionalFormatting>
  <conditionalFormatting sqref="FF28">
    <cfRule type="cellIs" dxfId="695" priority="68" stopIfTrue="1" operator="equal">
      <formula>"建替え"</formula>
    </cfRule>
  </conditionalFormatting>
  <conditionalFormatting sqref="FF28">
    <cfRule type="cellIs" dxfId="694" priority="67" stopIfTrue="1" operator="equal">
      <formula>"大改"</formula>
    </cfRule>
  </conditionalFormatting>
  <conditionalFormatting sqref="FF28">
    <cfRule type="cellIs" dxfId="693" priority="65" stopIfTrue="1" operator="equal">
      <formula>"中修"</formula>
    </cfRule>
    <cfRule type="cellIs" dxfId="692" priority="66" stopIfTrue="1" operator="equal">
      <formula>"中改"</formula>
    </cfRule>
  </conditionalFormatting>
  <conditionalFormatting sqref="FG28">
    <cfRule type="cellIs" dxfId="691" priority="64" stopIfTrue="1" operator="equal">
      <formula>"建替え"</formula>
    </cfRule>
  </conditionalFormatting>
  <conditionalFormatting sqref="FG28">
    <cfRule type="cellIs" dxfId="690" priority="63" stopIfTrue="1" operator="equal">
      <formula>"大改"</formula>
    </cfRule>
  </conditionalFormatting>
  <conditionalFormatting sqref="FG28">
    <cfRule type="cellIs" dxfId="689" priority="61" stopIfTrue="1" operator="equal">
      <formula>"中修"</formula>
    </cfRule>
    <cfRule type="cellIs" dxfId="688" priority="62" stopIfTrue="1" operator="equal">
      <formula>"中改"</formula>
    </cfRule>
  </conditionalFormatting>
  <conditionalFormatting sqref="DZ29">
    <cfRule type="cellIs" dxfId="687" priority="60" stopIfTrue="1" operator="equal">
      <formula>"建替え"</formula>
    </cfRule>
  </conditionalFormatting>
  <conditionalFormatting sqref="DZ29">
    <cfRule type="cellIs" dxfId="686" priority="59" stopIfTrue="1" operator="equal">
      <formula>"大改"</formula>
    </cfRule>
  </conditionalFormatting>
  <conditionalFormatting sqref="DZ29">
    <cfRule type="cellIs" dxfId="685" priority="57" stopIfTrue="1" operator="equal">
      <formula>"中修"</formula>
    </cfRule>
    <cfRule type="cellIs" dxfId="684" priority="58" stopIfTrue="1" operator="equal">
      <formula>"中改"</formula>
    </cfRule>
  </conditionalFormatting>
  <conditionalFormatting sqref="DY29">
    <cfRule type="cellIs" dxfId="683" priority="56" stopIfTrue="1" operator="equal">
      <formula>"建替え"</formula>
    </cfRule>
  </conditionalFormatting>
  <conditionalFormatting sqref="DY29">
    <cfRule type="cellIs" dxfId="682" priority="55" stopIfTrue="1" operator="equal">
      <formula>"大改"</formula>
    </cfRule>
  </conditionalFormatting>
  <conditionalFormatting sqref="DY29">
    <cfRule type="cellIs" dxfId="681" priority="53" stopIfTrue="1" operator="equal">
      <formula>"中修"</formula>
    </cfRule>
    <cfRule type="cellIs" dxfId="680" priority="54" stopIfTrue="1" operator="equal">
      <formula>"中改"</formula>
    </cfRule>
  </conditionalFormatting>
  <conditionalFormatting sqref="FH112:FI114">
    <cfRule type="cellIs" dxfId="679" priority="52" stopIfTrue="1" operator="equal">
      <formula>"建替え"</formula>
    </cfRule>
  </conditionalFormatting>
  <conditionalFormatting sqref="FH112:FI114">
    <cfRule type="cellIs" dxfId="678" priority="51" stopIfTrue="1" operator="equal">
      <formula>"大改"</formula>
    </cfRule>
  </conditionalFormatting>
  <conditionalFormatting sqref="FH112:FI114">
    <cfRule type="cellIs" dxfId="677" priority="49" stopIfTrue="1" operator="equal">
      <formula>"中修"</formula>
    </cfRule>
    <cfRule type="cellIs" dxfId="676" priority="50" stopIfTrue="1" operator="equal">
      <formula>"中改"</formula>
    </cfRule>
  </conditionalFormatting>
  <conditionalFormatting sqref="FC130">
    <cfRule type="cellIs" dxfId="675" priority="48" stopIfTrue="1" operator="equal">
      <formula>"建替え"</formula>
    </cfRule>
  </conditionalFormatting>
  <conditionalFormatting sqref="FC130">
    <cfRule type="cellIs" dxfId="674" priority="47" stopIfTrue="1" operator="equal">
      <formula>"大改"</formula>
    </cfRule>
  </conditionalFormatting>
  <conditionalFormatting sqref="FC130">
    <cfRule type="cellIs" dxfId="673" priority="45" stopIfTrue="1" operator="equal">
      <formula>"中修"</formula>
    </cfRule>
    <cfRule type="cellIs" dxfId="672" priority="46" stopIfTrue="1" operator="equal">
      <formula>"中改"</formula>
    </cfRule>
  </conditionalFormatting>
  <conditionalFormatting sqref="EF222:EG222">
    <cfRule type="cellIs" dxfId="671" priority="44" stopIfTrue="1" operator="equal">
      <formula>"建替え"</formula>
    </cfRule>
  </conditionalFormatting>
  <conditionalFormatting sqref="EF222:EG222">
    <cfRule type="cellIs" dxfId="670" priority="43" stopIfTrue="1" operator="equal">
      <formula>"大改"</formula>
    </cfRule>
  </conditionalFormatting>
  <conditionalFormatting sqref="EF222:EG222">
    <cfRule type="cellIs" dxfId="669" priority="41" stopIfTrue="1" operator="equal">
      <formula>"中修"</formula>
    </cfRule>
    <cfRule type="cellIs" dxfId="668" priority="42" stopIfTrue="1" operator="equal">
      <formula>"中改"</formula>
    </cfRule>
  </conditionalFormatting>
  <conditionalFormatting sqref="ED223:EE225">
    <cfRule type="cellIs" dxfId="667" priority="40" stopIfTrue="1" operator="equal">
      <formula>"建替え"</formula>
    </cfRule>
  </conditionalFormatting>
  <conditionalFormatting sqref="ED223:EE225">
    <cfRule type="cellIs" dxfId="666" priority="39" stopIfTrue="1" operator="equal">
      <formula>"大改"</formula>
    </cfRule>
  </conditionalFormatting>
  <conditionalFormatting sqref="ED223:EE225">
    <cfRule type="cellIs" dxfId="665" priority="37" stopIfTrue="1" operator="equal">
      <formula>"中修"</formula>
    </cfRule>
    <cfRule type="cellIs" dxfId="664" priority="38" stopIfTrue="1" operator="equal">
      <formula>"中改"</formula>
    </cfRule>
  </conditionalFormatting>
  <conditionalFormatting sqref="EF224:EF225">
    <cfRule type="cellIs" dxfId="663" priority="36" stopIfTrue="1" operator="equal">
      <formula>"建替え"</formula>
    </cfRule>
  </conditionalFormatting>
  <conditionalFormatting sqref="EF224:EF225">
    <cfRule type="cellIs" dxfId="662" priority="35" stopIfTrue="1" operator="equal">
      <formula>"大改"</formula>
    </cfRule>
  </conditionalFormatting>
  <conditionalFormatting sqref="EF224:EF225">
    <cfRule type="cellIs" dxfId="661" priority="33" stopIfTrue="1" operator="equal">
      <formula>"中修"</formula>
    </cfRule>
    <cfRule type="cellIs" dxfId="660" priority="34" stopIfTrue="1" operator="equal">
      <formula>"中改"</formula>
    </cfRule>
  </conditionalFormatting>
  <conditionalFormatting sqref="EG225">
    <cfRule type="cellIs" dxfId="659" priority="32" stopIfTrue="1" operator="equal">
      <formula>"建替え"</formula>
    </cfRule>
  </conditionalFormatting>
  <conditionalFormatting sqref="EG225">
    <cfRule type="cellIs" dxfId="658" priority="31" stopIfTrue="1" operator="equal">
      <formula>"大改"</formula>
    </cfRule>
  </conditionalFormatting>
  <conditionalFormatting sqref="EG225">
    <cfRule type="cellIs" dxfId="657" priority="29" stopIfTrue="1" operator="equal">
      <formula>"中修"</formula>
    </cfRule>
    <cfRule type="cellIs" dxfId="656" priority="30" stopIfTrue="1" operator="equal">
      <formula>"中改"</formula>
    </cfRule>
  </conditionalFormatting>
  <conditionalFormatting sqref="AO35:AX35">
    <cfRule type="cellIs" dxfId="655" priority="16" stopIfTrue="1" operator="equal">
      <formula>"B"</formula>
    </cfRule>
    <cfRule type="cellIs" dxfId="654" priority="17" stopIfTrue="1" operator="equal">
      <formula>"C"</formula>
    </cfRule>
    <cfRule type="cellIs" dxfId="653" priority="18" stopIfTrue="1" operator="equal">
      <formula>"D"</formula>
    </cfRule>
  </conditionalFormatting>
  <conditionalFormatting sqref="AN35">
    <cfRule type="cellIs" dxfId="652" priority="15" operator="lessThanOrEqual">
      <formula>10</formula>
    </cfRule>
  </conditionalFormatting>
  <conditionalFormatting sqref="AM35">
    <cfRule type="cellIs" dxfId="651" priority="13" operator="notEqual">
      <formula>"60年未満"</formula>
    </cfRule>
    <cfRule type="cellIs" dxfId="650" priority="14" operator="equal">
      <formula>"60年未満"</formula>
    </cfRule>
  </conditionalFormatting>
  <conditionalFormatting sqref="AL35">
    <cfRule type="cellIs" dxfId="649" priority="12" operator="equal">
      <formula>"×"</formula>
    </cfRule>
  </conditionalFormatting>
  <conditionalFormatting sqref="CS35:CU35">
    <cfRule type="expression" dxfId="648" priority="19">
      <formula>$CF35=CS35</formula>
    </cfRule>
  </conditionalFormatting>
  <conditionalFormatting sqref="CL35">
    <cfRule type="expression" dxfId="647" priority="20">
      <formula>AND($CK35&lt;&gt;"",$CF35=$CK35)</formula>
    </cfRule>
  </conditionalFormatting>
  <conditionalFormatting sqref="CM35">
    <cfRule type="expression" dxfId="646" priority="21">
      <formula>AND($CF35=$CK35,$CK35&lt;&gt;"")</formula>
    </cfRule>
  </conditionalFormatting>
  <conditionalFormatting sqref="DN35:DO35">
    <cfRule type="expression" dxfId="645" priority="22">
      <formula>AND($CF35=$CP35,$CP35&lt;&gt;"")</formula>
    </cfRule>
  </conditionalFormatting>
  <conditionalFormatting sqref="DS35">
    <cfRule type="expression" dxfId="644" priority="23">
      <formula>AND($CU35&lt;&gt;"",$CF35=$CU35)</formula>
    </cfRule>
  </conditionalFormatting>
  <conditionalFormatting sqref="DT35">
    <cfRule type="expression" dxfId="643" priority="24">
      <formula>AND($CF35=$CU35,$CU35&lt;&gt;"")</formula>
    </cfRule>
  </conditionalFormatting>
  <conditionalFormatting sqref="BF35:BH35">
    <cfRule type="cellIs" dxfId="642" priority="10" stopIfTrue="1" operator="equal">
      <formula>"修繕"</formula>
    </cfRule>
    <cfRule type="cellIs" dxfId="641" priority="11" stopIfTrue="1" operator="equal">
      <formula>"改修"</formula>
    </cfRule>
  </conditionalFormatting>
  <conditionalFormatting sqref="CQ35">
    <cfRule type="expression" dxfId="640" priority="9">
      <formula>$BI35="中規模のみで残存維持"</formula>
    </cfRule>
  </conditionalFormatting>
  <conditionalFormatting sqref="DW35:DY35 EA35:FK35">
    <cfRule type="cellIs" dxfId="639" priority="8" stopIfTrue="1" operator="equal">
      <formula>"建替え"</formula>
    </cfRule>
  </conditionalFormatting>
  <conditionalFormatting sqref="DW35:DY35 EA35:FK35">
    <cfRule type="cellIs" dxfId="638" priority="7" stopIfTrue="1" operator="equal">
      <formula>"大改"</formula>
    </cfRule>
  </conditionalFormatting>
  <conditionalFormatting sqref="DW35:DY35 EA35:FK35">
    <cfRule type="cellIs" dxfId="637" priority="5" stopIfTrue="1" operator="equal">
      <formula>"中修"</formula>
    </cfRule>
    <cfRule type="cellIs" dxfId="636" priority="6" stopIfTrue="1" operator="equal">
      <formula>"中改"</formula>
    </cfRule>
  </conditionalFormatting>
  <conditionalFormatting sqref="DZ35">
    <cfRule type="cellIs" dxfId="635" priority="4" stopIfTrue="1" operator="equal">
      <formula>"建替え"</formula>
    </cfRule>
  </conditionalFormatting>
  <conditionalFormatting sqref="DZ35">
    <cfRule type="cellIs" dxfId="634" priority="3" stopIfTrue="1" operator="equal">
      <formula>"大改"</formula>
    </cfRule>
  </conditionalFormatting>
  <conditionalFormatting sqref="DZ35">
    <cfRule type="cellIs" dxfId="633" priority="1" stopIfTrue="1" operator="equal">
      <formula>"中修"</formula>
    </cfRule>
    <cfRule type="cellIs" dxfId="632" priority="2" stopIfTrue="1" operator="equal">
      <formula>"中改"</formula>
    </cfRule>
  </conditionalFormatting>
  <pageMargins left="0.70866141732283472" right="0.11811023622047245" top="0.31496062992125984" bottom="0.35433070866141736" header="0.31496062992125984" footer="0.31496062992125984"/>
  <pageSetup paperSize="8" scale="53" fitToHeight="0" orientation="landscape" r:id="rId1"/>
  <headerFooter>
    <oddFooter>&amp;R&amp;14&amp;P</oddFooter>
  </headerFooter>
  <colBreaks count="2" manualBreakCount="2">
    <brk id="161" max="1048575" man="1"/>
    <brk id="171" min="2" max="2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M334"/>
  <sheetViews>
    <sheetView showGridLines="0" zoomScale="55" zoomScaleNormal="55" zoomScaleSheetLayoutView="40" workbookViewId="0">
      <pane ySplit="7" topLeftCell="A220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/>
  <cols>
    <col min="1" max="1" width="3.5" style="1018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8" width="12.875" style="3" hidden="1" customWidth="1"/>
    <col min="9" max="9" width="25.75" style="3" customWidth="1"/>
    <col min="10" max="10" width="14.875" style="3" hidden="1" customWidth="1" outlineLevel="1"/>
    <col min="11" max="11" width="20.625" style="3" hidden="1" customWidth="1" outlineLevel="2"/>
    <col min="12" max="12" width="12.375" style="4" bestFit="1" customWidth="1" collapsed="1"/>
    <col min="13" max="13" width="6.25" style="4" hidden="1" customWidth="1" outlineLevel="1"/>
    <col min="14" max="14" width="6.875" style="673" customWidth="1" collapsed="1"/>
    <col min="15" max="15" width="14.25" style="3" bestFit="1" customWidth="1" collapsed="1"/>
    <col min="16" max="16" width="7.625" style="4" hidden="1" customWidth="1" outlineLevel="1"/>
    <col min="17" max="17" width="7.625" style="4" hidden="1" customWidth="1"/>
    <col min="18" max="20" width="6.125" style="6" hidden="1" customWidth="1" outlineLevel="3"/>
    <col min="21" max="23" width="8.625" style="104" hidden="1" customWidth="1" outlineLevel="3"/>
    <col min="24" max="25" width="5.25" style="4" hidden="1" customWidth="1" outlineLevel="3"/>
    <col min="26" max="26" width="8.75" style="4" hidden="1" customWidth="1" outlineLevel="3"/>
    <col min="27" max="28" width="8.625" style="7" hidden="1" customWidth="1" outlineLevel="3"/>
    <col min="29" max="29" width="15.5" style="8" hidden="1" customWidth="1" outlineLevel="3"/>
    <col min="30" max="30" width="6.625" style="1" hidden="1" customWidth="1" outlineLevel="2"/>
    <col min="31" max="37" width="6.625" style="1" hidden="1" customWidth="1" outlineLevel="3"/>
    <col min="38" max="41" width="6.25" style="1" hidden="1" customWidth="1" outlineLevel="3"/>
    <col min="42" max="42" width="8.75" style="1" hidden="1" customWidth="1" outlineLevel="2"/>
    <col min="43" max="43" width="8.75" style="1" hidden="1" customWidth="1"/>
    <col min="44" max="53" width="4.125" style="1" hidden="1" customWidth="1" outlineLevel="2"/>
    <col min="54" max="56" width="6.625" style="7" hidden="1" customWidth="1" outlineLevel="1"/>
    <col min="57" max="58" width="6.625" style="2" hidden="1" customWidth="1" outlineLevel="1"/>
    <col min="59" max="59" width="7.375" style="2" hidden="1" customWidth="1" outlineLevel="1"/>
    <col min="60" max="60" width="9" style="1" hidden="1" customWidth="1"/>
    <col min="61" max="63" width="9" style="1" hidden="1" customWidth="1" outlineLevel="3"/>
    <col min="64" max="64" width="14.875" style="1" hidden="1" customWidth="1"/>
    <col min="65" max="65" width="10" style="1" hidden="1" customWidth="1"/>
    <col min="66" max="66" width="15" style="679" customWidth="1"/>
    <col min="67" max="67" width="7.375" style="1" bestFit="1" customWidth="1"/>
    <col min="68" max="68" width="4.375" style="1" hidden="1" customWidth="1"/>
    <col min="69" max="69" width="6.875" style="1" hidden="1" customWidth="1"/>
    <col min="70" max="77" width="4.375" style="1" customWidth="1"/>
    <col min="78" max="78" width="4.375" style="1" hidden="1" customWidth="1"/>
    <col min="79" max="80" width="7.75" style="3" customWidth="1" collapsed="1"/>
    <col min="81" max="81" width="15.5" style="48" hidden="1" customWidth="1"/>
    <col min="82" max="86" width="10" style="1" hidden="1" customWidth="1" outlineLevel="2"/>
    <col min="87" max="87" width="7.375" style="2" hidden="1" customWidth="1" outlineLevel="1"/>
    <col min="88" max="88" width="6.375" style="2" hidden="1" customWidth="1" outlineLevel="4"/>
    <col min="89" max="89" width="11.25" style="1" hidden="1" customWidth="1" outlineLevel="4"/>
    <col min="90" max="90" width="6.375" style="2" hidden="1" customWidth="1" outlineLevel="4"/>
    <col min="91" max="91" width="12.625" style="48" hidden="1" customWidth="1" outlineLevel="1"/>
    <col min="92" max="92" width="7.375" style="2" hidden="1" customWidth="1" outlineLevel="1"/>
    <col min="93" max="93" width="6.375" style="2" hidden="1" customWidth="1" outlineLevel="2"/>
    <col min="94" max="94" width="11.25" style="1" hidden="1" customWidth="1" outlineLevel="2"/>
    <col min="95" max="95" width="6.375" style="2" hidden="1" customWidth="1" outlineLevel="2"/>
    <col min="96" max="96" width="12.5" style="48" hidden="1" customWidth="1" outlineLevel="1"/>
    <col min="97" max="97" width="7.375" style="2" hidden="1" customWidth="1" outlineLevel="1"/>
    <col min="98" max="98" width="9" style="2" hidden="1" customWidth="1" outlineLevel="3"/>
    <col min="99" max="99" width="11.25" style="1" hidden="1" customWidth="1" outlineLevel="3"/>
    <col min="100" max="100" width="6.375" style="2" hidden="1" customWidth="1" outlineLevel="3"/>
    <col min="101" max="101" width="12.5" style="48" hidden="1" customWidth="1" outlineLevel="1"/>
    <col min="102" max="102" width="7.375" style="2" hidden="1" customWidth="1" outlineLevel="1"/>
    <col min="103" max="103" width="6.375" style="2" hidden="1" customWidth="1" outlineLevel="2"/>
    <col min="104" max="104" width="11.25" style="1" hidden="1" customWidth="1" outlineLevel="2"/>
    <col min="105" max="105" width="6.25" style="2" hidden="1" customWidth="1" outlineLevel="2"/>
    <col min="106" max="106" width="11.25" style="48" hidden="1" customWidth="1" outlineLevel="1"/>
    <col min="107" max="107" width="7.5" style="2" hidden="1" customWidth="1" outlineLevel="1"/>
    <col min="108" max="109" width="8.75" style="2" hidden="1" customWidth="1" outlineLevel="3"/>
    <col min="110" max="110" width="10" style="1" hidden="1" customWidth="1" outlineLevel="3"/>
    <col min="111" max="111" width="6.5" style="2" hidden="1" customWidth="1" outlineLevel="2"/>
    <col min="112" max="112" width="13.75" style="1" hidden="1" customWidth="1" outlineLevel="2"/>
    <col min="113" max="113" width="6.5" style="2" hidden="1" customWidth="1" outlineLevel="2"/>
    <col min="114" max="114" width="13.75" style="1" hidden="1" customWidth="1" outlineLevel="1"/>
    <col min="115" max="115" width="7.375" style="2" hidden="1" customWidth="1" outlineLevel="1"/>
    <col min="116" max="116" width="6.25" style="2" hidden="1" customWidth="1" outlineLevel="2"/>
    <col min="117" max="117" width="12.75" style="1" hidden="1" customWidth="1" outlineLevel="2"/>
    <col min="118" max="118" width="6.375" style="2" hidden="1" customWidth="1" outlineLevel="2"/>
    <col min="119" max="119" width="12.5" style="48" hidden="1" customWidth="1" outlineLevel="1"/>
    <col min="120" max="120" width="7.375" style="2" hidden="1" customWidth="1" outlineLevel="1"/>
    <col min="121" max="121" width="6.375" style="2" hidden="1" customWidth="1" outlineLevel="2"/>
    <col min="122" max="122" width="12.5" style="1" hidden="1" customWidth="1" outlineLevel="2"/>
    <col min="123" max="123" width="6.25" style="2" hidden="1" customWidth="1" outlineLevel="2"/>
    <col min="124" max="124" width="12.625" style="48" hidden="1" customWidth="1" outlineLevel="1"/>
    <col min="125" max="125" width="7.5" style="2" hidden="1" customWidth="1" outlineLevel="1"/>
    <col min="126" max="126" width="6.375" style="1" hidden="1" customWidth="1" outlineLevel="2"/>
    <col min="127" max="127" width="12.5" style="84" hidden="1" customWidth="1" outlineLevel="2"/>
    <col min="128" max="128" width="6.375" style="2" hidden="1" customWidth="1" outlineLevel="2"/>
    <col min="129" max="129" width="12.625" style="81" hidden="1" customWidth="1" outlineLevel="1"/>
    <col min="130" max="130" width="3.375" style="1" hidden="1" customWidth="1" outlineLevel="1" collapsed="1"/>
    <col min="131" max="131" width="4.375" style="1" customWidth="1" collapsed="1"/>
    <col min="132" max="170" width="4.375" style="1" customWidth="1"/>
    <col min="171" max="171" width="10.875" style="42" customWidth="1"/>
    <col min="172" max="172" width="10.875" style="1" customWidth="1"/>
    <col min="173" max="173" width="11" style="1" customWidth="1"/>
    <col min="174" max="174" width="11" style="2" customWidth="1"/>
    <col min="175" max="175" width="11" style="1" customWidth="1"/>
    <col min="176" max="186" width="5" style="1" customWidth="1"/>
    <col min="187" max="187" width="7.5" style="1" customWidth="1"/>
    <col min="188" max="189" width="9" style="1" customWidth="1"/>
    <col min="190" max="190" width="9.875" style="1" customWidth="1"/>
    <col min="191" max="16384" width="11" style="1"/>
  </cols>
  <sheetData>
    <row r="1" spans="1:195" ht="32.25" customHeight="1">
      <c r="B1" s="258"/>
      <c r="C1" s="258"/>
      <c r="E1" s="258"/>
      <c r="F1" s="924"/>
      <c r="G1" s="924"/>
      <c r="H1" s="924"/>
      <c r="CC1" s="3"/>
      <c r="CD1" s="229"/>
      <c r="CI1" s="1"/>
      <c r="CK1" s="2"/>
      <c r="CL1" s="1"/>
      <c r="CM1" s="2"/>
      <c r="CN1" s="48"/>
      <c r="CP1" s="2"/>
      <c r="CQ1" s="1"/>
      <c r="CR1" s="2"/>
      <c r="CS1" s="48"/>
      <c r="CU1" s="2"/>
      <c r="CV1" s="1"/>
      <c r="CW1" s="2"/>
      <c r="CX1" s="48"/>
      <c r="CZ1" s="2"/>
      <c r="DA1" s="1"/>
      <c r="DB1" s="2"/>
      <c r="DC1" s="48"/>
      <c r="DF1" s="2"/>
      <c r="DG1" s="1"/>
      <c r="DH1" s="2"/>
      <c r="DI1" s="1"/>
      <c r="DJ1" s="2"/>
      <c r="DK1" s="1"/>
      <c r="DM1" s="2"/>
      <c r="DN1" s="1"/>
      <c r="DO1" s="2"/>
      <c r="DP1" s="48"/>
      <c r="DR1" s="2"/>
      <c r="DS1" s="1"/>
      <c r="DT1" s="2"/>
      <c r="DU1" s="48"/>
      <c r="DV1" s="2"/>
      <c r="DW1" s="197" t="s">
        <v>423</v>
      </c>
      <c r="DX1" s="84"/>
      <c r="DY1" s="565"/>
      <c r="DZ1" s="565"/>
      <c r="EA1" s="628" t="s">
        <v>429</v>
      </c>
      <c r="EB1" s="1075" t="s">
        <v>37</v>
      </c>
      <c r="EC1" s="1076"/>
      <c r="ED1" s="1076"/>
      <c r="EE1" s="1076"/>
      <c r="EF1" s="199" t="s">
        <v>414</v>
      </c>
      <c r="EG1" s="1075" t="s">
        <v>39</v>
      </c>
      <c r="EH1" s="1076"/>
      <c r="EI1" s="1076"/>
      <c r="EJ1" s="1331"/>
      <c r="EK1" s="162" t="s">
        <v>431</v>
      </c>
      <c r="EL1" s="1077" t="s">
        <v>38</v>
      </c>
      <c r="EM1" s="1078"/>
      <c r="EN1" s="1078"/>
      <c r="EO1" s="1330"/>
      <c r="EP1" s="196"/>
      <c r="EQ1" s="1077" t="s">
        <v>449</v>
      </c>
      <c r="ER1" s="1078"/>
      <c r="ES1" s="1078"/>
      <c r="ET1" s="1330"/>
      <c r="EU1" s="164" t="s">
        <v>440</v>
      </c>
      <c r="EV1" s="1" t="s">
        <v>41</v>
      </c>
      <c r="EZ1" s="625" t="s">
        <v>511</v>
      </c>
      <c r="FA1" s="1063" t="s">
        <v>512</v>
      </c>
      <c r="FB1" s="1329"/>
      <c r="FC1" s="1329"/>
      <c r="FD1" s="1329"/>
      <c r="FO1" s="1"/>
      <c r="FP1" s="258" t="s">
        <v>461</v>
      </c>
      <c r="FR1" s="1"/>
      <c r="FS1" s="2"/>
    </row>
    <row r="2" spans="1:195" ht="14.25" thickBot="1">
      <c r="L2" s="1"/>
      <c r="N2" s="674"/>
      <c r="O2" s="5"/>
      <c r="AQ2" s="1">
        <f>COLUMN(AQ5)</f>
        <v>43</v>
      </c>
      <c r="AR2" s="9"/>
      <c r="AS2" s="9"/>
      <c r="AT2" s="9"/>
      <c r="AU2" s="9"/>
      <c r="AV2" s="9"/>
      <c r="AW2" s="9"/>
      <c r="AX2" s="9"/>
      <c r="AY2" s="9"/>
      <c r="AZ2" s="9"/>
      <c r="BA2" s="9"/>
      <c r="BM2" s="1">
        <f>COLUMN(BM5)</f>
        <v>65</v>
      </c>
      <c r="CA2" s="5"/>
      <c r="CB2" s="5"/>
      <c r="CI2" s="2">
        <f>COLUMN(CI5)</f>
        <v>87</v>
      </c>
      <c r="CK2" s="1">
        <f>COLUMN(CK5)</f>
        <v>89</v>
      </c>
      <c r="CL2" s="1">
        <f>COLUMN(CL5)</f>
        <v>90</v>
      </c>
      <c r="CN2" s="2">
        <f>COLUMN(CN5)</f>
        <v>92</v>
      </c>
      <c r="CQ2" s="1">
        <f>COLUMN(CQ5)</f>
        <v>95</v>
      </c>
      <c r="CS2" s="2">
        <f>COLUMN(CS5)</f>
        <v>97</v>
      </c>
      <c r="CV2" s="2">
        <f>COLUMN(CV5)</f>
        <v>100</v>
      </c>
      <c r="CW2" s="48">
        <f>COLUMN(CW5)</f>
        <v>101</v>
      </c>
      <c r="CX2" s="2">
        <f>COLUMN(CX5)</f>
        <v>102</v>
      </c>
      <c r="DA2" s="2">
        <f>COLUMN(DA5)</f>
        <v>105</v>
      </c>
      <c r="DB2" s="48">
        <f>COLUMN(DB5)</f>
        <v>106</v>
      </c>
      <c r="DC2" s="2">
        <f>COLUMN(DC5)</f>
        <v>107</v>
      </c>
      <c r="DI2" s="1">
        <f>COLUMN(DI5)</f>
        <v>113</v>
      </c>
      <c r="DK2" s="2">
        <f>COLUMN(DK5)</f>
        <v>115</v>
      </c>
      <c r="DN2" s="1">
        <f>COLUMN(DN5)</f>
        <v>118</v>
      </c>
      <c r="DP2" s="2">
        <f>COLUMN(DP5)</f>
        <v>120</v>
      </c>
      <c r="DS2" s="2">
        <f>COLUMN(DS5)</f>
        <v>123</v>
      </c>
      <c r="DT2" s="48">
        <f>COLUMN(DT5)</f>
        <v>124</v>
      </c>
      <c r="DU2" s="2">
        <f>COLUMN(DU5)</f>
        <v>125</v>
      </c>
      <c r="DX2" s="2">
        <f>COLUMN(DX5)</f>
        <v>128</v>
      </c>
      <c r="DY2" s="81">
        <f>COLUMN(DY5)</f>
        <v>129</v>
      </c>
      <c r="FZ2" s="11">
        <v>0</v>
      </c>
      <c r="GA2" s="11">
        <v>10</v>
      </c>
      <c r="GB2" s="12">
        <v>40</v>
      </c>
      <c r="GC2" s="12">
        <v>70</v>
      </c>
      <c r="GD2" s="12">
        <v>100</v>
      </c>
      <c r="GE2" s="86"/>
      <c r="GF2" s="80" t="s">
        <v>101</v>
      </c>
      <c r="GG2" s="80" t="s">
        <v>100</v>
      </c>
      <c r="GH2" s="80">
        <f>ROW(DY238)-1</f>
        <v>237</v>
      </c>
      <c r="GI2" s="80">
        <f>COLUMN(FR7)-2</f>
        <v>172</v>
      </c>
    </row>
    <row r="3" spans="1:195" ht="22.5" customHeight="1" thickBot="1">
      <c r="A3" s="1015"/>
      <c r="B3" s="489" t="s">
        <v>97</v>
      </c>
      <c r="C3" s="490"/>
      <c r="D3" s="489"/>
      <c r="E3" s="1094" t="s">
        <v>96</v>
      </c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R3" s="1094"/>
      <c r="S3" s="1094"/>
      <c r="T3" s="1094"/>
      <c r="U3" s="1094"/>
      <c r="V3" s="1094"/>
      <c r="W3" s="1094"/>
      <c r="X3" s="1094"/>
      <c r="Y3" s="1095"/>
      <c r="Z3" s="318"/>
      <c r="AA3" s="318"/>
      <c r="AB3" s="318"/>
      <c r="AC3" s="319"/>
      <c r="AD3" s="1085" t="s">
        <v>48</v>
      </c>
      <c r="AE3" s="1086"/>
      <c r="AF3" s="1086"/>
      <c r="AG3" s="1086"/>
      <c r="AH3" s="1086"/>
      <c r="AI3" s="1086"/>
      <c r="AJ3" s="1086"/>
      <c r="AK3" s="1087"/>
      <c r="AL3" s="1081" t="s">
        <v>49</v>
      </c>
      <c r="AM3" s="1081"/>
      <c r="AN3" s="1081"/>
      <c r="AO3" s="1081"/>
      <c r="AP3" s="1081"/>
      <c r="AQ3" s="1082"/>
      <c r="AR3" s="1119" t="s">
        <v>6</v>
      </c>
      <c r="AS3" s="1081"/>
      <c r="AT3" s="1081"/>
      <c r="AU3" s="1081"/>
      <c r="AV3" s="1081"/>
      <c r="AW3" s="1081"/>
      <c r="AX3" s="1081"/>
      <c r="AY3" s="1081"/>
      <c r="AZ3" s="1081"/>
      <c r="BA3" s="1082"/>
      <c r="BB3" s="1119" t="s">
        <v>43</v>
      </c>
      <c r="BC3" s="1081"/>
      <c r="BD3" s="1081"/>
      <c r="BE3" s="1081"/>
      <c r="BF3" s="1081"/>
      <c r="BG3" s="1082"/>
      <c r="BH3" s="1119" t="s">
        <v>4</v>
      </c>
      <c r="BI3" s="1081"/>
      <c r="BJ3" s="1081"/>
      <c r="BK3" s="1082"/>
      <c r="BL3" s="1119" t="s">
        <v>88</v>
      </c>
      <c r="BM3" s="1179"/>
      <c r="BN3" s="680"/>
      <c r="BO3" s="640"/>
      <c r="BP3" s="640"/>
      <c r="BQ3" s="640"/>
      <c r="BR3" s="640"/>
      <c r="BS3" s="640"/>
      <c r="BT3" s="640"/>
      <c r="BU3" s="640"/>
      <c r="BV3" s="640"/>
      <c r="BW3" s="640"/>
      <c r="BX3" s="640"/>
      <c r="BY3" s="640"/>
      <c r="BZ3" s="640"/>
      <c r="CA3" s="640"/>
      <c r="CB3" s="640"/>
      <c r="CC3" s="335"/>
      <c r="CD3" s="640"/>
      <c r="CE3" s="640"/>
      <c r="CF3" s="640"/>
      <c r="CG3" s="640"/>
      <c r="CH3" s="640"/>
      <c r="CI3" s="1160" t="s">
        <v>79</v>
      </c>
      <c r="CJ3" s="1161"/>
      <c r="CK3" s="1161"/>
      <c r="CL3" s="1161"/>
      <c r="CM3" s="1161"/>
      <c r="CN3" s="1161"/>
      <c r="CO3" s="1161"/>
      <c r="CP3" s="1161"/>
      <c r="CQ3" s="1161"/>
      <c r="CR3" s="1161"/>
      <c r="CS3" s="1161"/>
      <c r="CT3" s="1161"/>
      <c r="CU3" s="1161"/>
      <c r="CV3" s="1161"/>
      <c r="CW3" s="1161"/>
      <c r="CX3" s="1161"/>
      <c r="CY3" s="1161"/>
      <c r="CZ3" s="1161"/>
      <c r="DA3" s="1161"/>
      <c r="DB3" s="1162"/>
      <c r="DC3" s="1160" t="s">
        <v>87</v>
      </c>
      <c r="DD3" s="1161"/>
      <c r="DE3" s="1161"/>
      <c r="DF3" s="1161"/>
      <c r="DG3" s="1161"/>
      <c r="DH3" s="1161"/>
      <c r="DI3" s="1161"/>
      <c r="DJ3" s="1161"/>
      <c r="DK3" s="1161"/>
      <c r="DL3" s="1161"/>
      <c r="DM3" s="1161"/>
      <c r="DN3" s="1161"/>
      <c r="DO3" s="1161"/>
      <c r="DP3" s="1161"/>
      <c r="DQ3" s="1161"/>
      <c r="DR3" s="1161"/>
      <c r="DS3" s="1161"/>
      <c r="DT3" s="1161"/>
      <c r="DU3" s="1161"/>
      <c r="DV3" s="1161"/>
      <c r="DW3" s="1161"/>
      <c r="DX3" s="1161"/>
      <c r="DY3" s="1161"/>
      <c r="DZ3" s="320"/>
      <c r="EA3" s="320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321"/>
      <c r="EM3" s="321"/>
      <c r="EN3" s="321"/>
      <c r="EO3" s="1081" t="s">
        <v>99</v>
      </c>
      <c r="EP3" s="1081"/>
      <c r="EQ3" s="1081"/>
      <c r="ER3" s="1081"/>
      <c r="ES3" s="1081"/>
      <c r="ET3" s="1081"/>
      <c r="EU3" s="1081"/>
      <c r="EV3" s="1081"/>
      <c r="EW3" s="1081"/>
      <c r="EX3" s="1081"/>
      <c r="EY3" s="1081"/>
      <c r="EZ3" s="1081"/>
      <c r="FA3" s="1081"/>
      <c r="FB3" s="1081"/>
      <c r="FC3" s="1081"/>
      <c r="FD3" s="1081"/>
      <c r="FE3" s="1081"/>
      <c r="FF3" s="1081"/>
      <c r="FG3" s="1081"/>
      <c r="FH3" s="1081"/>
      <c r="FI3" s="321"/>
      <c r="FJ3" s="321"/>
      <c r="FK3" s="321"/>
      <c r="FL3" s="321"/>
      <c r="FM3" s="321"/>
      <c r="FN3" s="322"/>
      <c r="FT3" s="1148" t="s">
        <v>5</v>
      </c>
      <c r="FU3" s="1149"/>
      <c r="FV3" s="1149"/>
      <c r="FW3" s="1149"/>
      <c r="FX3" s="1149"/>
      <c r="FY3" s="1149"/>
      <c r="FZ3" s="1149"/>
      <c r="GA3" s="1149"/>
      <c r="GB3" s="1149"/>
      <c r="GC3" s="1149"/>
      <c r="GD3" s="1150"/>
    </row>
    <row r="4" spans="1:195" s="13" customFormat="1" ht="22.5" customHeight="1" thickBot="1">
      <c r="A4" s="1015"/>
      <c r="B4" s="491">
        <v>2015</v>
      </c>
      <c r="C4" s="492"/>
      <c r="D4" s="491"/>
      <c r="E4" s="1096"/>
      <c r="F4" s="1096"/>
      <c r="G4" s="1096"/>
      <c r="H4" s="1096"/>
      <c r="I4" s="1096"/>
      <c r="J4" s="1096"/>
      <c r="K4" s="1096"/>
      <c r="L4" s="1096"/>
      <c r="M4" s="1096"/>
      <c r="N4" s="1096"/>
      <c r="O4" s="1096"/>
      <c r="P4" s="1096"/>
      <c r="Q4" s="1096"/>
      <c r="R4" s="1096"/>
      <c r="S4" s="1096"/>
      <c r="T4" s="1096"/>
      <c r="U4" s="1096"/>
      <c r="V4" s="1096"/>
      <c r="W4" s="1096"/>
      <c r="X4" s="1096"/>
      <c r="Y4" s="1097"/>
      <c r="Z4" s="336"/>
      <c r="AA4" s="336"/>
      <c r="AB4" s="336"/>
      <c r="AC4" s="337"/>
      <c r="AD4" s="1088"/>
      <c r="AE4" s="1089"/>
      <c r="AF4" s="1089"/>
      <c r="AG4" s="1089"/>
      <c r="AH4" s="1089"/>
      <c r="AI4" s="1089"/>
      <c r="AJ4" s="1089"/>
      <c r="AK4" s="1090"/>
      <c r="AL4" s="1083"/>
      <c r="AM4" s="1083"/>
      <c r="AN4" s="1083"/>
      <c r="AO4" s="1083"/>
      <c r="AP4" s="1083"/>
      <c r="AQ4" s="1084"/>
      <c r="AR4" s="1120"/>
      <c r="AS4" s="1083"/>
      <c r="AT4" s="1083"/>
      <c r="AU4" s="1083"/>
      <c r="AV4" s="1083"/>
      <c r="AW4" s="1083"/>
      <c r="AX4" s="1083"/>
      <c r="AY4" s="1083"/>
      <c r="AZ4" s="1083"/>
      <c r="BA4" s="1084"/>
      <c r="BB4" s="1120"/>
      <c r="BC4" s="1083"/>
      <c r="BD4" s="1083"/>
      <c r="BE4" s="1083"/>
      <c r="BF4" s="1083"/>
      <c r="BG4" s="1084"/>
      <c r="BH4" s="1120"/>
      <c r="BI4" s="1083"/>
      <c r="BJ4" s="1083"/>
      <c r="BK4" s="1084"/>
      <c r="BL4" s="1120"/>
      <c r="BM4" s="1180"/>
      <c r="BN4" s="681"/>
      <c r="BO4" s="641"/>
      <c r="BP4" s="323" t="s">
        <v>6</v>
      </c>
      <c r="BQ4" s="641"/>
      <c r="BR4" s="1325" t="s">
        <v>510</v>
      </c>
      <c r="BS4" s="1325"/>
      <c r="BT4" s="1325"/>
      <c r="BU4" s="1325"/>
      <c r="BV4" s="1325"/>
      <c r="BW4" s="1325"/>
      <c r="BX4" s="1325"/>
      <c r="BY4" s="1325"/>
      <c r="BZ4" s="1019"/>
      <c r="CA4" s="1020"/>
      <c r="CB4" s="642"/>
      <c r="CC4" s="338"/>
      <c r="CD4" s="1219" t="s">
        <v>123</v>
      </c>
      <c r="CE4" s="1219"/>
      <c r="CF4" s="1220"/>
      <c r="CG4" s="1111" t="s">
        <v>127</v>
      </c>
      <c r="CH4" s="1112"/>
      <c r="CI4" s="1157" t="s">
        <v>57</v>
      </c>
      <c r="CJ4" s="1158"/>
      <c r="CK4" s="1158"/>
      <c r="CL4" s="1158"/>
      <c r="CM4" s="1159"/>
      <c r="CN4" s="1154" t="s">
        <v>38</v>
      </c>
      <c r="CO4" s="1155"/>
      <c r="CP4" s="1155"/>
      <c r="CQ4" s="1155"/>
      <c r="CR4" s="1156"/>
      <c r="CS4" s="1163" t="s">
        <v>39</v>
      </c>
      <c r="CT4" s="1164"/>
      <c r="CU4" s="1164"/>
      <c r="CV4" s="1164"/>
      <c r="CW4" s="1165"/>
      <c r="CX4" s="1167" t="s">
        <v>41</v>
      </c>
      <c r="CY4" s="1168"/>
      <c r="CZ4" s="1168"/>
      <c r="DA4" s="1168"/>
      <c r="DB4" s="1169"/>
      <c r="DC4" s="1170" t="s">
        <v>37</v>
      </c>
      <c r="DD4" s="1171"/>
      <c r="DE4" s="1171"/>
      <c r="DF4" s="1171"/>
      <c r="DG4" s="1171"/>
      <c r="DH4" s="1171"/>
      <c r="DI4" s="1171"/>
      <c r="DJ4" s="1172"/>
      <c r="DK4" s="643" t="s">
        <v>86</v>
      </c>
      <c r="DL4" s="1155" t="s">
        <v>38</v>
      </c>
      <c r="DM4" s="1155"/>
      <c r="DN4" s="1155"/>
      <c r="DO4" s="1156"/>
      <c r="DP4" s="644" t="s">
        <v>86</v>
      </c>
      <c r="DQ4" s="1164" t="s">
        <v>39</v>
      </c>
      <c r="DR4" s="1164"/>
      <c r="DS4" s="1164"/>
      <c r="DT4" s="1165"/>
      <c r="DU4" s="645" t="s">
        <v>86</v>
      </c>
      <c r="DV4" s="1166" t="s">
        <v>41</v>
      </c>
      <c r="DW4" s="1166"/>
      <c r="DX4" s="1166"/>
      <c r="DY4" s="1166"/>
      <c r="DZ4" s="328"/>
      <c r="EA4" s="90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875"/>
      <c r="EM4" s="875"/>
      <c r="EN4" s="875"/>
      <c r="EO4" s="1083"/>
      <c r="EP4" s="1083"/>
      <c r="EQ4" s="1083"/>
      <c r="ER4" s="1083"/>
      <c r="ES4" s="1083"/>
      <c r="ET4" s="1083"/>
      <c r="EU4" s="1083"/>
      <c r="EV4" s="1083"/>
      <c r="EW4" s="1083"/>
      <c r="EX4" s="1083"/>
      <c r="EY4" s="1083"/>
      <c r="EZ4" s="1083"/>
      <c r="FA4" s="1083"/>
      <c r="FB4" s="1083"/>
      <c r="FC4" s="1083"/>
      <c r="FD4" s="1083"/>
      <c r="FE4" s="1083"/>
      <c r="FF4" s="1083"/>
      <c r="FG4" s="1083"/>
      <c r="FH4" s="1083"/>
      <c r="FI4" s="875"/>
      <c r="FJ4" s="875"/>
      <c r="FK4" s="875"/>
      <c r="FL4" s="875"/>
      <c r="FM4" s="875"/>
      <c r="FN4" s="906"/>
      <c r="FO4" s="29"/>
      <c r="FR4" s="39"/>
      <c r="FT4" s="1322" t="s">
        <v>7</v>
      </c>
      <c r="FU4" s="1323"/>
      <c r="FV4" s="1323"/>
      <c r="FW4" s="1323"/>
      <c r="FX4" s="1323"/>
      <c r="FY4" s="1323"/>
      <c r="FZ4" s="1323"/>
      <c r="GA4" s="1323"/>
      <c r="GB4" s="1323"/>
      <c r="GC4" s="1323"/>
      <c r="GD4" s="1324"/>
    </row>
    <row r="5" spans="1:195" s="13" customFormat="1" ht="45" customHeight="1" thickBot="1">
      <c r="A5" s="1015"/>
      <c r="B5" s="1127" t="s">
        <v>8</v>
      </c>
      <c r="C5" s="1128"/>
      <c r="D5" s="1133" t="s">
        <v>9</v>
      </c>
      <c r="E5" s="1113" t="s">
        <v>10</v>
      </c>
      <c r="F5" s="922"/>
      <c r="G5" s="922"/>
      <c r="H5" s="922"/>
      <c r="I5" s="1113" t="s">
        <v>56</v>
      </c>
      <c r="J5" s="1139" t="s">
        <v>95</v>
      </c>
      <c r="K5" s="1136" t="s">
        <v>11</v>
      </c>
      <c r="L5" s="1121" t="s">
        <v>12</v>
      </c>
      <c r="M5" s="1121"/>
      <c r="N5" s="1146" t="s">
        <v>464</v>
      </c>
      <c r="O5" s="1113" t="s">
        <v>13</v>
      </c>
      <c r="P5" s="1105" t="s">
        <v>14</v>
      </c>
      <c r="Q5" s="1098" t="s">
        <v>67</v>
      </c>
      <c r="R5" s="1136" t="s">
        <v>117</v>
      </c>
      <c r="S5" s="1136"/>
      <c r="T5" s="1136"/>
      <c r="U5" s="1143" t="s">
        <v>121</v>
      </c>
      <c r="V5" s="1143"/>
      <c r="W5" s="1143"/>
      <c r="X5" s="1105" t="s">
        <v>15</v>
      </c>
      <c r="Y5" s="1105" t="s">
        <v>16</v>
      </c>
      <c r="Z5" s="1105" t="s">
        <v>17</v>
      </c>
      <c r="AA5" s="1105" t="s">
        <v>18</v>
      </c>
      <c r="AB5" s="1105" t="s">
        <v>94</v>
      </c>
      <c r="AC5" s="1091" t="s">
        <v>76</v>
      </c>
      <c r="AD5" s="1108" t="s">
        <v>45</v>
      </c>
      <c r="AE5" s="1091" t="s">
        <v>77</v>
      </c>
      <c r="AF5" s="1123" t="s">
        <v>113</v>
      </c>
      <c r="AG5" s="1123"/>
      <c r="AH5" s="1123" t="s">
        <v>54</v>
      </c>
      <c r="AI5" s="1123"/>
      <c r="AJ5" s="1101" t="s">
        <v>46</v>
      </c>
      <c r="AK5" s="1101" t="s">
        <v>47</v>
      </c>
      <c r="AL5" s="1123" t="s">
        <v>66</v>
      </c>
      <c r="AM5" s="1123"/>
      <c r="AN5" s="1123"/>
      <c r="AO5" s="1123"/>
      <c r="AP5" s="1091" t="s">
        <v>60</v>
      </c>
      <c r="AQ5" s="1091" t="s">
        <v>61</v>
      </c>
      <c r="AR5" s="1105" t="s">
        <v>21</v>
      </c>
      <c r="AS5" s="1105" t="s">
        <v>22</v>
      </c>
      <c r="AT5" s="1105" t="s">
        <v>23</v>
      </c>
      <c r="AU5" s="1105" t="s">
        <v>24</v>
      </c>
      <c r="AV5" s="1105" t="s">
        <v>25</v>
      </c>
      <c r="AW5" s="1105" t="s">
        <v>26</v>
      </c>
      <c r="AX5" s="1105" t="s">
        <v>27</v>
      </c>
      <c r="AY5" s="1105" t="s">
        <v>28</v>
      </c>
      <c r="AZ5" s="1105" t="s">
        <v>29</v>
      </c>
      <c r="BA5" s="1105" t="s">
        <v>30</v>
      </c>
      <c r="BB5" s="1098" t="s">
        <v>44</v>
      </c>
      <c r="BC5" s="1136" t="s">
        <v>19</v>
      </c>
      <c r="BD5" s="1113" t="s">
        <v>20</v>
      </c>
      <c r="BE5" s="1113" t="s">
        <v>7</v>
      </c>
      <c r="BF5" s="1113" t="s">
        <v>31</v>
      </c>
      <c r="BG5" s="1105" t="s">
        <v>36</v>
      </c>
      <c r="BH5" s="1113" t="s">
        <v>32</v>
      </c>
      <c r="BI5" s="1105" t="s">
        <v>33</v>
      </c>
      <c r="BJ5" s="1105" t="s">
        <v>34</v>
      </c>
      <c r="BK5" s="1105" t="s">
        <v>35</v>
      </c>
      <c r="BL5" s="1098" t="s">
        <v>89</v>
      </c>
      <c r="BM5" s="1098" t="s">
        <v>93</v>
      </c>
      <c r="BN5" s="1326" t="s">
        <v>14</v>
      </c>
      <c r="BO5" s="1098" t="s">
        <v>444</v>
      </c>
      <c r="BP5" s="646" t="s">
        <v>404</v>
      </c>
      <c r="BQ5" s="692" t="s">
        <v>469</v>
      </c>
      <c r="BR5" s="1113" t="s">
        <v>21</v>
      </c>
      <c r="BS5" s="1113" t="s">
        <v>22</v>
      </c>
      <c r="BT5" s="1113" t="s">
        <v>23</v>
      </c>
      <c r="BU5" s="1113" t="s">
        <v>405</v>
      </c>
      <c r="BV5" s="1113" t="s">
        <v>25</v>
      </c>
      <c r="BW5" s="1113" t="s">
        <v>406</v>
      </c>
      <c r="BX5" s="1113" t="s">
        <v>28</v>
      </c>
      <c r="BY5" s="1113" t="s">
        <v>407</v>
      </c>
      <c r="BZ5" s="646" t="s">
        <v>403</v>
      </c>
      <c r="CA5" s="1286" t="s">
        <v>466</v>
      </c>
      <c r="CB5" s="1286" t="s">
        <v>467</v>
      </c>
      <c r="CC5" s="1116" t="s">
        <v>445</v>
      </c>
      <c r="CD5" s="1313" t="s">
        <v>124</v>
      </c>
      <c r="CE5" s="1237" t="s">
        <v>125</v>
      </c>
      <c r="CF5" s="1237" t="s">
        <v>122</v>
      </c>
      <c r="CG5" s="1231" t="s">
        <v>92</v>
      </c>
      <c r="CH5" s="1234" t="s">
        <v>122</v>
      </c>
      <c r="CI5" s="1124" t="s">
        <v>92</v>
      </c>
      <c r="CJ5" s="1301" t="s">
        <v>81</v>
      </c>
      <c r="CK5" s="1316" t="s">
        <v>90</v>
      </c>
      <c r="CL5" s="1251" t="s">
        <v>80</v>
      </c>
      <c r="CM5" s="1254" t="s">
        <v>82</v>
      </c>
      <c r="CN5" s="1280" t="s">
        <v>92</v>
      </c>
      <c r="CO5" s="1181" t="s">
        <v>81</v>
      </c>
      <c r="CP5" s="1257" t="s">
        <v>90</v>
      </c>
      <c r="CQ5" s="1283" t="s">
        <v>80</v>
      </c>
      <c r="CR5" s="1248" t="s">
        <v>82</v>
      </c>
      <c r="CS5" s="1173" t="s">
        <v>92</v>
      </c>
      <c r="CT5" s="1263" t="s">
        <v>81</v>
      </c>
      <c r="CU5" s="1260" t="s">
        <v>90</v>
      </c>
      <c r="CV5" s="1210" t="s">
        <v>80</v>
      </c>
      <c r="CW5" s="1268" t="s">
        <v>82</v>
      </c>
      <c r="CX5" s="1274" t="s">
        <v>92</v>
      </c>
      <c r="CY5" s="1216" t="s">
        <v>81</v>
      </c>
      <c r="CZ5" s="1271" t="s">
        <v>90</v>
      </c>
      <c r="DA5" s="1176" t="s">
        <v>80</v>
      </c>
      <c r="DB5" s="1223" t="s">
        <v>82</v>
      </c>
      <c r="DC5" s="1304" t="s">
        <v>92</v>
      </c>
      <c r="DD5" s="1226" t="s">
        <v>85</v>
      </c>
      <c r="DE5" s="1240" t="s">
        <v>84</v>
      </c>
      <c r="DF5" s="1240" t="s">
        <v>83</v>
      </c>
      <c r="DG5" s="1240" t="s">
        <v>81</v>
      </c>
      <c r="DH5" s="1243" t="s">
        <v>90</v>
      </c>
      <c r="DI5" s="1226" t="s">
        <v>80</v>
      </c>
      <c r="DJ5" s="1310" t="s">
        <v>82</v>
      </c>
      <c r="DK5" s="1307" t="s">
        <v>92</v>
      </c>
      <c r="DL5" s="1181" t="s">
        <v>81</v>
      </c>
      <c r="DM5" s="1257" t="s">
        <v>90</v>
      </c>
      <c r="DN5" s="1283" t="s">
        <v>80</v>
      </c>
      <c r="DO5" s="1248" t="s">
        <v>82</v>
      </c>
      <c r="DP5" s="1173" t="s">
        <v>92</v>
      </c>
      <c r="DQ5" s="1263" t="s">
        <v>81</v>
      </c>
      <c r="DR5" s="1260" t="s">
        <v>90</v>
      </c>
      <c r="DS5" s="1210" t="s">
        <v>80</v>
      </c>
      <c r="DT5" s="1268" t="s">
        <v>82</v>
      </c>
      <c r="DU5" s="1298" t="s">
        <v>92</v>
      </c>
      <c r="DV5" s="1213" t="s">
        <v>81</v>
      </c>
      <c r="DW5" s="1289" t="s">
        <v>90</v>
      </c>
      <c r="DX5" s="1292" t="s">
        <v>80</v>
      </c>
      <c r="DY5" s="1295" t="s">
        <v>82</v>
      </c>
      <c r="DZ5" s="502">
        <f>2015-B4</f>
        <v>0</v>
      </c>
      <c r="EA5" s="479">
        <f>DZ5+1</f>
        <v>1</v>
      </c>
      <c r="EB5" s="480">
        <f t="shared" ref="EB5:EQ6" si="0">EA5+1</f>
        <v>2</v>
      </c>
      <c r="EC5" s="480">
        <f t="shared" si="0"/>
        <v>3</v>
      </c>
      <c r="ED5" s="480">
        <f>EC5+1</f>
        <v>4</v>
      </c>
      <c r="EE5" s="707">
        <f t="shared" si="0"/>
        <v>5</v>
      </c>
      <c r="EF5" s="482">
        <f t="shared" si="0"/>
        <v>6</v>
      </c>
      <c r="EG5" s="480">
        <f t="shared" si="0"/>
        <v>7</v>
      </c>
      <c r="EH5" s="480">
        <f t="shared" si="0"/>
        <v>8</v>
      </c>
      <c r="EI5" s="480">
        <f t="shared" si="0"/>
        <v>9</v>
      </c>
      <c r="EJ5" s="481">
        <f t="shared" si="0"/>
        <v>10</v>
      </c>
      <c r="EK5" s="482">
        <f t="shared" si="0"/>
        <v>11</v>
      </c>
      <c r="EL5" s="480">
        <f t="shared" si="0"/>
        <v>12</v>
      </c>
      <c r="EM5" s="480">
        <f t="shared" si="0"/>
        <v>13</v>
      </c>
      <c r="EN5" s="480">
        <f t="shared" si="0"/>
        <v>14</v>
      </c>
      <c r="EO5" s="481">
        <f t="shared" si="0"/>
        <v>15</v>
      </c>
      <c r="EP5" s="482">
        <f t="shared" si="0"/>
        <v>16</v>
      </c>
      <c r="EQ5" s="480">
        <f t="shared" si="0"/>
        <v>17</v>
      </c>
      <c r="ER5" s="480">
        <f t="shared" ref="ER5:FG6" si="1">EQ5+1</f>
        <v>18</v>
      </c>
      <c r="ES5" s="480">
        <f t="shared" si="1"/>
        <v>19</v>
      </c>
      <c r="ET5" s="481">
        <f t="shared" si="1"/>
        <v>20</v>
      </c>
      <c r="EU5" s="482">
        <f t="shared" si="1"/>
        <v>21</v>
      </c>
      <c r="EV5" s="480">
        <f t="shared" si="1"/>
        <v>22</v>
      </c>
      <c r="EW5" s="480">
        <f t="shared" si="1"/>
        <v>23</v>
      </c>
      <c r="EX5" s="480">
        <f t="shared" si="1"/>
        <v>24</v>
      </c>
      <c r="EY5" s="481">
        <f t="shared" si="1"/>
        <v>25</v>
      </c>
      <c r="EZ5" s="482">
        <f t="shared" si="1"/>
        <v>26</v>
      </c>
      <c r="FA5" s="480">
        <f t="shared" si="1"/>
        <v>27</v>
      </c>
      <c r="FB5" s="480">
        <f t="shared" si="1"/>
        <v>28</v>
      </c>
      <c r="FC5" s="480">
        <f t="shared" si="1"/>
        <v>29</v>
      </c>
      <c r="FD5" s="481">
        <f t="shared" si="1"/>
        <v>30</v>
      </c>
      <c r="FE5" s="482">
        <f t="shared" si="1"/>
        <v>31</v>
      </c>
      <c r="FF5" s="480">
        <f t="shared" si="1"/>
        <v>32</v>
      </c>
      <c r="FG5" s="480">
        <f t="shared" si="1"/>
        <v>33</v>
      </c>
      <c r="FH5" s="480">
        <f t="shared" ref="FH5:FN6" si="2">FG5+1</f>
        <v>34</v>
      </c>
      <c r="FI5" s="481">
        <f t="shared" si="2"/>
        <v>35</v>
      </c>
      <c r="FJ5" s="538">
        <f t="shared" si="2"/>
        <v>36</v>
      </c>
      <c r="FK5" s="480">
        <f t="shared" si="2"/>
        <v>37</v>
      </c>
      <c r="FL5" s="480">
        <f t="shared" si="2"/>
        <v>38</v>
      </c>
      <c r="FM5" s="480">
        <f t="shared" si="2"/>
        <v>39</v>
      </c>
      <c r="FN5" s="518">
        <f t="shared" si="2"/>
        <v>40</v>
      </c>
      <c r="FO5" s="29"/>
      <c r="FR5" s="39"/>
      <c r="FT5" s="31" t="s">
        <v>21</v>
      </c>
      <c r="FU5" s="32" t="s">
        <v>22</v>
      </c>
      <c r="FV5" s="32" t="s">
        <v>23</v>
      </c>
      <c r="FW5" s="32" t="s">
        <v>24</v>
      </c>
      <c r="FX5" s="32" t="s">
        <v>25</v>
      </c>
      <c r="FY5" s="32" t="s">
        <v>26</v>
      </c>
      <c r="FZ5" s="32" t="s">
        <v>27</v>
      </c>
      <c r="GA5" s="32" t="s">
        <v>28</v>
      </c>
      <c r="GB5" s="32" t="s">
        <v>29</v>
      </c>
      <c r="GC5" s="33" t="s">
        <v>30</v>
      </c>
      <c r="GD5" s="30" t="s">
        <v>58</v>
      </c>
    </row>
    <row r="6" spans="1:195" s="13" customFormat="1" ht="56.25" customHeight="1" thickBot="1">
      <c r="A6" s="1015"/>
      <c r="B6" s="1129"/>
      <c r="C6" s="1130"/>
      <c r="D6" s="1134"/>
      <c r="E6" s="1114"/>
      <c r="F6" s="923" t="s">
        <v>636</v>
      </c>
      <c r="G6" s="923" t="s">
        <v>637</v>
      </c>
      <c r="H6" s="923" t="s">
        <v>635</v>
      </c>
      <c r="I6" s="1114"/>
      <c r="J6" s="1140"/>
      <c r="K6" s="1137"/>
      <c r="L6" s="1122"/>
      <c r="M6" s="1122"/>
      <c r="N6" s="1147"/>
      <c r="O6" s="1114"/>
      <c r="P6" s="1106"/>
      <c r="Q6" s="1099"/>
      <c r="R6" s="1142" t="s">
        <v>114</v>
      </c>
      <c r="S6" s="1142" t="s">
        <v>115</v>
      </c>
      <c r="T6" s="1142" t="s">
        <v>116</v>
      </c>
      <c r="U6" s="1144" t="s">
        <v>21</v>
      </c>
      <c r="V6" s="1144" t="s">
        <v>22</v>
      </c>
      <c r="W6" s="1144" t="s">
        <v>120</v>
      </c>
      <c r="X6" s="1106"/>
      <c r="Y6" s="1106"/>
      <c r="Z6" s="1106"/>
      <c r="AA6" s="1106"/>
      <c r="AB6" s="1106"/>
      <c r="AC6" s="1092"/>
      <c r="AD6" s="1109"/>
      <c r="AE6" s="1092"/>
      <c r="AF6" s="1104" t="s">
        <v>62</v>
      </c>
      <c r="AG6" s="1104" t="s">
        <v>63</v>
      </c>
      <c r="AH6" s="1104" t="s">
        <v>64</v>
      </c>
      <c r="AI6" s="1104" t="s">
        <v>65</v>
      </c>
      <c r="AJ6" s="1102"/>
      <c r="AK6" s="1102"/>
      <c r="AL6" s="1104" t="s">
        <v>51</v>
      </c>
      <c r="AM6" s="1104" t="s">
        <v>52</v>
      </c>
      <c r="AN6" s="1104" t="s">
        <v>50</v>
      </c>
      <c r="AO6" s="1104" t="s">
        <v>53</v>
      </c>
      <c r="AP6" s="1092"/>
      <c r="AQ6" s="1092"/>
      <c r="AR6" s="1106"/>
      <c r="AS6" s="1106"/>
      <c r="AT6" s="1106"/>
      <c r="AU6" s="1106"/>
      <c r="AV6" s="1106"/>
      <c r="AW6" s="1106"/>
      <c r="AX6" s="1106"/>
      <c r="AY6" s="1106"/>
      <c r="AZ6" s="1106"/>
      <c r="BA6" s="1106"/>
      <c r="BB6" s="1099"/>
      <c r="BC6" s="1137"/>
      <c r="BD6" s="1114"/>
      <c r="BE6" s="1114"/>
      <c r="BF6" s="1114"/>
      <c r="BG6" s="1106"/>
      <c r="BH6" s="1114"/>
      <c r="BI6" s="1106"/>
      <c r="BJ6" s="1106"/>
      <c r="BK6" s="1106"/>
      <c r="BL6" s="1099"/>
      <c r="BM6" s="1099"/>
      <c r="BN6" s="1327"/>
      <c r="BO6" s="1099"/>
      <c r="BP6" s="647"/>
      <c r="BQ6" s="1099" t="s">
        <v>443</v>
      </c>
      <c r="BR6" s="1114"/>
      <c r="BS6" s="1114"/>
      <c r="BT6" s="1114"/>
      <c r="BU6" s="1114"/>
      <c r="BV6" s="1114"/>
      <c r="BW6" s="1114"/>
      <c r="BX6" s="1114"/>
      <c r="BY6" s="1114"/>
      <c r="BZ6" s="647"/>
      <c r="CA6" s="1287"/>
      <c r="CB6" s="1287"/>
      <c r="CC6" s="1117"/>
      <c r="CD6" s="1314"/>
      <c r="CE6" s="1238"/>
      <c r="CF6" s="1238"/>
      <c r="CG6" s="1232"/>
      <c r="CH6" s="1235"/>
      <c r="CI6" s="1125"/>
      <c r="CJ6" s="1302"/>
      <c r="CK6" s="1317"/>
      <c r="CL6" s="1252"/>
      <c r="CM6" s="1255"/>
      <c r="CN6" s="1281"/>
      <c r="CO6" s="1182"/>
      <c r="CP6" s="1258"/>
      <c r="CQ6" s="1284"/>
      <c r="CR6" s="1249"/>
      <c r="CS6" s="1174"/>
      <c r="CT6" s="1264"/>
      <c r="CU6" s="1261"/>
      <c r="CV6" s="1211"/>
      <c r="CW6" s="1269"/>
      <c r="CX6" s="1275"/>
      <c r="CY6" s="1217"/>
      <c r="CZ6" s="1272"/>
      <c r="DA6" s="1177"/>
      <c r="DB6" s="1224"/>
      <c r="DC6" s="1305"/>
      <c r="DD6" s="1227"/>
      <c r="DE6" s="1241"/>
      <c r="DF6" s="1241"/>
      <c r="DG6" s="1241"/>
      <c r="DH6" s="1244"/>
      <c r="DI6" s="1227"/>
      <c r="DJ6" s="1311"/>
      <c r="DK6" s="1308"/>
      <c r="DL6" s="1182"/>
      <c r="DM6" s="1258"/>
      <c r="DN6" s="1284"/>
      <c r="DO6" s="1249"/>
      <c r="DP6" s="1174"/>
      <c r="DQ6" s="1264"/>
      <c r="DR6" s="1261"/>
      <c r="DS6" s="1211"/>
      <c r="DT6" s="1269"/>
      <c r="DU6" s="1299"/>
      <c r="DV6" s="1214"/>
      <c r="DW6" s="1290"/>
      <c r="DX6" s="1293"/>
      <c r="DY6" s="1296"/>
      <c r="DZ6" s="503">
        <f>B4</f>
        <v>2015</v>
      </c>
      <c r="EA6" s="483">
        <f>DZ6+1</f>
        <v>2016</v>
      </c>
      <c r="EB6" s="484">
        <f t="shared" si="0"/>
        <v>2017</v>
      </c>
      <c r="EC6" s="484">
        <f t="shared" si="0"/>
        <v>2018</v>
      </c>
      <c r="ED6" s="484">
        <f>EC6+1</f>
        <v>2019</v>
      </c>
      <c r="EE6" s="708">
        <f t="shared" si="0"/>
        <v>2020</v>
      </c>
      <c r="EF6" s="486">
        <f t="shared" si="0"/>
        <v>2021</v>
      </c>
      <c r="EG6" s="484">
        <f t="shared" si="0"/>
        <v>2022</v>
      </c>
      <c r="EH6" s="484">
        <f t="shared" si="0"/>
        <v>2023</v>
      </c>
      <c r="EI6" s="484">
        <f t="shared" si="0"/>
        <v>2024</v>
      </c>
      <c r="EJ6" s="485">
        <f t="shared" si="0"/>
        <v>2025</v>
      </c>
      <c r="EK6" s="486">
        <f t="shared" si="0"/>
        <v>2026</v>
      </c>
      <c r="EL6" s="484">
        <f t="shared" si="0"/>
        <v>2027</v>
      </c>
      <c r="EM6" s="484">
        <f t="shared" si="0"/>
        <v>2028</v>
      </c>
      <c r="EN6" s="484">
        <f>EM6+1</f>
        <v>2029</v>
      </c>
      <c r="EO6" s="485">
        <f>EN6+1</f>
        <v>2030</v>
      </c>
      <c r="EP6" s="486">
        <f>EO6+1</f>
        <v>2031</v>
      </c>
      <c r="EQ6" s="484">
        <f t="shared" si="0"/>
        <v>2032</v>
      </c>
      <c r="ER6" s="484">
        <f t="shared" si="1"/>
        <v>2033</v>
      </c>
      <c r="ES6" s="484">
        <f>ER6+1</f>
        <v>2034</v>
      </c>
      <c r="ET6" s="485">
        <f>ES6+1</f>
        <v>2035</v>
      </c>
      <c r="EU6" s="486">
        <f>ET6+1</f>
        <v>2036</v>
      </c>
      <c r="EV6" s="484">
        <f t="shared" si="1"/>
        <v>2037</v>
      </c>
      <c r="EW6" s="484">
        <f t="shared" si="1"/>
        <v>2038</v>
      </c>
      <c r="EX6" s="484">
        <f>EW6+1</f>
        <v>2039</v>
      </c>
      <c r="EY6" s="485">
        <f>EX6+1</f>
        <v>2040</v>
      </c>
      <c r="EZ6" s="486">
        <f>EY6+1</f>
        <v>2041</v>
      </c>
      <c r="FA6" s="484">
        <f t="shared" si="1"/>
        <v>2042</v>
      </c>
      <c r="FB6" s="484">
        <f t="shared" si="1"/>
        <v>2043</v>
      </c>
      <c r="FC6" s="484">
        <f>FB6+1</f>
        <v>2044</v>
      </c>
      <c r="FD6" s="485">
        <f>FC6+1</f>
        <v>2045</v>
      </c>
      <c r="FE6" s="486">
        <f>FD6+1</f>
        <v>2046</v>
      </c>
      <c r="FF6" s="484">
        <f t="shared" si="1"/>
        <v>2047</v>
      </c>
      <c r="FG6" s="484">
        <f t="shared" si="1"/>
        <v>2048</v>
      </c>
      <c r="FH6" s="484">
        <f>FG6+1</f>
        <v>2049</v>
      </c>
      <c r="FI6" s="485">
        <f>FH6+1</f>
        <v>2050</v>
      </c>
      <c r="FJ6" s="539">
        <f>FI6+1</f>
        <v>2051</v>
      </c>
      <c r="FK6" s="484">
        <f t="shared" si="2"/>
        <v>2052</v>
      </c>
      <c r="FL6" s="484">
        <f t="shared" si="2"/>
        <v>2053</v>
      </c>
      <c r="FM6" s="484">
        <f>FL6+1</f>
        <v>2054</v>
      </c>
      <c r="FN6" s="519">
        <f>FM6+1</f>
        <v>2055</v>
      </c>
      <c r="FO6" s="29"/>
      <c r="FR6" s="39"/>
      <c r="FT6" s="34"/>
      <c r="FU6" s="35"/>
      <c r="FV6" s="35"/>
      <c r="FW6" s="35"/>
      <c r="FX6" s="35"/>
      <c r="FY6" s="35"/>
      <c r="FZ6" s="35"/>
      <c r="GA6" s="35"/>
      <c r="GB6" s="35"/>
      <c r="GC6" s="36"/>
      <c r="GD6" s="37"/>
      <c r="GG6" s="80" t="s">
        <v>126</v>
      </c>
      <c r="GH6" s="80">
        <f>MAX(DZ6:FO6)</f>
        <v>2055</v>
      </c>
    </row>
    <row r="7" spans="1:195" s="13" customFormat="1" ht="56.25" customHeight="1" thickBot="1">
      <c r="A7" s="1014"/>
      <c r="B7" s="1131"/>
      <c r="C7" s="1132"/>
      <c r="D7" s="1135"/>
      <c r="E7" s="1115"/>
      <c r="F7" s="925">
        <f>SUM(F8:F225)</f>
        <v>123</v>
      </c>
      <c r="G7" s="925">
        <f>SUM(G8:G225)</f>
        <v>120</v>
      </c>
      <c r="H7" s="925">
        <f>SUM(H8:H225)</f>
        <v>209</v>
      </c>
      <c r="I7" s="1115"/>
      <c r="J7" s="1141"/>
      <c r="K7" s="1138"/>
      <c r="L7" s="331" t="s">
        <v>59</v>
      </c>
      <c r="M7" s="331" t="s">
        <v>98</v>
      </c>
      <c r="N7" s="612" t="s">
        <v>465</v>
      </c>
      <c r="O7" s="1115"/>
      <c r="P7" s="1107"/>
      <c r="Q7" s="1100"/>
      <c r="R7" s="1141"/>
      <c r="S7" s="1141"/>
      <c r="T7" s="1141"/>
      <c r="U7" s="1145"/>
      <c r="V7" s="1145"/>
      <c r="W7" s="1145"/>
      <c r="X7" s="1107"/>
      <c r="Y7" s="1107"/>
      <c r="Z7" s="1107"/>
      <c r="AA7" s="1107"/>
      <c r="AB7" s="1107"/>
      <c r="AC7" s="1093"/>
      <c r="AD7" s="1110"/>
      <c r="AE7" s="1093"/>
      <c r="AF7" s="1103"/>
      <c r="AG7" s="1103"/>
      <c r="AH7" s="1103"/>
      <c r="AI7" s="1103"/>
      <c r="AJ7" s="1103"/>
      <c r="AK7" s="1103"/>
      <c r="AL7" s="1103"/>
      <c r="AM7" s="1103"/>
      <c r="AN7" s="1103"/>
      <c r="AO7" s="1103"/>
      <c r="AP7" s="1093"/>
      <c r="AQ7" s="1093"/>
      <c r="AR7" s="1107"/>
      <c r="AS7" s="1107"/>
      <c r="AT7" s="1107"/>
      <c r="AU7" s="1107"/>
      <c r="AV7" s="1107"/>
      <c r="AW7" s="1107"/>
      <c r="AX7" s="1107"/>
      <c r="AY7" s="1107"/>
      <c r="AZ7" s="1107"/>
      <c r="BA7" s="1107"/>
      <c r="BB7" s="1100"/>
      <c r="BC7" s="1138"/>
      <c r="BD7" s="1115"/>
      <c r="BE7" s="1115"/>
      <c r="BF7" s="1115"/>
      <c r="BG7" s="1107"/>
      <c r="BH7" s="1115"/>
      <c r="BI7" s="1107"/>
      <c r="BJ7" s="1107"/>
      <c r="BK7" s="1107"/>
      <c r="BL7" s="1100"/>
      <c r="BM7" s="1100"/>
      <c r="BN7" s="1328"/>
      <c r="BO7" s="1100"/>
      <c r="BP7" s="648"/>
      <c r="BQ7" s="1100"/>
      <c r="BR7" s="1115"/>
      <c r="BS7" s="1115"/>
      <c r="BT7" s="1115"/>
      <c r="BU7" s="1115"/>
      <c r="BV7" s="1115"/>
      <c r="BW7" s="1115"/>
      <c r="BX7" s="1115"/>
      <c r="BY7" s="1115"/>
      <c r="BZ7" s="648"/>
      <c r="CA7" s="1288"/>
      <c r="CB7" s="1288"/>
      <c r="CC7" s="1118"/>
      <c r="CD7" s="1315"/>
      <c r="CE7" s="1239"/>
      <c r="CF7" s="1239"/>
      <c r="CG7" s="1233"/>
      <c r="CH7" s="1236"/>
      <c r="CI7" s="1126"/>
      <c r="CJ7" s="1303"/>
      <c r="CK7" s="1318"/>
      <c r="CL7" s="1253"/>
      <c r="CM7" s="1256"/>
      <c r="CN7" s="1282"/>
      <c r="CO7" s="1183"/>
      <c r="CP7" s="1259"/>
      <c r="CQ7" s="1285"/>
      <c r="CR7" s="1250"/>
      <c r="CS7" s="1175"/>
      <c r="CT7" s="1265"/>
      <c r="CU7" s="1262"/>
      <c r="CV7" s="1212"/>
      <c r="CW7" s="1270"/>
      <c r="CX7" s="1276"/>
      <c r="CY7" s="1218"/>
      <c r="CZ7" s="1273"/>
      <c r="DA7" s="1178"/>
      <c r="DB7" s="1225"/>
      <c r="DC7" s="1306"/>
      <c r="DD7" s="1228"/>
      <c r="DE7" s="1242"/>
      <c r="DF7" s="1242"/>
      <c r="DG7" s="1242"/>
      <c r="DH7" s="1245"/>
      <c r="DI7" s="1228"/>
      <c r="DJ7" s="1312"/>
      <c r="DK7" s="1309"/>
      <c r="DL7" s="1183"/>
      <c r="DM7" s="1259"/>
      <c r="DN7" s="1285"/>
      <c r="DO7" s="1250"/>
      <c r="DP7" s="1175"/>
      <c r="DQ7" s="1265"/>
      <c r="DR7" s="1262"/>
      <c r="DS7" s="1212"/>
      <c r="DT7" s="1270"/>
      <c r="DU7" s="1300"/>
      <c r="DV7" s="1215"/>
      <c r="DW7" s="1291"/>
      <c r="DX7" s="1294"/>
      <c r="DY7" s="1297"/>
      <c r="DZ7" s="504" t="s">
        <v>417</v>
      </c>
      <c r="EA7" s="487" t="s">
        <v>418</v>
      </c>
      <c r="EB7" s="488" t="s">
        <v>419</v>
      </c>
      <c r="EC7" s="488" t="s">
        <v>420</v>
      </c>
      <c r="ED7" s="488" t="s">
        <v>421</v>
      </c>
      <c r="EE7" s="709" t="s">
        <v>468</v>
      </c>
      <c r="EF7" s="617" t="s">
        <v>475</v>
      </c>
      <c r="EG7" s="618" t="s">
        <v>476</v>
      </c>
      <c r="EH7" s="618" t="s">
        <v>477</v>
      </c>
      <c r="EI7" s="618" t="s">
        <v>478</v>
      </c>
      <c r="EJ7" s="616" t="s">
        <v>479</v>
      </c>
      <c r="EK7" s="617" t="s">
        <v>651</v>
      </c>
      <c r="EL7" s="618" t="s">
        <v>481</v>
      </c>
      <c r="EM7" s="618" t="s">
        <v>488</v>
      </c>
      <c r="EN7" s="618" t="s">
        <v>489</v>
      </c>
      <c r="EO7" s="616" t="s">
        <v>490</v>
      </c>
      <c r="EP7" s="617" t="s">
        <v>496</v>
      </c>
      <c r="EQ7" s="618" t="s">
        <v>497</v>
      </c>
      <c r="ER7" s="618" t="s">
        <v>491</v>
      </c>
      <c r="ES7" s="618" t="s">
        <v>492</v>
      </c>
      <c r="ET7" s="616" t="s">
        <v>493</v>
      </c>
      <c r="EU7" s="617" t="s">
        <v>494</v>
      </c>
      <c r="EV7" s="618" t="s">
        <v>495</v>
      </c>
      <c r="EW7" s="618" t="s">
        <v>498</v>
      </c>
      <c r="EX7" s="618" t="s">
        <v>499</v>
      </c>
      <c r="EY7" s="616" t="s">
        <v>500</v>
      </c>
      <c r="EZ7" s="617" t="s">
        <v>501</v>
      </c>
      <c r="FA7" s="618" t="s">
        <v>502</v>
      </c>
      <c r="FB7" s="618" t="s">
        <v>507</v>
      </c>
      <c r="FC7" s="618" t="s">
        <v>503</v>
      </c>
      <c r="FD7" s="616" t="s">
        <v>504</v>
      </c>
      <c r="FE7" s="617" t="s">
        <v>505</v>
      </c>
      <c r="FF7" s="618" t="s">
        <v>506</v>
      </c>
      <c r="FG7" s="618" t="s">
        <v>482</v>
      </c>
      <c r="FH7" s="618" t="s">
        <v>483</v>
      </c>
      <c r="FI7" s="616" t="s">
        <v>484</v>
      </c>
      <c r="FJ7" s="619" t="s">
        <v>485</v>
      </c>
      <c r="FK7" s="618" t="s">
        <v>508</v>
      </c>
      <c r="FL7" s="618" t="s">
        <v>486</v>
      </c>
      <c r="FM7" s="618" t="s">
        <v>509</v>
      </c>
      <c r="FN7" s="620" t="s">
        <v>487</v>
      </c>
      <c r="FO7" s="560"/>
      <c r="FR7" s="41" t="s">
        <v>58</v>
      </c>
      <c r="FT7" s="34"/>
      <c r="FU7" s="35"/>
      <c r="FV7" s="35"/>
      <c r="FW7" s="35"/>
      <c r="FX7" s="35"/>
      <c r="FY7" s="35"/>
      <c r="FZ7" s="35"/>
      <c r="GA7" s="35"/>
      <c r="GB7" s="35"/>
      <c r="GC7" s="36"/>
      <c r="GD7" s="37"/>
      <c r="GF7" s="87" t="s">
        <v>103</v>
      </c>
      <c r="GG7" s="87" t="s">
        <v>104</v>
      </c>
      <c r="GH7" s="87" t="s">
        <v>105</v>
      </c>
      <c r="GI7" s="87" t="s">
        <v>106</v>
      </c>
      <c r="GJ7" s="87" t="s">
        <v>37</v>
      </c>
      <c r="GK7" s="87" t="s">
        <v>108</v>
      </c>
      <c r="GL7" s="87" t="s">
        <v>109</v>
      </c>
      <c r="GM7" s="87" t="s">
        <v>110</v>
      </c>
    </row>
    <row r="8" spans="1:195" s="13" customFormat="1" ht="22.5" customHeight="1" outlineLevel="2">
      <c r="A8" s="1014"/>
      <c r="B8" s="166"/>
      <c r="C8" s="494"/>
      <c r="D8" s="660" t="s">
        <v>655</v>
      </c>
      <c r="E8" s="667" t="s">
        <v>525</v>
      </c>
      <c r="F8" s="688">
        <v>1</v>
      </c>
      <c r="G8" s="688">
        <v>1</v>
      </c>
      <c r="H8" s="688">
        <v>1</v>
      </c>
      <c r="I8" s="661" t="s">
        <v>598</v>
      </c>
      <c r="J8" s="167"/>
      <c r="K8" s="165"/>
      <c r="L8" s="662">
        <v>1981</v>
      </c>
      <c r="M8" s="167" t="str">
        <f t="shared" ref="M8" si="3">IF(OR(L8="",TYPE(L8)&lt;&gt;1),"",TEXT(DATEVALUE(L8&amp;"/1/1"),"gge"))</f>
        <v>昭56</v>
      </c>
      <c r="N8" s="665">
        <f t="shared" ref="N8:N39" si="4">2020-L8</f>
        <v>39</v>
      </c>
      <c r="O8" s="697">
        <v>678.7</v>
      </c>
      <c r="P8" s="693" t="s">
        <v>68</v>
      </c>
      <c r="Q8" s="68"/>
      <c r="R8" s="168"/>
      <c r="S8" s="168"/>
      <c r="T8" s="169"/>
      <c r="U8" s="461" t="e">
        <f t="shared" ref="U8" si="5">IF(OR(TYPE(O8)&lt;&gt;1,O8=""),"",IF(O8=0,0,ROUND(O8/(R8+S8)*1.1,0)))</f>
        <v>#DIV/0!</v>
      </c>
      <c r="V8" s="461" t="e">
        <f t="shared" ref="V8" si="6">IF(OR(TYPE(O8)&lt;&gt;1,O8=""),"",IF(O8=0,0,ROUND((O8/(R8+S8))^0.5*1.1*4*(4*R8+1)*0.7,0)))</f>
        <v>#DIV/0!</v>
      </c>
      <c r="W8" s="462" t="e">
        <f t="shared" ref="W8" si="7">IF(OR(TYPE(O8)&lt;&gt;1,O8=""),"",IF(O8=0,0,ROUND((O8/(R8+S8))^0.5*1.1*4*(4*R8+1)*0.3,0)))</f>
        <v>#DIV/0!</v>
      </c>
      <c r="X8" s="68"/>
      <c r="Y8" s="68"/>
      <c r="Z8" s="68"/>
      <c r="AA8" s="68"/>
      <c r="AB8" s="68"/>
      <c r="AC8" s="79" t="str">
        <f t="shared" ref="AC8" si="8">IF(OR(O8="",TYPE(O8)&lt;&gt;1),"",IF(O8&gt;=5000,"1: 5,000㎡以上",IF(O8&gt;=3000,"2: 3,000㎡以上",IF(O8&gt;=1000,"3: 1,000㎡以上",IF(O8&gt;=500,"4: 500㎡以上",IF(O8&gt;=200,"5: 200㎡以上",IF(O8&gt;=100,"6: 100㎡以上",IF(O8&gt;=0,"7: 100㎡未満",""))))))))</f>
        <v>4: 500㎡以上</v>
      </c>
      <c r="AD8" s="69"/>
      <c r="AE8" s="69" t="str">
        <f>IF(AD8="","",AD8-L8)</f>
        <v/>
      </c>
      <c r="AF8" s="170"/>
      <c r="AG8" s="170"/>
      <c r="AH8" s="171"/>
      <c r="AI8" s="170"/>
      <c r="AJ8" s="170"/>
      <c r="AK8" s="170"/>
      <c r="AL8" s="172"/>
      <c r="AM8" s="172"/>
      <c r="AN8" s="172"/>
      <c r="AO8" s="172"/>
      <c r="AP8" s="173"/>
      <c r="AQ8" s="463" t="str">
        <f t="shared" ref="AQ8" si="9">IF(OR(AP8="",BB8=""),"",IF(OR(AP8="80年以上",AP8="躯体補修の上80年以上"),80-BB8,IF(OR(AP8="60年以上80年未満",AP8="躯体補修の上60年未満"),IF(TYPE(AN8)=1,AN8-BB8,80-BB8),IF(OR(AP8="60年未満",AP8="60年"),60-BB8,IF(AP8="40年",40-BB8,"")))))</f>
        <v/>
      </c>
      <c r="AR8" s="464"/>
      <c r="AS8" s="464"/>
      <c r="AT8" s="464"/>
      <c r="AU8" s="464"/>
      <c r="AV8" s="464"/>
      <c r="AW8" s="464"/>
      <c r="AX8" s="464"/>
      <c r="AY8" s="464"/>
      <c r="AZ8" s="464"/>
      <c r="BA8" s="464"/>
      <c r="BB8" s="68">
        <f>IF(AND(TYPE(B$4)=1,B$4&lt;&gt;"",TYPE(L8)=1,L8&lt;&gt;""),B$4-L8,"")</f>
        <v>34</v>
      </c>
      <c r="BC8" s="68"/>
      <c r="BD8" s="68">
        <f t="shared" ref="BD8" si="10">IF(BB8="","",BB8+BC8)</f>
        <v>34</v>
      </c>
      <c r="BE8" s="69" t="e">
        <f t="shared" ref="BE8:BE39" si="11">GD8/10</f>
        <v>#REF!</v>
      </c>
      <c r="BF8" s="146"/>
      <c r="BG8" s="465"/>
      <c r="BH8" s="466"/>
      <c r="BI8" s="174"/>
      <c r="BJ8" s="175"/>
      <c r="BK8" s="467"/>
      <c r="BL8" s="465"/>
      <c r="BM8" s="441" t="str">
        <f>IF(OR(B$4="",AQ8=""),"",AQ8+B$4)</f>
        <v/>
      </c>
      <c r="BN8" s="663" t="s">
        <v>68</v>
      </c>
      <c r="BO8" s="663">
        <v>2</v>
      </c>
      <c r="BP8" s="441" t="s">
        <v>0</v>
      </c>
      <c r="BQ8" s="1023" t="s">
        <v>414</v>
      </c>
      <c r="BR8" s="693" t="s">
        <v>0</v>
      </c>
      <c r="BS8" s="694" t="s">
        <v>0</v>
      </c>
      <c r="BT8" s="694" t="s">
        <v>616</v>
      </c>
      <c r="BU8" s="694" t="s">
        <v>0</v>
      </c>
      <c r="BV8" s="693" t="s">
        <v>0</v>
      </c>
      <c r="BW8" s="693" t="s">
        <v>0</v>
      </c>
      <c r="BX8" s="693" t="s">
        <v>0</v>
      </c>
      <c r="BY8" s="694" t="s">
        <v>0</v>
      </c>
      <c r="BZ8" s="441" t="s">
        <v>1</v>
      </c>
      <c r="CA8" s="695" t="s">
        <v>617</v>
      </c>
      <c r="CB8" s="696"/>
      <c r="CC8" s="499">
        <v>17153900</v>
      </c>
      <c r="CD8" s="192">
        <v>1</v>
      </c>
      <c r="CE8" s="177">
        <v>1</v>
      </c>
      <c r="CF8" s="178" t="str">
        <f>IF(OR(Q8="",CD8="",CE8="",TYPE(O8)&lt;&gt;1),"",IFERROR(O8*CE8,""))</f>
        <v/>
      </c>
      <c r="CG8" s="176" t="str">
        <f t="shared" ref="CG8:CG71" si="12">IF(BL8="廃止等",BM8,"")</f>
        <v/>
      </c>
      <c r="CH8" s="179"/>
      <c r="CI8" s="106" t="str">
        <f t="shared" ref="CI8:CI71" si="13">IF(BH8="","",IF(BH8="要躯体改修",$B$4,VALUE(LEFT(BH8,4))))</f>
        <v/>
      </c>
      <c r="CJ8" s="75" t="s">
        <v>387</v>
      </c>
      <c r="CK8" s="180" t="str">
        <f t="shared" ref="CK8:CK71" si="14">IF(OR(O8="",TYPE(O8)&lt;&gt;1,$CI8=""),"",ROUND(O8*CJ8,0))</f>
        <v/>
      </c>
      <c r="CL8" s="75">
        <v>1</v>
      </c>
      <c r="CM8" s="181" t="str">
        <f t="shared" ref="CM8" si="15">IF(CI8="","",CK8/CL8)</f>
        <v/>
      </c>
      <c r="CN8" s="107" t="e">
        <v>#N/A</v>
      </c>
      <c r="CO8" s="75" t="e">
        <v>#N/A</v>
      </c>
      <c r="CP8" s="180" t="e">
        <f>IF(OR(CN8="",$O8="",TYPE($O8)&lt;&gt;1),"",ROUND($O8*CO8,0))</f>
        <v>#N/A</v>
      </c>
      <c r="CQ8" s="75">
        <v>1</v>
      </c>
      <c r="CR8" s="181" t="e">
        <f t="shared" ref="CR8" si="16">IF(CN8="","",CP8/CQ8)</f>
        <v>#N/A</v>
      </c>
      <c r="CS8" s="107" t="e">
        <v>#N/A</v>
      </c>
      <c r="CT8" s="75" t="e">
        <v>#N/A</v>
      </c>
      <c r="CU8" s="180" t="e">
        <f t="shared" ref="CU8:CU71" si="17">IF(OR(CS8="",O8="",TYPE(O8)&lt;&gt;1),"",ROUND(O8*CT8,0))</f>
        <v>#N/A</v>
      </c>
      <c r="CV8" s="75">
        <v>1</v>
      </c>
      <c r="CW8" s="181" t="e">
        <f>IF($CS8="","",$CU8/$CV8)</f>
        <v>#N/A</v>
      </c>
      <c r="CX8" s="107" t="e">
        <v>#N/A</v>
      </c>
      <c r="CY8" s="75" t="e">
        <v>#N/A</v>
      </c>
      <c r="CZ8" s="180" t="e">
        <f>IF(OR(CX8="",$O8="",TYPE($O8)&lt;&gt;1),"",ROUND($O8*CY8,0))</f>
        <v>#N/A</v>
      </c>
      <c r="DA8" s="75">
        <v>1</v>
      </c>
      <c r="DB8" s="182" t="e">
        <f>IF($CX8="","",$CZ8/$DA8)</f>
        <v>#N/A</v>
      </c>
      <c r="DC8" s="109" t="str">
        <f t="shared" ref="DC8:DC71" si="18">IF(OR(BL8="更新",BL8="事後保全対応で更新"),IF(AND(BM8&lt;&gt;"",TYPE(BM8)=1),BM8,""),"")</f>
        <v/>
      </c>
      <c r="DD8" s="76" t="s">
        <v>69</v>
      </c>
      <c r="DE8" s="82">
        <v>1</v>
      </c>
      <c r="DF8" s="183" t="str">
        <f t="shared" ref="DF8:DF71" si="19">IF(OR(DC8="",$O8="",TYPE($O8)&lt;&gt;1),"",O8*DE8)</f>
        <v/>
      </c>
      <c r="DG8" s="85" t="s">
        <v>387</v>
      </c>
      <c r="DH8" s="184" t="str">
        <f t="shared" ref="DH8" si="20">IF(OR(DF8="",TYPE(DF8)&lt;&gt;1),"",ROUND(DF8*DG8,0))</f>
        <v/>
      </c>
      <c r="DI8" s="77">
        <v>3</v>
      </c>
      <c r="DJ8" s="185" t="str">
        <f t="shared" ref="DJ8" si="21">IF(DH8="","",DH8/DI8)</f>
        <v/>
      </c>
      <c r="DK8" s="78" t="str">
        <f t="shared" ref="DK8" si="22">IF(DC8="","",DC8+20)</f>
        <v/>
      </c>
      <c r="DL8" s="75" t="s">
        <v>387</v>
      </c>
      <c r="DM8" s="180" t="str">
        <f>IF(OR(DK8="",$DF8="",TYPE($DF8)&lt;&gt;1),"",ROUND($DF8*DL8,0))</f>
        <v/>
      </c>
      <c r="DN8" s="75">
        <v>1</v>
      </c>
      <c r="DO8" s="181" t="str">
        <f t="shared" ref="DO8" si="23">IF(DK8="","",DM8/DN8)</f>
        <v/>
      </c>
      <c r="DP8" s="78" t="str">
        <f t="shared" ref="DP8" si="24">IF(DC8="","",IF(OR(DD8="RC",DD8="SRC",DD8="S"),DC8+40,""))</f>
        <v/>
      </c>
      <c r="DQ8" s="75" t="s">
        <v>387</v>
      </c>
      <c r="DR8" s="180" t="str">
        <f>IF(OR(DP8="",$DF8="",TYPE($DF8)&lt;&gt;1),"",ROUND($DF8*DQ8,0))</f>
        <v/>
      </c>
      <c r="DS8" s="75">
        <v>1</v>
      </c>
      <c r="DT8" s="181" t="str">
        <f>IF($DP8="","",$DR8/$DS8)</f>
        <v/>
      </c>
      <c r="DU8" s="78" t="str">
        <f t="shared" ref="DU8" si="25">IF(DC8="","",IF(OR(DD8="RC",DD8="SRC"),DC8+60,""))</f>
        <v/>
      </c>
      <c r="DV8" s="75" t="s">
        <v>387</v>
      </c>
      <c r="DW8" s="180" t="str">
        <f>IF(OR(DU8="",$DF8="",TYPE($DF8)&lt;&gt;1),"",ROUND($DF8*DV8,0))</f>
        <v/>
      </c>
      <c r="DX8" s="75">
        <v>1</v>
      </c>
      <c r="DY8" s="154" t="str">
        <f>IF($DU8="","",$DW8/$DX8)</f>
        <v/>
      </c>
      <c r="DZ8" s="506"/>
      <c r="EA8" s="807"/>
      <c r="EB8" s="808"/>
      <c r="EC8" s="767" t="s">
        <v>623</v>
      </c>
      <c r="ED8" s="809" t="s">
        <v>623</v>
      </c>
      <c r="EE8" s="842"/>
      <c r="EF8" s="744"/>
      <c r="EG8" s="745"/>
      <c r="EH8" s="745"/>
      <c r="EI8" s="745"/>
      <c r="EJ8" s="746"/>
      <c r="EK8" s="744"/>
      <c r="EL8" s="745"/>
      <c r="EM8" s="745"/>
      <c r="EN8" s="745"/>
      <c r="EO8" s="746"/>
      <c r="EP8" s="744"/>
      <c r="EQ8" s="745"/>
      <c r="ER8" s="745"/>
      <c r="ES8" s="745"/>
      <c r="ET8" s="840" t="s">
        <v>624</v>
      </c>
      <c r="EU8" s="752"/>
      <c r="EV8" s="749"/>
      <c r="EW8" s="811" t="s">
        <v>625</v>
      </c>
      <c r="EX8" s="811" t="s">
        <v>625</v>
      </c>
      <c r="EY8" s="746"/>
      <c r="EZ8" s="744"/>
      <c r="FA8" s="745"/>
      <c r="FB8" s="745"/>
      <c r="FC8" s="745"/>
      <c r="FD8" s="746"/>
      <c r="FE8" s="744"/>
      <c r="FF8" s="745"/>
      <c r="FG8" s="745"/>
      <c r="FH8" s="749"/>
      <c r="FI8" s="751"/>
      <c r="FJ8" s="859"/>
      <c r="FK8" s="745"/>
      <c r="FL8" s="745"/>
      <c r="FM8" s="745"/>
      <c r="FN8" s="907"/>
      <c r="FO8" s="210"/>
      <c r="FP8" s="43"/>
      <c r="FQ8" s="43"/>
      <c r="FR8" s="55" t="str">
        <f t="shared" ref="FR8:FR71" si="26">IF(SUM(DZ8:FO8)=0,"",SUM(DZ8:FO8)+CF8)</f>
        <v/>
      </c>
      <c r="FS8" s="43"/>
      <c r="FT8" s="56" t="str">
        <f>IF(AR8="","",INDEX($FZ$2:$GD$2,2,MATCH(AR8,#REF!,0)))</f>
        <v/>
      </c>
      <c r="FU8" s="57" t="str">
        <f>IF(AS8="","",INDEX($FZ$2:$GD$2,2,MATCH(AS8,#REF!,0)))</f>
        <v/>
      </c>
      <c r="FV8" s="57" t="str">
        <f>IF(AT8="","",INDEX($FZ$2:$GD$2,2,MATCH(AT8,#REF!,0)))</f>
        <v/>
      </c>
      <c r="FW8" s="57" t="str">
        <f>IF(AU8="","",INDEX($FZ$2:$GD$2,2,MATCH(AU8,#REF!,0)))</f>
        <v/>
      </c>
      <c r="FX8" s="57" t="str">
        <f>IF(AV8="","",INDEX($FZ$2:$GD$2,2,MATCH(AV8,#REF!,0)))</f>
        <v/>
      </c>
      <c r="FY8" s="57" t="str">
        <f>IF(AW8="","",INDEX($FZ$2:$GD$2,2,MATCH(AW8,#REF!,0)))</f>
        <v/>
      </c>
      <c r="FZ8" s="57" t="str">
        <f>IF(AX8="","",INDEX($FZ$2:$GD$2,2,MATCH(AX8,#REF!,0)))</f>
        <v/>
      </c>
      <c r="GA8" s="57" t="str">
        <f>IF(AY8="","",INDEX($FZ$2:$GD$2,2,MATCH(AY8,#REF!,0)))</f>
        <v/>
      </c>
      <c r="GB8" s="57" t="str">
        <f>IF(AZ8="","",INDEX($FZ$2:$GD$2,2,MATCH(AZ8,#REF!,0)))</f>
        <v/>
      </c>
      <c r="GC8" s="58" t="str">
        <f>IF(BA8="","",INDEX($FZ$2:$GD$2,2,MATCH(BA8,#REF!,0)))</f>
        <v/>
      </c>
      <c r="GD8" s="59" t="e">
        <f>SUMPRODUCT(FT8:GC8,#REF!)</f>
        <v>#REF!</v>
      </c>
      <c r="GE8" s="43"/>
      <c r="GF8" s="88" t="str">
        <f t="shared" ref="GF8:GF71" si="27">IF(CI8="","",CI8+CL8-1)</f>
        <v/>
      </c>
      <c r="GG8" s="88" t="e">
        <f t="shared" ref="GG8:GG71" si="28">IF(CN8="","",CN8+CQ8-1)</f>
        <v>#N/A</v>
      </c>
      <c r="GH8" s="88" t="e">
        <f t="shared" ref="GH8:GH71" si="29">IF(CS8="","",CS8+CV8-1)</f>
        <v>#N/A</v>
      </c>
      <c r="GI8" s="87" t="e">
        <f t="shared" ref="GI8:GI71" si="30">IF(CX8="","",CX8+DA8-1)</f>
        <v>#N/A</v>
      </c>
      <c r="GJ8" s="87" t="str">
        <f t="shared" ref="GJ8:GJ71" si="31">IF(DC8="","",DC8+DI8-1)</f>
        <v/>
      </c>
      <c r="GK8" s="87" t="str">
        <f t="shared" ref="GK8:GK71" si="32">IF(DK8="","",DK8+DN8-1)</f>
        <v/>
      </c>
      <c r="GL8" s="87" t="str">
        <f t="shared" ref="GL8:GL71" si="33">IF(DP8="","",DP8+DS8-1)</f>
        <v/>
      </c>
      <c r="GM8" s="87" t="str">
        <f t="shared" ref="GM8:GM71" si="34">IF(DU8="","",DU8+DX8-1)</f>
        <v/>
      </c>
    </row>
    <row r="9" spans="1:195" s="13" customFormat="1" ht="22.5" customHeight="1" outlineLevel="2" thickBot="1">
      <c r="A9" s="1014"/>
      <c r="B9" s="166"/>
      <c r="C9" s="494"/>
      <c r="D9" s="660" t="s">
        <v>656</v>
      </c>
      <c r="E9" s="688" t="s">
        <v>526</v>
      </c>
      <c r="F9" s="688">
        <v>1</v>
      </c>
      <c r="G9" s="688">
        <v>1</v>
      </c>
      <c r="H9" s="688">
        <v>1</v>
      </c>
      <c r="I9" s="663" t="s">
        <v>362</v>
      </c>
      <c r="J9" s="167"/>
      <c r="K9" s="165"/>
      <c r="L9" s="662">
        <v>1993</v>
      </c>
      <c r="M9" s="167" t="str">
        <f>IF(OR(L9="",TYPE(L9)&lt;&gt;1),"",TEXT(DATEVALUE(L9&amp;"/1/1"),"gge"))</f>
        <v>平5</v>
      </c>
      <c r="N9" s="665">
        <f t="shared" si="4"/>
        <v>27</v>
      </c>
      <c r="O9" s="698">
        <v>1977.8</v>
      </c>
      <c r="P9" s="693" t="s">
        <v>68</v>
      </c>
      <c r="Q9" s="68"/>
      <c r="R9" s="168"/>
      <c r="S9" s="168"/>
      <c r="T9" s="169"/>
      <c r="U9" s="461" t="e">
        <f>IF(OR(TYPE(O9)&lt;&gt;1,O9=""),"",IF(O9=0,0,ROUND(O9/(R9+S9)*1.1,0)))</f>
        <v>#DIV/0!</v>
      </c>
      <c r="V9" s="461" t="e">
        <f>IF(OR(TYPE(O9)&lt;&gt;1,O9=""),"",IF(O9=0,0,ROUND((O9/(R9+S9))^0.5*1.1*4*(4*R9+1)*0.7,0)))</f>
        <v>#DIV/0!</v>
      </c>
      <c r="W9" s="462" t="e">
        <f>IF(OR(TYPE(O9)&lt;&gt;1,O9=""),"",IF(O9=0,0,ROUND((O9/(R9+S9))^0.5*1.1*4*(4*R9+1)*0.3,0)))</f>
        <v>#DIV/0!</v>
      </c>
      <c r="X9" s="68"/>
      <c r="Y9" s="68"/>
      <c r="Z9" s="68"/>
      <c r="AA9" s="68"/>
      <c r="AB9" s="68"/>
      <c r="AC9" s="79" t="str">
        <f>IF(OR(O9="",TYPE(O9)&lt;&gt;1),"",IF(O9&gt;=5000,"1: 5,000㎡以上",IF(O9&gt;=3000,"2: 3,000㎡以上",IF(O9&gt;=1000,"3: 1,000㎡以上",IF(O9&gt;=500,"4: 500㎡以上",IF(O9&gt;=200,"5: 200㎡以上",IF(O9&gt;=100,"6: 100㎡以上",IF(O9&gt;=0,"7: 100㎡未満",""))))))))</f>
        <v>3: 1,000㎡以上</v>
      </c>
      <c r="AD9" s="69"/>
      <c r="AE9" s="69" t="str">
        <f>IF(AD9="","",AD9-L9)</f>
        <v/>
      </c>
      <c r="AF9" s="170"/>
      <c r="AG9" s="170"/>
      <c r="AH9" s="171"/>
      <c r="AI9" s="170"/>
      <c r="AJ9" s="170"/>
      <c r="AK9" s="170"/>
      <c r="AL9" s="172"/>
      <c r="AM9" s="172"/>
      <c r="AN9" s="172"/>
      <c r="AO9" s="172"/>
      <c r="AP9" s="173"/>
      <c r="AQ9" s="463" t="str">
        <f>IF(OR(AP9="",BB9=""),"",IF(OR(AP9="80年以上",AP9="躯体補修の上80年以上"),80-BB9,IF(OR(AP9="60年以上80年未満",AP9="躯体補修の上60年未満"),IF(TYPE(AN9)=1,AN9-BB9,80-BB9),IF(OR(AP9="60年未満",AP9="60年"),60-BB9,IF(AP9="40年",40-BB9,"")))))</f>
        <v/>
      </c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68">
        <f>IF(AND(TYPE(B$4)=1,B$4&lt;&gt;"",TYPE(L9)=1,L9&lt;&gt;""),B$4-L9,"")</f>
        <v>22</v>
      </c>
      <c r="BC9" s="68"/>
      <c r="BD9" s="68">
        <f>IF(BB9="","",BB9+BC9)</f>
        <v>22</v>
      </c>
      <c r="BE9" s="69" t="e">
        <f t="shared" si="11"/>
        <v>#REF!</v>
      </c>
      <c r="BF9" s="146"/>
      <c r="BG9" s="465"/>
      <c r="BH9" s="466"/>
      <c r="BI9" s="174"/>
      <c r="BJ9" s="175"/>
      <c r="BK9" s="467"/>
      <c r="BL9" s="465"/>
      <c r="BM9" s="441" t="str">
        <f>IF(OR(B$4="",AQ9=""),"",AQ9+B$4)</f>
        <v/>
      </c>
      <c r="BN9" s="663" t="s">
        <v>68</v>
      </c>
      <c r="BO9" s="663">
        <v>1</v>
      </c>
      <c r="BP9" s="441" t="s">
        <v>0</v>
      </c>
      <c r="BQ9" s="1023" t="s">
        <v>414</v>
      </c>
      <c r="BR9" s="694" t="s">
        <v>2</v>
      </c>
      <c r="BS9" s="694" t="s">
        <v>1</v>
      </c>
      <c r="BT9" s="693" t="s">
        <v>1</v>
      </c>
      <c r="BU9" s="694" t="s">
        <v>2</v>
      </c>
      <c r="BV9" s="694" t="s">
        <v>1</v>
      </c>
      <c r="BW9" s="694" t="s">
        <v>1</v>
      </c>
      <c r="BX9" s="694" t="s">
        <v>2</v>
      </c>
      <c r="BY9" s="693" t="s">
        <v>0</v>
      </c>
      <c r="BZ9" s="441" t="s">
        <v>1</v>
      </c>
      <c r="CA9" s="695" t="s">
        <v>468</v>
      </c>
      <c r="CB9" s="696" t="s">
        <v>618</v>
      </c>
      <c r="CC9" s="499">
        <v>13056000</v>
      </c>
      <c r="CD9" s="192">
        <v>1</v>
      </c>
      <c r="CE9" s="177" t="s">
        <v>387</v>
      </c>
      <c r="CF9" s="178" t="str">
        <f t="shared" ref="CF9:CF25" si="35">IF(OR(Q9="",CD9="",CE9="",TYPE(O9)&lt;&gt;1),"",O9*CE9)</f>
        <v/>
      </c>
      <c r="CG9" s="176" t="str">
        <f t="shared" si="12"/>
        <v/>
      </c>
      <c r="CH9" s="179"/>
      <c r="CI9" s="106" t="str">
        <f t="shared" si="13"/>
        <v/>
      </c>
      <c r="CJ9" s="75" t="s">
        <v>387</v>
      </c>
      <c r="CK9" s="180" t="str">
        <f t="shared" si="14"/>
        <v/>
      </c>
      <c r="CL9" s="75">
        <v>1</v>
      </c>
      <c r="CM9" s="181" t="str">
        <f>IF(CI9="","",CK9/CL9)</f>
        <v/>
      </c>
      <c r="CN9" s="107" t="e">
        <v>#N/A</v>
      </c>
      <c r="CO9" s="75" t="e">
        <v>#N/A</v>
      </c>
      <c r="CP9" s="180" t="e">
        <f>IF(OR(CN9="",$O9="",TYPE($O9)&lt;&gt;1),"",ROUND($O9*CO9,0))</f>
        <v>#N/A</v>
      </c>
      <c r="CQ9" s="75">
        <v>1</v>
      </c>
      <c r="CR9" s="181" t="e">
        <f>IF(CN9="","",CP9/CQ9)</f>
        <v>#N/A</v>
      </c>
      <c r="CS9" s="107" t="e">
        <v>#N/A</v>
      </c>
      <c r="CT9" s="75" t="e">
        <v>#N/A</v>
      </c>
      <c r="CU9" s="180" t="e">
        <f t="shared" si="17"/>
        <v>#N/A</v>
      </c>
      <c r="CV9" s="75">
        <v>1</v>
      </c>
      <c r="CW9" s="181" t="e">
        <f>IF(CS9="","",CU9/CV9)</f>
        <v>#N/A</v>
      </c>
      <c r="CX9" s="107" t="e">
        <v>#N/A</v>
      </c>
      <c r="CY9" s="75" t="e">
        <v>#N/A</v>
      </c>
      <c r="CZ9" s="180" t="e">
        <f>IF(OR(CX9="",$O9="",TYPE($O9)&lt;&gt;1),"",ROUND($O9*CY9,0))</f>
        <v>#N/A</v>
      </c>
      <c r="DA9" s="75">
        <v>1</v>
      </c>
      <c r="DB9" s="182" t="e">
        <f>IF($CX9="","",$CZ9/$DA9)</f>
        <v>#N/A</v>
      </c>
      <c r="DC9" s="109" t="str">
        <f t="shared" si="18"/>
        <v/>
      </c>
      <c r="DD9" s="76" t="str">
        <f t="shared" ref="DD9:DD72" si="36">IF(Q9="","",Q9)</f>
        <v/>
      </c>
      <c r="DE9" s="82">
        <v>1</v>
      </c>
      <c r="DF9" s="183" t="str">
        <f t="shared" si="19"/>
        <v/>
      </c>
      <c r="DG9" s="85" t="s">
        <v>387</v>
      </c>
      <c r="DH9" s="184" t="str">
        <f>IF(OR(DF9="",TYPE(DF9)&lt;&gt;1),"",ROUND(DF9*DG9,0))</f>
        <v/>
      </c>
      <c r="DI9" s="77">
        <v>3</v>
      </c>
      <c r="DJ9" s="185" t="str">
        <f>IF(DH9="","",DH9/DI9)</f>
        <v/>
      </c>
      <c r="DK9" s="78" t="str">
        <f>IF(DC9="","",DC9+20)</f>
        <v/>
      </c>
      <c r="DL9" s="75" t="s">
        <v>387</v>
      </c>
      <c r="DM9" s="180" t="str">
        <f>IF(OR(DK9="",$DF9="",TYPE($DF9)&lt;&gt;1),"",ROUND($DF9*DL9,0))</f>
        <v/>
      </c>
      <c r="DN9" s="75">
        <v>1</v>
      </c>
      <c r="DO9" s="181" t="str">
        <f>IF(DK9="","",DM9/DN9)</f>
        <v/>
      </c>
      <c r="DP9" s="78" t="str">
        <f>IF(DC9="","",IF(OR(DD9="RC",DD9="SRC",DD9="S"),DC9+40,""))</f>
        <v/>
      </c>
      <c r="DQ9" s="75" t="s">
        <v>387</v>
      </c>
      <c r="DR9" s="180" t="str">
        <f>IF(OR(DP9="",$DF9="",TYPE($DF9)&lt;&gt;1),"",ROUND($DF9*DQ9,0))</f>
        <v/>
      </c>
      <c r="DS9" s="75">
        <v>1</v>
      </c>
      <c r="DT9" s="181" t="str">
        <f>IF($DP9="","",$DR9/$DS9)</f>
        <v/>
      </c>
      <c r="DU9" s="78" t="str">
        <f>IF(DC9="","",IF(OR(DD9="RC",DD9="SRC"),DC9+60,""))</f>
        <v/>
      </c>
      <c r="DV9" s="75" t="s">
        <v>387</v>
      </c>
      <c r="DW9" s="180" t="str">
        <f>IF(OR(DU9="",$DF9="",TYPE($DF9)&lt;&gt;1),"",ROUND($DF9*DV9,0))</f>
        <v/>
      </c>
      <c r="DX9" s="75">
        <v>1</v>
      </c>
      <c r="DY9" s="154" t="str">
        <f>IF($DU9="","",$DW9/$DX9)</f>
        <v/>
      </c>
      <c r="DZ9" s="506"/>
      <c r="EA9" s="812"/>
      <c r="EB9" s="808"/>
      <c r="EC9" s="754" t="s">
        <v>626</v>
      </c>
      <c r="ED9" s="754" t="s">
        <v>626</v>
      </c>
      <c r="EE9" s="843" t="s">
        <v>626</v>
      </c>
      <c r="EF9" s="747" t="s">
        <v>626</v>
      </c>
      <c r="EG9" s="748" t="s">
        <v>626</v>
      </c>
      <c r="EH9" s="749"/>
      <c r="EI9" s="750"/>
      <c r="EJ9" s="751"/>
      <c r="EK9" s="752"/>
      <c r="EL9" s="749"/>
      <c r="EM9" s="749"/>
      <c r="EN9" s="749"/>
      <c r="EO9" s="751"/>
      <c r="EP9" s="752"/>
      <c r="EQ9" s="749"/>
      <c r="ER9" s="749"/>
      <c r="ES9" s="749"/>
      <c r="ET9" s="751"/>
      <c r="EU9" s="752"/>
      <c r="EV9" s="749"/>
      <c r="EW9" s="749"/>
      <c r="EX9" s="749"/>
      <c r="EY9" s="830" t="s">
        <v>623</v>
      </c>
      <c r="EZ9" s="885" t="s">
        <v>623</v>
      </c>
      <c r="FA9" s="767" t="s">
        <v>623</v>
      </c>
      <c r="FB9" s="767" t="s">
        <v>623</v>
      </c>
      <c r="FC9" s="750"/>
      <c r="FD9" s="751"/>
      <c r="FE9" s="752"/>
      <c r="FF9" s="749"/>
      <c r="FG9" s="749"/>
      <c r="FH9" s="749"/>
      <c r="FI9" s="751"/>
      <c r="FJ9" s="858"/>
      <c r="FK9" s="745"/>
      <c r="FL9" s="745"/>
      <c r="FM9" s="745"/>
      <c r="FN9" s="907"/>
      <c r="FO9" s="210"/>
      <c r="FP9" s="43"/>
      <c r="FQ9" s="43"/>
      <c r="FR9" s="55" t="str">
        <f t="shared" si="26"/>
        <v/>
      </c>
      <c r="FS9" s="43"/>
      <c r="FT9" s="56" t="str">
        <f>IF(AR9="","",INDEX($FZ$2:$GD$2,2,MATCH(AR9,#REF!,0)))</f>
        <v/>
      </c>
      <c r="FU9" s="57" t="str">
        <f>IF(AS9="","",INDEX($FZ$2:$GD$2,2,MATCH(AS9,#REF!,0)))</f>
        <v/>
      </c>
      <c r="FV9" s="57" t="str">
        <f>IF(AT9="","",INDEX($FZ$2:$GD$2,2,MATCH(AT9,#REF!,0)))</f>
        <v/>
      </c>
      <c r="FW9" s="57" t="str">
        <f>IF(AU9="","",INDEX($FZ$2:$GD$2,2,MATCH(AU9,#REF!,0)))</f>
        <v/>
      </c>
      <c r="FX9" s="57" t="str">
        <f>IF(AV9="","",INDEX($FZ$2:$GD$2,2,MATCH(AV9,#REF!,0)))</f>
        <v/>
      </c>
      <c r="FY9" s="57" t="str">
        <f>IF(AW9="","",INDEX($FZ$2:$GD$2,2,MATCH(AW9,#REF!,0)))</f>
        <v/>
      </c>
      <c r="FZ9" s="57" t="str">
        <f>IF(AX9="","",INDEX($FZ$2:$GD$2,2,MATCH(AX9,#REF!,0)))</f>
        <v/>
      </c>
      <c r="GA9" s="57" t="str">
        <f>IF(AY9="","",INDEX($FZ$2:$GD$2,2,MATCH(AY9,#REF!,0)))</f>
        <v/>
      </c>
      <c r="GB9" s="57" t="str">
        <f>IF(AZ9="","",INDEX($FZ$2:$GD$2,2,MATCH(AZ9,#REF!,0)))</f>
        <v/>
      </c>
      <c r="GC9" s="58" t="str">
        <f>IF(BA9="","",INDEX($FZ$2:$GD$2,2,MATCH(BA9,#REF!,0)))</f>
        <v/>
      </c>
      <c r="GD9" s="59" t="e">
        <f>SUMPRODUCT(FT9:GC9,#REF!)</f>
        <v>#REF!</v>
      </c>
      <c r="GE9" s="43"/>
      <c r="GF9" s="88" t="str">
        <f t="shared" si="27"/>
        <v/>
      </c>
      <c r="GG9" s="88" t="e">
        <f t="shared" si="28"/>
        <v>#N/A</v>
      </c>
      <c r="GH9" s="88" t="e">
        <f t="shared" si="29"/>
        <v>#N/A</v>
      </c>
      <c r="GI9" s="87" t="e">
        <f t="shared" si="30"/>
        <v>#N/A</v>
      </c>
      <c r="GJ9" s="87" t="str">
        <f t="shared" si="31"/>
        <v/>
      </c>
      <c r="GK9" s="87" t="str">
        <f t="shared" si="32"/>
        <v/>
      </c>
      <c r="GL9" s="87" t="str">
        <f t="shared" si="33"/>
        <v/>
      </c>
      <c r="GM9" s="87" t="str">
        <f t="shared" si="34"/>
        <v/>
      </c>
    </row>
    <row r="10" spans="1:195" s="13" customFormat="1" ht="22.5" customHeight="1" outlineLevel="2">
      <c r="A10" s="1014"/>
      <c r="B10" s="280"/>
      <c r="C10" s="493"/>
      <c r="D10" s="664" t="s">
        <v>377</v>
      </c>
      <c r="E10" s="688" t="s">
        <v>134</v>
      </c>
      <c r="F10" s="688">
        <v>1</v>
      </c>
      <c r="G10" s="688">
        <v>1</v>
      </c>
      <c r="H10" s="688">
        <v>1</v>
      </c>
      <c r="I10" s="663" t="s">
        <v>348</v>
      </c>
      <c r="J10" s="283"/>
      <c r="K10" s="284"/>
      <c r="L10" s="665">
        <v>2020</v>
      </c>
      <c r="M10" s="283" t="str">
        <f t="shared" ref="M10:M73" si="37">IF(OR(L10="",TYPE(L10)&lt;&gt;1),"",TEXT(DATEVALUE(L10&amp;"/1/1"),"gge"))</f>
        <v>令2</v>
      </c>
      <c r="N10" s="665">
        <f t="shared" si="4"/>
        <v>0</v>
      </c>
      <c r="O10" s="697">
        <v>4567.3999999999996</v>
      </c>
      <c r="P10" s="693" t="s">
        <v>69</v>
      </c>
      <c r="Q10" s="285"/>
      <c r="R10" s="286"/>
      <c r="S10" s="286"/>
      <c r="T10" s="287"/>
      <c r="U10" s="453" t="e">
        <f t="shared" ref="U10:U72" si="38">IF(OR(TYPE(O10)&lt;&gt;1,O10=""),"",IF(O10=0,0,ROUND(O10/(R10+S10)*1.1,0)))</f>
        <v>#DIV/0!</v>
      </c>
      <c r="V10" s="453" t="e">
        <f t="shared" ref="V10:V72" si="39">IF(OR(TYPE(O10)&lt;&gt;1,O10=""),"",IF(O10=0,0,ROUND((O10/(R10+S10))^0.5*1.1*4*(4*R10+1)*0.7,0)))</f>
        <v>#DIV/0!</v>
      </c>
      <c r="W10" s="454" t="e">
        <f t="shared" ref="W10:W72" si="40">IF(OR(TYPE(O10)&lt;&gt;1,O10=""),"",IF(O10=0,0,ROUND((O10/(R10+S10))^0.5*1.1*4*(4*R10+1)*0.3,0)))</f>
        <v>#DIV/0!</v>
      </c>
      <c r="X10" s="285"/>
      <c r="Y10" s="285"/>
      <c r="Z10" s="285"/>
      <c r="AA10" s="285"/>
      <c r="AB10" s="285"/>
      <c r="AC10" s="455" t="str">
        <f t="shared" ref="AC10:AC72" si="41">IF(OR(O10="",TYPE(O10)&lt;&gt;1),"",IF(O10&gt;=5000,"1: 5,000㎡以上",IF(O10&gt;=3000,"2: 3,000㎡以上",IF(O10&gt;=1000,"3: 1,000㎡以上",IF(O10&gt;=500,"4: 500㎡以上",IF(O10&gt;=200,"5: 200㎡以上",IF(O10&gt;=100,"6: 100㎡以上",IF(O10&gt;=0,"7: 100㎡未満",""))))))))</f>
        <v>2: 3,000㎡以上</v>
      </c>
      <c r="AD10" s="288"/>
      <c r="AE10" s="288" t="str">
        <f t="shared" ref="AE10:AE57" si="42">IF(AD10="","",AD10-L10)</f>
        <v/>
      </c>
      <c r="AF10" s="289"/>
      <c r="AG10" s="289"/>
      <c r="AH10" s="290"/>
      <c r="AI10" s="289"/>
      <c r="AJ10" s="289"/>
      <c r="AK10" s="289"/>
      <c r="AL10" s="291"/>
      <c r="AM10" s="291"/>
      <c r="AN10" s="291"/>
      <c r="AO10" s="291"/>
      <c r="AP10" s="292"/>
      <c r="AQ10" s="456" t="str">
        <f t="shared" ref="AQ10:AQ72" si="43">IF(OR(AP10="",BB10=""),"",IF(OR(AP10="80年以上",AP10="躯体補修の上80年以上"),80-BB10,IF(OR(AP10="60年以上80年未満",AP10="躯体補修の上60年未満"),IF(TYPE(AN10)=1,AN10-BB10,80-BB10),IF(OR(AP10="60年未満",AP10="60年"),60-BB10,IF(AP10="40年",40-BB10,"")))))</f>
        <v/>
      </c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285">
        <f t="shared" ref="BB10:BB72" si="44">IF(AND(TYPE(B$4)=1,B$4&lt;&gt;"",TYPE(L10)=1,L10&lt;&gt;""),B$4-L10,"")</f>
        <v>-5</v>
      </c>
      <c r="BC10" s="285"/>
      <c r="BD10" s="285">
        <f t="shared" ref="BD10:BD72" si="45">IF(BB10="","",BB10+BC10)</f>
        <v>-5</v>
      </c>
      <c r="BE10" s="288" t="e">
        <f t="shared" si="11"/>
        <v>#REF!</v>
      </c>
      <c r="BF10" s="293"/>
      <c r="BG10" s="458"/>
      <c r="BH10" s="459"/>
      <c r="BI10" s="294"/>
      <c r="BJ10" s="295"/>
      <c r="BK10" s="460"/>
      <c r="BL10" s="458"/>
      <c r="BM10" s="438" t="str">
        <f t="shared" ref="BM10:BM72" si="46">IF(OR(B$4="",AQ10=""),"",AQ10+B$4)</f>
        <v/>
      </c>
      <c r="BN10" s="663" t="s">
        <v>69</v>
      </c>
      <c r="BO10" s="661">
        <v>3</v>
      </c>
      <c r="BP10" s="438" t="s">
        <v>3</v>
      </c>
      <c r="BQ10" s="1024" t="s">
        <v>414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1" t="s">
        <v>0</v>
      </c>
      <c r="BW10" s="661" t="s">
        <v>0</v>
      </c>
      <c r="BX10" s="661" t="s">
        <v>0</v>
      </c>
      <c r="BY10" s="663" t="s">
        <v>607</v>
      </c>
      <c r="BZ10" s="438" t="s">
        <v>0</v>
      </c>
      <c r="CA10" s="695"/>
      <c r="CB10" s="696"/>
      <c r="CC10" s="497">
        <v>2005100</v>
      </c>
      <c r="CD10" s="297">
        <v>1</v>
      </c>
      <c r="CE10" s="298" t="s">
        <v>387</v>
      </c>
      <c r="CF10" s="299" t="str">
        <f t="shared" si="35"/>
        <v/>
      </c>
      <c r="CG10" s="300" t="str">
        <f t="shared" si="12"/>
        <v/>
      </c>
      <c r="CH10" s="301"/>
      <c r="CI10" s="302" t="str">
        <f t="shared" si="13"/>
        <v/>
      </c>
      <c r="CJ10" s="303" t="s">
        <v>387</v>
      </c>
      <c r="CK10" s="304" t="str">
        <f t="shared" si="14"/>
        <v/>
      </c>
      <c r="CL10" s="303">
        <v>1</v>
      </c>
      <c r="CM10" s="305" t="str">
        <f t="shared" ref="CM10:CM73" si="47">IF(CI10="","",CK10/CL10)</f>
        <v/>
      </c>
      <c r="CN10" s="306" t="e">
        <v>#N/A</v>
      </c>
      <c r="CO10" s="303" t="e">
        <v>#N/A</v>
      </c>
      <c r="CP10" s="304" t="e">
        <f t="shared" ref="CP10:CP73" si="48">IF(OR(CN10="",$O10="",TYPE($O10)&lt;&gt;1),"",ROUND($O10*CO10,0))</f>
        <v>#N/A</v>
      </c>
      <c r="CQ10" s="303">
        <v>1</v>
      </c>
      <c r="CR10" s="305" t="e">
        <f t="shared" ref="CR10:CR73" si="49">IF(CN10="","",CP10/CQ10)</f>
        <v>#N/A</v>
      </c>
      <c r="CS10" s="306" t="e">
        <v>#N/A</v>
      </c>
      <c r="CT10" s="303" t="e">
        <v>#N/A</v>
      </c>
      <c r="CU10" s="304" t="e">
        <f t="shared" si="17"/>
        <v>#N/A</v>
      </c>
      <c r="CV10" s="303">
        <v>1</v>
      </c>
      <c r="CW10" s="305" t="e">
        <f t="shared" ref="CW10:CW35" si="50">IF(CS10="","",CU10/CV10)</f>
        <v>#N/A</v>
      </c>
      <c r="CX10" s="306" t="e">
        <v>#N/A</v>
      </c>
      <c r="CY10" s="303" t="e">
        <v>#N/A</v>
      </c>
      <c r="CZ10" s="304" t="e">
        <f t="shared" ref="CZ10:CZ73" si="51">IF(OR(CX10="",$O10="",TYPE($O10)&lt;&gt;1),"",ROUND($O10*CY10,0))</f>
        <v>#N/A</v>
      </c>
      <c r="DA10" s="303">
        <v>1</v>
      </c>
      <c r="DB10" s="307" t="e">
        <f t="shared" ref="DB10:DB73" si="52">IF($CX10="","",$CZ10/$DA10)</f>
        <v>#N/A</v>
      </c>
      <c r="DC10" s="308" t="str">
        <f t="shared" si="18"/>
        <v/>
      </c>
      <c r="DD10" s="309" t="str">
        <f t="shared" si="36"/>
        <v/>
      </c>
      <c r="DE10" s="310">
        <v>1</v>
      </c>
      <c r="DF10" s="311" t="str">
        <f t="shared" si="19"/>
        <v/>
      </c>
      <c r="DG10" s="312" t="s">
        <v>387</v>
      </c>
      <c r="DH10" s="313" t="str">
        <f t="shared" ref="DH10:DH73" si="53">IF(OR(DF10="",TYPE(DF10)&lt;&gt;1),"",ROUND(DF10*DG10,0))</f>
        <v/>
      </c>
      <c r="DI10" s="314">
        <v>3</v>
      </c>
      <c r="DJ10" s="315" t="str">
        <f t="shared" ref="DJ10:DJ73" si="54">IF(DH10="","",DH10/DI10)</f>
        <v/>
      </c>
      <c r="DK10" s="316" t="str">
        <f t="shared" ref="DK10:DK73" si="55">IF(DC10="","",DC10+20)</f>
        <v/>
      </c>
      <c r="DL10" s="303" t="s">
        <v>387</v>
      </c>
      <c r="DM10" s="304" t="str">
        <f t="shared" ref="DM10:DM73" si="56">IF(OR(DK10="",$DF10="",TYPE($DF10)&lt;&gt;1),"",ROUND($DF10*DL10,0))</f>
        <v/>
      </c>
      <c r="DN10" s="303">
        <v>1</v>
      </c>
      <c r="DO10" s="305" t="str">
        <f t="shared" ref="DO10:DO73" si="57">IF(DK10="","",DM10/DN10)</f>
        <v/>
      </c>
      <c r="DP10" s="316" t="str">
        <f t="shared" ref="DP10:DP73" si="58">IF(DC10="","",IF(OR(DD10="RC",DD10="SRC",DD10="S"),DC10+40,""))</f>
        <v/>
      </c>
      <c r="DQ10" s="303" t="s">
        <v>387</v>
      </c>
      <c r="DR10" s="304" t="str">
        <f t="shared" ref="DR10:DR73" si="59">IF(OR(DP10="",$DF10="",TYPE($DF10)&lt;&gt;1),"",ROUND($DF10*DQ10,0))</f>
        <v/>
      </c>
      <c r="DS10" s="303">
        <v>1</v>
      </c>
      <c r="DT10" s="305" t="str">
        <f t="shared" ref="DT10:DT73" si="60">IF($DP10="","",$DR10/$DS10)</f>
        <v/>
      </c>
      <c r="DU10" s="316" t="str">
        <f t="shared" ref="DU10:DU73" si="61">IF(DC10="","",IF(OR(DD10="RC",DD10="SRC"),DC10+60,""))</f>
        <v/>
      </c>
      <c r="DV10" s="303" t="s">
        <v>387</v>
      </c>
      <c r="DW10" s="304" t="str">
        <f t="shared" ref="DW10:DW73" si="62">IF(OR(DU10="",$DF10="",TYPE($DF10)&lt;&gt;1),"",ROUND($DF10*DV10,0))</f>
        <v/>
      </c>
      <c r="DX10" s="303">
        <v>1</v>
      </c>
      <c r="DY10" s="317" t="str">
        <f t="shared" ref="DY10:DY73" si="63">IF($DU10="","",$DW10/$DX10)</f>
        <v/>
      </c>
      <c r="DZ10" s="505"/>
      <c r="EA10" s="813" t="s">
        <v>627</v>
      </c>
      <c r="EB10" s="808"/>
      <c r="EC10" s="799" t="s">
        <v>627</v>
      </c>
      <c r="ED10" s="799" t="s">
        <v>627</v>
      </c>
      <c r="EE10" s="844" t="s">
        <v>627</v>
      </c>
      <c r="EF10" s="752"/>
      <c r="EG10" s="745"/>
      <c r="EH10" s="749"/>
      <c r="EI10" s="749"/>
      <c r="EJ10" s="751"/>
      <c r="EK10" s="752"/>
      <c r="EL10" s="749"/>
      <c r="EM10" s="749"/>
      <c r="EN10" s="749"/>
      <c r="EO10" s="751"/>
      <c r="EP10" s="752"/>
      <c r="EQ10" s="749"/>
      <c r="ER10" s="749"/>
      <c r="ES10" s="749"/>
      <c r="ET10" s="751"/>
      <c r="EU10" s="752"/>
      <c r="EV10" s="749"/>
      <c r="EW10" s="754" t="s">
        <v>626</v>
      </c>
      <c r="EX10" s="748" t="s">
        <v>626</v>
      </c>
      <c r="EY10" s="753" t="s">
        <v>626</v>
      </c>
      <c r="EZ10" s="752"/>
      <c r="FA10" s="749"/>
      <c r="FB10" s="749"/>
      <c r="FC10" s="749"/>
      <c r="FD10" s="751"/>
      <c r="FE10" s="752"/>
      <c r="FF10" s="749"/>
      <c r="FG10" s="749"/>
      <c r="FH10" s="749"/>
      <c r="FI10" s="751"/>
      <c r="FJ10" s="859"/>
      <c r="FK10" s="749"/>
      <c r="FL10" s="749"/>
      <c r="FM10" s="749"/>
      <c r="FN10" s="907"/>
      <c r="FO10" s="210"/>
      <c r="FP10" s="43"/>
      <c r="FQ10" s="43"/>
      <c r="FR10" s="50" t="str">
        <f t="shared" si="26"/>
        <v/>
      </c>
      <c r="FS10" s="43"/>
      <c r="FT10" s="51" t="str">
        <f>IF(AR10="","",INDEX($FZ$2:$GD$2,2,MATCH(AR10,#REF!,0)))</f>
        <v/>
      </c>
      <c r="FU10" s="52" t="str">
        <f>IF(AS10="","",INDEX($FZ$2:$GD$2,2,MATCH(AS10,#REF!,0)))</f>
        <v/>
      </c>
      <c r="FV10" s="52" t="str">
        <f>IF(AT10="","",INDEX($FZ$2:$GD$2,2,MATCH(AT10,#REF!,0)))</f>
        <v/>
      </c>
      <c r="FW10" s="52" t="str">
        <f>IF(AU10="","",INDEX($FZ$2:$GD$2,2,MATCH(AU10,#REF!,0)))</f>
        <v/>
      </c>
      <c r="FX10" s="52" t="str">
        <f>IF(AV10="","",INDEX($FZ$2:$GD$2,2,MATCH(AV10,#REF!,0)))</f>
        <v/>
      </c>
      <c r="FY10" s="52" t="str">
        <f>IF(AW10="","",INDEX($FZ$2:$GD$2,2,MATCH(AW10,#REF!,0)))</f>
        <v/>
      </c>
      <c r="FZ10" s="52" t="str">
        <f>IF(AX10="","",INDEX($FZ$2:$GD$2,2,MATCH(AX10,#REF!,0)))</f>
        <v/>
      </c>
      <c r="GA10" s="52" t="str">
        <f>IF(AY10="","",INDEX($FZ$2:$GD$2,2,MATCH(AY10,#REF!,0)))</f>
        <v/>
      </c>
      <c r="GB10" s="52" t="str">
        <f>IF(AZ10="","",INDEX($FZ$2:$GD$2,2,MATCH(AZ10,#REF!,0)))</f>
        <v/>
      </c>
      <c r="GC10" s="53" t="str">
        <f>IF(BA10="","",INDEX($FZ$2:$GD$2,2,MATCH(BA10,#REF!,0)))</f>
        <v/>
      </c>
      <c r="GD10" s="54" t="e">
        <f>SUMPRODUCT(FT10:GC10,#REF!)</f>
        <v>#REF!</v>
      </c>
      <c r="GE10" s="43"/>
      <c r="GF10" s="88" t="str">
        <f t="shared" si="27"/>
        <v/>
      </c>
      <c r="GG10" s="88" t="e">
        <f t="shared" si="28"/>
        <v>#N/A</v>
      </c>
      <c r="GH10" s="88" t="e">
        <f t="shared" si="29"/>
        <v>#N/A</v>
      </c>
      <c r="GI10" s="87" t="e">
        <f t="shared" si="30"/>
        <v>#N/A</v>
      </c>
      <c r="GJ10" s="87" t="str">
        <f t="shared" si="31"/>
        <v/>
      </c>
      <c r="GK10" s="87" t="str">
        <f t="shared" si="32"/>
        <v/>
      </c>
      <c r="GL10" s="87" t="str">
        <f t="shared" si="33"/>
        <v/>
      </c>
      <c r="GM10" s="87" t="str">
        <f t="shared" si="34"/>
        <v/>
      </c>
    </row>
    <row r="11" spans="1:195" s="13" customFormat="1" ht="22.5" customHeight="1" outlineLevel="2">
      <c r="A11" s="1014"/>
      <c r="B11" s="166"/>
      <c r="C11" s="494"/>
      <c r="D11" s="664" t="s">
        <v>377</v>
      </c>
      <c r="E11" s="688" t="s">
        <v>135</v>
      </c>
      <c r="F11" s="688"/>
      <c r="G11" s="688"/>
      <c r="H11" s="688">
        <v>1</v>
      </c>
      <c r="I11" s="663" t="s">
        <v>348</v>
      </c>
      <c r="J11" s="167"/>
      <c r="K11" s="165"/>
      <c r="L11" s="662">
        <v>2006</v>
      </c>
      <c r="M11" s="167" t="str">
        <f t="shared" si="37"/>
        <v>平18</v>
      </c>
      <c r="N11" s="665">
        <f t="shared" si="4"/>
        <v>14</v>
      </c>
      <c r="O11" s="698">
        <v>983.8</v>
      </c>
      <c r="P11" s="693" t="s">
        <v>70</v>
      </c>
      <c r="Q11" s="68"/>
      <c r="R11" s="168"/>
      <c r="S11" s="168"/>
      <c r="T11" s="169"/>
      <c r="U11" s="461" t="e">
        <f t="shared" si="38"/>
        <v>#DIV/0!</v>
      </c>
      <c r="V11" s="461" t="e">
        <f t="shared" si="39"/>
        <v>#DIV/0!</v>
      </c>
      <c r="W11" s="462" t="e">
        <f t="shared" si="40"/>
        <v>#DIV/0!</v>
      </c>
      <c r="X11" s="68"/>
      <c r="Y11" s="68"/>
      <c r="Z11" s="68"/>
      <c r="AA11" s="68"/>
      <c r="AB11" s="68"/>
      <c r="AC11" s="79" t="str">
        <f t="shared" si="41"/>
        <v>4: 500㎡以上</v>
      </c>
      <c r="AD11" s="69"/>
      <c r="AE11" s="69" t="str">
        <f t="shared" si="42"/>
        <v/>
      </c>
      <c r="AF11" s="170"/>
      <c r="AG11" s="170"/>
      <c r="AH11" s="171"/>
      <c r="AI11" s="170"/>
      <c r="AJ11" s="170"/>
      <c r="AK11" s="170"/>
      <c r="AL11" s="172"/>
      <c r="AM11" s="172"/>
      <c r="AN11" s="172"/>
      <c r="AO11" s="172"/>
      <c r="AP11" s="173"/>
      <c r="AQ11" s="463" t="str">
        <f t="shared" si="43"/>
        <v/>
      </c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68">
        <f t="shared" si="44"/>
        <v>9</v>
      </c>
      <c r="BC11" s="68"/>
      <c r="BD11" s="68">
        <f t="shared" si="45"/>
        <v>9</v>
      </c>
      <c r="BE11" s="69" t="e">
        <f t="shared" si="11"/>
        <v>#REF!</v>
      </c>
      <c r="BF11" s="146"/>
      <c r="BG11" s="465"/>
      <c r="BH11" s="466"/>
      <c r="BI11" s="174"/>
      <c r="BJ11" s="175"/>
      <c r="BK11" s="467"/>
      <c r="BL11" s="465"/>
      <c r="BM11" s="441" t="str">
        <f t="shared" si="46"/>
        <v/>
      </c>
      <c r="BN11" s="663" t="s">
        <v>70</v>
      </c>
      <c r="BO11" s="663">
        <v>1</v>
      </c>
      <c r="BP11" s="441"/>
      <c r="BQ11" s="1023"/>
      <c r="BR11" s="694" t="s">
        <v>3</v>
      </c>
      <c r="BS11" s="694" t="s">
        <v>1</v>
      </c>
      <c r="BT11" s="694" t="s">
        <v>1</v>
      </c>
      <c r="BU11" s="694" t="s">
        <v>1</v>
      </c>
      <c r="BV11" s="693" t="s">
        <v>0</v>
      </c>
      <c r="BW11" s="693" t="s">
        <v>0</v>
      </c>
      <c r="BX11" s="694" t="s">
        <v>1</v>
      </c>
      <c r="BY11" s="693" t="s">
        <v>607</v>
      </c>
      <c r="BZ11" s="441"/>
      <c r="CA11" s="695" t="s">
        <v>619</v>
      </c>
      <c r="CB11" s="696"/>
      <c r="CC11" s="499"/>
      <c r="CD11" s="192">
        <v>1</v>
      </c>
      <c r="CE11" s="177">
        <v>1</v>
      </c>
      <c r="CF11" s="178" t="str">
        <f t="shared" si="35"/>
        <v/>
      </c>
      <c r="CG11" s="176" t="str">
        <f t="shared" si="12"/>
        <v/>
      </c>
      <c r="CH11" s="179"/>
      <c r="CI11" s="106" t="str">
        <f t="shared" si="13"/>
        <v/>
      </c>
      <c r="CJ11" s="75" t="s">
        <v>387</v>
      </c>
      <c r="CK11" s="180" t="str">
        <f t="shared" si="14"/>
        <v/>
      </c>
      <c r="CL11" s="75">
        <v>1</v>
      </c>
      <c r="CM11" s="181" t="str">
        <f t="shared" si="47"/>
        <v/>
      </c>
      <c r="CN11" s="107" t="e">
        <v>#N/A</v>
      </c>
      <c r="CO11" s="75" t="e">
        <v>#N/A</v>
      </c>
      <c r="CP11" s="180" t="e">
        <f t="shared" si="48"/>
        <v>#N/A</v>
      </c>
      <c r="CQ11" s="75">
        <v>1</v>
      </c>
      <c r="CR11" s="181" t="e">
        <f t="shared" si="49"/>
        <v>#N/A</v>
      </c>
      <c r="CS11" s="107" t="e">
        <v>#N/A</v>
      </c>
      <c r="CT11" s="75" t="e">
        <v>#N/A</v>
      </c>
      <c r="CU11" s="180" t="e">
        <f t="shared" si="17"/>
        <v>#N/A</v>
      </c>
      <c r="CV11" s="75">
        <v>1</v>
      </c>
      <c r="CW11" s="181" t="e">
        <f t="shared" si="50"/>
        <v>#N/A</v>
      </c>
      <c r="CX11" s="107" t="e">
        <v>#N/A</v>
      </c>
      <c r="CY11" s="75" t="e">
        <v>#N/A</v>
      </c>
      <c r="CZ11" s="180" t="e">
        <f t="shared" si="51"/>
        <v>#N/A</v>
      </c>
      <c r="DA11" s="75">
        <v>1</v>
      </c>
      <c r="DB11" s="182" t="e">
        <f t="shared" si="52"/>
        <v>#N/A</v>
      </c>
      <c r="DC11" s="109" t="str">
        <f t="shared" si="18"/>
        <v/>
      </c>
      <c r="DD11" s="76" t="str">
        <f t="shared" si="36"/>
        <v/>
      </c>
      <c r="DE11" s="82">
        <v>1</v>
      </c>
      <c r="DF11" s="183" t="str">
        <f t="shared" si="19"/>
        <v/>
      </c>
      <c r="DG11" s="85" t="s">
        <v>387</v>
      </c>
      <c r="DH11" s="184" t="str">
        <f t="shared" si="53"/>
        <v/>
      </c>
      <c r="DI11" s="77">
        <v>3</v>
      </c>
      <c r="DJ11" s="185" t="str">
        <f t="shared" si="54"/>
        <v/>
      </c>
      <c r="DK11" s="78" t="str">
        <f t="shared" si="55"/>
        <v/>
      </c>
      <c r="DL11" s="75" t="s">
        <v>387</v>
      </c>
      <c r="DM11" s="180" t="str">
        <f t="shared" si="56"/>
        <v/>
      </c>
      <c r="DN11" s="75">
        <v>1</v>
      </c>
      <c r="DO11" s="181" t="str">
        <f t="shared" si="57"/>
        <v/>
      </c>
      <c r="DP11" s="78" t="str">
        <f t="shared" si="58"/>
        <v/>
      </c>
      <c r="DQ11" s="75" t="s">
        <v>387</v>
      </c>
      <c r="DR11" s="180" t="str">
        <f t="shared" si="59"/>
        <v/>
      </c>
      <c r="DS11" s="75">
        <v>1</v>
      </c>
      <c r="DT11" s="181" t="str">
        <f t="shared" si="60"/>
        <v/>
      </c>
      <c r="DU11" s="78" t="str">
        <f t="shared" si="61"/>
        <v/>
      </c>
      <c r="DV11" s="75" t="s">
        <v>387</v>
      </c>
      <c r="DW11" s="180" t="str">
        <f t="shared" si="62"/>
        <v/>
      </c>
      <c r="DX11" s="75">
        <v>1</v>
      </c>
      <c r="DY11" s="154" t="str">
        <f t="shared" si="63"/>
        <v/>
      </c>
      <c r="DZ11" s="506"/>
      <c r="EA11" s="814"/>
      <c r="EB11" s="745"/>
      <c r="EC11" s="745"/>
      <c r="ED11" s="745"/>
      <c r="EE11" s="845"/>
      <c r="EF11" s="752"/>
      <c r="EG11" s="749"/>
      <c r="EH11" s="749"/>
      <c r="EI11" s="749"/>
      <c r="EJ11" s="753" t="s">
        <v>626</v>
      </c>
      <c r="EK11" s="747" t="s">
        <v>626</v>
      </c>
      <c r="EL11" s="749"/>
      <c r="EM11" s="749"/>
      <c r="EN11" s="750"/>
      <c r="EO11" s="877"/>
      <c r="EP11" s="752"/>
      <c r="EQ11" s="749"/>
      <c r="ER11" s="749"/>
      <c r="ES11" s="749"/>
      <c r="ET11" s="751"/>
      <c r="EU11" s="752"/>
      <c r="EV11" s="749"/>
      <c r="EW11" s="749"/>
      <c r="EX11" s="749"/>
      <c r="EY11" s="830" t="s">
        <v>624</v>
      </c>
      <c r="EZ11" s="752"/>
      <c r="FA11" s="749"/>
      <c r="FB11" s="749"/>
      <c r="FC11" s="767" t="s">
        <v>623</v>
      </c>
      <c r="FD11" s="830" t="s">
        <v>623</v>
      </c>
      <c r="FE11" s="885" t="s">
        <v>623</v>
      </c>
      <c r="FF11" s="750"/>
      <c r="FG11" s="750"/>
      <c r="FH11" s="750"/>
      <c r="FI11" s="877"/>
      <c r="FJ11" s="873"/>
      <c r="FK11" s="749"/>
      <c r="FL11" s="749"/>
      <c r="FM11" s="749"/>
      <c r="FN11" s="907"/>
      <c r="FO11" s="210"/>
      <c r="FP11" s="43"/>
      <c r="FQ11" s="43"/>
      <c r="FR11" s="55" t="str">
        <f t="shared" si="26"/>
        <v/>
      </c>
      <c r="FS11" s="43"/>
      <c r="FT11" s="56" t="str">
        <f>IF(AR11="","",INDEX($FZ$2:$GD$2,2,MATCH(AR11,#REF!,0)))</f>
        <v/>
      </c>
      <c r="FU11" s="57" t="str">
        <f>IF(AS11="","",INDEX($FZ$2:$GD$2,2,MATCH(AS11,#REF!,0)))</f>
        <v/>
      </c>
      <c r="FV11" s="57" t="str">
        <f>IF(AT11="","",INDEX($FZ$2:$GD$2,2,MATCH(AT11,#REF!,0)))</f>
        <v/>
      </c>
      <c r="FW11" s="57" t="str">
        <f>IF(AU11="","",INDEX($FZ$2:$GD$2,2,MATCH(AU11,#REF!,0)))</f>
        <v/>
      </c>
      <c r="FX11" s="57" t="str">
        <f>IF(AV11="","",INDEX($FZ$2:$GD$2,2,MATCH(AV11,#REF!,0)))</f>
        <v/>
      </c>
      <c r="FY11" s="57" t="str">
        <f>IF(AW11="","",INDEX($FZ$2:$GD$2,2,MATCH(AW11,#REF!,0)))</f>
        <v/>
      </c>
      <c r="FZ11" s="57" t="str">
        <f>IF(AX11="","",INDEX($FZ$2:$GD$2,2,MATCH(AX11,#REF!,0)))</f>
        <v/>
      </c>
      <c r="GA11" s="57" t="str">
        <f>IF(AY11="","",INDEX($FZ$2:$GD$2,2,MATCH(AY11,#REF!,0)))</f>
        <v/>
      </c>
      <c r="GB11" s="57" t="str">
        <f>IF(AZ11="","",INDEX($FZ$2:$GD$2,2,MATCH(AZ11,#REF!,0)))</f>
        <v/>
      </c>
      <c r="GC11" s="58" t="str">
        <f>IF(BA11="","",INDEX($FZ$2:$GD$2,2,MATCH(BA11,#REF!,0)))</f>
        <v/>
      </c>
      <c r="GD11" s="59" t="e">
        <f>SUMPRODUCT(FT11:GC11,#REF!)</f>
        <v>#REF!</v>
      </c>
      <c r="GE11" s="43"/>
      <c r="GF11" s="88" t="str">
        <f t="shared" si="27"/>
        <v/>
      </c>
      <c r="GG11" s="88" t="e">
        <f t="shared" si="28"/>
        <v>#N/A</v>
      </c>
      <c r="GH11" s="88" t="e">
        <f t="shared" si="29"/>
        <v>#N/A</v>
      </c>
      <c r="GI11" s="87" t="e">
        <f t="shared" si="30"/>
        <v>#N/A</v>
      </c>
      <c r="GJ11" s="87" t="str">
        <f t="shared" si="31"/>
        <v/>
      </c>
      <c r="GK11" s="87" t="str">
        <f t="shared" si="32"/>
        <v/>
      </c>
      <c r="GL11" s="87" t="str">
        <f t="shared" si="33"/>
        <v/>
      </c>
      <c r="GM11" s="87" t="str">
        <f t="shared" si="34"/>
        <v/>
      </c>
    </row>
    <row r="12" spans="1:195" s="13" customFormat="1" ht="22.5" customHeight="1" outlineLevel="2">
      <c r="A12" s="1014"/>
      <c r="B12" s="166"/>
      <c r="C12" s="494"/>
      <c r="D12" s="666" t="s">
        <v>514</v>
      </c>
      <c r="E12" s="667" t="s">
        <v>527</v>
      </c>
      <c r="F12" s="688">
        <v>1</v>
      </c>
      <c r="G12" s="688">
        <v>1</v>
      </c>
      <c r="H12" s="688">
        <v>1</v>
      </c>
      <c r="I12" s="661" t="s">
        <v>358</v>
      </c>
      <c r="J12" s="167"/>
      <c r="K12" s="165"/>
      <c r="L12" s="665">
        <v>1988</v>
      </c>
      <c r="M12" s="167" t="str">
        <f>IF(OR(L12="",TYPE(L12)&lt;&gt;1),"",TEXT(DATEVALUE(L12&amp;"/1/1"),"gge"))</f>
        <v>昭63</v>
      </c>
      <c r="N12" s="665">
        <f t="shared" si="4"/>
        <v>32</v>
      </c>
      <c r="O12" s="995">
        <v>1297</v>
      </c>
      <c r="P12" s="694" t="s">
        <v>68</v>
      </c>
      <c r="Q12" s="68"/>
      <c r="R12" s="168"/>
      <c r="S12" s="168"/>
      <c r="T12" s="169"/>
      <c r="U12" s="461" t="e">
        <f>IF(OR(TYPE(O12)&lt;&gt;1,O12=""),"",IF(O12=0,0,ROUND(O12/(R12+S12)*1.1,0)))</f>
        <v>#DIV/0!</v>
      </c>
      <c r="V12" s="461" t="e">
        <f>IF(OR(TYPE(O12)&lt;&gt;1,O12=""),"",IF(O12=0,0,ROUND((O12/(R12+S12))^0.5*1.1*4*(4*R12+1)*0.7,0)))</f>
        <v>#DIV/0!</v>
      </c>
      <c r="W12" s="462" t="e">
        <f>IF(OR(TYPE(O12)&lt;&gt;1,O12=""),"",IF(O12=0,0,ROUND((O12/(R12+S12))^0.5*1.1*4*(4*R12+1)*0.3,0)))</f>
        <v>#DIV/0!</v>
      </c>
      <c r="X12" s="68"/>
      <c r="Y12" s="68"/>
      <c r="Z12" s="68"/>
      <c r="AA12" s="68"/>
      <c r="AB12" s="68"/>
      <c r="AC12" s="79" t="str">
        <f>IF(OR(O12="",TYPE(O12)&lt;&gt;1),"",IF(O12&gt;=5000,"1: 5,000㎡以上",IF(O12&gt;=3000,"2: 3,000㎡以上",IF(O12&gt;=1000,"3: 1,000㎡以上",IF(O12&gt;=500,"4: 500㎡以上",IF(O12&gt;=200,"5: 200㎡以上",IF(O12&gt;=100,"6: 100㎡以上",IF(O12&gt;=0,"7: 100㎡未満",""))))))))</f>
        <v>3: 1,000㎡以上</v>
      </c>
      <c r="AD12" s="69"/>
      <c r="AE12" s="69" t="str">
        <f>IF(AD12="","",AD12-L12)</f>
        <v/>
      </c>
      <c r="AF12" s="170"/>
      <c r="AG12" s="170"/>
      <c r="AH12" s="171"/>
      <c r="AI12" s="170"/>
      <c r="AJ12" s="170"/>
      <c r="AK12" s="170"/>
      <c r="AL12" s="172"/>
      <c r="AM12" s="172"/>
      <c r="AN12" s="172"/>
      <c r="AO12" s="172"/>
      <c r="AP12" s="173"/>
      <c r="AQ12" s="463" t="str">
        <f>IF(OR(AP12="",BB12=""),"",IF(OR(AP12="80年以上",AP12="躯体補修の上80年以上"),80-BB12,IF(OR(AP12="60年以上80年未満",AP12="躯体補修の上60年未満"),IF(TYPE(AN12)=1,AN12-BB12,80-BB12),IF(OR(AP12="60年未満",AP12="60年"),60-BB12,IF(AP12="40年",40-BB12,"")))))</f>
        <v/>
      </c>
      <c r="AR12" s="464"/>
      <c r="AS12" s="464"/>
      <c r="AT12" s="464"/>
      <c r="AU12" s="464"/>
      <c r="AV12" s="464"/>
      <c r="AW12" s="464"/>
      <c r="AX12" s="464"/>
      <c r="AY12" s="464"/>
      <c r="AZ12" s="464"/>
      <c r="BA12" s="464"/>
      <c r="BB12" s="68">
        <f>IF(AND(TYPE(B$4)=1,B$4&lt;&gt;"",TYPE(L12)=1,L12&lt;&gt;""),B$4-L12,"")</f>
        <v>27</v>
      </c>
      <c r="BC12" s="68"/>
      <c r="BD12" s="68">
        <f>IF(BB12="","",BB12+BC12)</f>
        <v>27</v>
      </c>
      <c r="BE12" s="69" t="e">
        <f t="shared" si="11"/>
        <v>#REF!</v>
      </c>
      <c r="BF12" s="146"/>
      <c r="BG12" s="465"/>
      <c r="BH12" s="466"/>
      <c r="BI12" s="174"/>
      <c r="BJ12" s="175"/>
      <c r="BK12" s="467"/>
      <c r="BL12" s="465"/>
      <c r="BM12" s="441" t="str">
        <f>IF(OR(B$4="",AQ12=""),"",AQ12+B$4)</f>
        <v/>
      </c>
      <c r="BN12" s="661" t="s">
        <v>68</v>
      </c>
      <c r="BO12" s="661">
        <v>2</v>
      </c>
      <c r="BP12" s="441" t="s">
        <v>0</v>
      </c>
      <c r="BQ12" s="1023" t="s">
        <v>414</v>
      </c>
      <c r="BR12" s="661" t="s">
        <v>2</v>
      </c>
      <c r="BS12" s="661" t="s">
        <v>2</v>
      </c>
      <c r="BT12" s="661" t="s">
        <v>2</v>
      </c>
      <c r="BU12" s="661" t="s">
        <v>1</v>
      </c>
      <c r="BV12" s="661" t="s">
        <v>1</v>
      </c>
      <c r="BW12" s="661" t="s">
        <v>1</v>
      </c>
      <c r="BX12" s="661" t="s">
        <v>2</v>
      </c>
      <c r="BY12" s="694" t="s">
        <v>607</v>
      </c>
      <c r="BZ12" s="956" t="s">
        <v>1</v>
      </c>
      <c r="CA12" s="695"/>
      <c r="CB12" s="696"/>
      <c r="CC12" s="499"/>
      <c r="CD12" s="192">
        <v>1</v>
      </c>
      <c r="CE12" s="177">
        <v>1</v>
      </c>
      <c r="CF12" s="178" t="str">
        <f t="shared" si="35"/>
        <v/>
      </c>
      <c r="CG12" s="176" t="str">
        <f t="shared" si="12"/>
        <v/>
      </c>
      <c r="CH12" s="179"/>
      <c r="CI12" s="106" t="str">
        <f t="shared" si="13"/>
        <v/>
      </c>
      <c r="CJ12" s="75" t="s">
        <v>387</v>
      </c>
      <c r="CK12" s="180" t="str">
        <f t="shared" si="14"/>
        <v/>
      </c>
      <c r="CL12" s="75">
        <v>1</v>
      </c>
      <c r="CM12" s="181" t="str">
        <f>IF(CI12="","",CK12/CL12)</f>
        <v/>
      </c>
      <c r="CN12" s="107" t="e">
        <v>#N/A</v>
      </c>
      <c r="CO12" s="75" t="e">
        <v>#N/A</v>
      </c>
      <c r="CP12" s="180" t="e">
        <f>IF(OR(CN12="",$O12="",TYPE($O12)&lt;&gt;1),"",ROUND($O12*CO12,0))</f>
        <v>#N/A</v>
      </c>
      <c r="CQ12" s="75">
        <v>1</v>
      </c>
      <c r="CR12" s="181" t="e">
        <f>IF(CN12="","",CP12/CQ12)</f>
        <v>#N/A</v>
      </c>
      <c r="CS12" s="107" t="e">
        <v>#N/A</v>
      </c>
      <c r="CT12" s="75" t="e">
        <v>#N/A</v>
      </c>
      <c r="CU12" s="180" t="e">
        <f t="shared" si="17"/>
        <v>#N/A</v>
      </c>
      <c r="CV12" s="75">
        <v>1</v>
      </c>
      <c r="CW12" s="181" t="e">
        <f>IF(CS12="","",CU12/CV12)</f>
        <v>#N/A</v>
      </c>
      <c r="CX12" s="107" t="e">
        <v>#N/A</v>
      </c>
      <c r="CY12" s="75" t="e">
        <v>#N/A</v>
      </c>
      <c r="CZ12" s="180" t="e">
        <f>IF(OR(CX12="",$O12="",TYPE($O12)&lt;&gt;1),"",ROUND($O12*CY12,0))</f>
        <v>#N/A</v>
      </c>
      <c r="DA12" s="75">
        <v>1</v>
      </c>
      <c r="DB12" s="182" t="e">
        <f>IF($CX12="","",$CZ12/$DA12)</f>
        <v>#N/A</v>
      </c>
      <c r="DC12" s="109" t="str">
        <f t="shared" si="18"/>
        <v/>
      </c>
      <c r="DD12" s="76" t="str">
        <f t="shared" si="36"/>
        <v/>
      </c>
      <c r="DE12" s="82">
        <v>1</v>
      </c>
      <c r="DF12" s="183" t="str">
        <f t="shared" si="19"/>
        <v/>
      </c>
      <c r="DG12" s="85" t="s">
        <v>387</v>
      </c>
      <c r="DH12" s="184" t="str">
        <f>IF(OR(DF12="",TYPE(DF12)&lt;&gt;1),"",ROUND(DF12*DG12,0))</f>
        <v/>
      </c>
      <c r="DI12" s="77">
        <v>3</v>
      </c>
      <c r="DJ12" s="185" t="str">
        <f>IF(DH12="","",DH12/DI12)</f>
        <v/>
      </c>
      <c r="DK12" s="78" t="str">
        <f>IF(DC12="","",DC12+20)</f>
        <v/>
      </c>
      <c r="DL12" s="75" t="s">
        <v>387</v>
      </c>
      <c r="DM12" s="180" t="str">
        <f>IF(OR(DK12="",$DF12="",TYPE($DF12)&lt;&gt;1),"",ROUND($DF12*DL12,0))</f>
        <v/>
      </c>
      <c r="DN12" s="75">
        <v>1</v>
      </c>
      <c r="DO12" s="181" t="str">
        <f>IF(DK12="","",DM12/DN12)</f>
        <v/>
      </c>
      <c r="DP12" s="78" t="str">
        <f>IF(DC12="","",IF(OR(DD12="RC",DD12="SRC",DD12="S"),DC12+40,""))</f>
        <v/>
      </c>
      <c r="DQ12" s="75" t="s">
        <v>387</v>
      </c>
      <c r="DR12" s="180" t="str">
        <f>IF(OR(DP12="",$DF12="",TYPE($DF12)&lt;&gt;1),"",ROUND($DF12*DQ12,0))</f>
        <v/>
      </c>
      <c r="DS12" s="75">
        <v>1</v>
      </c>
      <c r="DT12" s="181" t="str">
        <f>IF($DP12="","",$DR12/$DS12)</f>
        <v/>
      </c>
      <c r="DU12" s="78" t="str">
        <f>IF(DC12="","",IF(OR(DD12="RC",DD12="SRC"),DC12+60,""))</f>
        <v/>
      </c>
      <c r="DV12" s="75" t="s">
        <v>387</v>
      </c>
      <c r="DW12" s="180" t="str">
        <f>IF(OR(DU12="",$DF12="",TYPE($DF12)&lt;&gt;1),"",ROUND($DF12*DV12,0))</f>
        <v/>
      </c>
      <c r="DX12" s="75">
        <v>1</v>
      </c>
      <c r="DY12" s="154" t="str">
        <f>IF($DU12="","",$DW12/$DX12)</f>
        <v/>
      </c>
      <c r="DZ12" s="506"/>
      <c r="EA12" s="815"/>
      <c r="EB12" s="749"/>
      <c r="EC12" s="808"/>
      <c r="ED12" s="816"/>
      <c r="EE12" s="845"/>
      <c r="EF12" s="744"/>
      <c r="EG12" s="754" t="s">
        <v>626</v>
      </c>
      <c r="EH12" s="754" t="s">
        <v>626</v>
      </c>
      <c r="EI12" s="745"/>
      <c r="EJ12" s="746"/>
      <c r="EK12" s="744"/>
      <c r="EL12" s="745"/>
      <c r="EM12" s="745"/>
      <c r="EN12" s="745"/>
      <c r="EO12" s="746"/>
      <c r="EP12" s="744"/>
      <c r="EQ12" s="745"/>
      <c r="ER12" s="745"/>
      <c r="ES12" s="745"/>
      <c r="ET12" s="746"/>
      <c r="EU12" s="744"/>
      <c r="EV12" s="749"/>
      <c r="EW12" s="749"/>
      <c r="EX12" s="745"/>
      <c r="EY12" s="746"/>
      <c r="EZ12" s="744"/>
      <c r="FA12" s="745"/>
      <c r="FB12" s="745"/>
      <c r="FC12" s="749"/>
      <c r="FD12" s="751"/>
      <c r="FE12" s="752"/>
      <c r="FF12" s="749"/>
      <c r="FG12" s="817"/>
      <c r="FH12" s="745"/>
      <c r="FI12" s="746"/>
      <c r="FJ12" s="858"/>
      <c r="FK12" s="745"/>
      <c r="FL12" s="745"/>
      <c r="FM12" s="745"/>
      <c r="FN12" s="907"/>
      <c r="FO12" s="210"/>
      <c r="FP12" s="43"/>
      <c r="FQ12" s="43"/>
      <c r="FR12" s="55" t="str">
        <f t="shared" si="26"/>
        <v/>
      </c>
      <c r="FS12" s="43"/>
      <c r="FT12" s="56" t="str">
        <f>IF(AR12="","",INDEX($FZ$2:$GD$2,2,MATCH(AR12,#REF!,0)))</f>
        <v/>
      </c>
      <c r="FU12" s="57" t="str">
        <f>IF(AS12="","",INDEX($FZ$2:$GD$2,2,MATCH(AS12,#REF!,0)))</f>
        <v/>
      </c>
      <c r="FV12" s="57" t="str">
        <f>IF(AT12="","",INDEX($FZ$2:$GD$2,2,MATCH(AT12,#REF!,0)))</f>
        <v/>
      </c>
      <c r="FW12" s="57" t="str">
        <f>IF(AU12="","",INDEX($FZ$2:$GD$2,2,MATCH(AU12,#REF!,0)))</f>
        <v/>
      </c>
      <c r="FX12" s="57" t="str">
        <f>IF(AV12="","",INDEX($FZ$2:$GD$2,2,MATCH(AV12,#REF!,0)))</f>
        <v/>
      </c>
      <c r="FY12" s="57" t="str">
        <f>IF(AW12="","",INDEX($FZ$2:$GD$2,2,MATCH(AW12,#REF!,0)))</f>
        <v/>
      </c>
      <c r="FZ12" s="57" t="str">
        <f>IF(AX12="","",INDEX($FZ$2:$GD$2,2,MATCH(AX12,#REF!,0)))</f>
        <v/>
      </c>
      <c r="GA12" s="57" t="str">
        <f>IF(AY12="","",INDEX($FZ$2:$GD$2,2,MATCH(AY12,#REF!,0)))</f>
        <v/>
      </c>
      <c r="GB12" s="57" t="str">
        <f>IF(AZ12="","",INDEX($FZ$2:$GD$2,2,MATCH(AZ12,#REF!,0)))</f>
        <v/>
      </c>
      <c r="GC12" s="58" t="str">
        <f>IF(BA12="","",INDEX($FZ$2:$GD$2,2,MATCH(BA12,#REF!,0)))</f>
        <v/>
      </c>
      <c r="GD12" s="59" t="e">
        <f>SUMPRODUCT(FT12:GC12,#REF!)</f>
        <v>#REF!</v>
      </c>
      <c r="GE12" s="43"/>
      <c r="GF12" s="88" t="str">
        <f t="shared" si="27"/>
        <v/>
      </c>
      <c r="GG12" s="88" t="e">
        <f t="shared" si="28"/>
        <v>#N/A</v>
      </c>
      <c r="GH12" s="88" t="e">
        <f t="shared" si="29"/>
        <v>#N/A</v>
      </c>
      <c r="GI12" s="87" t="e">
        <f t="shared" si="30"/>
        <v>#N/A</v>
      </c>
      <c r="GJ12" s="87" t="str">
        <f t="shared" si="31"/>
        <v/>
      </c>
      <c r="GK12" s="87" t="str">
        <f t="shared" si="32"/>
        <v/>
      </c>
      <c r="GL12" s="87" t="str">
        <f t="shared" si="33"/>
        <v/>
      </c>
      <c r="GM12" s="87" t="str">
        <f t="shared" si="34"/>
        <v/>
      </c>
    </row>
    <row r="13" spans="1:195" s="13" customFormat="1" ht="22.5" customHeight="1" outlineLevel="2">
      <c r="A13" s="1014"/>
      <c r="B13" s="166"/>
      <c r="C13" s="494"/>
      <c r="D13" s="666" t="s">
        <v>514</v>
      </c>
      <c r="E13" s="667" t="s">
        <v>528</v>
      </c>
      <c r="F13" s="688"/>
      <c r="G13" s="688"/>
      <c r="H13" s="688">
        <v>1</v>
      </c>
      <c r="I13" s="661" t="s">
        <v>358</v>
      </c>
      <c r="J13" s="167"/>
      <c r="K13" s="165"/>
      <c r="L13" s="665">
        <v>1978</v>
      </c>
      <c r="M13" s="167" t="str">
        <f>IF(OR(L13="",TYPE(L13)&lt;&gt;1),"",TEXT(DATEVALUE(L13&amp;"/1/1"),"gge"))</f>
        <v>昭53</v>
      </c>
      <c r="N13" s="665">
        <f t="shared" si="4"/>
        <v>42</v>
      </c>
      <c r="O13" s="995">
        <v>504</v>
      </c>
      <c r="P13" s="694" t="s">
        <v>68</v>
      </c>
      <c r="Q13" s="68"/>
      <c r="R13" s="168"/>
      <c r="S13" s="168"/>
      <c r="T13" s="169"/>
      <c r="U13" s="461" t="e">
        <f>IF(OR(TYPE(O13)&lt;&gt;1,O13=""),"",IF(O13=0,0,ROUND(O13/(R13+S13)*1.1,0)))</f>
        <v>#DIV/0!</v>
      </c>
      <c r="V13" s="461" t="e">
        <f>IF(OR(TYPE(O13)&lt;&gt;1,O13=""),"",IF(O13=0,0,ROUND((O13/(R13+S13))^0.5*1.1*4*(4*R13+1)*0.7,0)))</f>
        <v>#DIV/0!</v>
      </c>
      <c r="W13" s="462" t="e">
        <f>IF(OR(TYPE(O13)&lt;&gt;1,O13=""),"",IF(O13=0,0,ROUND((O13/(R13+S13))^0.5*1.1*4*(4*R13+1)*0.3,0)))</f>
        <v>#DIV/0!</v>
      </c>
      <c r="X13" s="68"/>
      <c r="Y13" s="68"/>
      <c r="Z13" s="68"/>
      <c r="AA13" s="68"/>
      <c r="AB13" s="68"/>
      <c r="AC13" s="79" t="str">
        <f>IF(OR(O13="",TYPE(O13)&lt;&gt;1),"",IF(O13&gt;=5000,"1: 5,000㎡以上",IF(O13&gt;=3000,"2: 3,000㎡以上",IF(O13&gt;=1000,"3: 1,000㎡以上",IF(O13&gt;=500,"4: 500㎡以上",IF(O13&gt;=200,"5: 200㎡以上",IF(O13&gt;=100,"6: 100㎡以上",IF(O13&gt;=0,"7: 100㎡未満",""))))))))</f>
        <v>4: 500㎡以上</v>
      </c>
      <c r="AD13" s="69"/>
      <c r="AE13" s="69" t="str">
        <f>IF(AD13="","",AD13-L13)</f>
        <v/>
      </c>
      <c r="AF13" s="170"/>
      <c r="AG13" s="170"/>
      <c r="AH13" s="171"/>
      <c r="AI13" s="170"/>
      <c r="AJ13" s="170"/>
      <c r="AK13" s="170"/>
      <c r="AL13" s="172"/>
      <c r="AM13" s="172"/>
      <c r="AN13" s="172"/>
      <c r="AO13" s="172"/>
      <c r="AP13" s="173"/>
      <c r="AQ13" s="463" t="str">
        <f>IF(OR(AP13="",BB13=""),"",IF(OR(AP13="80年以上",AP13="躯体補修の上80年以上"),80-BB13,IF(OR(AP13="60年以上80年未満",AP13="躯体補修の上60年未満"),IF(TYPE(AN13)=1,AN13-BB13,80-BB13),IF(OR(AP13="60年未満",AP13="60年"),60-BB13,IF(AP13="40年",40-BB13,"")))))</f>
        <v/>
      </c>
      <c r="AR13" s="464"/>
      <c r="AS13" s="464"/>
      <c r="AT13" s="464"/>
      <c r="AU13" s="464"/>
      <c r="AV13" s="464"/>
      <c r="AW13" s="464"/>
      <c r="AX13" s="464"/>
      <c r="AY13" s="464"/>
      <c r="AZ13" s="464"/>
      <c r="BA13" s="464"/>
      <c r="BB13" s="68">
        <f>IF(AND(TYPE(B$4)=1,B$4&lt;&gt;"",TYPE(L13)=1,L13&lt;&gt;""),B$4-L13,"")</f>
        <v>37</v>
      </c>
      <c r="BC13" s="68"/>
      <c r="BD13" s="68">
        <f>IF(BB13="","",BB13+BC13)</f>
        <v>37</v>
      </c>
      <c r="BE13" s="69" t="e">
        <f t="shared" si="11"/>
        <v>#REF!</v>
      </c>
      <c r="BF13" s="146"/>
      <c r="BG13" s="465"/>
      <c r="BH13" s="466"/>
      <c r="BI13" s="174"/>
      <c r="BJ13" s="175"/>
      <c r="BK13" s="467"/>
      <c r="BL13" s="465"/>
      <c r="BM13" s="441" t="str">
        <f>IF(OR(B$4="",AQ13=""),"",AQ13+B$4)</f>
        <v/>
      </c>
      <c r="BN13" s="661" t="s">
        <v>68</v>
      </c>
      <c r="BO13" s="661">
        <v>2</v>
      </c>
      <c r="BP13" s="441" t="s">
        <v>3</v>
      </c>
      <c r="BQ13" s="1023" t="s">
        <v>414</v>
      </c>
      <c r="BR13" s="661" t="s">
        <v>2</v>
      </c>
      <c r="BS13" s="661" t="s">
        <v>2</v>
      </c>
      <c r="BT13" s="661" t="s">
        <v>2</v>
      </c>
      <c r="BU13" s="661" t="s">
        <v>2</v>
      </c>
      <c r="BV13" s="661" t="s">
        <v>2</v>
      </c>
      <c r="BW13" s="661" t="s">
        <v>2</v>
      </c>
      <c r="BX13" s="661" t="s">
        <v>607</v>
      </c>
      <c r="BY13" s="694" t="s">
        <v>607</v>
      </c>
      <c r="BZ13" s="956" t="s">
        <v>3</v>
      </c>
      <c r="CB13" s="696"/>
      <c r="CC13" s="500">
        <v>7972100</v>
      </c>
      <c r="CD13" s="192">
        <v>1</v>
      </c>
      <c r="CE13" s="177" t="s">
        <v>387</v>
      </c>
      <c r="CF13" s="178" t="str">
        <f t="shared" si="35"/>
        <v/>
      </c>
      <c r="CG13" s="176" t="str">
        <f t="shared" si="12"/>
        <v/>
      </c>
      <c r="CH13" s="179"/>
      <c r="CI13" s="106" t="str">
        <f t="shared" si="13"/>
        <v/>
      </c>
      <c r="CJ13" s="75" t="s">
        <v>387</v>
      </c>
      <c r="CK13" s="180" t="str">
        <f t="shared" si="14"/>
        <v/>
      </c>
      <c r="CL13" s="75">
        <v>1</v>
      </c>
      <c r="CM13" s="181" t="str">
        <f>IF(CI13="","",CK13/CL13)</f>
        <v/>
      </c>
      <c r="CN13" s="107" t="e">
        <v>#N/A</v>
      </c>
      <c r="CO13" s="75" t="e">
        <v>#N/A</v>
      </c>
      <c r="CP13" s="180" t="e">
        <f>IF(OR(CN13="",$O13="",TYPE($O13)&lt;&gt;1),"",ROUND($O13*CO13,0))</f>
        <v>#N/A</v>
      </c>
      <c r="CQ13" s="75">
        <v>1</v>
      </c>
      <c r="CR13" s="181" t="e">
        <f>IF(CN13="","",CP13/CQ13)</f>
        <v>#N/A</v>
      </c>
      <c r="CS13" s="107" t="e">
        <v>#N/A</v>
      </c>
      <c r="CT13" s="75" t="e">
        <v>#N/A</v>
      </c>
      <c r="CU13" s="180" t="e">
        <f t="shared" si="17"/>
        <v>#N/A</v>
      </c>
      <c r="CV13" s="75">
        <v>1</v>
      </c>
      <c r="CW13" s="181" t="e">
        <f>IF(CS13="","",CU13/CV13)</f>
        <v>#N/A</v>
      </c>
      <c r="CX13" s="107" t="e">
        <v>#N/A</v>
      </c>
      <c r="CY13" s="75" t="e">
        <v>#N/A</v>
      </c>
      <c r="CZ13" s="180" t="e">
        <f>IF(OR(CX13="",$O13="",TYPE($O13)&lt;&gt;1),"",ROUND($O13*CY13,0))</f>
        <v>#N/A</v>
      </c>
      <c r="DA13" s="75">
        <v>1</v>
      </c>
      <c r="DB13" s="182" t="e">
        <f>IF($CX13="","",$CZ13/$DA13)</f>
        <v>#N/A</v>
      </c>
      <c r="DC13" s="109" t="str">
        <f t="shared" si="18"/>
        <v/>
      </c>
      <c r="DD13" s="76" t="str">
        <f t="shared" si="36"/>
        <v/>
      </c>
      <c r="DE13" s="82">
        <v>1</v>
      </c>
      <c r="DF13" s="183" t="str">
        <f t="shared" si="19"/>
        <v/>
      </c>
      <c r="DG13" s="85" t="s">
        <v>387</v>
      </c>
      <c r="DH13" s="184" t="str">
        <f>IF(OR(DF13="",TYPE(DF13)&lt;&gt;1),"",ROUND(DF13*DG13,0))</f>
        <v/>
      </c>
      <c r="DI13" s="77">
        <v>3</v>
      </c>
      <c r="DJ13" s="185" t="str">
        <f>IF(DH13="","",DH13/DI13)</f>
        <v/>
      </c>
      <c r="DK13" s="78" t="str">
        <f>IF(DC13="","",DC13+20)</f>
        <v/>
      </c>
      <c r="DL13" s="75" t="s">
        <v>387</v>
      </c>
      <c r="DM13" s="180" t="str">
        <f>IF(OR(DK13="",$DF13="",TYPE($DF13)&lt;&gt;1),"",ROUND($DF13*DL13,0))</f>
        <v/>
      </c>
      <c r="DN13" s="75">
        <v>1</v>
      </c>
      <c r="DO13" s="181" t="str">
        <f>IF(DK13="","",DM13/DN13)</f>
        <v/>
      </c>
      <c r="DP13" s="78" t="str">
        <f>IF(DC13="","",IF(OR(DD13="RC",DD13="SRC",DD13="S"),DC13+40,""))</f>
        <v/>
      </c>
      <c r="DQ13" s="75" t="s">
        <v>387</v>
      </c>
      <c r="DR13" s="180" t="str">
        <f>IF(OR(DP13="",$DF13="",TYPE($DF13)&lt;&gt;1),"",ROUND($DF13*DQ13,0))</f>
        <v/>
      </c>
      <c r="DS13" s="75">
        <v>1</v>
      </c>
      <c r="DT13" s="181" t="str">
        <f>IF($DP13="","",$DR13/$DS13)</f>
        <v/>
      </c>
      <c r="DU13" s="78" t="str">
        <f>IF(DC13="","",IF(OR(DD13="RC",DD13="SRC"),DC13+60,""))</f>
        <v/>
      </c>
      <c r="DV13" s="75" t="s">
        <v>387</v>
      </c>
      <c r="DW13" s="180" t="str">
        <f>IF(OR(DU13="",$DF13="",TYPE($DF13)&lt;&gt;1),"",ROUND($DF13*DV13,0))</f>
        <v/>
      </c>
      <c r="DX13" s="75">
        <v>1</v>
      </c>
      <c r="DY13" s="154" t="str">
        <f>IF($DU13="","",$DW13/$DX13)</f>
        <v/>
      </c>
      <c r="DZ13" s="506"/>
      <c r="EA13" s="815"/>
      <c r="EB13" s="749"/>
      <c r="ED13" s="816"/>
      <c r="EE13" s="845"/>
      <c r="EF13" s="744"/>
      <c r="EG13" s="754" t="s">
        <v>626</v>
      </c>
      <c r="EH13" s="754" t="s">
        <v>626</v>
      </c>
      <c r="EI13" s="745"/>
      <c r="EJ13" s="746"/>
      <c r="EK13" s="744"/>
      <c r="EL13" s="745"/>
      <c r="EM13" s="745"/>
      <c r="EN13" s="745"/>
      <c r="EO13" s="746"/>
      <c r="EP13" s="744"/>
      <c r="EQ13" s="745"/>
      <c r="ER13" s="745"/>
      <c r="ES13" s="745"/>
      <c r="ET13" s="746"/>
      <c r="EU13" s="744"/>
      <c r="EV13" s="749"/>
      <c r="EW13" s="749"/>
      <c r="EX13" s="745"/>
      <c r="EY13" s="746"/>
      <c r="EZ13" s="744"/>
      <c r="FA13" s="745"/>
      <c r="FB13" s="745"/>
      <c r="FC13" s="749"/>
      <c r="FD13" s="751"/>
      <c r="FE13" s="752"/>
      <c r="FF13" s="749"/>
      <c r="FG13" s="817"/>
      <c r="FH13" s="745"/>
      <c r="FI13" s="746"/>
      <c r="FJ13" s="858"/>
      <c r="FK13" s="745"/>
      <c r="FL13" s="745"/>
      <c r="FM13" s="745"/>
      <c r="FN13" s="907"/>
      <c r="FO13" s="210"/>
      <c r="FP13" s="43"/>
      <c r="FQ13" s="43"/>
      <c r="FR13" s="55" t="str">
        <f t="shared" si="26"/>
        <v/>
      </c>
      <c r="FS13" s="43"/>
      <c r="FT13" s="56" t="str">
        <f>IF(AR13="","",INDEX($FZ$2:$GD$2,2,MATCH(AR13,#REF!,0)))</f>
        <v/>
      </c>
      <c r="FU13" s="57" t="str">
        <f>IF(AS13="","",INDEX($FZ$2:$GD$2,2,MATCH(AS13,#REF!,0)))</f>
        <v/>
      </c>
      <c r="FV13" s="57" t="str">
        <f>IF(AT13="","",INDEX($FZ$2:$GD$2,2,MATCH(AT13,#REF!,0)))</f>
        <v/>
      </c>
      <c r="FW13" s="57" t="str">
        <f>IF(AU13="","",INDEX($FZ$2:$GD$2,2,MATCH(AU13,#REF!,0)))</f>
        <v/>
      </c>
      <c r="FX13" s="57" t="str">
        <f>IF(AV13="","",INDEX($FZ$2:$GD$2,2,MATCH(AV13,#REF!,0)))</f>
        <v/>
      </c>
      <c r="FY13" s="57" t="str">
        <f>IF(AW13="","",INDEX($FZ$2:$GD$2,2,MATCH(AW13,#REF!,0)))</f>
        <v/>
      </c>
      <c r="FZ13" s="57" t="str">
        <f>IF(AX13="","",INDEX($FZ$2:$GD$2,2,MATCH(AX13,#REF!,0)))</f>
        <v/>
      </c>
      <c r="GA13" s="57" t="str">
        <f>IF(AY13="","",INDEX($FZ$2:$GD$2,2,MATCH(AY13,#REF!,0)))</f>
        <v/>
      </c>
      <c r="GB13" s="57" t="str">
        <f>IF(AZ13="","",INDEX($FZ$2:$GD$2,2,MATCH(AZ13,#REF!,0)))</f>
        <v/>
      </c>
      <c r="GC13" s="58" t="str">
        <f>IF(BA13="","",INDEX($FZ$2:$GD$2,2,MATCH(BA13,#REF!,0)))</f>
        <v/>
      </c>
      <c r="GD13" s="59" t="e">
        <f>SUMPRODUCT(FT13:GC13,#REF!)</f>
        <v>#REF!</v>
      </c>
      <c r="GE13" s="43"/>
      <c r="GF13" s="88" t="str">
        <f t="shared" si="27"/>
        <v/>
      </c>
      <c r="GG13" s="88" t="e">
        <f t="shared" si="28"/>
        <v>#N/A</v>
      </c>
      <c r="GH13" s="88" t="e">
        <f t="shared" si="29"/>
        <v>#N/A</v>
      </c>
      <c r="GI13" s="87" t="e">
        <f t="shared" si="30"/>
        <v>#N/A</v>
      </c>
      <c r="GJ13" s="87" t="str">
        <f t="shared" si="31"/>
        <v/>
      </c>
      <c r="GK13" s="87" t="str">
        <f t="shared" si="32"/>
        <v/>
      </c>
      <c r="GL13" s="87" t="str">
        <f t="shared" si="33"/>
        <v/>
      </c>
      <c r="GM13" s="87" t="str">
        <f t="shared" si="34"/>
        <v/>
      </c>
    </row>
    <row r="14" spans="1:195" s="13" customFormat="1" ht="22.5" customHeight="1" outlineLevel="2">
      <c r="A14" s="1014"/>
      <c r="B14" s="166"/>
      <c r="C14" s="494"/>
      <c r="D14" s="666" t="s">
        <v>514</v>
      </c>
      <c r="E14" s="667" t="s">
        <v>529</v>
      </c>
      <c r="F14" s="688"/>
      <c r="G14" s="688"/>
      <c r="H14" s="688">
        <v>1</v>
      </c>
      <c r="I14" s="661" t="s">
        <v>358</v>
      </c>
      <c r="J14" s="167"/>
      <c r="K14" s="165"/>
      <c r="L14" s="665">
        <v>1975</v>
      </c>
      <c r="M14" s="167" t="str">
        <f t="shared" si="37"/>
        <v>昭50</v>
      </c>
      <c r="N14" s="665">
        <f t="shared" si="4"/>
        <v>45</v>
      </c>
      <c r="O14" s="995">
        <v>426</v>
      </c>
      <c r="P14" s="694" t="s">
        <v>70</v>
      </c>
      <c r="Q14" s="68"/>
      <c r="R14" s="168"/>
      <c r="S14" s="168"/>
      <c r="T14" s="169"/>
      <c r="U14" s="461" t="e">
        <f t="shared" si="38"/>
        <v>#DIV/0!</v>
      </c>
      <c r="V14" s="461" t="e">
        <f t="shared" si="39"/>
        <v>#DIV/0!</v>
      </c>
      <c r="W14" s="462" t="e">
        <f t="shared" si="40"/>
        <v>#DIV/0!</v>
      </c>
      <c r="X14" s="68"/>
      <c r="Y14" s="68"/>
      <c r="Z14" s="68"/>
      <c r="AA14" s="68"/>
      <c r="AB14" s="68"/>
      <c r="AC14" s="79" t="str">
        <f t="shared" si="41"/>
        <v>5: 200㎡以上</v>
      </c>
      <c r="AD14" s="69"/>
      <c r="AE14" s="69" t="str">
        <f t="shared" si="42"/>
        <v/>
      </c>
      <c r="AF14" s="170"/>
      <c r="AG14" s="170"/>
      <c r="AH14" s="171"/>
      <c r="AI14" s="170"/>
      <c r="AJ14" s="170"/>
      <c r="AK14" s="170"/>
      <c r="AL14" s="172"/>
      <c r="AM14" s="172"/>
      <c r="AN14" s="172"/>
      <c r="AO14" s="172"/>
      <c r="AP14" s="173"/>
      <c r="AQ14" s="463" t="str">
        <f t="shared" si="43"/>
        <v/>
      </c>
      <c r="AR14" s="464"/>
      <c r="AS14" s="464"/>
      <c r="AT14" s="464"/>
      <c r="AU14" s="464"/>
      <c r="AV14" s="464"/>
      <c r="AW14" s="464"/>
      <c r="AX14" s="464"/>
      <c r="AY14" s="464"/>
      <c r="AZ14" s="464"/>
      <c r="BA14" s="464"/>
      <c r="BB14" s="68">
        <f t="shared" si="44"/>
        <v>40</v>
      </c>
      <c r="BC14" s="68"/>
      <c r="BD14" s="68">
        <f t="shared" si="45"/>
        <v>40</v>
      </c>
      <c r="BE14" s="69" t="e">
        <f t="shared" si="11"/>
        <v>#REF!</v>
      </c>
      <c r="BF14" s="146"/>
      <c r="BG14" s="465"/>
      <c r="BH14" s="466"/>
      <c r="BI14" s="174"/>
      <c r="BJ14" s="175"/>
      <c r="BK14" s="467"/>
      <c r="BL14" s="465"/>
      <c r="BM14" s="441" t="str">
        <f t="shared" si="46"/>
        <v/>
      </c>
      <c r="BN14" s="661" t="s">
        <v>70</v>
      </c>
      <c r="BO14" s="661">
        <v>1</v>
      </c>
      <c r="BP14" s="441" t="s">
        <v>0</v>
      </c>
      <c r="BQ14" s="1023" t="s">
        <v>414</v>
      </c>
      <c r="BR14" s="661" t="s">
        <v>607</v>
      </c>
      <c r="BS14" s="661" t="s">
        <v>2</v>
      </c>
      <c r="BT14" s="661" t="s">
        <v>2</v>
      </c>
      <c r="BU14" s="661" t="s">
        <v>2</v>
      </c>
      <c r="BV14" s="661" t="s">
        <v>2</v>
      </c>
      <c r="BW14" s="661" t="s">
        <v>2</v>
      </c>
      <c r="BX14" s="661" t="s">
        <v>607</v>
      </c>
      <c r="BY14" s="694" t="s">
        <v>607</v>
      </c>
      <c r="BZ14" s="956" t="s">
        <v>0</v>
      </c>
      <c r="CA14" s="695"/>
      <c r="CB14" s="696"/>
      <c r="CC14" s="499"/>
      <c r="CD14" s="192">
        <v>1</v>
      </c>
      <c r="CE14" s="177" t="s">
        <v>387</v>
      </c>
      <c r="CF14" s="178" t="str">
        <f t="shared" si="35"/>
        <v/>
      </c>
      <c r="CG14" s="176" t="str">
        <f t="shared" si="12"/>
        <v/>
      </c>
      <c r="CH14" s="179"/>
      <c r="CI14" s="106" t="str">
        <f t="shared" si="13"/>
        <v/>
      </c>
      <c r="CJ14" s="75" t="s">
        <v>387</v>
      </c>
      <c r="CK14" s="180" t="str">
        <f t="shared" si="14"/>
        <v/>
      </c>
      <c r="CL14" s="75">
        <v>1</v>
      </c>
      <c r="CM14" s="181" t="str">
        <f t="shared" si="47"/>
        <v/>
      </c>
      <c r="CN14" s="107" t="e">
        <v>#N/A</v>
      </c>
      <c r="CO14" s="75" t="e">
        <v>#N/A</v>
      </c>
      <c r="CP14" s="180" t="e">
        <f t="shared" si="48"/>
        <v>#N/A</v>
      </c>
      <c r="CQ14" s="75">
        <v>1</v>
      </c>
      <c r="CR14" s="181" t="e">
        <f t="shared" si="49"/>
        <v>#N/A</v>
      </c>
      <c r="CS14" s="107" t="e">
        <v>#N/A</v>
      </c>
      <c r="CT14" s="75" t="e">
        <v>#N/A</v>
      </c>
      <c r="CU14" s="180" t="e">
        <f t="shared" si="17"/>
        <v>#N/A</v>
      </c>
      <c r="CV14" s="75">
        <v>1</v>
      </c>
      <c r="CW14" s="181" t="e">
        <f t="shared" si="50"/>
        <v>#N/A</v>
      </c>
      <c r="CX14" s="107" t="e">
        <v>#N/A</v>
      </c>
      <c r="CY14" s="75" t="e">
        <v>#N/A</v>
      </c>
      <c r="CZ14" s="180" t="e">
        <f t="shared" si="51"/>
        <v>#N/A</v>
      </c>
      <c r="DA14" s="75">
        <v>1</v>
      </c>
      <c r="DB14" s="182" t="e">
        <f t="shared" si="52"/>
        <v>#N/A</v>
      </c>
      <c r="DC14" s="109" t="str">
        <f t="shared" si="18"/>
        <v/>
      </c>
      <c r="DD14" s="76" t="str">
        <f t="shared" si="36"/>
        <v/>
      </c>
      <c r="DE14" s="82">
        <v>1</v>
      </c>
      <c r="DF14" s="183" t="str">
        <f t="shared" si="19"/>
        <v/>
      </c>
      <c r="DG14" s="85" t="s">
        <v>387</v>
      </c>
      <c r="DH14" s="184" t="str">
        <f t="shared" si="53"/>
        <v/>
      </c>
      <c r="DI14" s="77">
        <v>3</v>
      </c>
      <c r="DJ14" s="185" t="str">
        <f t="shared" si="54"/>
        <v/>
      </c>
      <c r="DK14" s="78" t="str">
        <f t="shared" si="55"/>
        <v/>
      </c>
      <c r="DL14" s="75" t="s">
        <v>387</v>
      </c>
      <c r="DM14" s="180" t="str">
        <f t="shared" si="56"/>
        <v/>
      </c>
      <c r="DN14" s="75">
        <v>1</v>
      </c>
      <c r="DO14" s="181" t="str">
        <f t="shared" si="57"/>
        <v/>
      </c>
      <c r="DP14" s="78" t="str">
        <f t="shared" si="58"/>
        <v/>
      </c>
      <c r="DQ14" s="75" t="s">
        <v>387</v>
      </c>
      <c r="DR14" s="180" t="str">
        <f t="shared" si="59"/>
        <v/>
      </c>
      <c r="DS14" s="75">
        <v>1</v>
      </c>
      <c r="DT14" s="181" t="str">
        <f t="shared" si="60"/>
        <v/>
      </c>
      <c r="DU14" s="78" t="str">
        <f t="shared" si="61"/>
        <v/>
      </c>
      <c r="DV14" s="75" t="s">
        <v>387</v>
      </c>
      <c r="DW14" s="180" t="str">
        <f t="shared" si="62"/>
        <v/>
      </c>
      <c r="DX14" s="75">
        <v>1</v>
      </c>
      <c r="DY14" s="154" t="str">
        <f t="shared" si="63"/>
        <v/>
      </c>
      <c r="DZ14" s="506"/>
      <c r="EA14" s="815"/>
      <c r="EB14" s="749"/>
      <c r="EC14" s="808"/>
      <c r="ED14" s="816"/>
      <c r="EE14" s="845"/>
      <c r="EF14" s="744"/>
      <c r="EG14" s="754" t="s">
        <v>626</v>
      </c>
      <c r="EH14" s="754" t="s">
        <v>626</v>
      </c>
      <c r="EI14" s="745"/>
      <c r="EJ14" s="746"/>
      <c r="EK14" s="744"/>
      <c r="EL14" s="745"/>
      <c r="EM14" s="745"/>
      <c r="EN14" s="745"/>
      <c r="EO14" s="746"/>
      <c r="EP14" s="744"/>
      <c r="EQ14" s="745"/>
      <c r="ER14" s="745"/>
      <c r="ES14" s="745"/>
      <c r="ET14" s="746"/>
      <c r="EU14" s="744"/>
      <c r="EV14" s="749"/>
      <c r="EW14" s="749"/>
      <c r="EX14" s="745"/>
      <c r="EY14" s="746"/>
      <c r="EZ14" s="744"/>
      <c r="FA14" s="745"/>
      <c r="FB14" s="745"/>
      <c r="FC14" s="749"/>
      <c r="FD14" s="751"/>
      <c r="FE14" s="752"/>
      <c r="FF14" s="749"/>
      <c r="FG14" s="817"/>
      <c r="FH14" s="745"/>
      <c r="FI14" s="746"/>
      <c r="FJ14" s="858"/>
      <c r="FK14" s="745"/>
      <c r="FL14" s="745"/>
      <c r="FM14" s="745"/>
      <c r="FN14" s="907"/>
      <c r="FO14" s="210"/>
      <c r="FP14" s="43"/>
      <c r="FQ14" s="43"/>
      <c r="FR14" s="55" t="str">
        <f t="shared" si="26"/>
        <v/>
      </c>
      <c r="FS14" s="43"/>
      <c r="FT14" s="56" t="str">
        <f>IF(AR14="","",INDEX($FZ$2:$GD$2,2,MATCH(AR14,#REF!,0)))</f>
        <v/>
      </c>
      <c r="FU14" s="57" t="str">
        <f>IF(AS14="","",INDEX($FZ$2:$GD$2,2,MATCH(AS14,#REF!,0)))</f>
        <v/>
      </c>
      <c r="FV14" s="57" t="str">
        <f>IF(AT14="","",INDEX($FZ$2:$GD$2,2,MATCH(AT14,#REF!,0)))</f>
        <v/>
      </c>
      <c r="FW14" s="57" t="str">
        <f>IF(AU14="","",INDEX($FZ$2:$GD$2,2,MATCH(AU14,#REF!,0)))</f>
        <v/>
      </c>
      <c r="FX14" s="57" t="str">
        <f>IF(AV14="","",INDEX($FZ$2:$GD$2,2,MATCH(AV14,#REF!,0)))</f>
        <v/>
      </c>
      <c r="FY14" s="57" t="str">
        <f>IF(AW14="","",INDEX($FZ$2:$GD$2,2,MATCH(AW14,#REF!,0)))</f>
        <v/>
      </c>
      <c r="FZ14" s="57" t="str">
        <f>IF(AX14="","",INDEX($FZ$2:$GD$2,2,MATCH(AX14,#REF!,0)))</f>
        <v/>
      </c>
      <c r="GA14" s="57" t="str">
        <f>IF(AY14="","",INDEX($FZ$2:$GD$2,2,MATCH(AY14,#REF!,0)))</f>
        <v/>
      </c>
      <c r="GB14" s="57" t="str">
        <f>IF(AZ14="","",INDEX($FZ$2:$GD$2,2,MATCH(AZ14,#REF!,0)))</f>
        <v/>
      </c>
      <c r="GC14" s="58" t="str">
        <f>IF(BA14="","",INDEX($FZ$2:$GD$2,2,MATCH(BA14,#REF!,0)))</f>
        <v/>
      </c>
      <c r="GD14" s="59" t="e">
        <f>SUMPRODUCT(FT14:GC14,#REF!)</f>
        <v>#REF!</v>
      </c>
      <c r="GE14" s="43"/>
      <c r="GF14" s="88" t="str">
        <f t="shared" si="27"/>
        <v/>
      </c>
      <c r="GG14" s="88" t="e">
        <f t="shared" si="28"/>
        <v>#N/A</v>
      </c>
      <c r="GH14" s="88" t="e">
        <f t="shared" si="29"/>
        <v>#N/A</v>
      </c>
      <c r="GI14" s="87" t="e">
        <f t="shared" si="30"/>
        <v>#N/A</v>
      </c>
      <c r="GJ14" s="87" t="str">
        <f t="shared" si="31"/>
        <v/>
      </c>
      <c r="GK14" s="87" t="str">
        <f t="shared" si="32"/>
        <v/>
      </c>
      <c r="GL14" s="87" t="str">
        <f t="shared" si="33"/>
        <v/>
      </c>
      <c r="GM14" s="87" t="str">
        <f t="shared" si="34"/>
        <v/>
      </c>
    </row>
    <row r="15" spans="1:195" s="13" customFormat="1" ht="22.5" customHeight="1" outlineLevel="2">
      <c r="A15" s="1014"/>
      <c r="B15" s="166"/>
      <c r="C15" s="494"/>
      <c r="D15" s="660" t="s">
        <v>373</v>
      </c>
      <c r="E15" s="688" t="s">
        <v>136</v>
      </c>
      <c r="F15" s="688">
        <v>1</v>
      </c>
      <c r="G15" s="688">
        <v>1</v>
      </c>
      <c r="H15" s="688">
        <v>1</v>
      </c>
      <c r="I15" s="663" t="s">
        <v>349</v>
      </c>
      <c r="J15" s="167"/>
      <c r="K15" s="165"/>
      <c r="L15" s="662">
        <v>1977</v>
      </c>
      <c r="M15" s="167" t="str">
        <f t="shared" si="37"/>
        <v>昭52</v>
      </c>
      <c r="N15" s="665">
        <f t="shared" si="4"/>
        <v>43</v>
      </c>
      <c r="O15" s="697">
        <v>365.4</v>
      </c>
      <c r="P15" s="694" t="s">
        <v>70</v>
      </c>
      <c r="Q15" s="68"/>
      <c r="R15" s="168"/>
      <c r="S15" s="168"/>
      <c r="T15" s="169"/>
      <c r="U15" s="461" t="e">
        <f t="shared" si="38"/>
        <v>#DIV/0!</v>
      </c>
      <c r="V15" s="461" t="e">
        <f t="shared" si="39"/>
        <v>#DIV/0!</v>
      </c>
      <c r="W15" s="462" t="e">
        <f t="shared" si="40"/>
        <v>#DIV/0!</v>
      </c>
      <c r="X15" s="68"/>
      <c r="Y15" s="68"/>
      <c r="Z15" s="68"/>
      <c r="AA15" s="68"/>
      <c r="AB15" s="68"/>
      <c r="AC15" s="79" t="str">
        <f t="shared" si="41"/>
        <v>5: 200㎡以上</v>
      </c>
      <c r="AD15" s="69"/>
      <c r="AE15" s="69" t="str">
        <f t="shared" si="42"/>
        <v/>
      </c>
      <c r="AF15" s="170"/>
      <c r="AG15" s="170"/>
      <c r="AH15" s="171"/>
      <c r="AI15" s="170"/>
      <c r="AJ15" s="170"/>
      <c r="AK15" s="170"/>
      <c r="AL15" s="172"/>
      <c r="AM15" s="172"/>
      <c r="AN15" s="172"/>
      <c r="AO15" s="172"/>
      <c r="AP15" s="173"/>
      <c r="AQ15" s="463" t="str">
        <f t="shared" si="43"/>
        <v/>
      </c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68">
        <f t="shared" si="44"/>
        <v>38</v>
      </c>
      <c r="BC15" s="68"/>
      <c r="BD15" s="68">
        <f t="shared" si="45"/>
        <v>38</v>
      </c>
      <c r="BE15" s="69" t="e">
        <f t="shared" si="11"/>
        <v>#REF!</v>
      </c>
      <c r="BF15" s="146"/>
      <c r="BG15" s="465"/>
      <c r="BH15" s="466"/>
      <c r="BI15" s="174"/>
      <c r="BJ15" s="175"/>
      <c r="BK15" s="467"/>
      <c r="BL15" s="465"/>
      <c r="BM15" s="441" t="str">
        <f t="shared" si="46"/>
        <v/>
      </c>
      <c r="BN15" s="661" t="s">
        <v>70</v>
      </c>
      <c r="BO15" s="663">
        <v>1</v>
      </c>
      <c r="BP15" s="441"/>
      <c r="BQ15" s="1023"/>
      <c r="BR15" s="694" t="s">
        <v>3</v>
      </c>
      <c r="BS15" s="694" t="s">
        <v>3</v>
      </c>
      <c r="BT15" s="694" t="s">
        <v>2</v>
      </c>
      <c r="BU15" s="693" t="s">
        <v>3</v>
      </c>
      <c r="BV15" s="694" t="s">
        <v>2</v>
      </c>
      <c r="BW15" s="693" t="s">
        <v>3</v>
      </c>
      <c r="BX15" s="694" t="s">
        <v>607</v>
      </c>
      <c r="BY15" s="693" t="s">
        <v>607</v>
      </c>
      <c r="BZ15" s="441"/>
      <c r="CA15" s="695"/>
      <c r="CB15" s="696"/>
      <c r="CC15" s="499"/>
      <c r="CD15" s="192">
        <v>1</v>
      </c>
      <c r="CE15" s="177" t="s">
        <v>387</v>
      </c>
      <c r="CF15" s="178" t="str">
        <f t="shared" si="35"/>
        <v/>
      </c>
      <c r="CG15" s="176" t="str">
        <f t="shared" si="12"/>
        <v/>
      </c>
      <c r="CH15" s="179"/>
      <c r="CI15" s="106" t="str">
        <f t="shared" si="13"/>
        <v/>
      </c>
      <c r="CJ15" s="75" t="s">
        <v>387</v>
      </c>
      <c r="CK15" s="180" t="str">
        <f t="shared" si="14"/>
        <v/>
      </c>
      <c r="CL15" s="75">
        <v>1</v>
      </c>
      <c r="CM15" s="181" t="str">
        <f t="shared" si="47"/>
        <v/>
      </c>
      <c r="CN15" s="107" t="e">
        <v>#N/A</v>
      </c>
      <c r="CO15" s="75" t="e">
        <v>#N/A</v>
      </c>
      <c r="CP15" s="180" t="e">
        <f t="shared" si="48"/>
        <v>#N/A</v>
      </c>
      <c r="CQ15" s="75">
        <v>1</v>
      </c>
      <c r="CR15" s="181" t="e">
        <f t="shared" si="49"/>
        <v>#N/A</v>
      </c>
      <c r="CS15" s="107" t="e">
        <v>#N/A</v>
      </c>
      <c r="CT15" s="75" t="e">
        <v>#N/A</v>
      </c>
      <c r="CU15" s="180" t="e">
        <f t="shared" si="17"/>
        <v>#N/A</v>
      </c>
      <c r="CV15" s="75">
        <v>1</v>
      </c>
      <c r="CW15" s="181" t="e">
        <f t="shared" si="50"/>
        <v>#N/A</v>
      </c>
      <c r="CX15" s="107" t="e">
        <v>#N/A</v>
      </c>
      <c r="CY15" s="75" t="e">
        <v>#N/A</v>
      </c>
      <c r="CZ15" s="180" t="e">
        <f t="shared" si="51"/>
        <v>#N/A</v>
      </c>
      <c r="DA15" s="75">
        <v>1</v>
      </c>
      <c r="DB15" s="182" t="e">
        <f t="shared" si="52"/>
        <v>#N/A</v>
      </c>
      <c r="DC15" s="109" t="str">
        <f t="shared" si="18"/>
        <v/>
      </c>
      <c r="DD15" s="76" t="str">
        <f t="shared" si="36"/>
        <v/>
      </c>
      <c r="DE15" s="82">
        <v>1</v>
      </c>
      <c r="DF15" s="183" t="str">
        <f t="shared" si="19"/>
        <v/>
      </c>
      <c r="DG15" s="85" t="s">
        <v>387</v>
      </c>
      <c r="DH15" s="184" t="str">
        <f t="shared" si="53"/>
        <v/>
      </c>
      <c r="DI15" s="77">
        <v>3</v>
      </c>
      <c r="DJ15" s="185" t="str">
        <f t="shared" si="54"/>
        <v/>
      </c>
      <c r="DK15" s="78" t="str">
        <f t="shared" si="55"/>
        <v/>
      </c>
      <c r="DL15" s="75" t="s">
        <v>387</v>
      </c>
      <c r="DM15" s="180" t="str">
        <f t="shared" si="56"/>
        <v/>
      </c>
      <c r="DN15" s="75">
        <v>1</v>
      </c>
      <c r="DO15" s="181" t="str">
        <f t="shared" si="57"/>
        <v/>
      </c>
      <c r="DP15" s="78" t="str">
        <f t="shared" si="58"/>
        <v/>
      </c>
      <c r="DQ15" s="75" t="s">
        <v>387</v>
      </c>
      <c r="DR15" s="180" t="str">
        <f t="shared" si="59"/>
        <v/>
      </c>
      <c r="DS15" s="75">
        <v>1</v>
      </c>
      <c r="DT15" s="181" t="str">
        <f t="shared" si="60"/>
        <v/>
      </c>
      <c r="DU15" s="78" t="str">
        <f t="shared" si="61"/>
        <v/>
      </c>
      <c r="DV15" s="75" t="s">
        <v>387</v>
      </c>
      <c r="DW15" s="180" t="str">
        <f t="shared" si="62"/>
        <v/>
      </c>
      <c r="DX15" s="75">
        <v>1</v>
      </c>
      <c r="DY15" s="154" t="str">
        <f t="shared" si="63"/>
        <v/>
      </c>
      <c r="DZ15" s="506"/>
      <c r="EA15" s="812"/>
      <c r="EB15" s="808"/>
      <c r="EC15" s="808"/>
      <c r="ED15" s="816"/>
      <c r="EE15" s="845"/>
      <c r="EF15" s="752"/>
      <c r="EG15" s="749"/>
      <c r="EH15" s="749"/>
      <c r="EI15" s="749"/>
      <c r="EJ15" s="755" t="s">
        <v>628</v>
      </c>
      <c r="EK15" s="878"/>
      <c r="EL15" s="763"/>
      <c r="EM15" s="763"/>
      <c r="EN15" s="763"/>
      <c r="EO15" s="764"/>
      <c r="EP15" s="878"/>
      <c r="EQ15" s="763"/>
      <c r="ER15" s="763"/>
      <c r="ES15" s="763"/>
      <c r="ET15" s="764"/>
      <c r="EU15" s="878"/>
      <c r="EV15" s="763"/>
      <c r="EW15" s="763"/>
      <c r="EX15" s="763"/>
      <c r="EY15" s="764"/>
      <c r="EZ15" s="878"/>
      <c r="FA15" s="763"/>
      <c r="FB15" s="763"/>
      <c r="FC15" s="763"/>
      <c r="FD15" s="764"/>
      <c r="FE15" s="878"/>
      <c r="FF15" s="763"/>
      <c r="FG15" s="763"/>
      <c r="FH15" s="763"/>
      <c r="FI15" s="764"/>
      <c r="FJ15" s="860"/>
      <c r="FK15" s="763"/>
      <c r="FL15" s="763"/>
      <c r="FM15" s="763"/>
      <c r="FN15" s="908"/>
      <c r="FO15" s="210"/>
      <c r="FP15" s="43"/>
      <c r="FQ15" s="43"/>
      <c r="FR15" s="55" t="str">
        <f t="shared" si="26"/>
        <v/>
      </c>
      <c r="FS15" s="43"/>
      <c r="FT15" s="56" t="str">
        <f>IF(AR15="","",INDEX($FZ$2:$GD$2,2,MATCH(AR15,#REF!,0)))</f>
        <v/>
      </c>
      <c r="FU15" s="57" t="str">
        <f>IF(AS15="","",INDEX($FZ$2:$GD$2,2,MATCH(AS15,#REF!,0)))</f>
        <v/>
      </c>
      <c r="FV15" s="57" t="str">
        <f>IF(AT15="","",INDEX($FZ$2:$GD$2,2,MATCH(AT15,#REF!,0)))</f>
        <v/>
      </c>
      <c r="FW15" s="57" t="str">
        <f>IF(AU15="","",INDEX($FZ$2:$GD$2,2,MATCH(AU15,#REF!,0)))</f>
        <v/>
      </c>
      <c r="FX15" s="57" t="str">
        <f>IF(AV15="","",INDEX($FZ$2:$GD$2,2,MATCH(AV15,#REF!,0)))</f>
        <v/>
      </c>
      <c r="FY15" s="57" t="str">
        <f>IF(AW15="","",INDEX($FZ$2:$GD$2,2,MATCH(AW15,#REF!,0)))</f>
        <v/>
      </c>
      <c r="FZ15" s="57" t="str">
        <f>IF(AX15="","",INDEX($FZ$2:$GD$2,2,MATCH(AX15,#REF!,0)))</f>
        <v/>
      </c>
      <c r="GA15" s="57" t="str">
        <f>IF(AY15="","",INDEX($FZ$2:$GD$2,2,MATCH(AY15,#REF!,0)))</f>
        <v/>
      </c>
      <c r="GB15" s="57" t="str">
        <f>IF(AZ15="","",INDEX($FZ$2:$GD$2,2,MATCH(AZ15,#REF!,0)))</f>
        <v/>
      </c>
      <c r="GC15" s="58" t="str">
        <f>IF(BA15="","",INDEX($FZ$2:$GD$2,2,MATCH(BA15,#REF!,0)))</f>
        <v/>
      </c>
      <c r="GD15" s="59" t="e">
        <f>SUMPRODUCT(FT15:GC15,#REF!)</f>
        <v>#REF!</v>
      </c>
      <c r="GE15" s="43"/>
      <c r="GF15" s="88" t="str">
        <f t="shared" si="27"/>
        <v/>
      </c>
      <c r="GG15" s="88" t="e">
        <f t="shared" si="28"/>
        <v>#N/A</v>
      </c>
      <c r="GH15" s="88" t="e">
        <f t="shared" si="29"/>
        <v>#N/A</v>
      </c>
      <c r="GI15" s="87" t="e">
        <f t="shared" si="30"/>
        <v>#N/A</v>
      </c>
      <c r="GJ15" s="87" t="str">
        <f t="shared" si="31"/>
        <v/>
      </c>
      <c r="GK15" s="87" t="str">
        <f t="shared" si="32"/>
        <v/>
      </c>
      <c r="GL15" s="87" t="str">
        <f t="shared" si="33"/>
        <v/>
      </c>
      <c r="GM15" s="87" t="str">
        <f t="shared" si="34"/>
        <v/>
      </c>
    </row>
    <row r="16" spans="1:195" s="13" customFormat="1" ht="22.5" customHeight="1" outlineLevel="2">
      <c r="A16" s="1014"/>
      <c r="B16" s="166"/>
      <c r="C16" s="494"/>
      <c r="D16" s="660" t="s">
        <v>373</v>
      </c>
      <c r="E16" s="688" t="s">
        <v>137</v>
      </c>
      <c r="F16" s="688">
        <v>1</v>
      </c>
      <c r="G16" s="688">
        <v>1</v>
      </c>
      <c r="H16" s="688">
        <v>1</v>
      </c>
      <c r="I16" s="663" t="s">
        <v>657</v>
      </c>
      <c r="J16" s="167"/>
      <c r="K16" s="165"/>
      <c r="L16" s="665">
        <v>2012</v>
      </c>
      <c r="M16" s="167" t="str">
        <f t="shared" si="37"/>
        <v>平24</v>
      </c>
      <c r="N16" s="665">
        <f t="shared" si="4"/>
        <v>8</v>
      </c>
      <c r="O16" s="697">
        <v>700.8</v>
      </c>
      <c r="P16" s="694" t="s">
        <v>602</v>
      </c>
      <c r="Q16" s="68"/>
      <c r="R16" s="168"/>
      <c r="S16" s="168"/>
      <c r="T16" s="169"/>
      <c r="U16" s="461" t="e">
        <f t="shared" si="38"/>
        <v>#DIV/0!</v>
      </c>
      <c r="V16" s="461" t="e">
        <f t="shared" si="39"/>
        <v>#DIV/0!</v>
      </c>
      <c r="W16" s="462" t="e">
        <f t="shared" si="40"/>
        <v>#DIV/0!</v>
      </c>
      <c r="X16" s="68"/>
      <c r="Y16" s="68"/>
      <c r="Z16" s="68"/>
      <c r="AA16" s="68"/>
      <c r="AB16" s="68"/>
      <c r="AC16" s="79" t="str">
        <f t="shared" si="41"/>
        <v>4: 500㎡以上</v>
      </c>
      <c r="AD16" s="69"/>
      <c r="AE16" s="69" t="str">
        <f t="shared" si="42"/>
        <v/>
      </c>
      <c r="AF16" s="170"/>
      <c r="AG16" s="170"/>
      <c r="AH16" s="171"/>
      <c r="AI16" s="170"/>
      <c r="AJ16" s="170"/>
      <c r="AK16" s="170"/>
      <c r="AL16" s="172"/>
      <c r="AM16" s="172"/>
      <c r="AN16" s="172"/>
      <c r="AO16" s="172"/>
      <c r="AP16" s="173"/>
      <c r="AQ16" s="463" t="str">
        <f t="shared" si="43"/>
        <v/>
      </c>
      <c r="AR16" s="464"/>
      <c r="AS16" s="464"/>
      <c r="AT16" s="464"/>
      <c r="AU16" s="464"/>
      <c r="AV16" s="464"/>
      <c r="AW16" s="464"/>
      <c r="AX16" s="464"/>
      <c r="AY16" s="464"/>
      <c r="AZ16" s="464"/>
      <c r="BA16" s="464"/>
      <c r="BB16" s="68">
        <f t="shared" si="44"/>
        <v>3</v>
      </c>
      <c r="BC16" s="68"/>
      <c r="BD16" s="68">
        <f t="shared" si="45"/>
        <v>3</v>
      </c>
      <c r="BE16" s="69" t="e">
        <f t="shared" si="11"/>
        <v>#REF!</v>
      </c>
      <c r="BF16" s="146"/>
      <c r="BG16" s="465"/>
      <c r="BH16" s="466"/>
      <c r="BI16" s="174"/>
      <c r="BJ16" s="175"/>
      <c r="BK16" s="467"/>
      <c r="BL16" s="465"/>
      <c r="BM16" s="441" t="str">
        <f t="shared" si="46"/>
        <v/>
      </c>
      <c r="BN16" s="661" t="s">
        <v>602</v>
      </c>
      <c r="BO16" s="663">
        <v>2</v>
      </c>
      <c r="BP16" s="441" t="s">
        <v>0</v>
      </c>
      <c r="BQ16" s="1023" t="s">
        <v>414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4" t="s">
        <v>0</v>
      </c>
      <c r="BW16" s="694" t="s">
        <v>0</v>
      </c>
      <c r="BX16" s="694" t="s">
        <v>0</v>
      </c>
      <c r="BY16" s="693" t="s">
        <v>607</v>
      </c>
      <c r="BZ16" s="441" t="s">
        <v>0</v>
      </c>
      <c r="CA16" s="695" t="s">
        <v>620</v>
      </c>
      <c r="CB16" s="696"/>
      <c r="CC16" s="499">
        <v>18050500</v>
      </c>
      <c r="CD16" s="192">
        <v>1</v>
      </c>
      <c r="CE16" s="177" t="s">
        <v>387</v>
      </c>
      <c r="CF16" s="178" t="str">
        <f t="shared" si="35"/>
        <v/>
      </c>
      <c r="CG16" s="176" t="str">
        <f t="shared" si="12"/>
        <v/>
      </c>
      <c r="CH16" s="179"/>
      <c r="CI16" s="106" t="str">
        <f t="shared" si="13"/>
        <v/>
      </c>
      <c r="CJ16" s="75" t="s">
        <v>387</v>
      </c>
      <c r="CK16" s="180" t="str">
        <f t="shared" si="14"/>
        <v/>
      </c>
      <c r="CL16" s="75">
        <v>1</v>
      </c>
      <c r="CM16" s="181" t="str">
        <f t="shared" si="47"/>
        <v/>
      </c>
      <c r="CN16" s="107" t="e">
        <v>#N/A</v>
      </c>
      <c r="CO16" s="75" t="e">
        <v>#N/A</v>
      </c>
      <c r="CP16" s="180" t="e">
        <f t="shared" si="48"/>
        <v>#N/A</v>
      </c>
      <c r="CQ16" s="75">
        <v>1</v>
      </c>
      <c r="CR16" s="181" t="e">
        <f t="shared" si="49"/>
        <v>#N/A</v>
      </c>
      <c r="CS16" s="107" t="e">
        <v>#N/A</v>
      </c>
      <c r="CT16" s="75" t="e">
        <v>#N/A</v>
      </c>
      <c r="CU16" s="180" t="e">
        <f t="shared" si="17"/>
        <v>#N/A</v>
      </c>
      <c r="CV16" s="75">
        <v>1</v>
      </c>
      <c r="CW16" s="181" t="e">
        <f t="shared" si="50"/>
        <v>#N/A</v>
      </c>
      <c r="CX16" s="107" t="e">
        <v>#N/A</v>
      </c>
      <c r="CY16" s="75" t="e">
        <v>#N/A</v>
      </c>
      <c r="CZ16" s="180" t="e">
        <f t="shared" si="51"/>
        <v>#N/A</v>
      </c>
      <c r="DA16" s="75">
        <v>1</v>
      </c>
      <c r="DB16" s="182" t="e">
        <f t="shared" si="52"/>
        <v>#N/A</v>
      </c>
      <c r="DC16" s="109" t="str">
        <f t="shared" si="18"/>
        <v/>
      </c>
      <c r="DD16" s="76" t="str">
        <f t="shared" si="36"/>
        <v/>
      </c>
      <c r="DE16" s="82">
        <v>1</v>
      </c>
      <c r="DF16" s="183" t="str">
        <f t="shared" si="19"/>
        <v/>
      </c>
      <c r="DG16" s="85" t="s">
        <v>387</v>
      </c>
      <c r="DH16" s="184" t="str">
        <f t="shared" si="53"/>
        <v/>
      </c>
      <c r="DI16" s="77">
        <v>3</v>
      </c>
      <c r="DJ16" s="185" t="str">
        <f t="shared" si="54"/>
        <v/>
      </c>
      <c r="DK16" s="78" t="str">
        <f t="shared" si="55"/>
        <v/>
      </c>
      <c r="DL16" s="75" t="s">
        <v>387</v>
      </c>
      <c r="DM16" s="180" t="str">
        <f t="shared" si="56"/>
        <v/>
      </c>
      <c r="DN16" s="75">
        <v>1</v>
      </c>
      <c r="DO16" s="181" t="str">
        <f t="shared" si="57"/>
        <v/>
      </c>
      <c r="DP16" s="78" t="str">
        <f t="shared" si="58"/>
        <v/>
      </c>
      <c r="DQ16" s="75" t="s">
        <v>387</v>
      </c>
      <c r="DR16" s="180" t="str">
        <f t="shared" si="59"/>
        <v/>
      </c>
      <c r="DS16" s="75">
        <v>1</v>
      </c>
      <c r="DT16" s="181" t="str">
        <f t="shared" si="60"/>
        <v/>
      </c>
      <c r="DU16" s="78" t="str">
        <f t="shared" si="61"/>
        <v/>
      </c>
      <c r="DV16" s="75" t="s">
        <v>387</v>
      </c>
      <c r="DW16" s="180" t="str">
        <f t="shared" si="62"/>
        <v/>
      </c>
      <c r="DX16" s="75">
        <v>1</v>
      </c>
      <c r="DY16" s="154" t="str">
        <f t="shared" si="63"/>
        <v/>
      </c>
      <c r="DZ16" s="506"/>
      <c r="EA16" s="812"/>
      <c r="EB16" s="808"/>
      <c r="EC16" s="808"/>
      <c r="ED16" s="808"/>
      <c r="EE16" s="845"/>
      <c r="EF16" s="752"/>
      <c r="EG16" s="749"/>
      <c r="EH16" s="749"/>
      <c r="EI16" s="749"/>
      <c r="EJ16" s="751"/>
      <c r="EK16" s="752"/>
      <c r="EL16" s="749"/>
      <c r="EM16" s="749"/>
      <c r="EN16" s="749"/>
      <c r="EO16" s="753" t="s">
        <v>626</v>
      </c>
      <c r="EP16" s="747" t="s">
        <v>626</v>
      </c>
      <c r="EQ16" s="745"/>
      <c r="ER16" s="745"/>
      <c r="ES16" s="745"/>
      <c r="ET16" s="746"/>
      <c r="EU16" s="744"/>
      <c r="EV16" s="745"/>
      <c r="EW16" s="745"/>
      <c r="EX16" s="745"/>
      <c r="EY16" s="746"/>
      <c r="EZ16" s="744"/>
      <c r="FA16" s="745"/>
      <c r="FB16" s="745"/>
      <c r="FC16" s="745"/>
      <c r="FD16" s="900" t="s">
        <v>624</v>
      </c>
      <c r="FE16" s="744"/>
      <c r="FF16" s="745"/>
      <c r="FG16" s="749"/>
      <c r="FH16" s="749"/>
      <c r="FI16" s="751"/>
      <c r="FJ16" s="874" t="s">
        <v>623</v>
      </c>
      <c r="FK16" s="809" t="s">
        <v>623</v>
      </c>
      <c r="FL16" s="745"/>
      <c r="FM16" s="745"/>
      <c r="FN16" s="907"/>
      <c r="FO16" s="210"/>
      <c r="FP16" s="43"/>
      <c r="FQ16" s="43"/>
      <c r="FR16" s="55" t="str">
        <f t="shared" si="26"/>
        <v/>
      </c>
      <c r="FS16" s="43"/>
      <c r="FT16" s="56" t="str">
        <f>IF(AR16="","",INDEX($FZ$2:$GD$2,2,MATCH(AR16,#REF!,0)))</f>
        <v/>
      </c>
      <c r="FU16" s="57" t="str">
        <f>IF(AS16="","",INDEX($FZ$2:$GD$2,2,MATCH(AS16,#REF!,0)))</f>
        <v/>
      </c>
      <c r="FV16" s="57" t="str">
        <f>IF(AT16="","",INDEX($FZ$2:$GD$2,2,MATCH(AT16,#REF!,0)))</f>
        <v/>
      </c>
      <c r="FW16" s="57" t="str">
        <f>IF(AU16="","",INDEX($FZ$2:$GD$2,2,MATCH(AU16,#REF!,0)))</f>
        <v/>
      </c>
      <c r="FX16" s="57" t="str">
        <f>IF(AV16="","",INDEX($FZ$2:$GD$2,2,MATCH(AV16,#REF!,0)))</f>
        <v/>
      </c>
      <c r="FY16" s="57" t="str">
        <f>IF(AW16="","",INDEX($FZ$2:$GD$2,2,MATCH(AW16,#REF!,0)))</f>
        <v/>
      </c>
      <c r="FZ16" s="57" t="str">
        <f>IF(AX16="","",INDEX($FZ$2:$GD$2,2,MATCH(AX16,#REF!,0)))</f>
        <v/>
      </c>
      <c r="GA16" s="57" t="str">
        <f>IF(AY16="","",INDEX($FZ$2:$GD$2,2,MATCH(AY16,#REF!,0)))</f>
        <v/>
      </c>
      <c r="GB16" s="57" t="str">
        <f>IF(AZ16="","",INDEX($FZ$2:$GD$2,2,MATCH(AZ16,#REF!,0)))</f>
        <v/>
      </c>
      <c r="GC16" s="58" t="str">
        <f>IF(BA16="","",INDEX($FZ$2:$GD$2,2,MATCH(BA16,#REF!,0)))</f>
        <v/>
      </c>
      <c r="GD16" s="59" t="e">
        <f>SUMPRODUCT(FT16:GC16,#REF!)</f>
        <v>#REF!</v>
      </c>
      <c r="GE16" s="43"/>
      <c r="GF16" s="88" t="str">
        <f t="shared" si="27"/>
        <v/>
      </c>
      <c r="GG16" s="88" t="e">
        <f t="shared" si="28"/>
        <v>#N/A</v>
      </c>
      <c r="GH16" s="88" t="e">
        <f t="shared" si="29"/>
        <v>#N/A</v>
      </c>
      <c r="GI16" s="87" t="e">
        <f t="shared" si="30"/>
        <v>#N/A</v>
      </c>
      <c r="GJ16" s="87" t="str">
        <f t="shared" si="31"/>
        <v/>
      </c>
      <c r="GK16" s="87" t="str">
        <f t="shared" si="32"/>
        <v/>
      </c>
      <c r="GL16" s="87" t="str">
        <f t="shared" si="33"/>
        <v/>
      </c>
      <c r="GM16" s="87" t="str">
        <f t="shared" si="34"/>
        <v/>
      </c>
    </row>
    <row r="17" spans="1:195" s="13" customFormat="1" ht="22.5" customHeight="1" outlineLevel="2">
      <c r="A17" s="1014"/>
      <c r="B17" s="166"/>
      <c r="C17" s="494"/>
      <c r="D17" s="660" t="s">
        <v>375</v>
      </c>
      <c r="E17" s="688" t="s">
        <v>530</v>
      </c>
      <c r="F17" s="688">
        <v>1</v>
      </c>
      <c r="G17" s="688">
        <v>1</v>
      </c>
      <c r="H17" s="688">
        <v>1</v>
      </c>
      <c r="I17" s="663" t="s">
        <v>351</v>
      </c>
      <c r="J17" s="167"/>
      <c r="K17" s="165"/>
      <c r="L17" s="662">
        <v>1999</v>
      </c>
      <c r="M17" s="167" t="str">
        <f t="shared" si="37"/>
        <v>平11</v>
      </c>
      <c r="N17" s="665">
        <f t="shared" si="4"/>
        <v>21</v>
      </c>
      <c r="O17" s="698">
        <v>2668.3</v>
      </c>
      <c r="P17" s="693" t="s">
        <v>68</v>
      </c>
      <c r="Q17" s="68"/>
      <c r="R17" s="168"/>
      <c r="S17" s="168"/>
      <c r="T17" s="169"/>
      <c r="U17" s="461" t="e">
        <f t="shared" si="38"/>
        <v>#DIV/0!</v>
      </c>
      <c r="V17" s="461" t="e">
        <f t="shared" si="39"/>
        <v>#DIV/0!</v>
      </c>
      <c r="W17" s="462" t="e">
        <f t="shared" si="40"/>
        <v>#DIV/0!</v>
      </c>
      <c r="X17" s="68"/>
      <c r="Y17" s="68"/>
      <c r="Z17" s="68"/>
      <c r="AA17" s="68"/>
      <c r="AB17" s="68"/>
      <c r="AC17" s="79" t="str">
        <f t="shared" si="41"/>
        <v>3: 1,000㎡以上</v>
      </c>
      <c r="AD17" s="69"/>
      <c r="AE17" s="69" t="str">
        <f t="shared" si="42"/>
        <v/>
      </c>
      <c r="AF17" s="170"/>
      <c r="AG17" s="170"/>
      <c r="AH17" s="171"/>
      <c r="AI17" s="170"/>
      <c r="AJ17" s="170"/>
      <c r="AK17" s="170"/>
      <c r="AL17" s="172"/>
      <c r="AM17" s="172"/>
      <c r="AN17" s="172"/>
      <c r="AO17" s="172"/>
      <c r="AP17" s="173"/>
      <c r="AQ17" s="463" t="str">
        <f t="shared" si="43"/>
        <v/>
      </c>
      <c r="AR17" s="464"/>
      <c r="AS17" s="464"/>
      <c r="AT17" s="464"/>
      <c r="AU17" s="464"/>
      <c r="AV17" s="464"/>
      <c r="AW17" s="464"/>
      <c r="AX17" s="464"/>
      <c r="AY17" s="464"/>
      <c r="AZ17" s="464"/>
      <c r="BA17" s="464"/>
      <c r="BB17" s="68">
        <f t="shared" si="44"/>
        <v>16</v>
      </c>
      <c r="BC17" s="68"/>
      <c r="BD17" s="68">
        <f t="shared" si="45"/>
        <v>16</v>
      </c>
      <c r="BE17" s="69" t="e">
        <f t="shared" si="11"/>
        <v>#REF!</v>
      </c>
      <c r="BF17" s="146"/>
      <c r="BG17" s="465"/>
      <c r="BH17" s="466"/>
      <c r="BI17" s="174"/>
      <c r="BJ17" s="175"/>
      <c r="BK17" s="467"/>
      <c r="BL17" s="465"/>
      <c r="BM17" s="441" t="str">
        <f t="shared" si="46"/>
        <v/>
      </c>
      <c r="BN17" s="663" t="s">
        <v>68</v>
      </c>
      <c r="BO17" s="661">
        <v>3</v>
      </c>
      <c r="BP17" s="441" t="s">
        <v>1</v>
      </c>
      <c r="BQ17" s="1023" t="s">
        <v>414</v>
      </c>
      <c r="BR17" s="694" t="s">
        <v>0</v>
      </c>
      <c r="BS17" s="693" t="s">
        <v>1</v>
      </c>
      <c r="BT17" s="694" t="s">
        <v>0</v>
      </c>
      <c r="BU17" s="694" t="s">
        <v>2</v>
      </c>
      <c r="BV17" s="694" t="s">
        <v>1</v>
      </c>
      <c r="BW17" s="694" t="s">
        <v>1</v>
      </c>
      <c r="BX17" s="693" t="s">
        <v>0</v>
      </c>
      <c r="BY17" s="694" t="s">
        <v>1</v>
      </c>
      <c r="BZ17" s="441" t="s">
        <v>2</v>
      </c>
      <c r="CA17" s="695" t="s">
        <v>621</v>
      </c>
      <c r="CB17" s="696"/>
      <c r="CC17" s="500">
        <v>1980000</v>
      </c>
      <c r="CD17" s="192">
        <v>1</v>
      </c>
      <c r="CE17" s="177">
        <v>1</v>
      </c>
      <c r="CF17" s="178" t="str">
        <f t="shared" si="35"/>
        <v/>
      </c>
      <c r="CG17" s="176" t="str">
        <f t="shared" si="12"/>
        <v/>
      </c>
      <c r="CH17" s="179"/>
      <c r="CI17" s="106" t="str">
        <f t="shared" si="13"/>
        <v/>
      </c>
      <c r="CJ17" s="75" t="s">
        <v>387</v>
      </c>
      <c r="CK17" s="180" t="str">
        <f t="shared" si="14"/>
        <v/>
      </c>
      <c r="CL17" s="75">
        <v>1</v>
      </c>
      <c r="CM17" s="181" t="str">
        <f t="shared" si="47"/>
        <v/>
      </c>
      <c r="CN17" s="107" t="e">
        <v>#N/A</v>
      </c>
      <c r="CO17" s="75" t="e">
        <v>#N/A</v>
      </c>
      <c r="CP17" s="180" t="e">
        <f t="shared" si="48"/>
        <v>#N/A</v>
      </c>
      <c r="CQ17" s="75">
        <v>1</v>
      </c>
      <c r="CR17" s="181" t="e">
        <f t="shared" si="49"/>
        <v>#N/A</v>
      </c>
      <c r="CS17" s="107" t="e">
        <v>#N/A</v>
      </c>
      <c r="CT17" s="75" t="e">
        <v>#N/A</v>
      </c>
      <c r="CU17" s="180" t="e">
        <f t="shared" si="17"/>
        <v>#N/A</v>
      </c>
      <c r="CV17" s="75">
        <v>1</v>
      </c>
      <c r="CW17" s="181" t="e">
        <f t="shared" si="50"/>
        <v>#N/A</v>
      </c>
      <c r="CX17" s="107" t="e">
        <v>#N/A</v>
      </c>
      <c r="CY17" s="75" t="e">
        <v>#N/A</v>
      </c>
      <c r="CZ17" s="180" t="e">
        <f t="shared" si="51"/>
        <v>#N/A</v>
      </c>
      <c r="DA17" s="75">
        <v>1</v>
      </c>
      <c r="DB17" s="182" t="e">
        <f t="shared" si="52"/>
        <v>#N/A</v>
      </c>
      <c r="DC17" s="109" t="str">
        <f t="shared" si="18"/>
        <v/>
      </c>
      <c r="DD17" s="76" t="str">
        <f t="shared" si="36"/>
        <v/>
      </c>
      <c r="DE17" s="82">
        <v>1</v>
      </c>
      <c r="DF17" s="183" t="str">
        <f t="shared" si="19"/>
        <v/>
      </c>
      <c r="DG17" s="85" t="s">
        <v>387</v>
      </c>
      <c r="DH17" s="184" t="str">
        <f t="shared" si="53"/>
        <v/>
      </c>
      <c r="DI17" s="77">
        <v>3</v>
      </c>
      <c r="DJ17" s="185" t="str">
        <f t="shared" si="54"/>
        <v/>
      </c>
      <c r="DK17" s="78" t="str">
        <f t="shared" si="55"/>
        <v/>
      </c>
      <c r="DL17" s="75" t="s">
        <v>387</v>
      </c>
      <c r="DM17" s="180" t="str">
        <f t="shared" si="56"/>
        <v/>
      </c>
      <c r="DN17" s="75">
        <v>1</v>
      </c>
      <c r="DO17" s="181" t="str">
        <f t="shared" si="57"/>
        <v/>
      </c>
      <c r="DP17" s="78" t="str">
        <f t="shared" si="58"/>
        <v/>
      </c>
      <c r="DQ17" s="75" t="s">
        <v>387</v>
      </c>
      <c r="DR17" s="180" t="str">
        <f t="shared" si="59"/>
        <v/>
      </c>
      <c r="DS17" s="75">
        <v>1</v>
      </c>
      <c r="DT17" s="181" t="str">
        <f t="shared" si="60"/>
        <v/>
      </c>
      <c r="DU17" s="78" t="str">
        <f t="shared" si="61"/>
        <v/>
      </c>
      <c r="DV17" s="75" t="s">
        <v>387</v>
      </c>
      <c r="DW17" s="180" t="str">
        <f t="shared" si="62"/>
        <v/>
      </c>
      <c r="DX17" s="75">
        <v>1</v>
      </c>
      <c r="DY17" s="154" t="str">
        <f t="shared" si="63"/>
        <v/>
      </c>
      <c r="DZ17" s="506"/>
      <c r="EA17" s="812"/>
      <c r="EB17" s="808"/>
      <c r="EC17" s="757" t="s">
        <v>626</v>
      </c>
      <c r="ED17" s="758" t="s">
        <v>626</v>
      </c>
      <c r="EE17" s="846" t="s">
        <v>626</v>
      </c>
      <c r="EF17" s="752"/>
      <c r="EG17" s="756"/>
      <c r="EH17" s="757" t="s">
        <v>626</v>
      </c>
      <c r="EI17" s="757" t="s">
        <v>626</v>
      </c>
      <c r="EJ17" s="751"/>
      <c r="EK17" s="879"/>
      <c r="EL17" s="749"/>
      <c r="EM17" s="749"/>
      <c r="EN17" s="749"/>
      <c r="EO17" s="751"/>
      <c r="EP17" s="752"/>
      <c r="EQ17" s="749"/>
      <c r="ER17" s="749"/>
      <c r="ES17" s="749"/>
      <c r="ET17" s="830" t="s">
        <v>624</v>
      </c>
      <c r="EU17" s="752"/>
      <c r="EV17" s="749"/>
      <c r="EW17" s="749"/>
      <c r="EX17" s="749"/>
      <c r="EY17" s="751"/>
      <c r="EZ17" s="752"/>
      <c r="FA17" s="767" t="s">
        <v>623</v>
      </c>
      <c r="FB17" s="809" t="s">
        <v>623</v>
      </c>
      <c r="FC17" s="809" t="s">
        <v>623</v>
      </c>
      <c r="FD17" s="822" t="s">
        <v>623</v>
      </c>
      <c r="FE17" s="752"/>
      <c r="FF17" s="749"/>
      <c r="FG17" s="749"/>
      <c r="FH17" s="749"/>
      <c r="FI17" s="751"/>
      <c r="FJ17" s="859"/>
      <c r="FK17" s="749"/>
      <c r="FL17" s="749"/>
      <c r="FM17" s="749"/>
      <c r="FN17" s="909"/>
      <c r="FO17" s="210"/>
      <c r="FP17" s="43"/>
      <c r="FQ17" s="43"/>
      <c r="FR17" s="55" t="str">
        <f t="shared" si="26"/>
        <v/>
      </c>
      <c r="FS17" s="43"/>
      <c r="FT17" s="56" t="str">
        <f>IF(AR17="","",INDEX($FZ$2:$GD$2,2,MATCH(AR17,#REF!,0)))</f>
        <v/>
      </c>
      <c r="FU17" s="57" t="str">
        <f>IF(AS17="","",INDEX($FZ$2:$GD$2,2,MATCH(AS17,#REF!,0)))</f>
        <v/>
      </c>
      <c r="FV17" s="57" t="str">
        <f>IF(AT17="","",INDEX($FZ$2:$GD$2,2,MATCH(AT17,#REF!,0)))</f>
        <v/>
      </c>
      <c r="FW17" s="57" t="str">
        <f>IF(AU17="","",INDEX($FZ$2:$GD$2,2,MATCH(AU17,#REF!,0)))</f>
        <v/>
      </c>
      <c r="FX17" s="57" t="str">
        <f>IF(AV17="","",INDEX($FZ$2:$GD$2,2,MATCH(AV17,#REF!,0)))</f>
        <v/>
      </c>
      <c r="FY17" s="57" t="str">
        <f>IF(AW17="","",INDEX($FZ$2:$GD$2,2,MATCH(AW17,#REF!,0)))</f>
        <v/>
      </c>
      <c r="FZ17" s="57" t="str">
        <f>IF(AX17="","",INDEX($FZ$2:$GD$2,2,MATCH(AX17,#REF!,0)))</f>
        <v/>
      </c>
      <c r="GA17" s="57" t="str">
        <f>IF(AY17="","",INDEX($FZ$2:$GD$2,2,MATCH(AY17,#REF!,0)))</f>
        <v/>
      </c>
      <c r="GB17" s="57" t="str">
        <f>IF(AZ17="","",INDEX($FZ$2:$GD$2,2,MATCH(AZ17,#REF!,0)))</f>
        <v/>
      </c>
      <c r="GC17" s="58" t="str">
        <f>IF(BA17="","",INDEX($FZ$2:$GD$2,2,MATCH(BA17,#REF!,0)))</f>
        <v/>
      </c>
      <c r="GD17" s="59" t="e">
        <f>SUMPRODUCT(FT17:GC17,#REF!)</f>
        <v>#REF!</v>
      </c>
      <c r="GE17" s="43"/>
      <c r="GF17" s="88" t="str">
        <f t="shared" si="27"/>
        <v/>
      </c>
      <c r="GG17" s="88" t="e">
        <f t="shared" si="28"/>
        <v>#N/A</v>
      </c>
      <c r="GH17" s="88" t="e">
        <f t="shared" si="29"/>
        <v>#N/A</v>
      </c>
      <c r="GI17" s="87" t="e">
        <f t="shared" si="30"/>
        <v>#N/A</v>
      </c>
      <c r="GJ17" s="87" t="str">
        <f t="shared" si="31"/>
        <v/>
      </c>
      <c r="GK17" s="87" t="str">
        <f t="shared" si="32"/>
        <v/>
      </c>
      <c r="GL17" s="87" t="str">
        <f t="shared" si="33"/>
        <v/>
      </c>
      <c r="GM17" s="87" t="str">
        <f t="shared" si="34"/>
        <v/>
      </c>
    </row>
    <row r="18" spans="1:195" s="13" customFormat="1" ht="22.5" customHeight="1" outlineLevel="2">
      <c r="A18" s="1014"/>
      <c r="B18" s="166"/>
      <c r="C18" s="494"/>
      <c r="D18" s="660" t="s">
        <v>383</v>
      </c>
      <c r="E18" s="688" t="s">
        <v>139</v>
      </c>
      <c r="F18" s="688">
        <v>1</v>
      </c>
      <c r="G18" s="688">
        <v>1</v>
      </c>
      <c r="H18" s="688">
        <v>1</v>
      </c>
      <c r="I18" s="661" t="s">
        <v>599</v>
      </c>
      <c r="J18" s="167"/>
      <c r="K18" s="165"/>
      <c r="L18" s="662">
        <v>1991</v>
      </c>
      <c r="M18" s="167" t="str">
        <f t="shared" si="37"/>
        <v>平3</v>
      </c>
      <c r="N18" s="665">
        <f t="shared" si="4"/>
        <v>29</v>
      </c>
      <c r="O18" s="697">
        <f>546.5+273.3</f>
        <v>819.8</v>
      </c>
      <c r="P18" s="693" t="s">
        <v>603</v>
      </c>
      <c r="Q18" s="68"/>
      <c r="R18" s="168"/>
      <c r="S18" s="168"/>
      <c r="T18" s="169"/>
      <c r="U18" s="461" t="e">
        <f t="shared" si="38"/>
        <v>#DIV/0!</v>
      </c>
      <c r="V18" s="461" t="e">
        <f t="shared" si="39"/>
        <v>#DIV/0!</v>
      </c>
      <c r="W18" s="462" t="e">
        <f t="shared" si="40"/>
        <v>#DIV/0!</v>
      </c>
      <c r="X18" s="68"/>
      <c r="Y18" s="68"/>
      <c r="Z18" s="68"/>
      <c r="AA18" s="68"/>
      <c r="AB18" s="68"/>
      <c r="AC18" s="79" t="str">
        <f t="shared" si="41"/>
        <v>4: 500㎡以上</v>
      </c>
      <c r="AD18" s="69"/>
      <c r="AE18" s="69" t="str">
        <f t="shared" si="42"/>
        <v/>
      </c>
      <c r="AF18" s="170"/>
      <c r="AG18" s="170"/>
      <c r="AH18" s="171"/>
      <c r="AI18" s="170"/>
      <c r="AJ18" s="170"/>
      <c r="AK18" s="170"/>
      <c r="AL18" s="172"/>
      <c r="AM18" s="172"/>
      <c r="AN18" s="172"/>
      <c r="AO18" s="172"/>
      <c r="AP18" s="173"/>
      <c r="AQ18" s="463" t="str">
        <f t="shared" si="43"/>
        <v/>
      </c>
      <c r="AR18" s="464"/>
      <c r="AS18" s="464"/>
      <c r="AT18" s="464"/>
      <c r="AU18" s="464"/>
      <c r="AV18" s="464"/>
      <c r="AW18" s="464"/>
      <c r="AX18" s="464"/>
      <c r="AY18" s="464"/>
      <c r="AZ18" s="464"/>
      <c r="BA18" s="464"/>
      <c r="BB18" s="68">
        <f t="shared" si="44"/>
        <v>24</v>
      </c>
      <c r="BC18" s="68"/>
      <c r="BD18" s="68">
        <f t="shared" si="45"/>
        <v>24</v>
      </c>
      <c r="BE18" s="69" t="e">
        <f t="shared" si="11"/>
        <v>#REF!</v>
      </c>
      <c r="BF18" s="146"/>
      <c r="BG18" s="465"/>
      <c r="BH18" s="466"/>
      <c r="BI18" s="174"/>
      <c r="BJ18" s="175"/>
      <c r="BK18" s="467"/>
      <c r="BL18" s="465"/>
      <c r="BM18" s="441" t="str">
        <f t="shared" si="46"/>
        <v/>
      </c>
      <c r="BN18" s="663" t="s">
        <v>603</v>
      </c>
      <c r="BO18" s="663">
        <v>1</v>
      </c>
      <c r="BP18" s="441"/>
      <c r="BQ18" s="1023"/>
      <c r="BR18" s="694" t="s">
        <v>3</v>
      </c>
      <c r="BS18" s="694" t="s">
        <v>3</v>
      </c>
      <c r="BT18" s="694" t="s">
        <v>1</v>
      </c>
      <c r="BU18" s="694" t="s">
        <v>1</v>
      </c>
      <c r="BV18" s="694" t="s">
        <v>1</v>
      </c>
      <c r="BW18" s="694" t="s">
        <v>1</v>
      </c>
      <c r="BX18" s="693" t="s">
        <v>2</v>
      </c>
      <c r="BY18" s="693" t="s">
        <v>607</v>
      </c>
      <c r="BZ18" s="441"/>
      <c r="CA18" s="695" t="s">
        <v>468</v>
      </c>
      <c r="CB18" s="696" t="s">
        <v>622</v>
      </c>
      <c r="CC18" s="499"/>
      <c r="CD18" s="192">
        <v>1</v>
      </c>
      <c r="CE18" s="177">
        <v>1</v>
      </c>
      <c r="CF18" s="178" t="str">
        <f t="shared" si="35"/>
        <v/>
      </c>
      <c r="CG18" s="176" t="str">
        <f t="shared" si="12"/>
        <v/>
      </c>
      <c r="CH18" s="179"/>
      <c r="CI18" s="106" t="str">
        <f t="shared" si="13"/>
        <v/>
      </c>
      <c r="CJ18" s="75" t="s">
        <v>387</v>
      </c>
      <c r="CK18" s="180" t="str">
        <f t="shared" si="14"/>
        <v/>
      </c>
      <c r="CL18" s="75">
        <v>1</v>
      </c>
      <c r="CM18" s="181" t="str">
        <f t="shared" si="47"/>
        <v/>
      </c>
      <c r="CN18" s="107" t="e">
        <v>#N/A</v>
      </c>
      <c r="CO18" s="75" t="e">
        <v>#N/A</v>
      </c>
      <c r="CP18" s="180" t="e">
        <f t="shared" si="48"/>
        <v>#N/A</v>
      </c>
      <c r="CQ18" s="75">
        <v>1</v>
      </c>
      <c r="CR18" s="181" t="e">
        <f t="shared" si="49"/>
        <v>#N/A</v>
      </c>
      <c r="CS18" s="107" t="e">
        <v>#N/A</v>
      </c>
      <c r="CT18" s="75" t="e">
        <v>#N/A</v>
      </c>
      <c r="CU18" s="180" t="e">
        <f t="shared" si="17"/>
        <v>#N/A</v>
      </c>
      <c r="CV18" s="75">
        <v>1</v>
      </c>
      <c r="CW18" s="181" t="e">
        <f t="shared" si="50"/>
        <v>#N/A</v>
      </c>
      <c r="CX18" s="107" t="e">
        <v>#N/A</v>
      </c>
      <c r="CY18" s="75" t="e">
        <v>#N/A</v>
      </c>
      <c r="CZ18" s="180" t="e">
        <f t="shared" si="51"/>
        <v>#N/A</v>
      </c>
      <c r="DA18" s="75">
        <v>1</v>
      </c>
      <c r="DB18" s="182" t="e">
        <f t="shared" si="52"/>
        <v>#N/A</v>
      </c>
      <c r="DC18" s="109" t="str">
        <f t="shared" si="18"/>
        <v/>
      </c>
      <c r="DD18" s="76" t="str">
        <f t="shared" si="36"/>
        <v/>
      </c>
      <c r="DE18" s="82">
        <v>1</v>
      </c>
      <c r="DF18" s="183" t="str">
        <f t="shared" si="19"/>
        <v/>
      </c>
      <c r="DG18" s="85" t="s">
        <v>387</v>
      </c>
      <c r="DH18" s="184" t="str">
        <f t="shared" si="53"/>
        <v/>
      </c>
      <c r="DI18" s="77">
        <v>3</v>
      </c>
      <c r="DJ18" s="185" t="str">
        <f t="shared" si="54"/>
        <v/>
      </c>
      <c r="DK18" s="78" t="str">
        <f t="shared" si="55"/>
        <v/>
      </c>
      <c r="DL18" s="75" t="s">
        <v>387</v>
      </c>
      <c r="DM18" s="180" t="str">
        <f t="shared" si="56"/>
        <v/>
      </c>
      <c r="DN18" s="75">
        <v>1</v>
      </c>
      <c r="DO18" s="181" t="str">
        <f t="shared" si="57"/>
        <v/>
      </c>
      <c r="DP18" s="78" t="str">
        <f t="shared" si="58"/>
        <v/>
      </c>
      <c r="DQ18" s="75" t="s">
        <v>387</v>
      </c>
      <c r="DR18" s="180" t="str">
        <f t="shared" si="59"/>
        <v/>
      </c>
      <c r="DS18" s="75">
        <v>1</v>
      </c>
      <c r="DT18" s="181" t="str">
        <f t="shared" si="60"/>
        <v/>
      </c>
      <c r="DU18" s="78" t="str">
        <f t="shared" si="61"/>
        <v/>
      </c>
      <c r="DV18" s="75" t="s">
        <v>387</v>
      </c>
      <c r="DW18" s="180" t="str">
        <f t="shared" si="62"/>
        <v/>
      </c>
      <c r="DX18" s="75">
        <v>1</v>
      </c>
      <c r="DY18" s="154" t="str">
        <f t="shared" si="63"/>
        <v/>
      </c>
      <c r="DZ18" s="506"/>
      <c r="EA18" s="812"/>
      <c r="EB18" s="808"/>
      <c r="EC18" s="808"/>
      <c r="ED18" s="816"/>
      <c r="EE18" s="847" t="s">
        <v>624</v>
      </c>
      <c r="EF18" s="752"/>
      <c r="EG18" s="749"/>
      <c r="EH18" s="749"/>
      <c r="EI18" s="749"/>
      <c r="EJ18" s="751"/>
      <c r="EK18" s="752"/>
      <c r="EL18" s="749"/>
      <c r="EM18" s="754" t="s">
        <v>626</v>
      </c>
      <c r="EN18" s="754" t="s">
        <v>626</v>
      </c>
      <c r="EO18" s="751"/>
      <c r="EP18" s="752"/>
      <c r="EQ18" s="745"/>
      <c r="ER18" s="745"/>
      <c r="ES18" s="745"/>
      <c r="ET18" s="746"/>
      <c r="EU18" s="744"/>
      <c r="EV18" s="745"/>
      <c r="EW18" s="745"/>
      <c r="EX18" s="785"/>
      <c r="EY18" s="786"/>
      <c r="EZ18" s="759"/>
      <c r="FA18" s="749"/>
      <c r="FB18" s="749"/>
      <c r="FC18" s="749"/>
      <c r="FD18" s="751"/>
      <c r="FE18" s="752"/>
      <c r="FF18" s="749"/>
      <c r="FG18" s="749"/>
      <c r="FH18" s="770" t="s">
        <v>627</v>
      </c>
      <c r="FI18" s="800" t="s">
        <v>627</v>
      </c>
      <c r="FJ18" s="871" t="s">
        <v>627</v>
      </c>
      <c r="FK18" s="770" t="s">
        <v>627</v>
      </c>
      <c r="FL18" s="745"/>
      <c r="FM18" s="745"/>
      <c r="FN18" s="907"/>
      <c r="FO18" s="210"/>
      <c r="FP18" s="43"/>
      <c r="FQ18" s="43"/>
      <c r="FR18" s="55" t="str">
        <f t="shared" si="26"/>
        <v/>
      </c>
      <c r="FS18" s="43"/>
      <c r="FT18" s="56" t="str">
        <f>IF(AR18="","",INDEX($FZ$2:$GD$2,2,MATCH(AR18,#REF!,0)))</f>
        <v/>
      </c>
      <c r="FU18" s="57" t="str">
        <f>IF(AS18="","",INDEX($FZ$2:$GD$2,2,MATCH(AS18,#REF!,0)))</f>
        <v/>
      </c>
      <c r="FV18" s="57" t="str">
        <f>IF(AT18="","",INDEX($FZ$2:$GD$2,2,MATCH(AT18,#REF!,0)))</f>
        <v/>
      </c>
      <c r="FW18" s="57" t="str">
        <f>IF(AU18="","",INDEX($FZ$2:$GD$2,2,MATCH(AU18,#REF!,0)))</f>
        <v/>
      </c>
      <c r="FX18" s="57" t="str">
        <f>IF(AV18="","",INDEX($FZ$2:$GD$2,2,MATCH(AV18,#REF!,0)))</f>
        <v/>
      </c>
      <c r="FY18" s="57" t="str">
        <f>IF(AW18="","",INDEX($FZ$2:$GD$2,2,MATCH(AW18,#REF!,0)))</f>
        <v/>
      </c>
      <c r="FZ18" s="57" t="str">
        <f>IF(AX18="","",INDEX($FZ$2:$GD$2,2,MATCH(AX18,#REF!,0)))</f>
        <v/>
      </c>
      <c r="GA18" s="57" t="str">
        <f>IF(AY18="","",INDEX($FZ$2:$GD$2,2,MATCH(AY18,#REF!,0)))</f>
        <v/>
      </c>
      <c r="GB18" s="57" t="str">
        <f>IF(AZ18="","",INDEX($FZ$2:$GD$2,2,MATCH(AZ18,#REF!,0)))</f>
        <v/>
      </c>
      <c r="GC18" s="58" t="str">
        <f>IF(BA18="","",INDEX($FZ$2:$GD$2,2,MATCH(BA18,#REF!,0)))</f>
        <v/>
      </c>
      <c r="GD18" s="59" t="e">
        <f>SUMPRODUCT(FT18:GC18,#REF!)</f>
        <v>#REF!</v>
      </c>
      <c r="GE18" s="43"/>
      <c r="GF18" s="88" t="str">
        <f t="shared" si="27"/>
        <v/>
      </c>
      <c r="GG18" s="88" t="e">
        <f t="shared" si="28"/>
        <v>#N/A</v>
      </c>
      <c r="GH18" s="88" t="e">
        <f t="shared" si="29"/>
        <v>#N/A</v>
      </c>
      <c r="GI18" s="87" t="e">
        <f t="shared" si="30"/>
        <v>#N/A</v>
      </c>
      <c r="GJ18" s="87" t="str">
        <f t="shared" si="31"/>
        <v/>
      </c>
      <c r="GK18" s="87" t="str">
        <f t="shared" si="32"/>
        <v/>
      </c>
      <c r="GL18" s="87" t="str">
        <f t="shared" si="33"/>
        <v/>
      </c>
      <c r="GM18" s="87" t="str">
        <f t="shared" si="34"/>
        <v/>
      </c>
    </row>
    <row r="19" spans="1:195" s="13" customFormat="1" ht="22.5" customHeight="1" outlineLevel="2">
      <c r="A19" s="1014"/>
      <c r="B19" s="166"/>
      <c r="C19" s="494"/>
      <c r="D19" s="660" t="s">
        <v>376</v>
      </c>
      <c r="E19" s="688" t="s">
        <v>140</v>
      </c>
      <c r="F19" s="688">
        <v>1</v>
      </c>
      <c r="G19" s="688">
        <v>1</v>
      </c>
      <c r="H19" s="688">
        <v>1</v>
      </c>
      <c r="I19" s="663" t="s">
        <v>346</v>
      </c>
      <c r="J19" s="167"/>
      <c r="K19" s="165"/>
      <c r="L19" s="662">
        <v>2002</v>
      </c>
      <c r="M19" s="167" t="str">
        <f t="shared" si="37"/>
        <v>平14</v>
      </c>
      <c r="N19" s="665">
        <f t="shared" si="4"/>
        <v>18</v>
      </c>
      <c r="O19" s="697">
        <v>569.1</v>
      </c>
      <c r="P19" s="693" t="s">
        <v>70</v>
      </c>
      <c r="Q19" s="68"/>
      <c r="R19" s="168"/>
      <c r="S19" s="168"/>
      <c r="T19" s="169"/>
      <c r="U19" s="461" t="e">
        <f t="shared" si="38"/>
        <v>#DIV/0!</v>
      </c>
      <c r="V19" s="461" t="e">
        <f t="shared" si="39"/>
        <v>#DIV/0!</v>
      </c>
      <c r="W19" s="462" t="e">
        <f t="shared" si="40"/>
        <v>#DIV/0!</v>
      </c>
      <c r="X19" s="68"/>
      <c r="Y19" s="68"/>
      <c r="Z19" s="68"/>
      <c r="AA19" s="68"/>
      <c r="AB19" s="68"/>
      <c r="AC19" s="79" t="str">
        <f t="shared" si="41"/>
        <v>4: 500㎡以上</v>
      </c>
      <c r="AD19" s="69"/>
      <c r="AE19" s="69" t="str">
        <f t="shared" si="42"/>
        <v/>
      </c>
      <c r="AF19" s="170"/>
      <c r="AG19" s="170"/>
      <c r="AH19" s="171"/>
      <c r="AI19" s="170"/>
      <c r="AJ19" s="170"/>
      <c r="AK19" s="170"/>
      <c r="AL19" s="172"/>
      <c r="AM19" s="172"/>
      <c r="AN19" s="172"/>
      <c r="AO19" s="172"/>
      <c r="AP19" s="173"/>
      <c r="AQ19" s="463" t="str">
        <f t="shared" si="43"/>
        <v/>
      </c>
      <c r="AR19" s="464"/>
      <c r="AS19" s="464"/>
      <c r="AT19" s="464"/>
      <c r="AU19" s="464"/>
      <c r="AV19" s="464"/>
      <c r="AW19" s="464"/>
      <c r="AX19" s="464"/>
      <c r="AY19" s="464"/>
      <c r="AZ19" s="464"/>
      <c r="BA19" s="464"/>
      <c r="BB19" s="68">
        <f t="shared" si="44"/>
        <v>13</v>
      </c>
      <c r="BC19" s="68"/>
      <c r="BD19" s="68">
        <f t="shared" si="45"/>
        <v>13</v>
      </c>
      <c r="BE19" s="69" t="e">
        <f t="shared" si="11"/>
        <v>#REF!</v>
      </c>
      <c r="BF19" s="146"/>
      <c r="BG19" s="465"/>
      <c r="BH19" s="466"/>
      <c r="BI19" s="174"/>
      <c r="BJ19" s="175"/>
      <c r="BK19" s="467"/>
      <c r="BL19" s="465"/>
      <c r="BM19" s="441" t="str">
        <f t="shared" si="46"/>
        <v/>
      </c>
      <c r="BN19" s="663" t="s">
        <v>70</v>
      </c>
      <c r="BO19" s="663">
        <v>1</v>
      </c>
      <c r="BP19" s="441" t="s">
        <v>0</v>
      </c>
      <c r="BQ19" s="1023" t="s">
        <v>414</v>
      </c>
      <c r="BR19" s="693" t="s">
        <v>0</v>
      </c>
      <c r="BS19" s="694" t="s">
        <v>2</v>
      </c>
      <c r="BT19" s="693" t="s">
        <v>0</v>
      </c>
      <c r="BU19" s="693" t="s">
        <v>0</v>
      </c>
      <c r="BV19" s="693" t="s">
        <v>0</v>
      </c>
      <c r="BW19" s="693" t="s">
        <v>0</v>
      </c>
      <c r="BX19" s="694" t="s">
        <v>1</v>
      </c>
      <c r="BY19" s="694" t="s">
        <v>607</v>
      </c>
      <c r="BZ19" s="441" t="s">
        <v>2</v>
      </c>
      <c r="CA19" s="695" t="s">
        <v>621</v>
      </c>
      <c r="CB19" s="696"/>
      <c r="CC19" s="499"/>
      <c r="CD19" s="192">
        <v>1</v>
      </c>
      <c r="CE19" s="177">
        <v>1</v>
      </c>
      <c r="CF19" s="178" t="str">
        <f t="shared" si="35"/>
        <v/>
      </c>
      <c r="CG19" s="176" t="str">
        <f t="shared" si="12"/>
        <v/>
      </c>
      <c r="CH19" s="179"/>
      <c r="CI19" s="106" t="str">
        <f t="shared" si="13"/>
        <v/>
      </c>
      <c r="CJ19" s="75" t="s">
        <v>387</v>
      </c>
      <c r="CK19" s="180" t="str">
        <f t="shared" si="14"/>
        <v/>
      </c>
      <c r="CL19" s="75">
        <v>1</v>
      </c>
      <c r="CM19" s="181" t="str">
        <f t="shared" si="47"/>
        <v/>
      </c>
      <c r="CN19" s="107" t="e">
        <v>#N/A</v>
      </c>
      <c r="CO19" s="75" t="e">
        <v>#N/A</v>
      </c>
      <c r="CP19" s="180" t="e">
        <f t="shared" si="48"/>
        <v>#N/A</v>
      </c>
      <c r="CQ19" s="75">
        <v>1</v>
      </c>
      <c r="CR19" s="181" t="e">
        <f t="shared" si="49"/>
        <v>#N/A</v>
      </c>
      <c r="CS19" s="107" t="e">
        <v>#N/A</v>
      </c>
      <c r="CT19" s="75" t="e">
        <v>#N/A</v>
      </c>
      <c r="CU19" s="180" t="e">
        <f t="shared" si="17"/>
        <v>#N/A</v>
      </c>
      <c r="CV19" s="75">
        <v>1</v>
      </c>
      <c r="CW19" s="181" t="e">
        <f t="shared" si="50"/>
        <v>#N/A</v>
      </c>
      <c r="CX19" s="107" t="e">
        <v>#N/A</v>
      </c>
      <c r="CY19" s="75" t="e">
        <v>#N/A</v>
      </c>
      <c r="CZ19" s="180" t="e">
        <f t="shared" si="51"/>
        <v>#N/A</v>
      </c>
      <c r="DA19" s="75">
        <v>1</v>
      </c>
      <c r="DB19" s="182" t="e">
        <f t="shared" si="52"/>
        <v>#N/A</v>
      </c>
      <c r="DC19" s="109" t="str">
        <f t="shared" si="18"/>
        <v/>
      </c>
      <c r="DD19" s="76" t="str">
        <f t="shared" si="36"/>
        <v/>
      </c>
      <c r="DE19" s="82">
        <v>1</v>
      </c>
      <c r="DF19" s="183" t="str">
        <f t="shared" si="19"/>
        <v/>
      </c>
      <c r="DG19" s="85" t="s">
        <v>387</v>
      </c>
      <c r="DH19" s="184" t="str">
        <f t="shared" si="53"/>
        <v/>
      </c>
      <c r="DI19" s="77">
        <v>3</v>
      </c>
      <c r="DJ19" s="185" t="str">
        <f t="shared" si="54"/>
        <v/>
      </c>
      <c r="DK19" s="78" t="str">
        <f t="shared" si="55"/>
        <v/>
      </c>
      <c r="DL19" s="75" t="s">
        <v>387</v>
      </c>
      <c r="DM19" s="180" t="str">
        <f t="shared" si="56"/>
        <v/>
      </c>
      <c r="DN19" s="75">
        <v>1</v>
      </c>
      <c r="DO19" s="181" t="str">
        <f t="shared" si="57"/>
        <v/>
      </c>
      <c r="DP19" s="78" t="str">
        <f t="shared" si="58"/>
        <v/>
      </c>
      <c r="DQ19" s="75" t="s">
        <v>387</v>
      </c>
      <c r="DR19" s="180" t="str">
        <f t="shared" si="59"/>
        <v/>
      </c>
      <c r="DS19" s="75">
        <v>1</v>
      </c>
      <c r="DT19" s="181" t="str">
        <f t="shared" si="60"/>
        <v/>
      </c>
      <c r="DU19" s="78" t="str">
        <f t="shared" si="61"/>
        <v/>
      </c>
      <c r="DV19" s="75" t="s">
        <v>387</v>
      </c>
      <c r="DW19" s="180" t="str">
        <f t="shared" si="62"/>
        <v/>
      </c>
      <c r="DX19" s="75">
        <v>1</v>
      </c>
      <c r="DY19" s="154" t="str">
        <f t="shared" si="63"/>
        <v/>
      </c>
      <c r="DZ19" s="506"/>
      <c r="EA19" s="812"/>
      <c r="EB19" s="808"/>
      <c r="EC19" s="808"/>
      <c r="ED19" s="757" t="s">
        <v>626</v>
      </c>
      <c r="EE19" s="848" t="s">
        <v>626</v>
      </c>
      <c r="EF19" s="752"/>
      <c r="EG19" s="749"/>
      <c r="EH19" s="758" t="s">
        <v>626</v>
      </c>
      <c r="EI19" s="758" t="s">
        <v>626</v>
      </c>
      <c r="EJ19" s="751"/>
      <c r="EK19" s="752"/>
      <c r="EL19" s="749"/>
      <c r="EM19" s="749"/>
      <c r="EN19" s="749"/>
      <c r="EO19" s="751"/>
      <c r="EP19" s="752"/>
      <c r="EQ19" s="749"/>
      <c r="ER19" s="749"/>
      <c r="ES19" s="749"/>
      <c r="ET19" s="830" t="s">
        <v>624</v>
      </c>
      <c r="EU19" s="879"/>
      <c r="EV19" s="749"/>
      <c r="EW19" s="749"/>
      <c r="EX19" s="749"/>
      <c r="EY19" s="751"/>
      <c r="EZ19" s="752"/>
      <c r="FA19" s="767" t="s">
        <v>623</v>
      </c>
      <c r="FB19" s="809" t="s">
        <v>623</v>
      </c>
      <c r="FC19" s="809" t="s">
        <v>623</v>
      </c>
      <c r="FD19" s="751"/>
      <c r="FE19" s="752"/>
      <c r="FF19" s="749"/>
      <c r="FG19" s="749"/>
      <c r="FH19" s="749"/>
      <c r="FI19" s="751"/>
      <c r="FJ19" s="859"/>
      <c r="FK19" s="749"/>
      <c r="FL19" s="749"/>
      <c r="FM19" s="749"/>
      <c r="FN19" s="909"/>
      <c r="FO19" s="210"/>
      <c r="FP19" s="43"/>
      <c r="FQ19" s="43"/>
      <c r="FR19" s="55" t="str">
        <f t="shared" si="26"/>
        <v/>
      </c>
      <c r="FS19" s="43"/>
      <c r="FT19" s="56" t="str">
        <f>IF(AR19="","",INDEX($FZ$2:$GD$2,2,MATCH(AR19,#REF!,0)))</f>
        <v/>
      </c>
      <c r="FU19" s="57" t="str">
        <f>IF(AS19="","",INDEX($FZ$2:$GD$2,2,MATCH(AS19,#REF!,0)))</f>
        <v/>
      </c>
      <c r="FV19" s="57" t="str">
        <f>IF(AT19="","",INDEX($FZ$2:$GD$2,2,MATCH(AT19,#REF!,0)))</f>
        <v/>
      </c>
      <c r="FW19" s="57" t="str">
        <f>IF(AU19="","",INDEX($FZ$2:$GD$2,2,MATCH(AU19,#REF!,0)))</f>
        <v/>
      </c>
      <c r="FX19" s="57" t="str">
        <f>IF(AV19="","",INDEX($FZ$2:$GD$2,2,MATCH(AV19,#REF!,0)))</f>
        <v/>
      </c>
      <c r="FY19" s="57" t="str">
        <f>IF(AW19="","",INDEX($FZ$2:$GD$2,2,MATCH(AW19,#REF!,0)))</f>
        <v/>
      </c>
      <c r="FZ19" s="57" t="str">
        <f>IF(AX19="","",INDEX($FZ$2:$GD$2,2,MATCH(AX19,#REF!,0)))</f>
        <v/>
      </c>
      <c r="GA19" s="57" t="str">
        <f>IF(AY19="","",INDEX($FZ$2:$GD$2,2,MATCH(AY19,#REF!,0)))</f>
        <v/>
      </c>
      <c r="GB19" s="57" t="str">
        <f>IF(AZ19="","",INDEX($FZ$2:$GD$2,2,MATCH(AZ19,#REF!,0)))</f>
        <v/>
      </c>
      <c r="GC19" s="58" t="str">
        <f>IF(BA19="","",INDEX($FZ$2:$GD$2,2,MATCH(BA19,#REF!,0)))</f>
        <v/>
      </c>
      <c r="GD19" s="59" t="e">
        <f>SUMPRODUCT(FT19:GC19,#REF!)</f>
        <v>#REF!</v>
      </c>
      <c r="GE19" s="43"/>
      <c r="GF19" s="88" t="str">
        <f t="shared" si="27"/>
        <v/>
      </c>
      <c r="GG19" s="88" t="e">
        <f t="shared" si="28"/>
        <v>#N/A</v>
      </c>
      <c r="GH19" s="88" t="e">
        <f t="shared" si="29"/>
        <v>#N/A</v>
      </c>
      <c r="GI19" s="87" t="e">
        <f t="shared" si="30"/>
        <v>#N/A</v>
      </c>
      <c r="GJ19" s="87" t="str">
        <f t="shared" si="31"/>
        <v/>
      </c>
      <c r="GK19" s="87" t="str">
        <f t="shared" si="32"/>
        <v/>
      </c>
      <c r="GL19" s="87" t="str">
        <f t="shared" si="33"/>
        <v/>
      </c>
      <c r="GM19" s="87" t="str">
        <f t="shared" si="34"/>
        <v/>
      </c>
    </row>
    <row r="20" spans="1:195" s="13" customFormat="1" ht="22.5" customHeight="1" outlineLevel="2">
      <c r="A20" s="1014"/>
      <c r="B20" s="166"/>
      <c r="C20" s="494"/>
      <c r="D20" s="660" t="s">
        <v>385</v>
      </c>
      <c r="E20" s="688" t="s">
        <v>142</v>
      </c>
      <c r="F20" s="688">
        <v>1</v>
      </c>
      <c r="G20" s="688">
        <v>1</v>
      </c>
      <c r="H20" s="688">
        <v>1</v>
      </c>
      <c r="I20" s="663" t="s">
        <v>346</v>
      </c>
      <c r="J20" s="167"/>
      <c r="K20" s="165"/>
      <c r="L20" s="662">
        <v>1974</v>
      </c>
      <c r="M20" s="167" t="str">
        <f t="shared" si="37"/>
        <v>昭49</v>
      </c>
      <c r="N20" s="665">
        <f t="shared" si="4"/>
        <v>46</v>
      </c>
      <c r="O20" s="698">
        <v>689</v>
      </c>
      <c r="P20" s="693" t="s">
        <v>603</v>
      </c>
      <c r="Q20" s="68"/>
      <c r="R20" s="168"/>
      <c r="S20" s="168"/>
      <c r="T20" s="169"/>
      <c r="U20" s="461" t="e">
        <f t="shared" si="38"/>
        <v>#DIV/0!</v>
      </c>
      <c r="V20" s="461" t="e">
        <f t="shared" si="39"/>
        <v>#DIV/0!</v>
      </c>
      <c r="W20" s="462" t="e">
        <f t="shared" si="40"/>
        <v>#DIV/0!</v>
      </c>
      <c r="X20" s="68"/>
      <c r="Y20" s="68"/>
      <c r="Z20" s="68"/>
      <c r="AA20" s="68"/>
      <c r="AB20" s="68"/>
      <c r="AC20" s="79" t="str">
        <f t="shared" si="41"/>
        <v>4: 500㎡以上</v>
      </c>
      <c r="AD20" s="69"/>
      <c r="AE20" s="69" t="str">
        <f t="shared" si="42"/>
        <v/>
      </c>
      <c r="AF20" s="170"/>
      <c r="AG20" s="170"/>
      <c r="AH20" s="171"/>
      <c r="AI20" s="170"/>
      <c r="AJ20" s="170"/>
      <c r="AK20" s="170"/>
      <c r="AL20" s="172"/>
      <c r="AM20" s="172"/>
      <c r="AN20" s="172"/>
      <c r="AO20" s="172"/>
      <c r="AP20" s="173"/>
      <c r="AQ20" s="463" t="str">
        <f t="shared" si="43"/>
        <v/>
      </c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68">
        <f t="shared" si="44"/>
        <v>41</v>
      </c>
      <c r="BC20" s="68"/>
      <c r="BD20" s="68">
        <f t="shared" si="45"/>
        <v>41</v>
      </c>
      <c r="BE20" s="69" t="e">
        <f t="shared" si="11"/>
        <v>#REF!</v>
      </c>
      <c r="BF20" s="146"/>
      <c r="BG20" s="465"/>
      <c r="BH20" s="466"/>
      <c r="BI20" s="174"/>
      <c r="BJ20" s="175"/>
      <c r="BK20" s="467"/>
      <c r="BL20" s="465"/>
      <c r="BM20" s="441" t="str">
        <f t="shared" si="46"/>
        <v/>
      </c>
      <c r="BN20" s="663" t="s">
        <v>603</v>
      </c>
      <c r="BO20" s="663">
        <v>1</v>
      </c>
      <c r="BP20" s="441"/>
      <c r="BQ20" s="1023"/>
      <c r="BR20" s="694" t="s">
        <v>3</v>
      </c>
      <c r="BS20" s="694" t="s">
        <v>2</v>
      </c>
      <c r="BT20" s="694" t="s">
        <v>2</v>
      </c>
      <c r="BU20" s="694" t="s">
        <v>3</v>
      </c>
      <c r="BV20" s="694" t="s">
        <v>2</v>
      </c>
      <c r="BW20" s="694" t="s">
        <v>2</v>
      </c>
      <c r="BX20" s="694" t="s">
        <v>2</v>
      </c>
      <c r="BY20" s="693" t="s">
        <v>607</v>
      </c>
      <c r="BZ20" s="441"/>
      <c r="CA20" s="695" t="s">
        <v>621</v>
      </c>
      <c r="CB20" s="696"/>
      <c r="CC20" s="499"/>
      <c r="CD20" s="192">
        <v>1</v>
      </c>
      <c r="CE20" s="177" t="s">
        <v>387</v>
      </c>
      <c r="CF20" s="178" t="str">
        <f t="shared" si="35"/>
        <v/>
      </c>
      <c r="CG20" s="176" t="str">
        <f t="shared" si="12"/>
        <v/>
      </c>
      <c r="CH20" s="179"/>
      <c r="CI20" s="106" t="str">
        <f t="shared" si="13"/>
        <v/>
      </c>
      <c r="CJ20" s="75" t="s">
        <v>387</v>
      </c>
      <c r="CK20" s="180" t="str">
        <f t="shared" si="14"/>
        <v/>
      </c>
      <c r="CL20" s="75">
        <v>1</v>
      </c>
      <c r="CM20" s="181" t="str">
        <f t="shared" si="47"/>
        <v/>
      </c>
      <c r="CN20" s="107" t="e">
        <v>#N/A</v>
      </c>
      <c r="CO20" s="75" t="e">
        <v>#N/A</v>
      </c>
      <c r="CP20" s="180" t="e">
        <f t="shared" si="48"/>
        <v>#N/A</v>
      </c>
      <c r="CQ20" s="75">
        <v>1</v>
      </c>
      <c r="CR20" s="181" t="e">
        <f t="shared" si="49"/>
        <v>#N/A</v>
      </c>
      <c r="CS20" s="107" t="e">
        <v>#N/A</v>
      </c>
      <c r="CT20" s="75" t="e">
        <v>#N/A</v>
      </c>
      <c r="CU20" s="180" t="e">
        <f t="shared" si="17"/>
        <v>#N/A</v>
      </c>
      <c r="CV20" s="75">
        <v>1</v>
      </c>
      <c r="CW20" s="181" t="e">
        <f t="shared" si="50"/>
        <v>#N/A</v>
      </c>
      <c r="CX20" s="107" t="e">
        <v>#N/A</v>
      </c>
      <c r="CY20" s="75" t="e">
        <v>#N/A</v>
      </c>
      <c r="CZ20" s="180" t="e">
        <f t="shared" si="51"/>
        <v>#N/A</v>
      </c>
      <c r="DA20" s="75">
        <v>1</v>
      </c>
      <c r="DB20" s="182" t="e">
        <f t="shared" si="52"/>
        <v>#N/A</v>
      </c>
      <c r="DC20" s="109" t="str">
        <f t="shared" si="18"/>
        <v/>
      </c>
      <c r="DD20" s="76" t="str">
        <f t="shared" si="36"/>
        <v/>
      </c>
      <c r="DE20" s="82">
        <v>1</v>
      </c>
      <c r="DF20" s="183" t="str">
        <f t="shared" si="19"/>
        <v/>
      </c>
      <c r="DG20" s="85" t="s">
        <v>387</v>
      </c>
      <c r="DH20" s="184" t="str">
        <f t="shared" si="53"/>
        <v/>
      </c>
      <c r="DI20" s="77">
        <v>3</v>
      </c>
      <c r="DJ20" s="185" t="str">
        <f t="shared" si="54"/>
        <v/>
      </c>
      <c r="DK20" s="78" t="str">
        <f t="shared" si="55"/>
        <v/>
      </c>
      <c r="DL20" s="75" t="s">
        <v>387</v>
      </c>
      <c r="DM20" s="180" t="str">
        <f t="shared" si="56"/>
        <v/>
      </c>
      <c r="DN20" s="75">
        <v>1</v>
      </c>
      <c r="DO20" s="181" t="str">
        <f t="shared" si="57"/>
        <v/>
      </c>
      <c r="DP20" s="78" t="str">
        <f t="shared" si="58"/>
        <v/>
      </c>
      <c r="DQ20" s="75" t="s">
        <v>387</v>
      </c>
      <c r="DR20" s="180" t="str">
        <f t="shared" si="59"/>
        <v/>
      </c>
      <c r="DS20" s="75">
        <v>1</v>
      </c>
      <c r="DT20" s="181" t="str">
        <f t="shared" si="60"/>
        <v/>
      </c>
      <c r="DU20" s="78" t="str">
        <f t="shared" si="61"/>
        <v/>
      </c>
      <c r="DV20" s="75" t="s">
        <v>387</v>
      </c>
      <c r="DW20" s="180" t="str">
        <f t="shared" si="62"/>
        <v/>
      </c>
      <c r="DX20" s="75">
        <v>1</v>
      </c>
      <c r="DY20" s="154" t="str">
        <f t="shared" si="63"/>
        <v/>
      </c>
      <c r="DZ20" s="506"/>
      <c r="EA20" s="812"/>
      <c r="EB20" s="808"/>
      <c r="EC20" s="808"/>
      <c r="ED20" s="816"/>
      <c r="EE20" s="845"/>
      <c r="EF20" s="744"/>
      <c r="EG20" s="749"/>
      <c r="EH20" s="757" t="s">
        <v>626</v>
      </c>
      <c r="EI20" s="757" t="s">
        <v>626</v>
      </c>
      <c r="EJ20" s="751"/>
      <c r="EK20" s="752"/>
      <c r="EL20" s="749"/>
      <c r="EM20" s="749"/>
      <c r="EN20" s="749"/>
      <c r="EO20" s="751"/>
      <c r="EP20" s="752"/>
      <c r="EQ20" s="749"/>
      <c r="ER20" s="749"/>
      <c r="ES20" s="749"/>
      <c r="ET20" s="830" t="s">
        <v>624</v>
      </c>
      <c r="EU20" s="898"/>
      <c r="EV20" s="779"/>
      <c r="EW20" s="779"/>
      <c r="EX20" s="749"/>
      <c r="EY20" s="751"/>
      <c r="EZ20" s="752"/>
      <c r="FA20" s="767" t="s">
        <v>623</v>
      </c>
      <c r="FB20" s="767" t="s">
        <v>623</v>
      </c>
      <c r="FC20" s="767" t="s">
        <v>623</v>
      </c>
      <c r="FD20" s="751"/>
      <c r="FE20" s="752"/>
      <c r="FF20" s="749"/>
      <c r="FG20" s="749"/>
      <c r="FH20" s="749"/>
      <c r="FI20" s="751"/>
      <c r="FJ20" s="859"/>
      <c r="FK20" s="749"/>
      <c r="FL20" s="749"/>
      <c r="FM20" s="749"/>
      <c r="FN20" s="909"/>
      <c r="FO20" s="210"/>
      <c r="FP20" s="43"/>
      <c r="FQ20" s="43"/>
      <c r="FR20" s="55" t="str">
        <f t="shared" si="26"/>
        <v/>
      </c>
      <c r="FS20" s="43"/>
      <c r="FT20" s="56" t="str">
        <f>IF(AR20="","",INDEX($FZ$2:$GD$2,2,MATCH(AR20,#REF!,0)))</f>
        <v/>
      </c>
      <c r="FU20" s="57" t="str">
        <f>IF(AS20="","",INDEX($FZ$2:$GD$2,2,MATCH(AS20,#REF!,0)))</f>
        <v/>
      </c>
      <c r="FV20" s="57" t="str">
        <f>IF(AT20="","",INDEX($FZ$2:$GD$2,2,MATCH(AT20,#REF!,0)))</f>
        <v/>
      </c>
      <c r="FW20" s="57" t="str">
        <f>IF(AU20="","",INDEX($FZ$2:$GD$2,2,MATCH(AU20,#REF!,0)))</f>
        <v/>
      </c>
      <c r="FX20" s="57" t="str">
        <f>IF(AV20="","",INDEX($FZ$2:$GD$2,2,MATCH(AV20,#REF!,0)))</f>
        <v/>
      </c>
      <c r="FY20" s="57" t="str">
        <f>IF(AW20="","",INDEX($FZ$2:$GD$2,2,MATCH(AW20,#REF!,0)))</f>
        <v/>
      </c>
      <c r="FZ20" s="57" t="str">
        <f>IF(AX20="","",INDEX($FZ$2:$GD$2,2,MATCH(AX20,#REF!,0)))</f>
        <v/>
      </c>
      <c r="GA20" s="57" t="str">
        <f>IF(AY20="","",INDEX($FZ$2:$GD$2,2,MATCH(AY20,#REF!,0)))</f>
        <v/>
      </c>
      <c r="GB20" s="57" t="str">
        <f>IF(AZ20="","",INDEX($FZ$2:$GD$2,2,MATCH(AZ20,#REF!,0)))</f>
        <v/>
      </c>
      <c r="GC20" s="58" t="str">
        <f>IF(BA20="","",INDEX($FZ$2:$GD$2,2,MATCH(BA20,#REF!,0)))</f>
        <v/>
      </c>
      <c r="GD20" s="59" t="e">
        <f>SUMPRODUCT(FT20:GC20,#REF!)</f>
        <v>#REF!</v>
      </c>
      <c r="GE20" s="43"/>
      <c r="GF20" s="88" t="str">
        <f t="shared" si="27"/>
        <v/>
      </c>
      <c r="GG20" s="88" t="e">
        <f t="shared" si="28"/>
        <v>#N/A</v>
      </c>
      <c r="GH20" s="88" t="e">
        <f t="shared" si="29"/>
        <v>#N/A</v>
      </c>
      <c r="GI20" s="87" t="e">
        <f t="shared" si="30"/>
        <v>#N/A</v>
      </c>
      <c r="GJ20" s="87" t="str">
        <f t="shared" si="31"/>
        <v/>
      </c>
      <c r="GK20" s="87" t="str">
        <f t="shared" si="32"/>
        <v/>
      </c>
      <c r="GL20" s="87" t="str">
        <f t="shared" si="33"/>
        <v/>
      </c>
      <c r="GM20" s="87" t="str">
        <f t="shared" si="34"/>
        <v/>
      </c>
    </row>
    <row r="21" spans="1:195" s="13" customFormat="1" ht="22.5" customHeight="1" outlineLevel="2">
      <c r="A21" s="1014"/>
      <c r="B21" s="166"/>
      <c r="C21" s="494"/>
      <c r="D21" s="664" t="s">
        <v>385</v>
      </c>
      <c r="E21" s="667" t="s">
        <v>531</v>
      </c>
      <c r="F21" s="688"/>
      <c r="G21" s="688"/>
      <c r="H21" s="688">
        <v>1</v>
      </c>
      <c r="I21" s="661" t="s">
        <v>346</v>
      </c>
      <c r="J21" s="167"/>
      <c r="K21" s="165"/>
      <c r="L21" s="665">
        <v>1995</v>
      </c>
      <c r="M21" s="167" t="str">
        <f t="shared" si="37"/>
        <v>平7</v>
      </c>
      <c r="N21" s="665">
        <f t="shared" si="4"/>
        <v>25</v>
      </c>
      <c r="O21" s="697">
        <v>103.5</v>
      </c>
      <c r="P21" s="694" t="s">
        <v>70</v>
      </c>
      <c r="Q21" s="68"/>
      <c r="R21" s="168"/>
      <c r="S21" s="168"/>
      <c r="T21" s="169"/>
      <c r="U21" s="461" t="e">
        <f t="shared" si="38"/>
        <v>#DIV/0!</v>
      </c>
      <c r="V21" s="461" t="e">
        <f t="shared" si="39"/>
        <v>#DIV/0!</v>
      </c>
      <c r="W21" s="462" t="e">
        <f t="shared" si="40"/>
        <v>#DIV/0!</v>
      </c>
      <c r="X21" s="68"/>
      <c r="Y21" s="68"/>
      <c r="Z21" s="68"/>
      <c r="AA21" s="68"/>
      <c r="AB21" s="68"/>
      <c r="AC21" s="79" t="str">
        <f t="shared" si="41"/>
        <v>6: 100㎡以上</v>
      </c>
      <c r="AD21" s="69"/>
      <c r="AE21" s="69" t="str">
        <f t="shared" si="42"/>
        <v/>
      </c>
      <c r="AF21" s="170"/>
      <c r="AG21" s="170"/>
      <c r="AH21" s="171"/>
      <c r="AI21" s="170"/>
      <c r="AJ21" s="170"/>
      <c r="AK21" s="170"/>
      <c r="AL21" s="172"/>
      <c r="AM21" s="172"/>
      <c r="AN21" s="172"/>
      <c r="AO21" s="172"/>
      <c r="AP21" s="173"/>
      <c r="AQ21" s="463" t="str">
        <f t="shared" si="43"/>
        <v/>
      </c>
      <c r="AR21" s="464"/>
      <c r="AS21" s="464"/>
      <c r="AT21" s="464"/>
      <c r="AU21" s="464"/>
      <c r="AV21" s="464"/>
      <c r="AW21" s="464"/>
      <c r="AX21" s="464"/>
      <c r="AY21" s="464"/>
      <c r="AZ21" s="464"/>
      <c r="BA21" s="464"/>
      <c r="BB21" s="68">
        <f t="shared" si="44"/>
        <v>20</v>
      </c>
      <c r="BC21" s="68"/>
      <c r="BD21" s="68">
        <f t="shared" si="45"/>
        <v>20</v>
      </c>
      <c r="BE21" s="69" t="e">
        <f t="shared" si="11"/>
        <v>#REF!</v>
      </c>
      <c r="BF21" s="146"/>
      <c r="BG21" s="465"/>
      <c r="BH21" s="466"/>
      <c r="BI21" s="174"/>
      <c r="BJ21" s="175"/>
      <c r="BK21" s="467"/>
      <c r="BL21" s="465"/>
      <c r="BM21" s="441" t="str">
        <f t="shared" si="46"/>
        <v/>
      </c>
      <c r="BN21" s="661" t="s">
        <v>70</v>
      </c>
      <c r="BO21" s="661">
        <v>1</v>
      </c>
      <c r="BP21" s="441" t="s">
        <v>2</v>
      </c>
      <c r="BQ21" s="441" t="s">
        <v>414</v>
      </c>
      <c r="BR21" s="663"/>
      <c r="BS21" s="663"/>
      <c r="BT21" s="663"/>
      <c r="BU21" s="663"/>
      <c r="BV21" s="663"/>
      <c r="BW21" s="663"/>
      <c r="BX21" s="663"/>
      <c r="BY21" s="663"/>
      <c r="BZ21" s="441" t="s">
        <v>1</v>
      </c>
      <c r="CA21" s="695"/>
      <c r="CB21" s="696"/>
      <c r="CC21" s="499"/>
      <c r="CD21" s="192">
        <v>1</v>
      </c>
      <c r="CE21" s="177" t="s">
        <v>387</v>
      </c>
      <c r="CF21" s="178" t="str">
        <f t="shared" si="35"/>
        <v/>
      </c>
      <c r="CG21" s="176" t="str">
        <f t="shared" si="12"/>
        <v/>
      </c>
      <c r="CH21" s="179"/>
      <c r="CI21" s="106" t="str">
        <f t="shared" si="13"/>
        <v/>
      </c>
      <c r="CJ21" s="75" t="s">
        <v>387</v>
      </c>
      <c r="CK21" s="180" t="str">
        <f t="shared" si="14"/>
        <v/>
      </c>
      <c r="CL21" s="75">
        <v>1</v>
      </c>
      <c r="CM21" s="181" t="str">
        <f t="shared" si="47"/>
        <v/>
      </c>
      <c r="CN21" s="107" t="e">
        <v>#N/A</v>
      </c>
      <c r="CO21" s="75" t="e">
        <v>#N/A</v>
      </c>
      <c r="CP21" s="180" t="e">
        <f t="shared" si="48"/>
        <v>#N/A</v>
      </c>
      <c r="CQ21" s="75">
        <v>1</v>
      </c>
      <c r="CR21" s="181" t="e">
        <f t="shared" si="49"/>
        <v>#N/A</v>
      </c>
      <c r="CS21" s="107" t="e">
        <v>#N/A</v>
      </c>
      <c r="CT21" s="75" t="e">
        <v>#N/A</v>
      </c>
      <c r="CU21" s="180" t="e">
        <f t="shared" si="17"/>
        <v>#N/A</v>
      </c>
      <c r="CV21" s="75">
        <v>1</v>
      </c>
      <c r="CW21" s="181" t="e">
        <f t="shared" si="50"/>
        <v>#N/A</v>
      </c>
      <c r="CX21" s="107" t="e">
        <v>#N/A</v>
      </c>
      <c r="CY21" s="75" t="e">
        <v>#N/A</v>
      </c>
      <c r="CZ21" s="180" t="e">
        <f t="shared" si="51"/>
        <v>#N/A</v>
      </c>
      <c r="DA21" s="75">
        <v>1</v>
      </c>
      <c r="DB21" s="182" t="e">
        <f t="shared" si="52"/>
        <v>#N/A</v>
      </c>
      <c r="DC21" s="109" t="str">
        <f t="shared" si="18"/>
        <v/>
      </c>
      <c r="DD21" s="76" t="str">
        <f t="shared" si="36"/>
        <v/>
      </c>
      <c r="DE21" s="82">
        <v>1</v>
      </c>
      <c r="DF21" s="183" t="str">
        <f t="shared" si="19"/>
        <v/>
      </c>
      <c r="DG21" s="85" t="s">
        <v>387</v>
      </c>
      <c r="DH21" s="184" t="str">
        <f t="shared" si="53"/>
        <v/>
      </c>
      <c r="DI21" s="77">
        <v>3</v>
      </c>
      <c r="DJ21" s="185" t="str">
        <f t="shared" si="54"/>
        <v/>
      </c>
      <c r="DK21" s="78" t="str">
        <f t="shared" si="55"/>
        <v/>
      </c>
      <c r="DL21" s="75" t="s">
        <v>387</v>
      </c>
      <c r="DM21" s="180" t="str">
        <f t="shared" si="56"/>
        <v/>
      </c>
      <c r="DN21" s="75">
        <v>1</v>
      </c>
      <c r="DO21" s="181" t="str">
        <f t="shared" si="57"/>
        <v/>
      </c>
      <c r="DP21" s="78" t="str">
        <f t="shared" si="58"/>
        <v/>
      </c>
      <c r="DQ21" s="75" t="s">
        <v>387</v>
      </c>
      <c r="DR21" s="180" t="str">
        <f t="shared" si="59"/>
        <v/>
      </c>
      <c r="DS21" s="75">
        <v>1</v>
      </c>
      <c r="DT21" s="181" t="str">
        <f t="shared" si="60"/>
        <v/>
      </c>
      <c r="DU21" s="78" t="str">
        <f t="shared" si="61"/>
        <v/>
      </c>
      <c r="DV21" s="75" t="s">
        <v>387</v>
      </c>
      <c r="DW21" s="180" t="str">
        <f t="shared" si="62"/>
        <v/>
      </c>
      <c r="DX21" s="75">
        <v>1</v>
      </c>
      <c r="DY21" s="154" t="str">
        <f t="shared" si="63"/>
        <v/>
      </c>
      <c r="DZ21" s="506"/>
      <c r="EA21" s="812"/>
      <c r="EB21" s="808"/>
      <c r="EC21" s="808"/>
      <c r="ED21" s="816"/>
      <c r="EE21" s="849"/>
      <c r="EF21" s="759"/>
      <c r="EG21" s="757" t="s">
        <v>626</v>
      </c>
      <c r="EH21" s="760"/>
      <c r="EI21" s="760"/>
      <c r="EJ21" s="761"/>
      <c r="EK21" s="805"/>
      <c r="EL21" s="760"/>
      <c r="EM21" s="760"/>
      <c r="EN21" s="760"/>
      <c r="EO21" s="880" t="s">
        <v>629</v>
      </c>
      <c r="EP21" s="878"/>
      <c r="EQ21" s="763"/>
      <c r="ER21" s="763"/>
      <c r="ES21" s="763"/>
      <c r="ET21" s="764"/>
      <c r="EU21" s="878"/>
      <c r="EV21" s="763"/>
      <c r="EW21" s="763"/>
      <c r="EX21" s="763"/>
      <c r="EY21" s="764"/>
      <c r="EZ21" s="878"/>
      <c r="FA21" s="763"/>
      <c r="FB21" s="763"/>
      <c r="FC21" s="763"/>
      <c r="FD21" s="764"/>
      <c r="FE21" s="878"/>
      <c r="FF21" s="763"/>
      <c r="FG21" s="763"/>
      <c r="FH21" s="763"/>
      <c r="FI21" s="764"/>
      <c r="FJ21" s="860"/>
      <c r="FK21" s="763"/>
      <c r="FL21" s="763"/>
      <c r="FM21" s="763"/>
      <c r="FN21" s="908"/>
      <c r="FO21" s="210"/>
      <c r="FP21" s="43"/>
      <c r="FQ21" s="43"/>
      <c r="FR21" s="55" t="str">
        <f t="shared" si="26"/>
        <v/>
      </c>
      <c r="FS21" s="43"/>
      <c r="FT21" s="56" t="str">
        <f>IF(AR21="","",INDEX($FZ$2:$GD$2,2,MATCH(AR21,#REF!,0)))</f>
        <v/>
      </c>
      <c r="FU21" s="57" t="str">
        <f>IF(AS21="","",INDEX($FZ$2:$GD$2,2,MATCH(AS21,#REF!,0)))</f>
        <v/>
      </c>
      <c r="FV21" s="57" t="str">
        <f>IF(AT21="","",INDEX($FZ$2:$GD$2,2,MATCH(AT21,#REF!,0)))</f>
        <v/>
      </c>
      <c r="FW21" s="57" t="str">
        <f>IF(AU21="","",INDEX($FZ$2:$GD$2,2,MATCH(AU21,#REF!,0)))</f>
        <v/>
      </c>
      <c r="FX21" s="57" t="str">
        <f>IF(AV21="","",INDEX($FZ$2:$GD$2,2,MATCH(AV21,#REF!,0)))</f>
        <v/>
      </c>
      <c r="FY21" s="57" t="str">
        <f>IF(AW21="","",INDEX($FZ$2:$GD$2,2,MATCH(AW21,#REF!,0)))</f>
        <v/>
      </c>
      <c r="FZ21" s="57" t="str">
        <f>IF(AX21="","",INDEX($FZ$2:$GD$2,2,MATCH(AX21,#REF!,0)))</f>
        <v/>
      </c>
      <c r="GA21" s="57" t="str">
        <f>IF(AY21="","",INDEX($FZ$2:$GD$2,2,MATCH(AY21,#REF!,0)))</f>
        <v/>
      </c>
      <c r="GB21" s="57" t="str">
        <f>IF(AZ21="","",INDEX($FZ$2:$GD$2,2,MATCH(AZ21,#REF!,0)))</f>
        <v/>
      </c>
      <c r="GC21" s="58" t="str">
        <f>IF(BA21="","",INDEX($FZ$2:$GD$2,2,MATCH(BA21,#REF!,0)))</f>
        <v/>
      </c>
      <c r="GD21" s="59" t="e">
        <f>SUMPRODUCT(FT21:GC21,#REF!)</f>
        <v>#REF!</v>
      </c>
      <c r="GE21" s="43"/>
      <c r="GF21" s="88" t="str">
        <f t="shared" si="27"/>
        <v/>
      </c>
      <c r="GG21" s="88" t="e">
        <f t="shared" si="28"/>
        <v>#N/A</v>
      </c>
      <c r="GH21" s="88" t="e">
        <f t="shared" si="29"/>
        <v>#N/A</v>
      </c>
      <c r="GI21" s="87" t="e">
        <f t="shared" si="30"/>
        <v>#N/A</v>
      </c>
      <c r="GJ21" s="87" t="str">
        <f t="shared" si="31"/>
        <v/>
      </c>
      <c r="GK21" s="87" t="str">
        <f t="shared" si="32"/>
        <v/>
      </c>
      <c r="GL21" s="87" t="str">
        <f t="shared" si="33"/>
        <v/>
      </c>
      <c r="GM21" s="87" t="str">
        <f t="shared" si="34"/>
        <v/>
      </c>
    </row>
    <row r="22" spans="1:195" s="13" customFormat="1" ht="22.5" customHeight="1" outlineLevel="2">
      <c r="A22" s="1014"/>
      <c r="B22" s="166"/>
      <c r="C22" s="494"/>
      <c r="D22" s="660" t="s">
        <v>384</v>
      </c>
      <c r="E22" s="688" t="s">
        <v>639</v>
      </c>
      <c r="F22" s="688">
        <v>1</v>
      </c>
      <c r="G22" s="688">
        <v>1</v>
      </c>
      <c r="H22" s="688">
        <v>1</v>
      </c>
      <c r="I22" s="663" t="s">
        <v>354</v>
      </c>
      <c r="J22" s="167"/>
      <c r="K22" s="165"/>
      <c r="L22" s="662">
        <v>1996</v>
      </c>
      <c r="M22" s="167" t="str">
        <f t="shared" si="37"/>
        <v>平8</v>
      </c>
      <c r="N22" s="665">
        <f t="shared" si="4"/>
        <v>24</v>
      </c>
      <c r="O22" s="697">
        <v>301.5</v>
      </c>
      <c r="P22" s="693" t="s">
        <v>603</v>
      </c>
      <c r="Q22" s="68"/>
      <c r="R22" s="168"/>
      <c r="S22" s="168"/>
      <c r="T22" s="169"/>
      <c r="U22" s="461" t="e">
        <f t="shared" si="38"/>
        <v>#DIV/0!</v>
      </c>
      <c r="V22" s="461" t="e">
        <f t="shared" si="39"/>
        <v>#DIV/0!</v>
      </c>
      <c r="W22" s="462" t="e">
        <f t="shared" si="40"/>
        <v>#DIV/0!</v>
      </c>
      <c r="X22" s="68"/>
      <c r="Y22" s="68"/>
      <c r="Z22" s="68"/>
      <c r="AA22" s="68"/>
      <c r="AB22" s="68"/>
      <c r="AC22" s="79" t="str">
        <f t="shared" si="41"/>
        <v>5: 200㎡以上</v>
      </c>
      <c r="AD22" s="69"/>
      <c r="AE22" s="69" t="str">
        <f t="shared" si="42"/>
        <v/>
      </c>
      <c r="AF22" s="170"/>
      <c r="AG22" s="170"/>
      <c r="AH22" s="171"/>
      <c r="AI22" s="170"/>
      <c r="AJ22" s="170"/>
      <c r="AK22" s="170"/>
      <c r="AL22" s="172"/>
      <c r="AM22" s="172"/>
      <c r="AN22" s="172"/>
      <c r="AO22" s="172"/>
      <c r="AP22" s="173"/>
      <c r="AQ22" s="463" t="str">
        <f t="shared" si="43"/>
        <v/>
      </c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68">
        <f t="shared" si="44"/>
        <v>19</v>
      </c>
      <c r="BC22" s="68"/>
      <c r="BD22" s="68">
        <f t="shared" si="45"/>
        <v>19</v>
      </c>
      <c r="BE22" s="69" t="e">
        <f t="shared" si="11"/>
        <v>#REF!</v>
      </c>
      <c r="BF22" s="146"/>
      <c r="BG22" s="465"/>
      <c r="BH22" s="466"/>
      <c r="BI22" s="174"/>
      <c r="BJ22" s="175"/>
      <c r="BK22" s="467"/>
      <c r="BL22" s="465"/>
      <c r="BM22" s="441" t="str">
        <f t="shared" si="46"/>
        <v/>
      </c>
      <c r="BN22" s="663" t="s">
        <v>603</v>
      </c>
      <c r="BO22" s="663">
        <v>1</v>
      </c>
      <c r="BP22" s="441"/>
      <c r="BQ22" s="1023"/>
      <c r="BR22" s="693" t="s">
        <v>3</v>
      </c>
      <c r="BS22" s="693" t="s">
        <v>1</v>
      </c>
      <c r="BT22" s="693" t="s">
        <v>2</v>
      </c>
      <c r="BU22" s="694" t="s">
        <v>2</v>
      </c>
      <c r="BV22" s="694" t="s">
        <v>1</v>
      </c>
      <c r="BW22" s="693" t="s">
        <v>1</v>
      </c>
      <c r="BX22" s="694" t="s">
        <v>2</v>
      </c>
      <c r="BY22" s="693" t="s">
        <v>607</v>
      </c>
      <c r="BZ22" s="441"/>
      <c r="CA22" s="695"/>
      <c r="CB22" s="696"/>
      <c r="CC22" s="499"/>
      <c r="CD22" s="192">
        <v>1</v>
      </c>
      <c r="CE22" s="177" t="s">
        <v>387</v>
      </c>
      <c r="CF22" s="178" t="str">
        <f t="shared" si="35"/>
        <v/>
      </c>
      <c r="CG22" s="176" t="str">
        <f t="shared" si="12"/>
        <v/>
      </c>
      <c r="CH22" s="179"/>
      <c r="CI22" s="106" t="str">
        <f t="shared" si="13"/>
        <v/>
      </c>
      <c r="CJ22" s="75" t="s">
        <v>387</v>
      </c>
      <c r="CK22" s="180" t="str">
        <f t="shared" si="14"/>
        <v/>
      </c>
      <c r="CL22" s="75">
        <v>1</v>
      </c>
      <c r="CM22" s="181" t="str">
        <f t="shared" si="47"/>
        <v/>
      </c>
      <c r="CN22" s="107" t="e">
        <v>#N/A</v>
      </c>
      <c r="CO22" s="75" t="e">
        <v>#N/A</v>
      </c>
      <c r="CP22" s="180" t="e">
        <f t="shared" si="48"/>
        <v>#N/A</v>
      </c>
      <c r="CQ22" s="75">
        <v>1</v>
      </c>
      <c r="CR22" s="181" t="e">
        <f t="shared" si="49"/>
        <v>#N/A</v>
      </c>
      <c r="CS22" s="107" t="e">
        <v>#N/A</v>
      </c>
      <c r="CT22" s="75" t="e">
        <v>#N/A</v>
      </c>
      <c r="CU22" s="180" t="e">
        <f t="shared" si="17"/>
        <v>#N/A</v>
      </c>
      <c r="CV22" s="75">
        <v>1</v>
      </c>
      <c r="CW22" s="181" t="e">
        <f t="shared" si="50"/>
        <v>#N/A</v>
      </c>
      <c r="CX22" s="107" t="e">
        <v>#N/A</v>
      </c>
      <c r="CY22" s="75" t="e">
        <v>#N/A</v>
      </c>
      <c r="CZ22" s="180" t="e">
        <f t="shared" si="51"/>
        <v>#N/A</v>
      </c>
      <c r="DA22" s="75">
        <v>1</v>
      </c>
      <c r="DB22" s="182" t="e">
        <f t="shared" si="52"/>
        <v>#N/A</v>
      </c>
      <c r="DC22" s="109" t="str">
        <f t="shared" si="18"/>
        <v/>
      </c>
      <c r="DD22" s="76" t="str">
        <f t="shared" si="36"/>
        <v/>
      </c>
      <c r="DE22" s="82">
        <v>1</v>
      </c>
      <c r="DF22" s="183" t="str">
        <f t="shared" si="19"/>
        <v/>
      </c>
      <c r="DG22" s="85" t="s">
        <v>387</v>
      </c>
      <c r="DH22" s="184" t="str">
        <f t="shared" si="53"/>
        <v/>
      </c>
      <c r="DI22" s="77">
        <v>3</v>
      </c>
      <c r="DJ22" s="185" t="str">
        <f t="shared" si="54"/>
        <v/>
      </c>
      <c r="DK22" s="78" t="str">
        <f t="shared" si="55"/>
        <v/>
      </c>
      <c r="DL22" s="75" t="s">
        <v>387</v>
      </c>
      <c r="DM22" s="180" t="str">
        <f t="shared" si="56"/>
        <v/>
      </c>
      <c r="DN22" s="75">
        <v>1</v>
      </c>
      <c r="DO22" s="181" t="str">
        <f t="shared" si="57"/>
        <v/>
      </c>
      <c r="DP22" s="78" t="str">
        <f t="shared" si="58"/>
        <v/>
      </c>
      <c r="DQ22" s="75" t="s">
        <v>387</v>
      </c>
      <c r="DR22" s="180" t="str">
        <f t="shared" si="59"/>
        <v/>
      </c>
      <c r="DS22" s="75">
        <v>1</v>
      </c>
      <c r="DT22" s="181" t="str">
        <f t="shared" si="60"/>
        <v/>
      </c>
      <c r="DU22" s="78" t="str">
        <f t="shared" si="61"/>
        <v/>
      </c>
      <c r="DV22" s="75" t="s">
        <v>387</v>
      </c>
      <c r="DW22" s="180" t="str">
        <f t="shared" si="62"/>
        <v/>
      </c>
      <c r="DX22" s="75">
        <v>1</v>
      </c>
      <c r="DY22" s="154" t="str">
        <f t="shared" si="63"/>
        <v/>
      </c>
      <c r="DZ22" s="506"/>
      <c r="EA22" s="812"/>
      <c r="EB22" s="808"/>
      <c r="EC22" s="808"/>
      <c r="ED22" s="808"/>
      <c r="EE22" s="842"/>
      <c r="EF22" s="752"/>
      <c r="EG22" s="749"/>
      <c r="EH22" s="762" t="s">
        <v>628</v>
      </c>
      <c r="EI22" s="763"/>
      <c r="EJ22" s="764"/>
      <c r="EK22" s="878"/>
      <c r="EL22" s="763"/>
      <c r="EM22" s="763"/>
      <c r="EN22" s="763"/>
      <c r="EO22" s="764"/>
      <c r="EP22" s="878"/>
      <c r="EQ22" s="763"/>
      <c r="ER22" s="763"/>
      <c r="ES22" s="763"/>
      <c r="ET22" s="764"/>
      <c r="EU22" s="878"/>
      <c r="EV22" s="763"/>
      <c r="EW22" s="763"/>
      <c r="EX22" s="763"/>
      <c r="EY22" s="764"/>
      <c r="EZ22" s="878"/>
      <c r="FA22" s="763"/>
      <c r="FB22" s="763"/>
      <c r="FC22" s="763"/>
      <c r="FD22" s="764"/>
      <c r="FE22" s="878"/>
      <c r="FF22" s="763"/>
      <c r="FG22" s="763"/>
      <c r="FH22" s="763"/>
      <c r="FI22" s="764"/>
      <c r="FJ22" s="860"/>
      <c r="FK22" s="763"/>
      <c r="FL22" s="763"/>
      <c r="FM22" s="763"/>
      <c r="FN22" s="908"/>
      <c r="FO22" s="210"/>
      <c r="FP22" s="43"/>
      <c r="FQ22" s="43"/>
      <c r="FR22" s="55" t="str">
        <f t="shared" si="26"/>
        <v/>
      </c>
      <c r="FS22" s="43"/>
      <c r="FT22" s="56" t="str">
        <f>IF(AR22="","",INDEX($FZ$2:$GD$2,2,MATCH(AR22,#REF!,0)))</f>
        <v/>
      </c>
      <c r="FU22" s="57" t="str">
        <f>IF(AS22="","",INDEX($FZ$2:$GD$2,2,MATCH(AS22,#REF!,0)))</f>
        <v/>
      </c>
      <c r="FV22" s="57" t="str">
        <f>IF(AT22="","",INDEX($FZ$2:$GD$2,2,MATCH(AT22,#REF!,0)))</f>
        <v/>
      </c>
      <c r="FW22" s="57" t="str">
        <f>IF(AU22="","",INDEX($FZ$2:$GD$2,2,MATCH(AU22,#REF!,0)))</f>
        <v/>
      </c>
      <c r="FX22" s="57" t="str">
        <f>IF(AV22="","",INDEX($FZ$2:$GD$2,2,MATCH(AV22,#REF!,0)))</f>
        <v/>
      </c>
      <c r="FY22" s="57" t="str">
        <f>IF(AW22="","",INDEX($FZ$2:$GD$2,2,MATCH(AW22,#REF!,0)))</f>
        <v/>
      </c>
      <c r="FZ22" s="57" t="str">
        <f>IF(AX22="","",INDEX($FZ$2:$GD$2,2,MATCH(AX22,#REF!,0)))</f>
        <v/>
      </c>
      <c r="GA22" s="57" t="str">
        <f>IF(AY22="","",INDEX($FZ$2:$GD$2,2,MATCH(AY22,#REF!,0)))</f>
        <v/>
      </c>
      <c r="GB22" s="57" t="str">
        <f>IF(AZ22="","",INDEX($FZ$2:$GD$2,2,MATCH(AZ22,#REF!,0)))</f>
        <v/>
      </c>
      <c r="GC22" s="58" t="str">
        <f>IF(BA22="","",INDEX($FZ$2:$GD$2,2,MATCH(BA22,#REF!,0)))</f>
        <v/>
      </c>
      <c r="GD22" s="59" t="e">
        <f>SUMPRODUCT(FT22:GC22,#REF!)</f>
        <v>#REF!</v>
      </c>
      <c r="GE22" s="43"/>
      <c r="GF22" s="88" t="str">
        <f t="shared" si="27"/>
        <v/>
      </c>
      <c r="GG22" s="88" t="e">
        <f t="shared" si="28"/>
        <v>#N/A</v>
      </c>
      <c r="GH22" s="88" t="e">
        <f t="shared" si="29"/>
        <v>#N/A</v>
      </c>
      <c r="GI22" s="87" t="e">
        <f t="shared" si="30"/>
        <v>#N/A</v>
      </c>
      <c r="GJ22" s="87" t="str">
        <f t="shared" si="31"/>
        <v/>
      </c>
      <c r="GK22" s="87" t="str">
        <f t="shared" si="32"/>
        <v/>
      </c>
      <c r="GL22" s="87" t="str">
        <f t="shared" si="33"/>
        <v/>
      </c>
      <c r="GM22" s="87" t="str">
        <f t="shared" si="34"/>
        <v/>
      </c>
    </row>
    <row r="23" spans="1:195" s="13" customFormat="1" ht="22.5" customHeight="1" outlineLevel="2">
      <c r="A23" s="1014"/>
      <c r="B23" s="166"/>
      <c r="C23" s="494"/>
      <c r="D23" s="660" t="s">
        <v>384</v>
      </c>
      <c r="E23" s="688" t="s">
        <v>157</v>
      </c>
      <c r="F23" s="688">
        <v>1</v>
      </c>
      <c r="G23" s="688">
        <v>1</v>
      </c>
      <c r="H23" s="688">
        <v>1</v>
      </c>
      <c r="I23" s="663" t="s">
        <v>355</v>
      </c>
      <c r="J23" s="167"/>
      <c r="K23" s="165"/>
      <c r="L23" s="662">
        <v>2004</v>
      </c>
      <c r="M23" s="167" t="str">
        <f t="shared" si="37"/>
        <v>平16</v>
      </c>
      <c r="N23" s="665">
        <f t="shared" si="4"/>
        <v>16</v>
      </c>
      <c r="O23" s="698">
        <v>87.7</v>
      </c>
      <c r="P23" s="693" t="s">
        <v>91</v>
      </c>
      <c r="Q23" s="68"/>
      <c r="R23" s="168"/>
      <c r="S23" s="168"/>
      <c r="T23" s="169"/>
      <c r="U23" s="461" t="e">
        <f t="shared" si="38"/>
        <v>#DIV/0!</v>
      </c>
      <c r="V23" s="461" t="e">
        <f t="shared" si="39"/>
        <v>#DIV/0!</v>
      </c>
      <c r="W23" s="462" t="e">
        <f t="shared" si="40"/>
        <v>#DIV/0!</v>
      </c>
      <c r="X23" s="68"/>
      <c r="Y23" s="68"/>
      <c r="Z23" s="68"/>
      <c r="AA23" s="68"/>
      <c r="AB23" s="68"/>
      <c r="AC23" s="79" t="str">
        <f t="shared" si="41"/>
        <v>7: 100㎡未満</v>
      </c>
      <c r="AD23" s="69"/>
      <c r="AE23" s="69" t="str">
        <f t="shared" si="42"/>
        <v/>
      </c>
      <c r="AF23" s="170"/>
      <c r="AG23" s="170"/>
      <c r="AH23" s="171"/>
      <c r="AI23" s="170"/>
      <c r="AJ23" s="170"/>
      <c r="AK23" s="170"/>
      <c r="AL23" s="172"/>
      <c r="AM23" s="172"/>
      <c r="AN23" s="172"/>
      <c r="AO23" s="172"/>
      <c r="AP23" s="173"/>
      <c r="AQ23" s="463" t="str">
        <f t="shared" si="43"/>
        <v/>
      </c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68">
        <f t="shared" si="44"/>
        <v>11</v>
      </c>
      <c r="BC23" s="68"/>
      <c r="BD23" s="68">
        <f t="shared" si="45"/>
        <v>11</v>
      </c>
      <c r="BE23" s="69" t="e">
        <f t="shared" si="11"/>
        <v>#REF!</v>
      </c>
      <c r="BF23" s="146"/>
      <c r="BG23" s="465"/>
      <c r="BH23" s="466"/>
      <c r="BI23" s="174"/>
      <c r="BJ23" s="175"/>
      <c r="BK23" s="467"/>
      <c r="BL23" s="465"/>
      <c r="BM23" s="441" t="str">
        <f t="shared" si="46"/>
        <v/>
      </c>
      <c r="BN23" s="663" t="s">
        <v>91</v>
      </c>
      <c r="BO23" s="663">
        <v>1</v>
      </c>
      <c r="BP23" s="441" t="s">
        <v>0</v>
      </c>
      <c r="BQ23" s="1023" t="s">
        <v>414</v>
      </c>
      <c r="BR23" s="694" t="s">
        <v>1</v>
      </c>
      <c r="BS23" s="694" t="s">
        <v>2</v>
      </c>
      <c r="BT23" s="694" t="s">
        <v>0</v>
      </c>
      <c r="BU23" s="694" t="s">
        <v>1</v>
      </c>
      <c r="BV23" s="694" t="s">
        <v>0</v>
      </c>
      <c r="BW23" s="694" t="s">
        <v>0</v>
      </c>
      <c r="BX23" s="694" t="s">
        <v>0</v>
      </c>
      <c r="BY23" s="693" t="s">
        <v>607</v>
      </c>
      <c r="BZ23" s="441" t="s">
        <v>0</v>
      </c>
      <c r="CA23" s="695"/>
      <c r="CB23" s="696"/>
      <c r="CC23" s="499"/>
      <c r="CD23" s="192">
        <v>1</v>
      </c>
      <c r="CE23" s="177" t="s">
        <v>387</v>
      </c>
      <c r="CF23" s="178" t="str">
        <f t="shared" si="35"/>
        <v/>
      </c>
      <c r="CG23" s="176" t="str">
        <f t="shared" si="12"/>
        <v/>
      </c>
      <c r="CH23" s="179"/>
      <c r="CI23" s="106" t="str">
        <f t="shared" si="13"/>
        <v/>
      </c>
      <c r="CJ23" s="75" t="s">
        <v>387</v>
      </c>
      <c r="CK23" s="180" t="str">
        <f t="shared" si="14"/>
        <v/>
      </c>
      <c r="CL23" s="75">
        <v>1</v>
      </c>
      <c r="CM23" s="181" t="str">
        <f t="shared" si="47"/>
        <v/>
      </c>
      <c r="CN23" s="107" t="e">
        <v>#N/A</v>
      </c>
      <c r="CO23" s="75" t="e">
        <v>#N/A</v>
      </c>
      <c r="CP23" s="180" t="e">
        <f t="shared" si="48"/>
        <v>#N/A</v>
      </c>
      <c r="CQ23" s="75">
        <v>1</v>
      </c>
      <c r="CR23" s="181" t="e">
        <f t="shared" si="49"/>
        <v>#N/A</v>
      </c>
      <c r="CS23" s="107" t="e">
        <v>#N/A</v>
      </c>
      <c r="CT23" s="75" t="e">
        <v>#N/A</v>
      </c>
      <c r="CU23" s="180" t="e">
        <f t="shared" si="17"/>
        <v>#N/A</v>
      </c>
      <c r="CV23" s="75">
        <v>1</v>
      </c>
      <c r="CW23" s="181" t="e">
        <f t="shared" si="50"/>
        <v>#N/A</v>
      </c>
      <c r="CX23" s="107" t="e">
        <v>#N/A</v>
      </c>
      <c r="CY23" s="75" t="e">
        <v>#N/A</v>
      </c>
      <c r="CZ23" s="180" t="e">
        <f t="shared" si="51"/>
        <v>#N/A</v>
      </c>
      <c r="DA23" s="75">
        <v>1</v>
      </c>
      <c r="DB23" s="182" t="e">
        <f t="shared" si="52"/>
        <v>#N/A</v>
      </c>
      <c r="DC23" s="109" t="str">
        <f t="shared" si="18"/>
        <v/>
      </c>
      <c r="DD23" s="76" t="str">
        <f t="shared" si="36"/>
        <v/>
      </c>
      <c r="DE23" s="82">
        <v>1</v>
      </c>
      <c r="DF23" s="183" t="str">
        <f t="shared" si="19"/>
        <v/>
      </c>
      <c r="DG23" s="85" t="s">
        <v>387</v>
      </c>
      <c r="DH23" s="184" t="str">
        <f t="shared" si="53"/>
        <v/>
      </c>
      <c r="DI23" s="77">
        <v>3</v>
      </c>
      <c r="DJ23" s="185" t="str">
        <f t="shared" si="54"/>
        <v/>
      </c>
      <c r="DK23" s="78" t="str">
        <f t="shared" si="55"/>
        <v/>
      </c>
      <c r="DL23" s="75" t="s">
        <v>387</v>
      </c>
      <c r="DM23" s="180" t="str">
        <f t="shared" si="56"/>
        <v/>
      </c>
      <c r="DN23" s="75">
        <v>1</v>
      </c>
      <c r="DO23" s="181" t="str">
        <f t="shared" si="57"/>
        <v/>
      </c>
      <c r="DP23" s="78" t="str">
        <f t="shared" si="58"/>
        <v/>
      </c>
      <c r="DQ23" s="75" t="s">
        <v>387</v>
      </c>
      <c r="DR23" s="180" t="str">
        <f t="shared" si="59"/>
        <v/>
      </c>
      <c r="DS23" s="75">
        <v>1</v>
      </c>
      <c r="DT23" s="181" t="str">
        <f t="shared" si="60"/>
        <v/>
      </c>
      <c r="DU23" s="78" t="str">
        <f t="shared" si="61"/>
        <v/>
      </c>
      <c r="DV23" s="75" t="s">
        <v>387</v>
      </c>
      <c r="DW23" s="180" t="str">
        <f t="shared" si="62"/>
        <v/>
      </c>
      <c r="DX23" s="75">
        <v>1</v>
      </c>
      <c r="DY23" s="154" t="str">
        <f t="shared" si="63"/>
        <v/>
      </c>
      <c r="DZ23" s="506"/>
      <c r="EA23" s="812"/>
      <c r="EB23" s="808"/>
      <c r="EC23" s="808"/>
      <c r="ED23" s="819" t="s">
        <v>630</v>
      </c>
      <c r="EE23" s="845"/>
      <c r="EF23" s="752"/>
      <c r="EG23" s="749"/>
      <c r="EH23" s="758" t="s">
        <v>626</v>
      </c>
      <c r="EI23" s="758" t="s">
        <v>626</v>
      </c>
      <c r="EJ23" s="751"/>
      <c r="EK23" s="759"/>
      <c r="EL23" s="785"/>
      <c r="EM23" s="785"/>
      <c r="EN23" s="749"/>
      <c r="EO23" s="751"/>
      <c r="EP23" s="752"/>
      <c r="EQ23" s="749"/>
      <c r="ER23" s="749"/>
      <c r="ES23" s="749"/>
      <c r="ET23" s="751"/>
      <c r="EU23" s="752"/>
      <c r="EV23" s="749"/>
      <c r="EW23" s="749"/>
      <c r="EX23" s="749"/>
      <c r="EY23" s="751"/>
      <c r="EZ23" s="752"/>
      <c r="FA23" s="749"/>
      <c r="FB23" s="749"/>
      <c r="FC23" s="749"/>
      <c r="FD23" s="751"/>
      <c r="FE23" s="752"/>
      <c r="FF23" s="749"/>
      <c r="FG23" s="749"/>
      <c r="FH23" s="749"/>
      <c r="FI23" s="751"/>
      <c r="FJ23" s="859"/>
      <c r="FK23" s="770" t="s">
        <v>627</v>
      </c>
      <c r="FL23" s="770" t="s">
        <v>627</v>
      </c>
      <c r="FM23" s="770" t="s">
        <v>627</v>
      </c>
      <c r="FN23" s="909"/>
      <c r="FO23" s="210"/>
      <c r="FP23" s="43"/>
      <c r="FQ23" s="43"/>
      <c r="FR23" s="55" t="str">
        <f t="shared" si="26"/>
        <v/>
      </c>
      <c r="FS23" s="43"/>
      <c r="FT23" s="56" t="str">
        <f>IF(AR23="","",INDEX($FZ$2:$GD$2,2,MATCH(AR23,#REF!,0)))</f>
        <v/>
      </c>
      <c r="FU23" s="57" t="str">
        <f>IF(AS23="","",INDEX($FZ$2:$GD$2,2,MATCH(AS23,#REF!,0)))</f>
        <v/>
      </c>
      <c r="FV23" s="57" t="str">
        <f>IF(AT23="","",INDEX($FZ$2:$GD$2,2,MATCH(AT23,#REF!,0)))</f>
        <v/>
      </c>
      <c r="FW23" s="57" t="str">
        <f>IF(AU23="","",INDEX($FZ$2:$GD$2,2,MATCH(AU23,#REF!,0)))</f>
        <v/>
      </c>
      <c r="FX23" s="57" t="str">
        <f>IF(AV23="","",INDEX($FZ$2:$GD$2,2,MATCH(AV23,#REF!,0)))</f>
        <v/>
      </c>
      <c r="FY23" s="57" t="str">
        <f>IF(AW23="","",INDEX($FZ$2:$GD$2,2,MATCH(AW23,#REF!,0)))</f>
        <v/>
      </c>
      <c r="FZ23" s="57" t="str">
        <f>IF(AX23="","",INDEX($FZ$2:$GD$2,2,MATCH(AX23,#REF!,0)))</f>
        <v/>
      </c>
      <c r="GA23" s="57" t="str">
        <f>IF(AY23="","",INDEX($FZ$2:$GD$2,2,MATCH(AY23,#REF!,0)))</f>
        <v/>
      </c>
      <c r="GB23" s="57" t="str">
        <f>IF(AZ23="","",INDEX($FZ$2:$GD$2,2,MATCH(AZ23,#REF!,0)))</f>
        <v/>
      </c>
      <c r="GC23" s="58" t="str">
        <f>IF(BA23="","",INDEX($FZ$2:$GD$2,2,MATCH(BA23,#REF!,0)))</f>
        <v/>
      </c>
      <c r="GD23" s="59" t="e">
        <f>SUMPRODUCT(FT23:GC23,#REF!)</f>
        <v>#REF!</v>
      </c>
      <c r="GE23" s="43"/>
      <c r="GF23" s="88" t="str">
        <f t="shared" si="27"/>
        <v/>
      </c>
      <c r="GG23" s="88" t="e">
        <f t="shared" si="28"/>
        <v>#N/A</v>
      </c>
      <c r="GH23" s="88" t="e">
        <f t="shared" si="29"/>
        <v>#N/A</v>
      </c>
      <c r="GI23" s="87" t="e">
        <f t="shared" si="30"/>
        <v>#N/A</v>
      </c>
      <c r="GJ23" s="87" t="str">
        <f t="shared" si="31"/>
        <v/>
      </c>
      <c r="GK23" s="87" t="str">
        <f t="shared" si="32"/>
        <v/>
      </c>
      <c r="GL23" s="87" t="str">
        <f t="shared" si="33"/>
        <v/>
      </c>
      <c r="GM23" s="87" t="str">
        <f t="shared" si="34"/>
        <v/>
      </c>
    </row>
    <row r="24" spans="1:195" s="13" customFormat="1" ht="22.5" customHeight="1" outlineLevel="2">
      <c r="A24" s="1014"/>
      <c r="B24" s="166"/>
      <c r="C24" s="494"/>
      <c r="D24" s="660" t="s">
        <v>371</v>
      </c>
      <c r="E24" s="688" t="s">
        <v>532</v>
      </c>
      <c r="F24" s="688">
        <v>1</v>
      </c>
      <c r="G24" s="688">
        <v>1</v>
      </c>
      <c r="H24" s="688">
        <v>1</v>
      </c>
      <c r="I24" s="663" t="s">
        <v>346</v>
      </c>
      <c r="J24" s="167"/>
      <c r="K24" s="165"/>
      <c r="L24" s="662">
        <v>1989</v>
      </c>
      <c r="M24" s="167" t="str">
        <f t="shared" si="37"/>
        <v>昭64</v>
      </c>
      <c r="N24" s="665">
        <f t="shared" si="4"/>
        <v>31</v>
      </c>
      <c r="O24" s="698">
        <v>894</v>
      </c>
      <c r="P24" s="693" t="s">
        <v>603</v>
      </c>
      <c r="Q24" s="68"/>
      <c r="R24" s="168"/>
      <c r="S24" s="168"/>
      <c r="T24" s="169"/>
      <c r="U24" s="461" t="e">
        <f t="shared" si="38"/>
        <v>#DIV/0!</v>
      </c>
      <c r="V24" s="461" t="e">
        <f t="shared" si="39"/>
        <v>#DIV/0!</v>
      </c>
      <c r="W24" s="462" t="e">
        <f t="shared" si="40"/>
        <v>#DIV/0!</v>
      </c>
      <c r="X24" s="68"/>
      <c r="Y24" s="68"/>
      <c r="Z24" s="68"/>
      <c r="AA24" s="68"/>
      <c r="AB24" s="68"/>
      <c r="AC24" s="79" t="str">
        <f t="shared" si="41"/>
        <v>4: 500㎡以上</v>
      </c>
      <c r="AD24" s="69"/>
      <c r="AE24" s="69" t="str">
        <f t="shared" si="42"/>
        <v/>
      </c>
      <c r="AF24" s="170"/>
      <c r="AG24" s="170"/>
      <c r="AH24" s="171"/>
      <c r="AI24" s="170"/>
      <c r="AJ24" s="170"/>
      <c r="AK24" s="170"/>
      <c r="AL24" s="172"/>
      <c r="AM24" s="172"/>
      <c r="AN24" s="172"/>
      <c r="AO24" s="172"/>
      <c r="AP24" s="173"/>
      <c r="AQ24" s="463" t="str">
        <f t="shared" si="43"/>
        <v/>
      </c>
      <c r="AR24" s="464"/>
      <c r="AS24" s="464"/>
      <c r="AT24" s="464"/>
      <c r="AU24" s="464"/>
      <c r="AV24" s="464"/>
      <c r="AW24" s="464"/>
      <c r="AX24" s="464"/>
      <c r="AY24" s="464"/>
      <c r="AZ24" s="464"/>
      <c r="BA24" s="464"/>
      <c r="BB24" s="68">
        <f t="shared" si="44"/>
        <v>26</v>
      </c>
      <c r="BC24" s="68"/>
      <c r="BD24" s="68">
        <f t="shared" si="45"/>
        <v>26</v>
      </c>
      <c r="BE24" s="69" t="e">
        <f t="shared" si="11"/>
        <v>#REF!</v>
      </c>
      <c r="BF24" s="146"/>
      <c r="BG24" s="465"/>
      <c r="BH24" s="468"/>
      <c r="BI24" s="174"/>
      <c r="BJ24" s="175"/>
      <c r="BK24" s="467"/>
      <c r="BL24" s="465"/>
      <c r="BM24" s="447" t="str">
        <f t="shared" si="46"/>
        <v/>
      </c>
      <c r="BN24" s="663" t="s">
        <v>603</v>
      </c>
      <c r="BO24" s="663">
        <v>1</v>
      </c>
      <c r="BP24" s="447" t="s">
        <v>3</v>
      </c>
      <c r="BQ24" s="1023" t="s">
        <v>414</v>
      </c>
      <c r="BR24" s="694" t="s">
        <v>2</v>
      </c>
      <c r="BS24" s="694" t="s">
        <v>1</v>
      </c>
      <c r="BT24" s="693" t="s">
        <v>0</v>
      </c>
      <c r="BU24" s="694" t="s">
        <v>1</v>
      </c>
      <c r="BV24" s="694" t="s">
        <v>1</v>
      </c>
      <c r="BW24" s="694" t="s">
        <v>1</v>
      </c>
      <c r="BX24" s="694" t="s">
        <v>1</v>
      </c>
      <c r="BY24" s="694" t="s">
        <v>607</v>
      </c>
      <c r="BZ24" s="447" t="s">
        <v>0</v>
      </c>
      <c r="CA24" s="695" t="s">
        <v>468</v>
      </c>
      <c r="CB24" s="696" t="s">
        <v>618</v>
      </c>
      <c r="CC24" s="500">
        <v>25521900</v>
      </c>
      <c r="CD24" s="192">
        <v>1</v>
      </c>
      <c r="CE24" s="177" t="s">
        <v>387</v>
      </c>
      <c r="CF24" s="178" t="str">
        <f t="shared" si="35"/>
        <v/>
      </c>
      <c r="CG24" s="186" t="str">
        <f t="shared" si="12"/>
        <v/>
      </c>
      <c r="CH24" s="187"/>
      <c r="CI24" s="106" t="str">
        <f t="shared" si="13"/>
        <v/>
      </c>
      <c r="CJ24" s="75" t="s">
        <v>387</v>
      </c>
      <c r="CK24" s="180" t="str">
        <f t="shared" si="14"/>
        <v/>
      </c>
      <c r="CL24" s="75">
        <v>3</v>
      </c>
      <c r="CM24" s="181" t="str">
        <f t="shared" si="47"/>
        <v/>
      </c>
      <c r="CN24" s="107" t="e">
        <v>#N/A</v>
      </c>
      <c r="CO24" s="75" t="e">
        <v>#N/A</v>
      </c>
      <c r="CP24" s="180" t="e">
        <f t="shared" si="48"/>
        <v>#N/A</v>
      </c>
      <c r="CQ24" s="75">
        <v>1</v>
      </c>
      <c r="CR24" s="181" t="e">
        <f t="shared" si="49"/>
        <v>#N/A</v>
      </c>
      <c r="CS24" s="107" t="e">
        <v>#N/A</v>
      </c>
      <c r="CT24" s="75" t="e">
        <v>#N/A</v>
      </c>
      <c r="CU24" s="188" t="e">
        <f t="shared" si="17"/>
        <v>#N/A</v>
      </c>
      <c r="CV24" s="75">
        <v>1</v>
      </c>
      <c r="CW24" s="189" t="e">
        <f t="shared" si="50"/>
        <v>#N/A</v>
      </c>
      <c r="CX24" s="107" t="e">
        <v>#N/A</v>
      </c>
      <c r="CY24" s="75" t="e">
        <v>#N/A</v>
      </c>
      <c r="CZ24" s="188" t="e">
        <f t="shared" si="51"/>
        <v>#N/A</v>
      </c>
      <c r="DA24" s="75">
        <v>1</v>
      </c>
      <c r="DB24" s="182" t="e">
        <f t="shared" si="52"/>
        <v>#N/A</v>
      </c>
      <c r="DC24" s="109" t="str">
        <f t="shared" si="18"/>
        <v/>
      </c>
      <c r="DD24" s="76" t="str">
        <f t="shared" si="36"/>
        <v/>
      </c>
      <c r="DE24" s="82">
        <v>1</v>
      </c>
      <c r="DF24" s="183" t="str">
        <f t="shared" si="19"/>
        <v/>
      </c>
      <c r="DG24" s="85" t="s">
        <v>387</v>
      </c>
      <c r="DH24" s="184" t="str">
        <f t="shared" si="53"/>
        <v/>
      </c>
      <c r="DI24" s="77">
        <v>3</v>
      </c>
      <c r="DJ24" s="185" t="str">
        <f t="shared" si="54"/>
        <v/>
      </c>
      <c r="DK24" s="78" t="str">
        <f t="shared" si="55"/>
        <v/>
      </c>
      <c r="DL24" s="75" t="s">
        <v>387</v>
      </c>
      <c r="DM24" s="180" t="str">
        <f t="shared" si="56"/>
        <v/>
      </c>
      <c r="DN24" s="75">
        <v>1</v>
      </c>
      <c r="DO24" s="181" t="str">
        <f t="shared" si="57"/>
        <v/>
      </c>
      <c r="DP24" s="78" t="str">
        <f t="shared" si="58"/>
        <v/>
      </c>
      <c r="DQ24" s="75" t="s">
        <v>387</v>
      </c>
      <c r="DR24" s="180" t="str">
        <f t="shared" si="59"/>
        <v/>
      </c>
      <c r="DS24" s="75">
        <v>1</v>
      </c>
      <c r="DT24" s="181" t="str">
        <f t="shared" si="60"/>
        <v/>
      </c>
      <c r="DU24" s="78" t="str">
        <f t="shared" si="61"/>
        <v/>
      </c>
      <c r="DV24" s="75" t="s">
        <v>387</v>
      </c>
      <c r="DW24" s="180" t="str">
        <f t="shared" si="62"/>
        <v/>
      </c>
      <c r="DX24" s="75">
        <v>1</v>
      </c>
      <c r="DY24" s="154" t="str">
        <f t="shared" si="63"/>
        <v/>
      </c>
      <c r="DZ24" s="927" t="s">
        <v>423</v>
      </c>
      <c r="EA24" s="812"/>
      <c r="EB24" s="808"/>
      <c r="EC24" s="808"/>
      <c r="ED24" s="808"/>
      <c r="EE24" s="847" t="s">
        <v>624</v>
      </c>
      <c r="EF24" s="752"/>
      <c r="EG24" s="749"/>
      <c r="EH24" s="749"/>
      <c r="EI24" s="749"/>
      <c r="EJ24" s="751"/>
      <c r="EK24" s="752"/>
      <c r="EL24" s="749"/>
      <c r="EM24" s="749"/>
      <c r="EN24" s="809" t="s">
        <v>623</v>
      </c>
      <c r="EO24" s="822" t="s">
        <v>623</v>
      </c>
      <c r="EP24" s="752"/>
      <c r="EQ24" s="749"/>
      <c r="ER24" s="749"/>
      <c r="ES24" s="749"/>
      <c r="ET24" s="751"/>
      <c r="EU24" s="752"/>
      <c r="EV24" s="749"/>
      <c r="EW24" s="749"/>
      <c r="EX24" s="749"/>
      <c r="EY24" s="751"/>
      <c r="EZ24" s="752"/>
      <c r="FA24" s="749"/>
      <c r="FB24" s="749"/>
      <c r="FC24" s="749"/>
      <c r="FD24" s="840" t="s">
        <v>624</v>
      </c>
      <c r="FE24" s="752"/>
      <c r="FF24" s="749"/>
      <c r="FG24" s="749"/>
      <c r="FH24" s="749"/>
      <c r="FI24" s="751"/>
      <c r="FJ24" s="894" t="s">
        <v>625</v>
      </c>
      <c r="FK24" s="811" t="s">
        <v>625</v>
      </c>
      <c r="FL24" s="749"/>
      <c r="FM24" s="749"/>
      <c r="FN24" s="909"/>
      <c r="FO24" s="210"/>
      <c r="FP24" s="43"/>
      <c r="FQ24" s="43"/>
      <c r="FR24" s="55" t="str">
        <f t="shared" si="26"/>
        <v/>
      </c>
      <c r="FS24" s="43"/>
      <c r="FT24" s="56" t="str">
        <f>IF(AR24="","",INDEX($FZ$2:$GD$2,2,MATCH(AR24,#REF!,0)))</f>
        <v/>
      </c>
      <c r="FU24" s="57" t="str">
        <f>IF(AS24="","",INDEX($FZ$2:$GD$2,2,MATCH(AS24,#REF!,0)))</f>
        <v/>
      </c>
      <c r="FV24" s="57" t="str">
        <f>IF(AT24="","",INDEX($FZ$2:$GD$2,2,MATCH(AT24,#REF!,0)))</f>
        <v/>
      </c>
      <c r="FW24" s="57" t="str">
        <f>IF(AU24="","",INDEX($FZ$2:$GD$2,2,MATCH(AU24,#REF!,0)))</f>
        <v/>
      </c>
      <c r="FX24" s="57" t="str">
        <f>IF(AV24="","",INDEX($FZ$2:$GD$2,2,MATCH(AV24,#REF!,0)))</f>
        <v/>
      </c>
      <c r="FY24" s="57" t="str">
        <f>IF(AW24="","",INDEX($FZ$2:$GD$2,2,MATCH(AW24,#REF!,0)))</f>
        <v/>
      </c>
      <c r="FZ24" s="57" t="str">
        <f>IF(AX24="","",INDEX($FZ$2:$GD$2,2,MATCH(AX24,#REF!,0)))</f>
        <v/>
      </c>
      <c r="GA24" s="57" t="str">
        <f>IF(AY24="","",INDEX($FZ$2:$GD$2,2,MATCH(AY24,#REF!,0)))</f>
        <v/>
      </c>
      <c r="GB24" s="57" t="str">
        <f>IF(AZ24="","",INDEX($FZ$2:$GD$2,2,MATCH(AZ24,#REF!,0)))</f>
        <v/>
      </c>
      <c r="GC24" s="58" t="str">
        <f>IF(BA24="","",INDEX($FZ$2:$GD$2,2,MATCH(BA24,#REF!,0)))</f>
        <v/>
      </c>
      <c r="GD24" s="59" t="e">
        <f>SUMPRODUCT(FT24:GC24,#REF!)</f>
        <v>#REF!</v>
      </c>
      <c r="GE24" s="43"/>
      <c r="GF24" s="88" t="str">
        <f t="shared" si="27"/>
        <v/>
      </c>
      <c r="GG24" s="88" t="e">
        <f t="shared" si="28"/>
        <v>#N/A</v>
      </c>
      <c r="GH24" s="88" t="e">
        <f t="shared" si="29"/>
        <v>#N/A</v>
      </c>
      <c r="GI24" s="87" t="e">
        <f t="shared" si="30"/>
        <v>#N/A</v>
      </c>
      <c r="GJ24" s="87" t="str">
        <f t="shared" si="31"/>
        <v/>
      </c>
      <c r="GK24" s="87" t="str">
        <f t="shared" si="32"/>
        <v/>
      </c>
      <c r="GL24" s="87" t="str">
        <f t="shared" si="33"/>
        <v/>
      </c>
      <c r="GM24" s="87" t="str">
        <f t="shared" si="34"/>
        <v/>
      </c>
    </row>
    <row r="25" spans="1:195" s="13" customFormat="1" ht="22.5" customHeight="1" outlineLevel="2">
      <c r="A25" s="1014"/>
      <c r="B25" s="166"/>
      <c r="C25" s="494"/>
      <c r="D25" s="660" t="s">
        <v>380</v>
      </c>
      <c r="E25" s="688" t="s">
        <v>144</v>
      </c>
      <c r="F25" s="688">
        <v>1</v>
      </c>
      <c r="G25" s="688">
        <v>1</v>
      </c>
      <c r="H25" s="688">
        <v>1</v>
      </c>
      <c r="I25" s="663" t="s">
        <v>346</v>
      </c>
      <c r="J25" s="167"/>
      <c r="K25" s="165"/>
      <c r="L25" s="662">
        <v>1995</v>
      </c>
      <c r="M25" s="167" t="str">
        <f t="shared" si="37"/>
        <v>平7</v>
      </c>
      <c r="N25" s="665">
        <f t="shared" si="4"/>
        <v>25</v>
      </c>
      <c r="O25" s="697">
        <v>2401.6999999999998</v>
      </c>
      <c r="P25" s="693" t="s">
        <v>68</v>
      </c>
      <c r="Q25" s="68"/>
      <c r="R25" s="168"/>
      <c r="S25" s="168"/>
      <c r="T25" s="169"/>
      <c r="U25" s="461" t="e">
        <f t="shared" si="38"/>
        <v>#DIV/0!</v>
      </c>
      <c r="V25" s="461" t="e">
        <f t="shared" si="39"/>
        <v>#DIV/0!</v>
      </c>
      <c r="W25" s="462" t="e">
        <f t="shared" si="40"/>
        <v>#DIV/0!</v>
      </c>
      <c r="X25" s="68"/>
      <c r="Y25" s="68"/>
      <c r="Z25" s="68"/>
      <c r="AA25" s="68"/>
      <c r="AB25" s="68"/>
      <c r="AC25" s="79" t="str">
        <f t="shared" si="41"/>
        <v>3: 1,000㎡以上</v>
      </c>
      <c r="AD25" s="69"/>
      <c r="AE25" s="69" t="str">
        <f t="shared" si="42"/>
        <v/>
      </c>
      <c r="AF25" s="170"/>
      <c r="AG25" s="170"/>
      <c r="AH25" s="171"/>
      <c r="AI25" s="170"/>
      <c r="AJ25" s="170"/>
      <c r="AK25" s="170"/>
      <c r="AL25" s="172"/>
      <c r="AM25" s="172"/>
      <c r="AN25" s="172"/>
      <c r="AO25" s="172"/>
      <c r="AP25" s="173"/>
      <c r="AQ25" s="463" t="str">
        <f t="shared" si="43"/>
        <v/>
      </c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68">
        <f t="shared" si="44"/>
        <v>20</v>
      </c>
      <c r="BC25" s="68"/>
      <c r="BD25" s="68">
        <f t="shared" si="45"/>
        <v>20</v>
      </c>
      <c r="BE25" s="69" t="e">
        <f t="shared" si="11"/>
        <v>#REF!</v>
      </c>
      <c r="BF25" s="146"/>
      <c r="BG25" s="465"/>
      <c r="BH25" s="466"/>
      <c r="BI25" s="174"/>
      <c r="BJ25" s="175"/>
      <c r="BK25" s="467"/>
      <c r="BL25" s="465"/>
      <c r="BM25" s="441" t="str">
        <f t="shared" si="46"/>
        <v/>
      </c>
      <c r="BN25" s="663" t="s">
        <v>68</v>
      </c>
      <c r="BO25" s="663">
        <v>1</v>
      </c>
      <c r="BP25" s="441" t="s">
        <v>0</v>
      </c>
      <c r="BQ25" s="1023" t="s">
        <v>414</v>
      </c>
      <c r="BR25" s="693" t="s">
        <v>2</v>
      </c>
      <c r="BS25" s="694" t="s">
        <v>1</v>
      </c>
      <c r="BT25" s="693" t="s">
        <v>1</v>
      </c>
      <c r="BU25" s="693" t="s">
        <v>1</v>
      </c>
      <c r="BV25" s="693" t="s">
        <v>1</v>
      </c>
      <c r="BW25" s="694" t="s">
        <v>1</v>
      </c>
      <c r="BX25" s="694" t="s">
        <v>0</v>
      </c>
      <c r="BY25" s="693" t="s">
        <v>607</v>
      </c>
      <c r="BZ25" s="441" t="s">
        <v>0</v>
      </c>
      <c r="CA25" s="695"/>
      <c r="CB25" s="696"/>
      <c r="CC25" s="500">
        <v>17967600</v>
      </c>
      <c r="CD25" s="192">
        <v>1</v>
      </c>
      <c r="CE25" s="177" t="s">
        <v>387</v>
      </c>
      <c r="CF25" s="178" t="str">
        <f t="shared" si="35"/>
        <v/>
      </c>
      <c r="CG25" s="176" t="str">
        <f t="shared" si="12"/>
        <v/>
      </c>
      <c r="CH25" s="179"/>
      <c r="CI25" s="106" t="str">
        <f t="shared" si="13"/>
        <v/>
      </c>
      <c r="CJ25" s="75" t="s">
        <v>387</v>
      </c>
      <c r="CK25" s="180" t="str">
        <f t="shared" si="14"/>
        <v/>
      </c>
      <c r="CL25" s="75">
        <v>1</v>
      </c>
      <c r="CM25" s="181" t="str">
        <f t="shared" si="47"/>
        <v/>
      </c>
      <c r="CN25" s="107" t="e">
        <v>#N/A</v>
      </c>
      <c r="CO25" s="75" t="e">
        <v>#N/A</v>
      </c>
      <c r="CP25" s="180" t="e">
        <f t="shared" si="48"/>
        <v>#N/A</v>
      </c>
      <c r="CQ25" s="75">
        <v>1</v>
      </c>
      <c r="CR25" s="181" t="e">
        <f t="shared" si="49"/>
        <v>#N/A</v>
      </c>
      <c r="CS25" s="107" t="e">
        <v>#N/A</v>
      </c>
      <c r="CT25" s="75" t="e">
        <v>#N/A</v>
      </c>
      <c r="CU25" s="180" t="e">
        <f t="shared" si="17"/>
        <v>#N/A</v>
      </c>
      <c r="CV25" s="75">
        <v>1</v>
      </c>
      <c r="CW25" s="181" t="e">
        <f t="shared" si="50"/>
        <v>#N/A</v>
      </c>
      <c r="CX25" s="107" t="e">
        <v>#N/A</v>
      </c>
      <c r="CY25" s="75" t="e">
        <v>#N/A</v>
      </c>
      <c r="CZ25" s="180" t="e">
        <f t="shared" si="51"/>
        <v>#N/A</v>
      </c>
      <c r="DA25" s="75">
        <v>1</v>
      </c>
      <c r="DB25" s="182" t="e">
        <f t="shared" si="52"/>
        <v>#N/A</v>
      </c>
      <c r="DC25" s="109" t="str">
        <f t="shared" si="18"/>
        <v/>
      </c>
      <c r="DD25" s="76" t="str">
        <f t="shared" si="36"/>
        <v/>
      </c>
      <c r="DE25" s="82">
        <v>1</v>
      </c>
      <c r="DF25" s="183" t="str">
        <f t="shared" si="19"/>
        <v/>
      </c>
      <c r="DG25" s="85" t="s">
        <v>387</v>
      </c>
      <c r="DH25" s="184" t="str">
        <f t="shared" si="53"/>
        <v/>
      </c>
      <c r="DI25" s="77">
        <v>3</v>
      </c>
      <c r="DJ25" s="185" t="str">
        <f t="shared" si="54"/>
        <v/>
      </c>
      <c r="DK25" s="78" t="str">
        <f t="shared" si="55"/>
        <v/>
      </c>
      <c r="DL25" s="75" t="s">
        <v>387</v>
      </c>
      <c r="DM25" s="180" t="str">
        <f t="shared" si="56"/>
        <v/>
      </c>
      <c r="DN25" s="75">
        <v>1</v>
      </c>
      <c r="DO25" s="181" t="str">
        <f t="shared" si="57"/>
        <v/>
      </c>
      <c r="DP25" s="78" t="str">
        <f t="shared" si="58"/>
        <v/>
      </c>
      <c r="DQ25" s="75" t="s">
        <v>387</v>
      </c>
      <c r="DR25" s="180" t="str">
        <f t="shared" si="59"/>
        <v/>
      </c>
      <c r="DS25" s="75">
        <v>1</v>
      </c>
      <c r="DT25" s="181" t="str">
        <f t="shared" si="60"/>
        <v/>
      </c>
      <c r="DU25" s="78" t="str">
        <f t="shared" si="61"/>
        <v/>
      </c>
      <c r="DV25" s="75" t="s">
        <v>387</v>
      </c>
      <c r="DW25" s="180" t="str">
        <f t="shared" si="62"/>
        <v/>
      </c>
      <c r="DX25" s="75">
        <v>1</v>
      </c>
      <c r="DY25" s="154" t="str">
        <f t="shared" si="63"/>
        <v/>
      </c>
      <c r="DZ25" s="506"/>
      <c r="EA25" s="812"/>
      <c r="EB25" s="758" t="s">
        <v>626</v>
      </c>
      <c r="EC25" s="758" t="s">
        <v>626</v>
      </c>
      <c r="ED25" s="757" t="s">
        <v>626</v>
      </c>
      <c r="EE25" s="845"/>
      <c r="EF25" s="752"/>
      <c r="EG25" s="757" t="s">
        <v>626</v>
      </c>
      <c r="EH25" s="749"/>
      <c r="EI25" s="749"/>
      <c r="EJ25" s="751"/>
      <c r="EK25" s="752"/>
      <c r="EL25" s="749"/>
      <c r="EM25" s="749"/>
      <c r="EN25" s="749"/>
      <c r="EO25" s="880" t="s">
        <v>629</v>
      </c>
      <c r="EP25" s="878"/>
      <c r="EQ25" s="763"/>
      <c r="ER25" s="763"/>
      <c r="ES25" s="763"/>
      <c r="ET25" s="764"/>
      <c r="EU25" s="878"/>
      <c r="EV25" s="763"/>
      <c r="EW25" s="763"/>
      <c r="EX25" s="763"/>
      <c r="EY25" s="764"/>
      <c r="EZ25" s="878"/>
      <c r="FA25" s="763"/>
      <c r="FB25" s="763"/>
      <c r="FC25" s="763"/>
      <c r="FD25" s="764"/>
      <c r="FE25" s="878"/>
      <c r="FF25" s="763"/>
      <c r="FG25" s="763"/>
      <c r="FH25" s="763"/>
      <c r="FI25" s="764"/>
      <c r="FJ25" s="860"/>
      <c r="FK25" s="763"/>
      <c r="FL25" s="763"/>
      <c r="FM25" s="763"/>
      <c r="FN25" s="908"/>
      <c r="FO25" s="210"/>
      <c r="FP25" s="43"/>
      <c r="FQ25" s="43"/>
      <c r="FR25" s="55" t="str">
        <f t="shared" si="26"/>
        <v/>
      </c>
      <c r="FS25" s="43"/>
      <c r="FT25" s="56" t="str">
        <f>IF(AR25="","",INDEX($FZ$2:$GD$2,2,MATCH(AR25,#REF!,0)))</f>
        <v/>
      </c>
      <c r="FU25" s="57" t="str">
        <f>IF(AS25="","",INDEX($FZ$2:$GD$2,2,MATCH(AS25,#REF!,0)))</f>
        <v/>
      </c>
      <c r="FV25" s="57" t="str">
        <f>IF(AT25="","",INDEX($FZ$2:$GD$2,2,MATCH(AT25,#REF!,0)))</f>
        <v/>
      </c>
      <c r="FW25" s="57" t="str">
        <f>IF(AU25="","",INDEX($FZ$2:$GD$2,2,MATCH(AU25,#REF!,0)))</f>
        <v/>
      </c>
      <c r="FX25" s="57" t="str">
        <f>IF(AV25="","",INDEX($FZ$2:$GD$2,2,MATCH(AV25,#REF!,0)))</f>
        <v/>
      </c>
      <c r="FY25" s="57" t="str">
        <f>IF(AW25="","",INDEX($FZ$2:$GD$2,2,MATCH(AW25,#REF!,0)))</f>
        <v/>
      </c>
      <c r="FZ25" s="57" t="str">
        <f>IF(AX25="","",INDEX($FZ$2:$GD$2,2,MATCH(AX25,#REF!,0)))</f>
        <v/>
      </c>
      <c r="GA25" s="57" t="str">
        <f>IF(AY25="","",INDEX($FZ$2:$GD$2,2,MATCH(AY25,#REF!,0)))</f>
        <v/>
      </c>
      <c r="GB25" s="57" t="str">
        <f>IF(AZ25="","",INDEX($FZ$2:$GD$2,2,MATCH(AZ25,#REF!,0)))</f>
        <v/>
      </c>
      <c r="GC25" s="58" t="str">
        <f>IF(BA25="","",INDEX($FZ$2:$GD$2,2,MATCH(BA25,#REF!,0)))</f>
        <v/>
      </c>
      <c r="GD25" s="59" t="e">
        <f>SUMPRODUCT(FT25:GC25,#REF!)</f>
        <v>#REF!</v>
      </c>
      <c r="GE25" s="43"/>
      <c r="GF25" s="88" t="str">
        <f t="shared" si="27"/>
        <v/>
      </c>
      <c r="GG25" s="88" t="e">
        <f t="shared" si="28"/>
        <v>#N/A</v>
      </c>
      <c r="GH25" s="88" t="e">
        <f t="shared" si="29"/>
        <v>#N/A</v>
      </c>
      <c r="GI25" s="87" t="e">
        <f t="shared" si="30"/>
        <v>#N/A</v>
      </c>
      <c r="GJ25" s="87" t="str">
        <f t="shared" si="31"/>
        <v/>
      </c>
      <c r="GK25" s="87" t="str">
        <f t="shared" si="32"/>
        <v/>
      </c>
      <c r="GL25" s="87" t="str">
        <f t="shared" si="33"/>
        <v/>
      </c>
      <c r="GM25" s="87" t="str">
        <f t="shared" si="34"/>
        <v/>
      </c>
    </row>
    <row r="26" spans="1:195" s="13" customFormat="1" ht="22.5" customHeight="1" outlineLevel="2">
      <c r="A26" s="1014"/>
      <c r="B26" s="166"/>
      <c r="C26" s="494"/>
      <c r="D26" s="660" t="s">
        <v>379</v>
      </c>
      <c r="E26" s="688" t="s">
        <v>533</v>
      </c>
      <c r="F26" s="688">
        <v>1</v>
      </c>
      <c r="G26" s="688">
        <v>1</v>
      </c>
      <c r="H26" s="688">
        <v>1</v>
      </c>
      <c r="I26" s="663" t="s">
        <v>346</v>
      </c>
      <c r="J26" s="167"/>
      <c r="K26" s="165"/>
      <c r="L26" s="662">
        <v>1999</v>
      </c>
      <c r="M26" s="167" t="str">
        <f t="shared" si="37"/>
        <v>平11</v>
      </c>
      <c r="N26" s="665">
        <f t="shared" si="4"/>
        <v>21</v>
      </c>
      <c r="O26" s="697">
        <v>2293.9</v>
      </c>
      <c r="P26" s="693" t="s">
        <v>68</v>
      </c>
      <c r="Q26" s="68"/>
      <c r="R26" s="168"/>
      <c r="S26" s="168"/>
      <c r="T26" s="169"/>
      <c r="U26" s="461" t="e">
        <f t="shared" si="38"/>
        <v>#DIV/0!</v>
      </c>
      <c r="V26" s="461" t="e">
        <f t="shared" si="39"/>
        <v>#DIV/0!</v>
      </c>
      <c r="W26" s="462" t="e">
        <f t="shared" si="40"/>
        <v>#DIV/0!</v>
      </c>
      <c r="X26" s="68"/>
      <c r="Y26" s="68"/>
      <c r="Z26" s="68"/>
      <c r="AA26" s="68"/>
      <c r="AB26" s="68"/>
      <c r="AC26" s="79" t="str">
        <f t="shared" si="41"/>
        <v>3: 1,000㎡以上</v>
      </c>
      <c r="AD26" s="69"/>
      <c r="AE26" s="69" t="str">
        <f t="shared" si="42"/>
        <v/>
      </c>
      <c r="AF26" s="170"/>
      <c r="AG26" s="170"/>
      <c r="AH26" s="171"/>
      <c r="AI26" s="170"/>
      <c r="AJ26" s="170"/>
      <c r="AK26" s="170"/>
      <c r="AL26" s="172"/>
      <c r="AM26" s="172"/>
      <c r="AN26" s="172"/>
      <c r="AO26" s="172"/>
      <c r="AP26" s="173"/>
      <c r="AQ26" s="463" t="str">
        <f t="shared" si="43"/>
        <v/>
      </c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68">
        <f t="shared" si="44"/>
        <v>16</v>
      </c>
      <c r="BC26" s="68"/>
      <c r="BD26" s="68">
        <f t="shared" si="45"/>
        <v>16</v>
      </c>
      <c r="BE26" s="69" t="e">
        <f t="shared" si="11"/>
        <v>#REF!</v>
      </c>
      <c r="BF26" s="146"/>
      <c r="BG26" s="465"/>
      <c r="BH26" s="466"/>
      <c r="BI26" s="174"/>
      <c r="BJ26" s="175"/>
      <c r="BK26" s="467"/>
      <c r="BL26" s="465"/>
      <c r="BM26" s="441" t="str">
        <f t="shared" si="46"/>
        <v/>
      </c>
      <c r="BN26" s="663" t="s">
        <v>68</v>
      </c>
      <c r="BO26" s="663">
        <v>1</v>
      </c>
      <c r="BP26" s="441"/>
      <c r="BQ26" s="1023"/>
      <c r="BR26" s="694" t="s">
        <v>3</v>
      </c>
      <c r="BS26" s="694" t="s">
        <v>1</v>
      </c>
      <c r="BT26" s="694" t="s">
        <v>1</v>
      </c>
      <c r="BU26" s="694" t="s">
        <v>1</v>
      </c>
      <c r="BV26" s="694" t="s">
        <v>1</v>
      </c>
      <c r="BW26" s="694" t="s">
        <v>1</v>
      </c>
      <c r="BX26" s="694" t="s">
        <v>0</v>
      </c>
      <c r="BY26" s="694" t="s">
        <v>607</v>
      </c>
      <c r="BZ26" s="441"/>
      <c r="CA26" s="695" t="s">
        <v>620</v>
      </c>
      <c r="CB26" s="696"/>
      <c r="CC26" s="499"/>
      <c r="CD26" s="192">
        <v>1</v>
      </c>
      <c r="CE26" s="177">
        <v>1</v>
      </c>
      <c r="CF26" s="178" t="str">
        <f>IF(OR(Q26="",CD26="",CE26="",TYPE(O26)&lt;&gt;1),"",IFERROR(O26*CE26,""))</f>
        <v/>
      </c>
      <c r="CG26" s="176" t="str">
        <f t="shared" si="12"/>
        <v/>
      </c>
      <c r="CH26" s="179"/>
      <c r="CI26" s="106" t="str">
        <f t="shared" si="13"/>
        <v/>
      </c>
      <c r="CJ26" s="75" t="s">
        <v>387</v>
      </c>
      <c r="CK26" s="180" t="str">
        <f t="shared" si="14"/>
        <v/>
      </c>
      <c r="CL26" s="75">
        <v>1</v>
      </c>
      <c r="CM26" s="181" t="str">
        <f t="shared" si="47"/>
        <v/>
      </c>
      <c r="CN26" s="107" t="e">
        <v>#N/A</v>
      </c>
      <c r="CO26" s="75" t="e">
        <v>#N/A</v>
      </c>
      <c r="CP26" s="180" t="e">
        <f t="shared" si="48"/>
        <v>#N/A</v>
      </c>
      <c r="CQ26" s="75">
        <v>1</v>
      </c>
      <c r="CR26" s="181" t="e">
        <f t="shared" si="49"/>
        <v>#N/A</v>
      </c>
      <c r="CS26" s="107" t="e">
        <v>#N/A</v>
      </c>
      <c r="CT26" s="75" t="e">
        <v>#N/A</v>
      </c>
      <c r="CU26" s="180" t="e">
        <f t="shared" si="17"/>
        <v>#N/A</v>
      </c>
      <c r="CV26" s="75">
        <v>1</v>
      </c>
      <c r="CW26" s="181" t="e">
        <f t="shared" si="50"/>
        <v>#N/A</v>
      </c>
      <c r="CX26" s="107" t="e">
        <v>#N/A</v>
      </c>
      <c r="CY26" s="75" t="e">
        <v>#N/A</v>
      </c>
      <c r="CZ26" s="180" t="e">
        <f t="shared" si="51"/>
        <v>#N/A</v>
      </c>
      <c r="DA26" s="75">
        <v>1</v>
      </c>
      <c r="DB26" s="182" t="e">
        <f t="shared" si="52"/>
        <v>#N/A</v>
      </c>
      <c r="DC26" s="109" t="str">
        <f t="shared" si="18"/>
        <v/>
      </c>
      <c r="DD26" s="76" t="str">
        <f t="shared" si="36"/>
        <v/>
      </c>
      <c r="DE26" s="82">
        <v>1</v>
      </c>
      <c r="DF26" s="183" t="str">
        <f t="shared" si="19"/>
        <v/>
      </c>
      <c r="DG26" s="85" t="s">
        <v>387</v>
      </c>
      <c r="DH26" s="184" t="str">
        <f t="shared" si="53"/>
        <v/>
      </c>
      <c r="DI26" s="77">
        <v>3</v>
      </c>
      <c r="DJ26" s="185" t="str">
        <f t="shared" si="54"/>
        <v/>
      </c>
      <c r="DK26" s="78" t="str">
        <f t="shared" si="55"/>
        <v/>
      </c>
      <c r="DL26" s="75" t="s">
        <v>387</v>
      </c>
      <c r="DM26" s="180" t="str">
        <f t="shared" si="56"/>
        <v/>
      </c>
      <c r="DN26" s="75">
        <v>1</v>
      </c>
      <c r="DO26" s="181" t="str">
        <f t="shared" si="57"/>
        <v/>
      </c>
      <c r="DP26" s="78" t="str">
        <f t="shared" si="58"/>
        <v/>
      </c>
      <c r="DQ26" s="75" t="s">
        <v>387</v>
      </c>
      <c r="DR26" s="180" t="str">
        <f t="shared" si="59"/>
        <v/>
      </c>
      <c r="DS26" s="75">
        <v>1</v>
      </c>
      <c r="DT26" s="181" t="str">
        <f t="shared" si="60"/>
        <v/>
      </c>
      <c r="DU26" s="78" t="str">
        <f t="shared" si="61"/>
        <v/>
      </c>
      <c r="DV26" s="75" t="s">
        <v>387</v>
      </c>
      <c r="DW26" s="180" t="str">
        <f t="shared" si="62"/>
        <v/>
      </c>
      <c r="DX26" s="75">
        <v>1</v>
      </c>
      <c r="DY26" s="154" t="str">
        <f t="shared" si="63"/>
        <v/>
      </c>
      <c r="DZ26" s="506"/>
      <c r="EA26" s="820" t="s">
        <v>626</v>
      </c>
      <c r="EB26" s="757" t="s">
        <v>626</v>
      </c>
      <c r="EC26" s="757" t="s">
        <v>626</v>
      </c>
      <c r="ED26" s="757" t="s">
        <v>626</v>
      </c>
      <c r="EE26" s="848" t="s">
        <v>626</v>
      </c>
      <c r="EF26" s="765"/>
      <c r="EG26" s="749"/>
      <c r="EH26" s="749"/>
      <c r="EI26" s="749"/>
      <c r="EJ26" s="751"/>
      <c r="EK26" s="752"/>
      <c r="EL26" s="758" t="s">
        <v>626</v>
      </c>
      <c r="EM26" s="758" t="s">
        <v>626</v>
      </c>
      <c r="EN26" s="749"/>
      <c r="EO26" s="751"/>
      <c r="EP26" s="752"/>
      <c r="EQ26" s="749"/>
      <c r="ER26" s="749"/>
      <c r="ES26" s="749"/>
      <c r="ET26" s="751"/>
      <c r="EU26" s="752"/>
      <c r="EV26" s="749"/>
      <c r="EW26" s="749"/>
      <c r="EX26" s="749"/>
      <c r="EY26" s="751"/>
      <c r="EZ26" s="752"/>
      <c r="FA26" s="749"/>
      <c r="FB26" s="749"/>
      <c r="FC26" s="749"/>
      <c r="FD26" s="830" t="s">
        <v>624</v>
      </c>
      <c r="FE26" s="765"/>
      <c r="FF26" s="779"/>
      <c r="FG26" s="767" t="s">
        <v>623</v>
      </c>
      <c r="FH26" s="809" t="s">
        <v>623</v>
      </c>
      <c r="FI26" s="822" t="s">
        <v>623</v>
      </c>
      <c r="FJ26" s="866" t="s">
        <v>623</v>
      </c>
      <c r="FK26" s="749"/>
      <c r="FL26" s="749"/>
      <c r="FM26" s="749"/>
      <c r="FN26" s="909"/>
      <c r="FO26" s="210"/>
      <c r="FP26" s="43"/>
      <c r="FQ26" s="43"/>
      <c r="FR26" s="55" t="str">
        <f t="shared" si="26"/>
        <v/>
      </c>
      <c r="FS26" s="43"/>
      <c r="FT26" s="56" t="str">
        <f>IF(AR26="","",INDEX($FZ$2:$GD$2,2,MATCH(AR26,#REF!,0)))</f>
        <v/>
      </c>
      <c r="FU26" s="57" t="str">
        <f>IF(AS26="","",INDEX($FZ$2:$GD$2,2,MATCH(AS26,#REF!,0)))</f>
        <v/>
      </c>
      <c r="FV26" s="57" t="str">
        <f>IF(AT26="","",INDEX($FZ$2:$GD$2,2,MATCH(AT26,#REF!,0)))</f>
        <v/>
      </c>
      <c r="FW26" s="57" t="str">
        <f>IF(AU26="","",INDEX($FZ$2:$GD$2,2,MATCH(AU26,#REF!,0)))</f>
        <v/>
      </c>
      <c r="FX26" s="57" t="str">
        <f>IF(AV26="","",INDEX($FZ$2:$GD$2,2,MATCH(AV26,#REF!,0)))</f>
        <v/>
      </c>
      <c r="FY26" s="57" t="str">
        <f>IF(AW26="","",INDEX($FZ$2:$GD$2,2,MATCH(AW26,#REF!,0)))</f>
        <v/>
      </c>
      <c r="FZ26" s="57" t="str">
        <f>IF(AX26="","",INDEX($FZ$2:$GD$2,2,MATCH(AX26,#REF!,0)))</f>
        <v/>
      </c>
      <c r="GA26" s="57" t="str">
        <f>IF(AY26="","",INDEX($FZ$2:$GD$2,2,MATCH(AY26,#REF!,0)))</f>
        <v/>
      </c>
      <c r="GB26" s="57" t="str">
        <f>IF(AZ26="","",INDEX($FZ$2:$GD$2,2,MATCH(AZ26,#REF!,0)))</f>
        <v/>
      </c>
      <c r="GC26" s="58" t="str">
        <f>IF(BA26="","",INDEX($FZ$2:$GD$2,2,MATCH(BA26,#REF!,0)))</f>
        <v/>
      </c>
      <c r="GD26" s="59" t="e">
        <f>SUMPRODUCT(FT26:GC26,#REF!)</f>
        <v>#REF!</v>
      </c>
      <c r="GE26" s="43"/>
      <c r="GF26" s="88" t="str">
        <f t="shared" si="27"/>
        <v/>
      </c>
      <c r="GG26" s="88" t="e">
        <f t="shared" si="28"/>
        <v>#N/A</v>
      </c>
      <c r="GH26" s="88" t="e">
        <f t="shared" si="29"/>
        <v>#N/A</v>
      </c>
      <c r="GI26" s="87" t="e">
        <f t="shared" si="30"/>
        <v>#N/A</v>
      </c>
      <c r="GJ26" s="87" t="str">
        <f t="shared" si="31"/>
        <v/>
      </c>
      <c r="GK26" s="87" t="str">
        <f t="shared" si="32"/>
        <v/>
      </c>
      <c r="GL26" s="87" t="str">
        <f t="shared" si="33"/>
        <v/>
      </c>
      <c r="GM26" s="87" t="str">
        <f t="shared" si="34"/>
        <v/>
      </c>
    </row>
    <row r="27" spans="1:195" s="13" customFormat="1" ht="22.5" customHeight="1" outlineLevel="2">
      <c r="A27" s="1014"/>
      <c r="B27" s="166"/>
      <c r="C27" s="494"/>
      <c r="D27" s="664" t="s">
        <v>379</v>
      </c>
      <c r="E27" s="667" t="s">
        <v>534</v>
      </c>
      <c r="F27" s="688"/>
      <c r="G27" s="688"/>
      <c r="H27" s="688">
        <v>1</v>
      </c>
      <c r="I27" s="661" t="s">
        <v>346</v>
      </c>
      <c r="J27" s="167"/>
      <c r="K27" s="165"/>
      <c r="L27" s="665">
        <v>1999</v>
      </c>
      <c r="M27" s="167" t="str">
        <f t="shared" si="37"/>
        <v>平11</v>
      </c>
      <c r="N27" s="665">
        <f t="shared" si="4"/>
        <v>21</v>
      </c>
      <c r="O27" s="697">
        <v>1127.8</v>
      </c>
      <c r="P27" s="693" t="s">
        <v>603</v>
      </c>
      <c r="Q27" s="68"/>
      <c r="R27" s="168"/>
      <c r="S27" s="168"/>
      <c r="T27" s="169"/>
      <c r="U27" s="461" t="e">
        <f t="shared" si="38"/>
        <v>#DIV/0!</v>
      </c>
      <c r="V27" s="461" t="e">
        <f t="shared" si="39"/>
        <v>#DIV/0!</v>
      </c>
      <c r="W27" s="462" t="e">
        <f t="shared" si="40"/>
        <v>#DIV/0!</v>
      </c>
      <c r="X27" s="68"/>
      <c r="Y27" s="68"/>
      <c r="Z27" s="68"/>
      <c r="AA27" s="68"/>
      <c r="AB27" s="68"/>
      <c r="AC27" s="79" t="str">
        <f t="shared" si="41"/>
        <v>3: 1,000㎡以上</v>
      </c>
      <c r="AD27" s="69"/>
      <c r="AE27" s="69" t="str">
        <f t="shared" si="42"/>
        <v/>
      </c>
      <c r="AF27" s="170"/>
      <c r="AG27" s="170"/>
      <c r="AH27" s="171"/>
      <c r="AI27" s="170"/>
      <c r="AJ27" s="170"/>
      <c r="AK27" s="170"/>
      <c r="AL27" s="172"/>
      <c r="AM27" s="172"/>
      <c r="AN27" s="172"/>
      <c r="AO27" s="172"/>
      <c r="AP27" s="173"/>
      <c r="AQ27" s="463" t="str">
        <f t="shared" si="43"/>
        <v/>
      </c>
      <c r="AR27" s="464"/>
      <c r="AS27" s="464"/>
      <c r="AT27" s="464"/>
      <c r="AU27" s="464"/>
      <c r="AV27" s="464"/>
      <c r="AW27" s="464"/>
      <c r="AX27" s="464"/>
      <c r="AY27" s="464"/>
      <c r="AZ27" s="464"/>
      <c r="BA27" s="464"/>
      <c r="BB27" s="68">
        <f t="shared" si="44"/>
        <v>16</v>
      </c>
      <c r="BC27" s="68"/>
      <c r="BD27" s="68">
        <f t="shared" si="45"/>
        <v>16</v>
      </c>
      <c r="BE27" s="69" t="e">
        <f t="shared" si="11"/>
        <v>#REF!</v>
      </c>
      <c r="BF27" s="146"/>
      <c r="BG27" s="465"/>
      <c r="BH27" s="466"/>
      <c r="BI27" s="174"/>
      <c r="BJ27" s="175"/>
      <c r="BK27" s="467"/>
      <c r="BL27" s="465"/>
      <c r="BM27" s="441" t="str">
        <f t="shared" si="46"/>
        <v/>
      </c>
      <c r="BN27" s="663" t="s">
        <v>603</v>
      </c>
      <c r="BO27" s="661">
        <v>1</v>
      </c>
      <c r="BP27" s="441" t="s">
        <v>0</v>
      </c>
      <c r="BQ27" s="1023" t="s">
        <v>414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1" t="s">
        <v>638</v>
      </c>
      <c r="BW27" s="661" t="s">
        <v>638</v>
      </c>
      <c r="BX27" s="661" t="s">
        <v>638</v>
      </c>
      <c r="BY27" s="663" t="s">
        <v>607</v>
      </c>
      <c r="BZ27" s="441" t="s">
        <v>2</v>
      </c>
      <c r="CA27" s="695" t="s">
        <v>620</v>
      </c>
      <c r="CB27" s="696"/>
      <c r="CC27" s="500">
        <v>50671000</v>
      </c>
      <c r="CD27" s="192">
        <v>1</v>
      </c>
      <c r="CE27" s="177" t="s">
        <v>387</v>
      </c>
      <c r="CF27" s="178" t="str">
        <f>IF(OR(Q27="",CD27="",CE27="",TYPE(O27)&lt;&gt;1),"",IFERROR(O27*CE27,""))</f>
        <v/>
      </c>
      <c r="CG27" s="176" t="str">
        <f t="shared" si="12"/>
        <v/>
      </c>
      <c r="CH27" s="179"/>
      <c r="CI27" s="106" t="str">
        <f t="shared" si="13"/>
        <v/>
      </c>
      <c r="CJ27" s="75" t="s">
        <v>387</v>
      </c>
      <c r="CK27" s="180" t="str">
        <f t="shared" si="14"/>
        <v/>
      </c>
      <c r="CL27" s="75">
        <v>1</v>
      </c>
      <c r="CM27" s="181" t="str">
        <f t="shared" si="47"/>
        <v/>
      </c>
      <c r="CN27" s="107" t="e">
        <v>#N/A</v>
      </c>
      <c r="CO27" s="75" t="e">
        <v>#N/A</v>
      </c>
      <c r="CP27" s="180" t="e">
        <f t="shared" si="48"/>
        <v>#N/A</v>
      </c>
      <c r="CQ27" s="75">
        <v>1</v>
      </c>
      <c r="CR27" s="181" t="e">
        <f t="shared" si="49"/>
        <v>#N/A</v>
      </c>
      <c r="CS27" s="107" t="e">
        <v>#N/A</v>
      </c>
      <c r="CT27" s="75" t="e">
        <v>#N/A</v>
      </c>
      <c r="CU27" s="180" t="e">
        <f t="shared" si="17"/>
        <v>#N/A</v>
      </c>
      <c r="CV27" s="75">
        <v>1</v>
      </c>
      <c r="CW27" s="181" t="e">
        <f t="shared" si="50"/>
        <v>#N/A</v>
      </c>
      <c r="CX27" s="107" t="e">
        <v>#N/A</v>
      </c>
      <c r="CY27" s="75" t="e">
        <v>#N/A</v>
      </c>
      <c r="CZ27" s="180" t="e">
        <f t="shared" si="51"/>
        <v>#N/A</v>
      </c>
      <c r="DA27" s="75">
        <v>1</v>
      </c>
      <c r="DB27" s="182" t="e">
        <f t="shared" si="52"/>
        <v>#N/A</v>
      </c>
      <c r="DC27" s="109" t="str">
        <f t="shared" si="18"/>
        <v/>
      </c>
      <c r="DD27" s="76" t="str">
        <f t="shared" si="36"/>
        <v/>
      </c>
      <c r="DE27" s="82">
        <v>1</v>
      </c>
      <c r="DF27" s="183" t="str">
        <f t="shared" si="19"/>
        <v/>
      </c>
      <c r="DG27" s="85" t="s">
        <v>387</v>
      </c>
      <c r="DH27" s="184" t="str">
        <f t="shared" si="53"/>
        <v/>
      </c>
      <c r="DI27" s="77">
        <v>3</v>
      </c>
      <c r="DJ27" s="185" t="str">
        <f t="shared" si="54"/>
        <v/>
      </c>
      <c r="DK27" s="78" t="str">
        <f t="shared" si="55"/>
        <v/>
      </c>
      <c r="DL27" s="75" t="s">
        <v>387</v>
      </c>
      <c r="DM27" s="180" t="str">
        <f t="shared" si="56"/>
        <v/>
      </c>
      <c r="DN27" s="75">
        <v>1</v>
      </c>
      <c r="DO27" s="181" t="str">
        <f t="shared" si="57"/>
        <v/>
      </c>
      <c r="DP27" s="78" t="str">
        <f t="shared" si="58"/>
        <v/>
      </c>
      <c r="DQ27" s="75" t="s">
        <v>387</v>
      </c>
      <c r="DR27" s="180" t="str">
        <f t="shared" si="59"/>
        <v/>
      </c>
      <c r="DS27" s="75">
        <v>1</v>
      </c>
      <c r="DT27" s="181" t="str">
        <f t="shared" si="60"/>
        <v/>
      </c>
      <c r="DU27" s="78" t="str">
        <f t="shared" si="61"/>
        <v/>
      </c>
      <c r="DV27" s="75" t="s">
        <v>387</v>
      </c>
      <c r="DW27" s="180" t="str">
        <f t="shared" si="62"/>
        <v/>
      </c>
      <c r="DX27" s="75">
        <v>1</v>
      </c>
      <c r="DY27" s="154" t="str">
        <f t="shared" si="63"/>
        <v/>
      </c>
      <c r="DZ27" s="506"/>
      <c r="EA27" s="820" t="s">
        <v>626</v>
      </c>
      <c r="EB27" s="757" t="s">
        <v>626</v>
      </c>
      <c r="EC27" s="757" t="s">
        <v>626</v>
      </c>
      <c r="ED27" s="757" t="s">
        <v>626</v>
      </c>
      <c r="EE27" s="848" t="s">
        <v>626</v>
      </c>
      <c r="EF27" s="752"/>
      <c r="EG27" s="749"/>
      <c r="EH27" s="749"/>
      <c r="EI27" s="749"/>
      <c r="EJ27" s="751"/>
      <c r="EK27" s="752"/>
      <c r="EL27" s="757" t="s">
        <v>626</v>
      </c>
      <c r="EM27" s="757" t="s">
        <v>626</v>
      </c>
      <c r="EN27" s="779"/>
      <c r="EO27" s="751"/>
      <c r="EP27" s="752"/>
      <c r="EQ27" s="749"/>
      <c r="ER27" s="749"/>
      <c r="ES27" s="749"/>
      <c r="ET27" s="751"/>
      <c r="EU27" s="752"/>
      <c r="EV27" s="749"/>
      <c r="EW27" s="749"/>
      <c r="EX27" s="749"/>
      <c r="EY27" s="751"/>
      <c r="EZ27" s="752"/>
      <c r="FA27" s="749"/>
      <c r="FB27" s="749"/>
      <c r="FC27" s="749"/>
      <c r="FD27" s="830" t="s">
        <v>624</v>
      </c>
      <c r="FE27" s="765"/>
      <c r="FF27" s="779"/>
      <c r="FG27" s="767" t="s">
        <v>623</v>
      </c>
      <c r="FH27" s="767" t="s">
        <v>623</v>
      </c>
      <c r="FI27" s="830" t="s">
        <v>623</v>
      </c>
      <c r="FJ27" s="866" t="s">
        <v>623</v>
      </c>
      <c r="FK27" s="749"/>
      <c r="FL27" s="749"/>
      <c r="FM27" s="749"/>
      <c r="FN27" s="909"/>
      <c r="FO27" s="210"/>
      <c r="FP27" s="43"/>
      <c r="FQ27" s="43"/>
      <c r="FR27" s="55" t="str">
        <f t="shared" si="26"/>
        <v/>
      </c>
      <c r="FS27" s="43"/>
      <c r="FT27" s="56" t="str">
        <f>IF(AR27="","",INDEX($FZ$2:$GD$2,2,MATCH(AR27,#REF!,0)))</f>
        <v/>
      </c>
      <c r="FU27" s="57" t="str">
        <f>IF(AS27="","",INDEX($FZ$2:$GD$2,2,MATCH(AS27,#REF!,0)))</f>
        <v/>
      </c>
      <c r="FV27" s="57" t="str">
        <f>IF(AT27="","",INDEX($FZ$2:$GD$2,2,MATCH(AT27,#REF!,0)))</f>
        <v/>
      </c>
      <c r="FW27" s="57" t="str">
        <f>IF(AU27="","",INDEX($FZ$2:$GD$2,2,MATCH(AU27,#REF!,0)))</f>
        <v/>
      </c>
      <c r="FX27" s="57" t="str">
        <f>IF(AV27="","",INDEX($FZ$2:$GD$2,2,MATCH(AV27,#REF!,0)))</f>
        <v/>
      </c>
      <c r="FY27" s="57" t="str">
        <f>IF(AW27="","",INDEX($FZ$2:$GD$2,2,MATCH(AW27,#REF!,0)))</f>
        <v/>
      </c>
      <c r="FZ27" s="57" t="str">
        <f>IF(AX27="","",INDEX($FZ$2:$GD$2,2,MATCH(AX27,#REF!,0)))</f>
        <v/>
      </c>
      <c r="GA27" s="57" t="str">
        <f>IF(AY27="","",INDEX($FZ$2:$GD$2,2,MATCH(AY27,#REF!,0)))</f>
        <v/>
      </c>
      <c r="GB27" s="57" t="str">
        <f>IF(AZ27="","",INDEX($FZ$2:$GD$2,2,MATCH(AZ27,#REF!,0)))</f>
        <v/>
      </c>
      <c r="GC27" s="58" t="str">
        <f>IF(BA27="","",INDEX($FZ$2:$GD$2,2,MATCH(BA27,#REF!,0)))</f>
        <v/>
      </c>
      <c r="GD27" s="59" t="e">
        <f>SUMPRODUCT(FT27:GC27,#REF!)</f>
        <v>#REF!</v>
      </c>
      <c r="GE27" s="43"/>
      <c r="GF27" s="88" t="str">
        <f t="shared" si="27"/>
        <v/>
      </c>
      <c r="GG27" s="88" t="e">
        <f t="shared" si="28"/>
        <v>#N/A</v>
      </c>
      <c r="GH27" s="88" t="e">
        <f t="shared" si="29"/>
        <v>#N/A</v>
      </c>
      <c r="GI27" s="87" t="e">
        <f t="shared" si="30"/>
        <v>#N/A</v>
      </c>
      <c r="GJ27" s="87" t="str">
        <f t="shared" si="31"/>
        <v/>
      </c>
      <c r="GK27" s="87" t="str">
        <f t="shared" si="32"/>
        <v/>
      </c>
      <c r="GL27" s="87" t="str">
        <f t="shared" si="33"/>
        <v/>
      </c>
      <c r="GM27" s="87" t="str">
        <f t="shared" si="34"/>
        <v/>
      </c>
    </row>
    <row r="28" spans="1:195" s="13" customFormat="1" ht="22.5" customHeight="1" outlineLevel="2">
      <c r="A28" s="1014"/>
      <c r="B28" s="166"/>
      <c r="C28" s="494"/>
      <c r="D28" s="664" t="s">
        <v>379</v>
      </c>
      <c r="E28" s="667" t="s">
        <v>535</v>
      </c>
      <c r="F28" s="688"/>
      <c r="G28" s="688"/>
      <c r="H28" s="688">
        <v>1</v>
      </c>
      <c r="I28" s="661" t="s">
        <v>346</v>
      </c>
      <c r="J28" s="167"/>
      <c r="K28" s="165"/>
      <c r="L28" s="665">
        <v>1999</v>
      </c>
      <c r="M28" s="167" t="str">
        <f>IF(OR(L28="",TYPE(L28)&lt;&gt;1),"",TEXT(DATEVALUE(L28&amp;"/1/1"),"gge"))</f>
        <v>平11</v>
      </c>
      <c r="N28" s="665">
        <f t="shared" si="4"/>
        <v>21</v>
      </c>
      <c r="O28" s="697">
        <v>216</v>
      </c>
      <c r="P28" s="694" t="s">
        <v>68</v>
      </c>
      <c r="Q28" s="68"/>
      <c r="R28" s="168"/>
      <c r="S28" s="168"/>
      <c r="T28" s="169"/>
      <c r="U28" s="461" t="e">
        <f>IF(OR(TYPE(O28)&lt;&gt;1,O28=""),"",IF(O28=0,0,ROUND(O28/(R28+S28)*1.1,0)))</f>
        <v>#DIV/0!</v>
      </c>
      <c r="V28" s="461" t="e">
        <f>IF(OR(TYPE(O28)&lt;&gt;1,O28=""),"",IF(O28=0,0,ROUND((O28/(R28+S28))^0.5*1.1*4*(4*R28+1)*0.7,0)))</f>
        <v>#DIV/0!</v>
      </c>
      <c r="W28" s="462" t="e">
        <f>IF(OR(TYPE(O28)&lt;&gt;1,O28=""),"",IF(O28=0,0,ROUND((O28/(R28+S28))^0.5*1.1*4*(4*R28+1)*0.3,0)))</f>
        <v>#DIV/0!</v>
      </c>
      <c r="X28" s="68"/>
      <c r="Y28" s="68"/>
      <c r="Z28" s="68"/>
      <c r="AA28" s="68"/>
      <c r="AB28" s="68"/>
      <c r="AC28" s="79" t="str">
        <f>IF(OR(O28="",TYPE(O28)&lt;&gt;1),"",IF(O28&gt;=5000,"1: 5,000㎡以上",IF(O28&gt;=3000,"2: 3,000㎡以上",IF(O28&gt;=1000,"3: 1,000㎡以上",IF(O28&gt;=500,"4: 500㎡以上",IF(O28&gt;=200,"5: 200㎡以上",IF(O28&gt;=100,"6: 100㎡以上",IF(O28&gt;=0,"7: 100㎡未満",""))))))))</f>
        <v>5: 200㎡以上</v>
      </c>
      <c r="AD28" s="69"/>
      <c r="AE28" s="69" t="str">
        <f>IF(AD28="","",AD28-L28)</f>
        <v/>
      </c>
      <c r="AF28" s="170"/>
      <c r="AG28" s="170"/>
      <c r="AH28" s="171"/>
      <c r="AI28" s="170"/>
      <c r="AJ28" s="170"/>
      <c r="AK28" s="170"/>
      <c r="AL28" s="172"/>
      <c r="AM28" s="172"/>
      <c r="AN28" s="172"/>
      <c r="AO28" s="172"/>
      <c r="AP28" s="173"/>
      <c r="AQ28" s="463" t="str">
        <f>IF(OR(AP28="",BB28=""),"",IF(OR(AP28="80年以上",AP28="躯体補修の上80年以上"),80-BB28,IF(OR(AP28="60年以上80年未満",AP28="躯体補修の上60年未満"),IF(TYPE(AN28)=1,AN28-BB28,80-BB28),IF(OR(AP28="60年未満",AP28="60年"),60-BB28,IF(AP28="40年",40-BB28,"")))))</f>
        <v/>
      </c>
      <c r="AR28" s="464"/>
      <c r="AS28" s="464"/>
      <c r="AT28" s="464"/>
      <c r="AU28" s="464"/>
      <c r="AV28" s="464"/>
      <c r="AW28" s="464"/>
      <c r="AX28" s="464"/>
      <c r="AY28" s="464"/>
      <c r="AZ28" s="464"/>
      <c r="BA28" s="464"/>
      <c r="BB28" s="68">
        <f>IF(AND(TYPE(B$4)=1,B$4&lt;&gt;"",TYPE(L28)=1,L28&lt;&gt;""),B$4-L28,"")</f>
        <v>16</v>
      </c>
      <c r="BC28" s="68"/>
      <c r="BD28" s="68">
        <f>IF(BB28="","",BB28+BC28)</f>
        <v>16</v>
      </c>
      <c r="BE28" s="69" t="e">
        <f t="shared" si="11"/>
        <v>#REF!</v>
      </c>
      <c r="BF28" s="146"/>
      <c r="BG28" s="465"/>
      <c r="BH28" s="466"/>
      <c r="BI28" s="174"/>
      <c r="BJ28" s="175"/>
      <c r="BK28" s="467"/>
      <c r="BL28" s="465"/>
      <c r="BM28" s="441" t="str">
        <f>IF(OR(B$4="",AQ28=""),"",AQ28+B$4)</f>
        <v/>
      </c>
      <c r="BN28" s="661" t="s">
        <v>68</v>
      </c>
      <c r="BO28" s="661">
        <v>1</v>
      </c>
      <c r="BP28" s="441"/>
      <c r="BQ28" s="441"/>
      <c r="BR28" s="663"/>
      <c r="BS28" s="663"/>
      <c r="BT28" s="663"/>
      <c r="BU28" s="663"/>
      <c r="BV28" s="663"/>
      <c r="BW28" s="663"/>
      <c r="BX28" s="663"/>
      <c r="BY28" s="663"/>
      <c r="BZ28" s="441"/>
      <c r="CA28" s="695" t="s">
        <v>620</v>
      </c>
      <c r="CB28" s="696"/>
      <c r="CC28" s="499"/>
      <c r="CD28" s="192">
        <v>1</v>
      </c>
      <c r="CE28" s="177" t="s">
        <v>387</v>
      </c>
      <c r="CF28" s="178" t="str">
        <f>IF(OR(Q28="",CD28="",CE28="",TYPE(O28)&lt;&gt;1),"",IFERROR(O28*CE28,""))</f>
        <v/>
      </c>
      <c r="CG28" s="176" t="str">
        <f t="shared" si="12"/>
        <v/>
      </c>
      <c r="CH28" s="179"/>
      <c r="CI28" s="106" t="str">
        <f t="shared" si="13"/>
        <v/>
      </c>
      <c r="CJ28" s="75" t="s">
        <v>387</v>
      </c>
      <c r="CK28" s="180" t="str">
        <f t="shared" si="14"/>
        <v/>
      </c>
      <c r="CL28" s="75">
        <v>1</v>
      </c>
      <c r="CM28" s="181" t="str">
        <f>IF(CI28="","",CK28/CL28)</f>
        <v/>
      </c>
      <c r="CN28" s="107" t="e">
        <v>#N/A</v>
      </c>
      <c r="CO28" s="75" t="e">
        <v>#N/A</v>
      </c>
      <c r="CP28" s="180" t="e">
        <f>IF(OR(CN28="",$O28="",TYPE($O28)&lt;&gt;1),"",ROUND($O28*CO28,0))</f>
        <v>#N/A</v>
      </c>
      <c r="CQ28" s="75">
        <v>1</v>
      </c>
      <c r="CR28" s="181" t="e">
        <f>IF(CN28="","",CP28/CQ28)</f>
        <v>#N/A</v>
      </c>
      <c r="CS28" s="107" t="e">
        <v>#N/A</v>
      </c>
      <c r="CT28" s="75" t="e">
        <v>#N/A</v>
      </c>
      <c r="CU28" s="180" t="e">
        <f t="shared" si="17"/>
        <v>#N/A</v>
      </c>
      <c r="CV28" s="75">
        <v>1</v>
      </c>
      <c r="CW28" s="181" t="e">
        <f>IF(CS28="","",CU28/CV28)</f>
        <v>#N/A</v>
      </c>
      <c r="CX28" s="107" t="e">
        <v>#N/A</v>
      </c>
      <c r="CY28" s="75" t="e">
        <v>#N/A</v>
      </c>
      <c r="CZ28" s="180" t="e">
        <f>IF(OR(CX28="",$O28="",TYPE($O28)&lt;&gt;1),"",ROUND($O28*CY28,0))</f>
        <v>#N/A</v>
      </c>
      <c r="DA28" s="75">
        <v>1</v>
      </c>
      <c r="DB28" s="182" t="e">
        <f>IF($CX28="","",$CZ28/$DA28)</f>
        <v>#N/A</v>
      </c>
      <c r="DC28" s="109" t="str">
        <f t="shared" si="18"/>
        <v/>
      </c>
      <c r="DD28" s="76" t="str">
        <f t="shared" si="36"/>
        <v/>
      </c>
      <c r="DE28" s="82">
        <v>1</v>
      </c>
      <c r="DF28" s="183" t="str">
        <f t="shared" si="19"/>
        <v/>
      </c>
      <c r="DG28" s="85" t="s">
        <v>387</v>
      </c>
      <c r="DH28" s="184" t="str">
        <f>IF(OR(DF28="",TYPE(DF28)&lt;&gt;1),"",ROUND(DF28*DG28,0))</f>
        <v/>
      </c>
      <c r="DI28" s="77">
        <v>3</v>
      </c>
      <c r="DJ28" s="185" t="str">
        <f>IF(DH28="","",DH28/DI28)</f>
        <v/>
      </c>
      <c r="DK28" s="78" t="str">
        <f>IF(DC28="","",DC28+20)</f>
        <v/>
      </c>
      <c r="DL28" s="75" t="s">
        <v>387</v>
      </c>
      <c r="DM28" s="180" t="str">
        <f>IF(OR(DK28="",$DF28="",TYPE($DF28)&lt;&gt;1),"",ROUND($DF28*DL28,0))</f>
        <v/>
      </c>
      <c r="DN28" s="75">
        <v>1</v>
      </c>
      <c r="DO28" s="181" t="str">
        <f>IF(DK28="","",DM28/DN28)</f>
        <v/>
      </c>
      <c r="DP28" s="78" t="str">
        <f>IF(DC28="","",IF(OR(DD28="RC",DD28="SRC",DD28="S"),DC28+40,""))</f>
        <v/>
      </c>
      <c r="DQ28" s="75" t="s">
        <v>387</v>
      </c>
      <c r="DR28" s="180" t="str">
        <f>IF(OR(DP28="",$DF28="",TYPE($DF28)&lt;&gt;1),"",ROUND($DF28*DQ28,0))</f>
        <v/>
      </c>
      <c r="DS28" s="75">
        <v>1</v>
      </c>
      <c r="DT28" s="181" t="str">
        <f>IF($DP28="","",$DR28/$DS28)</f>
        <v/>
      </c>
      <c r="DU28" s="78" t="str">
        <f>IF(DC28="","",IF(OR(DD28="RC",DD28="SRC"),DC28+60,""))</f>
        <v/>
      </c>
      <c r="DV28" s="75" t="s">
        <v>387</v>
      </c>
      <c r="DW28" s="180" t="str">
        <f>IF(OR(DU28="",$DF28="",TYPE($DF28)&lt;&gt;1),"",ROUND($DF28*DV28,0))</f>
        <v/>
      </c>
      <c r="DX28" s="75">
        <v>1</v>
      </c>
      <c r="DY28" s="154" t="str">
        <f>IF($DU28="","",$DW28/$DX28)</f>
        <v/>
      </c>
      <c r="DZ28" s="506"/>
      <c r="EA28" s="812"/>
      <c r="EB28" s="808"/>
      <c r="EC28" s="808"/>
      <c r="ED28" s="808"/>
      <c r="EE28" s="842"/>
      <c r="EF28" s="752"/>
      <c r="EG28" s="749"/>
      <c r="EH28" s="749"/>
      <c r="EI28" s="749"/>
      <c r="EJ28" s="751"/>
      <c r="EK28" s="752"/>
      <c r="EL28" s="757" t="s">
        <v>626</v>
      </c>
      <c r="EM28" s="757" t="s">
        <v>626</v>
      </c>
      <c r="EN28" s="779"/>
      <c r="EO28" s="751"/>
      <c r="EP28" s="752"/>
      <c r="EQ28" s="749"/>
      <c r="ER28" s="749"/>
      <c r="ES28" s="749"/>
      <c r="ET28" s="751"/>
      <c r="EU28" s="752"/>
      <c r="EV28" s="749"/>
      <c r="EW28" s="749"/>
      <c r="EX28" s="749"/>
      <c r="EY28" s="751"/>
      <c r="EZ28" s="752"/>
      <c r="FA28" s="749"/>
      <c r="FB28" s="749"/>
      <c r="FC28" s="749"/>
      <c r="FD28" s="830" t="s">
        <v>624</v>
      </c>
      <c r="FE28" s="765"/>
      <c r="FF28" s="779"/>
      <c r="FG28" s="767" t="s">
        <v>623</v>
      </c>
      <c r="FH28" s="767" t="s">
        <v>623</v>
      </c>
      <c r="FI28" s="830" t="s">
        <v>623</v>
      </c>
      <c r="FJ28" s="866" t="s">
        <v>623</v>
      </c>
      <c r="FK28" s="749"/>
      <c r="FL28" s="749"/>
      <c r="FM28" s="749"/>
      <c r="FN28" s="909"/>
      <c r="FO28" s="210"/>
      <c r="FP28" s="43"/>
      <c r="FQ28" s="43"/>
      <c r="FR28" s="55" t="str">
        <f t="shared" si="26"/>
        <v/>
      </c>
      <c r="FS28" s="43"/>
      <c r="FT28" s="56" t="str">
        <f>IF(AR28="","",INDEX($FZ$2:$GD$2,2,MATCH(AR28,#REF!,0)))</f>
        <v/>
      </c>
      <c r="FU28" s="57" t="str">
        <f>IF(AS28="","",INDEX($FZ$2:$GD$2,2,MATCH(AS28,#REF!,0)))</f>
        <v/>
      </c>
      <c r="FV28" s="57" t="str">
        <f>IF(AT28="","",INDEX($FZ$2:$GD$2,2,MATCH(AT28,#REF!,0)))</f>
        <v/>
      </c>
      <c r="FW28" s="57" t="str">
        <f>IF(AU28="","",INDEX($FZ$2:$GD$2,2,MATCH(AU28,#REF!,0)))</f>
        <v/>
      </c>
      <c r="FX28" s="57" t="str">
        <f>IF(AV28="","",INDEX($FZ$2:$GD$2,2,MATCH(AV28,#REF!,0)))</f>
        <v/>
      </c>
      <c r="FY28" s="57" t="str">
        <f>IF(AW28="","",INDEX($FZ$2:$GD$2,2,MATCH(AW28,#REF!,0)))</f>
        <v/>
      </c>
      <c r="FZ28" s="57" t="str">
        <f>IF(AX28="","",INDEX($FZ$2:$GD$2,2,MATCH(AX28,#REF!,0)))</f>
        <v/>
      </c>
      <c r="GA28" s="57" t="str">
        <f>IF(AY28="","",INDEX($FZ$2:$GD$2,2,MATCH(AY28,#REF!,0)))</f>
        <v/>
      </c>
      <c r="GB28" s="57" t="str">
        <f>IF(AZ28="","",INDEX($FZ$2:$GD$2,2,MATCH(AZ28,#REF!,0)))</f>
        <v/>
      </c>
      <c r="GC28" s="58" t="str">
        <f>IF(BA28="","",INDEX($FZ$2:$GD$2,2,MATCH(BA28,#REF!,0)))</f>
        <v/>
      </c>
      <c r="GD28" s="59" t="e">
        <f>SUMPRODUCT(FT28:GC28,#REF!)</f>
        <v>#REF!</v>
      </c>
      <c r="GE28" s="43"/>
      <c r="GF28" s="88" t="str">
        <f t="shared" si="27"/>
        <v/>
      </c>
      <c r="GG28" s="88" t="e">
        <f t="shared" si="28"/>
        <v>#N/A</v>
      </c>
      <c r="GH28" s="88" t="e">
        <f t="shared" si="29"/>
        <v>#N/A</v>
      </c>
      <c r="GI28" s="87" t="e">
        <f t="shared" si="30"/>
        <v>#N/A</v>
      </c>
      <c r="GJ28" s="87" t="str">
        <f t="shared" si="31"/>
        <v/>
      </c>
      <c r="GK28" s="87" t="str">
        <f t="shared" si="32"/>
        <v/>
      </c>
      <c r="GL28" s="87" t="str">
        <f t="shared" si="33"/>
        <v/>
      </c>
      <c r="GM28" s="87" t="str">
        <f t="shared" si="34"/>
        <v/>
      </c>
    </row>
    <row r="29" spans="1:195" s="13" customFormat="1" ht="22.5" customHeight="1" outlineLevel="2">
      <c r="A29" s="1014"/>
      <c r="B29" s="166"/>
      <c r="C29" s="494"/>
      <c r="D29" s="660" t="s">
        <v>515</v>
      </c>
      <c r="E29" s="688" t="s">
        <v>130</v>
      </c>
      <c r="F29" s="688">
        <v>1</v>
      </c>
      <c r="G29" s="688">
        <v>1</v>
      </c>
      <c r="H29" s="688">
        <v>1</v>
      </c>
      <c r="I29" s="663" t="s">
        <v>347</v>
      </c>
      <c r="J29" s="167"/>
      <c r="K29" s="165"/>
      <c r="L29" s="662">
        <v>2014</v>
      </c>
      <c r="M29" s="167" t="str">
        <f t="shared" si="37"/>
        <v>平26</v>
      </c>
      <c r="N29" s="665">
        <f t="shared" si="4"/>
        <v>6</v>
      </c>
      <c r="O29" s="697">
        <v>10183.5</v>
      </c>
      <c r="P29" s="694" t="s">
        <v>604</v>
      </c>
      <c r="Q29" s="68"/>
      <c r="R29" s="168"/>
      <c r="S29" s="168"/>
      <c r="T29" s="169"/>
      <c r="U29" s="461" t="e">
        <f t="shared" si="38"/>
        <v>#DIV/0!</v>
      </c>
      <c r="V29" s="461" t="e">
        <f t="shared" si="39"/>
        <v>#DIV/0!</v>
      </c>
      <c r="W29" s="462" t="e">
        <f t="shared" si="40"/>
        <v>#DIV/0!</v>
      </c>
      <c r="X29" s="68"/>
      <c r="Y29" s="68"/>
      <c r="Z29" s="68"/>
      <c r="AA29" s="68"/>
      <c r="AB29" s="68"/>
      <c r="AC29" s="79" t="str">
        <f t="shared" si="41"/>
        <v>1: 5,000㎡以上</v>
      </c>
      <c r="AD29" s="69"/>
      <c r="AE29" s="69" t="str">
        <f t="shared" si="42"/>
        <v/>
      </c>
      <c r="AF29" s="170"/>
      <c r="AG29" s="170"/>
      <c r="AH29" s="171"/>
      <c r="AI29" s="170"/>
      <c r="AJ29" s="170"/>
      <c r="AK29" s="170"/>
      <c r="AL29" s="172"/>
      <c r="AM29" s="172"/>
      <c r="AN29" s="172"/>
      <c r="AO29" s="172"/>
      <c r="AP29" s="173"/>
      <c r="AQ29" s="463" t="str">
        <f t="shared" si="43"/>
        <v/>
      </c>
      <c r="AR29" s="464"/>
      <c r="AS29" s="464"/>
      <c r="AT29" s="464"/>
      <c r="AU29" s="464"/>
      <c r="AV29" s="464"/>
      <c r="AW29" s="464"/>
      <c r="AX29" s="464"/>
      <c r="AY29" s="464"/>
      <c r="AZ29" s="464"/>
      <c r="BA29" s="464"/>
      <c r="BB29" s="68">
        <f t="shared" si="44"/>
        <v>1</v>
      </c>
      <c r="BC29" s="68"/>
      <c r="BD29" s="68">
        <f t="shared" si="45"/>
        <v>1</v>
      </c>
      <c r="BE29" s="69" t="e">
        <f t="shared" si="11"/>
        <v>#REF!</v>
      </c>
      <c r="BF29" s="146"/>
      <c r="BG29" s="465"/>
      <c r="BH29" s="466"/>
      <c r="BI29" s="174"/>
      <c r="BJ29" s="175"/>
      <c r="BK29" s="467"/>
      <c r="BL29" s="465"/>
      <c r="BM29" s="441" t="str">
        <f t="shared" si="46"/>
        <v/>
      </c>
      <c r="BN29" s="661" t="s">
        <v>604</v>
      </c>
      <c r="BO29" s="661">
        <v>4</v>
      </c>
      <c r="BP29" s="441" t="s">
        <v>1</v>
      </c>
      <c r="BQ29" s="1023" t="s">
        <v>414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694" t="s">
        <v>0</v>
      </c>
      <c r="BX29" s="694" t="s">
        <v>0</v>
      </c>
      <c r="BY29" s="694" t="s">
        <v>0</v>
      </c>
      <c r="BZ29" s="441" t="s">
        <v>2</v>
      </c>
      <c r="CA29" s="695" t="s">
        <v>620</v>
      </c>
      <c r="CB29" s="696"/>
      <c r="CC29" s="500">
        <v>3324000</v>
      </c>
      <c r="CD29" s="192">
        <v>1</v>
      </c>
      <c r="CE29" s="177" t="s">
        <v>387</v>
      </c>
      <c r="CF29" s="178" t="str">
        <f t="shared" ref="CF29:CF92" si="64">IF(OR(Q29="",CD29="",CE29="",TYPE(O29)&lt;&gt;1),"",O29*CE29)</f>
        <v/>
      </c>
      <c r="CG29" s="176" t="str">
        <f t="shared" si="12"/>
        <v/>
      </c>
      <c r="CH29" s="179"/>
      <c r="CI29" s="106" t="str">
        <f t="shared" si="13"/>
        <v/>
      </c>
      <c r="CJ29" s="75" t="s">
        <v>387</v>
      </c>
      <c r="CK29" s="180" t="str">
        <f t="shared" si="14"/>
        <v/>
      </c>
      <c r="CL29" s="75">
        <v>2</v>
      </c>
      <c r="CM29" s="181" t="str">
        <f t="shared" si="47"/>
        <v/>
      </c>
      <c r="CN29" s="107" t="e">
        <v>#N/A</v>
      </c>
      <c r="CO29" s="75" t="e">
        <v>#N/A</v>
      </c>
      <c r="CP29" s="180" t="e">
        <f t="shared" si="48"/>
        <v>#N/A</v>
      </c>
      <c r="CQ29" s="75">
        <v>1</v>
      </c>
      <c r="CR29" s="181" t="e">
        <f t="shared" si="49"/>
        <v>#N/A</v>
      </c>
      <c r="CS29" s="107" t="e">
        <v>#N/A</v>
      </c>
      <c r="CT29" s="75" t="e">
        <v>#N/A</v>
      </c>
      <c r="CU29" s="180" t="e">
        <f t="shared" si="17"/>
        <v>#N/A</v>
      </c>
      <c r="CV29" s="75">
        <v>1</v>
      </c>
      <c r="CW29" s="181" t="e">
        <f t="shared" si="50"/>
        <v>#N/A</v>
      </c>
      <c r="CX29" s="107" t="e">
        <v>#N/A</v>
      </c>
      <c r="CY29" s="75" t="e">
        <v>#N/A</v>
      </c>
      <c r="CZ29" s="180" t="e">
        <f t="shared" si="51"/>
        <v>#N/A</v>
      </c>
      <c r="DA29" s="75">
        <v>1</v>
      </c>
      <c r="DB29" s="182" t="e">
        <f t="shared" si="52"/>
        <v>#N/A</v>
      </c>
      <c r="DC29" s="109" t="str">
        <f t="shared" si="18"/>
        <v/>
      </c>
      <c r="DD29" s="76" t="str">
        <f t="shared" si="36"/>
        <v/>
      </c>
      <c r="DE29" s="82">
        <v>1</v>
      </c>
      <c r="DF29" s="183" t="str">
        <f t="shared" si="19"/>
        <v/>
      </c>
      <c r="DG29" s="85" t="s">
        <v>387</v>
      </c>
      <c r="DH29" s="184" t="str">
        <f t="shared" si="53"/>
        <v/>
      </c>
      <c r="DI29" s="77">
        <v>3</v>
      </c>
      <c r="DJ29" s="185" t="str">
        <f t="shared" si="54"/>
        <v/>
      </c>
      <c r="DK29" s="78" t="str">
        <f t="shared" si="55"/>
        <v/>
      </c>
      <c r="DL29" s="75" t="s">
        <v>387</v>
      </c>
      <c r="DM29" s="180" t="str">
        <f t="shared" si="56"/>
        <v/>
      </c>
      <c r="DN29" s="75">
        <v>1</v>
      </c>
      <c r="DO29" s="181" t="str">
        <f t="shared" si="57"/>
        <v/>
      </c>
      <c r="DP29" s="78" t="str">
        <f t="shared" si="58"/>
        <v/>
      </c>
      <c r="DQ29" s="75" t="s">
        <v>387</v>
      </c>
      <c r="DR29" s="180" t="str">
        <f t="shared" si="59"/>
        <v/>
      </c>
      <c r="DS29" s="75">
        <v>1</v>
      </c>
      <c r="DT29" s="181" t="str">
        <f t="shared" si="60"/>
        <v/>
      </c>
      <c r="DU29" s="78" t="str">
        <f t="shared" si="61"/>
        <v/>
      </c>
      <c r="DV29" s="75" t="s">
        <v>387</v>
      </c>
      <c r="DW29" s="180" t="str">
        <f t="shared" si="62"/>
        <v/>
      </c>
      <c r="DX29" s="75">
        <v>1</v>
      </c>
      <c r="DY29" s="154" t="str">
        <f t="shared" si="63"/>
        <v/>
      </c>
      <c r="DZ29" s="506"/>
      <c r="EA29" s="813" t="s">
        <v>627</v>
      </c>
      <c r="EB29" s="821"/>
      <c r="EC29" s="808"/>
      <c r="ED29" s="808"/>
      <c r="EE29" s="845"/>
      <c r="EF29" s="752"/>
      <c r="EG29" s="749"/>
      <c r="EH29" s="749"/>
      <c r="EI29" s="749"/>
      <c r="EJ29" s="751"/>
      <c r="EK29" s="752"/>
      <c r="EL29" s="749"/>
      <c r="EM29" s="749"/>
      <c r="EN29" s="749"/>
      <c r="EO29" s="751"/>
      <c r="EP29" s="752"/>
      <c r="EQ29" s="758" t="s">
        <v>626</v>
      </c>
      <c r="ER29" s="758" t="s">
        <v>626</v>
      </c>
      <c r="ES29" s="758" t="s">
        <v>626</v>
      </c>
      <c r="ET29" s="751"/>
      <c r="EU29" s="752"/>
      <c r="EV29" s="749"/>
      <c r="EW29" s="749"/>
      <c r="EX29" s="749"/>
      <c r="EY29" s="751"/>
      <c r="EZ29" s="752"/>
      <c r="FA29" s="749"/>
      <c r="FB29" s="749"/>
      <c r="FC29" s="749"/>
      <c r="FD29" s="830" t="s">
        <v>624</v>
      </c>
      <c r="FE29" s="752"/>
      <c r="FF29" s="749"/>
      <c r="FG29" s="749"/>
      <c r="FH29" s="749"/>
      <c r="FI29" s="751"/>
      <c r="FJ29" s="859"/>
      <c r="FK29" s="767" t="s">
        <v>623</v>
      </c>
      <c r="FL29" s="809" t="s">
        <v>623</v>
      </c>
      <c r="FM29" s="809" t="s">
        <v>623</v>
      </c>
      <c r="FN29" s="910" t="s">
        <v>623</v>
      </c>
      <c r="FO29" s="210"/>
      <c r="FP29" s="43"/>
      <c r="FQ29" s="43"/>
      <c r="FR29" s="55" t="str">
        <f t="shared" si="26"/>
        <v/>
      </c>
      <c r="FS29" s="43"/>
      <c r="FT29" s="56" t="str">
        <f>IF(AR29="","",INDEX($FZ$2:$GD$2,2,MATCH(AR29,#REF!,0)))</f>
        <v/>
      </c>
      <c r="FU29" s="57" t="str">
        <f>IF(AS29="","",INDEX($FZ$2:$GD$2,2,MATCH(AS29,#REF!,0)))</f>
        <v/>
      </c>
      <c r="FV29" s="57" t="str">
        <f>IF(AT29="","",INDEX($FZ$2:$GD$2,2,MATCH(AT29,#REF!,0)))</f>
        <v/>
      </c>
      <c r="FW29" s="57" t="str">
        <f>IF(AU29="","",INDEX($FZ$2:$GD$2,2,MATCH(AU29,#REF!,0)))</f>
        <v/>
      </c>
      <c r="FX29" s="57" t="str">
        <f>IF(AV29="","",INDEX($FZ$2:$GD$2,2,MATCH(AV29,#REF!,0)))</f>
        <v/>
      </c>
      <c r="FY29" s="57" t="str">
        <f>IF(AW29="","",INDEX($FZ$2:$GD$2,2,MATCH(AW29,#REF!,0)))</f>
        <v/>
      </c>
      <c r="FZ29" s="57" t="str">
        <f>IF(AX29="","",INDEX($FZ$2:$GD$2,2,MATCH(AX29,#REF!,0)))</f>
        <v/>
      </c>
      <c r="GA29" s="57" t="str">
        <f>IF(AY29="","",INDEX($FZ$2:$GD$2,2,MATCH(AY29,#REF!,0)))</f>
        <v/>
      </c>
      <c r="GB29" s="57" t="str">
        <f>IF(AZ29="","",INDEX($FZ$2:$GD$2,2,MATCH(AZ29,#REF!,0)))</f>
        <v/>
      </c>
      <c r="GC29" s="58" t="str">
        <f>IF(BA29="","",INDEX($FZ$2:$GD$2,2,MATCH(BA29,#REF!,0)))</f>
        <v/>
      </c>
      <c r="GD29" s="59" t="e">
        <f>SUMPRODUCT(FT29:GC29,#REF!)</f>
        <v>#REF!</v>
      </c>
      <c r="GE29" s="43"/>
      <c r="GF29" s="88" t="str">
        <f t="shared" si="27"/>
        <v/>
      </c>
      <c r="GG29" s="88" t="e">
        <f t="shared" si="28"/>
        <v>#N/A</v>
      </c>
      <c r="GH29" s="88" t="e">
        <f t="shared" si="29"/>
        <v>#N/A</v>
      </c>
      <c r="GI29" s="87" t="e">
        <f t="shared" si="30"/>
        <v>#N/A</v>
      </c>
      <c r="GJ29" s="87" t="str">
        <f t="shared" si="31"/>
        <v/>
      </c>
      <c r="GK29" s="87" t="str">
        <f t="shared" si="32"/>
        <v/>
      </c>
      <c r="GL29" s="87" t="str">
        <f t="shared" si="33"/>
        <v/>
      </c>
      <c r="GM29" s="87" t="str">
        <f t="shared" si="34"/>
        <v/>
      </c>
    </row>
    <row r="30" spans="1:195" s="13" customFormat="1" ht="22.5" customHeight="1" outlineLevel="2">
      <c r="A30" s="1014"/>
      <c r="B30" s="166"/>
      <c r="C30" s="494"/>
      <c r="D30" s="664" t="s">
        <v>515</v>
      </c>
      <c r="E30" s="667" t="s">
        <v>536</v>
      </c>
      <c r="F30" s="688"/>
      <c r="G30" s="688"/>
      <c r="H30" s="688">
        <v>1</v>
      </c>
      <c r="I30" s="661" t="s">
        <v>347</v>
      </c>
      <c r="J30" s="167"/>
      <c r="K30" s="165"/>
      <c r="L30" s="662">
        <v>2014</v>
      </c>
      <c r="M30" s="167" t="str">
        <f>IF(OR(L30="",TYPE(L30)&lt;&gt;1),"",TEXT(DATEVALUE(L30&amp;"/1/1"),"gge"))</f>
        <v>平26</v>
      </c>
      <c r="N30" s="665">
        <f t="shared" si="4"/>
        <v>6</v>
      </c>
      <c r="O30" s="697">
        <v>309</v>
      </c>
      <c r="P30" s="694" t="s">
        <v>68</v>
      </c>
      <c r="Q30" s="68"/>
      <c r="R30" s="168"/>
      <c r="S30" s="168"/>
      <c r="T30" s="169"/>
      <c r="U30" s="461" t="e">
        <f>IF(OR(TYPE(O30)&lt;&gt;1,O30=""),"",IF(O30=0,0,ROUND(O30/(R30+S30)*1.1,0)))</f>
        <v>#DIV/0!</v>
      </c>
      <c r="V30" s="461" t="e">
        <f>IF(OR(TYPE(O30)&lt;&gt;1,O30=""),"",IF(O30=0,0,ROUND((O30/(R30+S30))^0.5*1.1*4*(4*R30+1)*0.7,0)))</f>
        <v>#DIV/0!</v>
      </c>
      <c r="W30" s="462" t="e">
        <f>IF(OR(TYPE(O30)&lt;&gt;1,O30=""),"",IF(O30=0,0,ROUND((O30/(R30+S30))^0.5*1.1*4*(4*R30+1)*0.3,0)))</f>
        <v>#DIV/0!</v>
      </c>
      <c r="X30" s="68"/>
      <c r="Y30" s="68"/>
      <c r="Z30" s="68"/>
      <c r="AA30" s="68"/>
      <c r="AB30" s="68"/>
      <c r="AC30" s="79" t="str">
        <f>IF(OR(O30="",TYPE(O30)&lt;&gt;1),"",IF(O30&gt;=5000,"1: 5,000㎡以上",IF(O30&gt;=3000,"2: 3,000㎡以上",IF(O30&gt;=1000,"3: 1,000㎡以上",IF(O30&gt;=500,"4: 500㎡以上",IF(O30&gt;=200,"5: 200㎡以上",IF(O30&gt;=100,"6: 100㎡以上",IF(O30&gt;=0,"7: 100㎡未満",""))))))))</f>
        <v>5: 200㎡以上</v>
      </c>
      <c r="AD30" s="69"/>
      <c r="AE30" s="69" t="str">
        <f>IF(AD30="","",AD30-L30)</f>
        <v/>
      </c>
      <c r="AF30" s="170"/>
      <c r="AG30" s="170"/>
      <c r="AH30" s="171"/>
      <c r="AI30" s="170"/>
      <c r="AJ30" s="170"/>
      <c r="AK30" s="170"/>
      <c r="AL30" s="172"/>
      <c r="AM30" s="172"/>
      <c r="AN30" s="172"/>
      <c r="AO30" s="172"/>
      <c r="AP30" s="173"/>
      <c r="AQ30" s="463" t="str">
        <f>IF(OR(AP30="",BB30=""),"",IF(OR(AP30="80年以上",AP30="躯体補修の上80年以上"),80-BB30,IF(OR(AP30="60年以上80年未満",AP30="躯体補修の上60年未満"),IF(TYPE(AN30)=1,AN30-BB30,80-BB30),IF(OR(AP30="60年未満",AP30="60年"),60-BB30,IF(AP30="40年",40-BB30,"")))))</f>
        <v/>
      </c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68">
        <f>IF(AND(TYPE(B$4)=1,B$4&lt;&gt;"",TYPE(L30)=1,L30&lt;&gt;""),B$4-L30,"")</f>
        <v>1</v>
      </c>
      <c r="BC30" s="68"/>
      <c r="BD30" s="68">
        <f>IF(BB30="","",BB30+BC30)</f>
        <v>1</v>
      </c>
      <c r="BE30" s="69" t="e">
        <f t="shared" si="11"/>
        <v>#REF!</v>
      </c>
      <c r="BF30" s="146"/>
      <c r="BG30" s="465"/>
      <c r="BH30" s="466"/>
      <c r="BI30" s="174"/>
      <c r="BJ30" s="175"/>
      <c r="BK30" s="467"/>
      <c r="BL30" s="465"/>
      <c r="BM30" s="441" t="str">
        <f>IF(OR(B$4="",AQ30=""),"",AQ30+B$4)</f>
        <v/>
      </c>
      <c r="BN30" s="661" t="s">
        <v>68</v>
      </c>
      <c r="BO30" s="661">
        <v>1</v>
      </c>
      <c r="BP30" s="441" t="s">
        <v>1</v>
      </c>
      <c r="BQ30" s="441" t="s">
        <v>414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1" t="s">
        <v>638</v>
      </c>
      <c r="BW30" s="661" t="s">
        <v>638</v>
      </c>
      <c r="BX30" s="661" t="s">
        <v>638</v>
      </c>
      <c r="BY30" s="663" t="s">
        <v>607</v>
      </c>
      <c r="BZ30" s="441" t="s">
        <v>1</v>
      </c>
      <c r="CA30" s="695" t="s">
        <v>620</v>
      </c>
      <c r="CB30" s="696"/>
      <c r="CC30" s="499"/>
      <c r="CD30" s="192">
        <v>1</v>
      </c>
      <c r="CE30" s="177" t="s">
        <v>387</v>
      </c>
      <c r="CF30" s="178" t="str">
        <f t="shared" si="64"/>
        <v/>
      </c>
      <c r="CG30" s="176" t="str">
        <f t="shared" si="12"/>
        <v/>
      </c>
      <c r="CH30" s="179"/>
      <c r="CI30" s="106" t="str">
        <f t="shared" si="13"/>
        <v/>
      </c>
      <c r="CJ30" s="75" t="s">
        <v>387</v>
      </c>
      <c r="CK30" s="180" t="str">
        <f t="shared" si="14"/>
        <v/>
      </c>
      <c r="CL30" s="75">
        <v>1</v>
      </c>
      <c r="CM30" s="181" t="str">
        <f>IF(CI30="","",CK30/CL30)</f>
        <v/>
      </c>
      <c r="CN30" s="107" t="e">
        <v>#N/A</v>
      </c>
      <c r="CO30" s="75" t="e">
        <v>#N/A</v>
      </c>
      <c r="CP30" s="180" t="e">
        <f>IF(OR(CN30="",$O30="",TYPE($O30)&lt;&gt;1),"",ROUND($O30*CO30,0))</f>
        <v>#N/A</v>
      </c>
      <c r="CQ30" s="75">
        <v>1</v>
      </c>
      <c r="CR30" s="181" t="e">
        <f>IF(CN30="","",CP30/CQ30)</f>
        <v>#N/A</v>
      </c>
      <c r="CS30" s="107" t="e">
        <v>#N/A</v>
      </c>
      <c r="CT30" s="75" t="e">
        <v>#N/A</v>
      </c>
      <c r="CU30" s="180" t="e">
        <f t="shared" si="17"/>
        <v>#N/A</v>
      </c>
      <c r="CV30" s="75">
        <v>1</v>
      </c>
      <c r="CW30" s="181" t="e">
        <f>IF(CS30="","",CU30/CV30)</f>
        <v>#N/A</v>
      </c>
      <c r="CX30" s="107" t="e">
        <v>#N/A</v>
      </c>
      <c r="CY30" s="75" t="e">
        <v>#N/A</v>
      </c>
      <c r="CZ30" s="180" t="e">
        <f>IF(OR(CX30="",$O30="",TYPE($O30)&lt;&gt;1),"",ROUND($O30*CY30,0))</f>
        <v>#N/A</v>
      </c>
      <c r="DA30" s="75">
        <v>1</v>
      </c>
      <c r="DB30" s="182" t="e">
        <f>IF($CX30="","",$CZ30/$DA30)</f>
        <v>#N/A</v>
      </c>
      <c r="DC30" s="109" t="str">
        <f t="shared" si="18"/>
        <v/>
      </c>
      <c r="DD30" s="76" t="str">
        <f t="shared" si="36"/>
        <v/>
      </c>
      <c r="DE30" s="82">
        <v>1</v>
      </c>
      <c r="DF30" s="183" t="str">
        <f t="shared" si="19"/>
        <v/>
      </c>
      <c r="DG30" s="85" t="s">
        <v>387</v>
      </c>
      <c r="DH30" s="184" t="str">
        <f>IF(OR(DF30="",TYPE(DF30)&lt;&gt;1),"",ROUND(DF30*DG30,0))</f>
        <v/>
      </c>
      <c r="DI30" s="77">
        <v>3</v>
      </c>
      <c r="DJ30" s="185" t="str">
        <f>IF(DH30="","",DH30/DI30)</f>
        <v/>
      </c>
      <c r="DK30" s="78" t="str">
        <f>IF(DC30="","",DC30+20)</f>
        <v/>
      </c>
      <c r="DL30" s="75" t="s">
        <v>387</v>
      </c>
      <c r="DM30" s="180" t="str">
        <f>IF(OR(DK30="",$DF30="",TYPE($DF30)&lt;&gt;1),"",ROUND($DF30*DL30,0))</f>
        <v/>
      </c>
      <c r="DN30" s="75">
        <v>1</v>
      </c>
      <c r="DO30" s="181" t="str">
        <f>IF(DK30="","",DM30/DN30)</f>
        <v/>
      </c>
      <c r="DP30" s="78" t="str">
        <f>IF(DC30="","",IF(OR(DD30="RC",DD30="SRC",DD30="S"),DC30+40,""))</f>
        <v/>
      </c>
      <c r="DQ30" s="75" t="s">
        <v>387</v>
      </c>
      <c r="DR30" s="180" t="str">
        <f>IF(OR(DP30="",$DF30="",TYPE($DF30)&lt;&gt;1),"",ROUND($DF30*DQ30,0))</f>
        <v/>
      </c>
      <c r="DS30" s="75">
        <v>1</v>
      </c>
      <c r="DT30" s="181" t="str">
        <f>IF($DP30="","",$DR30/$DS30)</f>
        <v/>
      </c>
      <c r="DU30" s="78" t="str">
        <f>IF(DC30="","",IF(OR(DD30="RC",DD30="SRC"),DC30+60,""))</f>
        <v/>
      </c>
      <c r="DV30" s="75" t="s">
        <v>387</v>
      </c>
      <c r="DW30" s="180" t="str">
        <f>IF(OR(DU30="",$DF30="",TYPE($DF30)&lt;&gt;1),"",ROUND($DF30*DV30,0))</f>
        <v/>
      </c>
      <c r="DX30" s="75">
        <v>1</v>
      </c>
      <c r="DY30" s="154" t="str">
        <f>IF($DU30="","",$DW30/$DX30)</f>
        <v/>
      </c>
      <c r="DZ30" s="506"/>
      <c r="EA30" s="823"/>
      <c r="EB30" s="821"/>
      <c r="EC30" s="808"/>
      <c r="ED30" s="808"/>
      <c r="EE30" s="845"/>
      <c r="EF30" s="752"/>
      <c r="EG30" s="749"/>
      <c r="EH30" s="749"/>
      <c r="EI30" s="749"/>
      <c r="EJ30" s="751"/>
      <c r="EK30" s="752"/>
      <c r="EL30" s="749"/>
      <c r="EM30" s="749"/>
      <c r="EN30" s="749"/>
      <c r="EO30" s="751"/>
      <c r="EP30" s="752"/>
      <c r="EQ30" s="757" t="s">
        <v>626</v>
      </c>
      <c r="ER30" s="757" t="s">
        <v>626</v>
      </c>
      <c r="ES30" s="757" t="s">
        <v>626</v>
      </c>
      <c r="ET30" s="751"/>
      <c r="EU30" s="752"/>
      <c r="EV30" s="749"/>
      <c r="EW30" s="749"/>
      <c r="EX30" s="749"/>
      <c r="EY30" s="751"/>
      <c r="EZ30" s="752"/>
      <c r="FA30" s="749"/>
      <c r="FB30" s="749"/>
      <c r="FC30" s="749"/>
      <c r="FD30" s="830" t="s">
        <v>624</v>
      </c>
      <c r="FE30" s="752"/>
      <c r="FF30" s="749"/>
      <c r="FG30" s="749"/>
      <c r="FH30" s="749"/>
      <c r="FI30" s="751"/>
      <c r="FJ30" s="859"/>
      <c r="FK30" s="767" t="s">
        <v>623</v>
      </c>
      <c r="FL30" s="809" t="s">
        <v>623</v>
      </c>
      <c r="FM30" s="809" t="s">
        <v>623</v>
      </c>
      <c r="FN30" s="910" t="s">
        <v>623</v>
      </c>
      <c r="FO30" s="210"/>
      <c r="FP30" s="43"/>
      <c r="FQ30" s="43"/>
      <c r="FR30" s="55" t="str">
        <f t="shared" si="26"/>
        <v/>
      </c>
      <c r="FS30" s="43"/>
      <c r="FT30" s="56" t="str">
        <f>IF(AR30="","",INDEX($FZ$2:$GD$2,2,MATCH(AR30,#REF!,0)))</f>
        <v/>
      </c>
      <c r="FU30" s="57" t="str">
        <f>IF(AS30="","",INDEX($FZ$2:$GD$2,2,MATCH(AS30,#REF!,0)))</f>
        <v/>
      </c>
      <c r="FV30" s="57" t="str">
        <f>IF(AT30="","",INDEX($FZ$2:$GD$2,2,MATCH(AT30,#REF!,0)))</f>
        <v/>
      </c>
      <c r="FW30" s="57" t="str">
        <f>IF(AU30="","",INDEX($FZ$2:$GD$2,2,MATCH(AU30,#REF!,0)))</f>
        <v/>
      </c>
      <c r="FX30" s="57" t="str">
        <f>IF(AV30="","",INDEX($FZ$2:$GD$2,2,MATCH(AV30,#REF!,0)))</f>
        <v/>
      </c>
      <c r="FY30" s="57" t="str">
        <f>IF(AW30="","",INDEX($FZ$2:$GD$2,2,MATCH(AW30,#REF!,0)))</f>
        <v/>
      </c>
      <c r="FZ30" s="57" t="str">
        <f>IF(AX30="","",INDEX($FZ$2:$GD$2,2,MATCH(AX30,#REF!,0)))</f>
        <v/>
      </c>
      <c r="GA30" s="57" t="str">
        <f>IF(AY30="","",INDEX($FZ$2:$GD$2,2,MATCH(AY30,#REF!,0)))</f>
        <v/>
      </c>
      <c r="GB30" s="57" t="str">
        <f>IF(AZ30="","",INDEX($FZ$2:$GD$2,2,MATCH(AZ30,#REF!,0)))</f>
        <v/>
      </c>
      <c r="GC30" s="58" t="str">
        <f>IF(BA30="","",INDEX($FZ$2:$GD$2,2,MATCH(BA30,#REF!,0)))</f>
        <v/>
      </c>
      <c r="GD30" s="59" t="e">
        <f>SUMPRODUCT(FT30:GC30,#REF!)</f>
        <v>#REF!</v>
      </c>
      <c r="GE30" s="43"/>
      <c r="GF30" s="88" t="str">
        <f t="shared" si="27"/>
        <v/>
      </c>
      <c r="GG30" s="88" t="e">
        <f t="shared" si="28"/>
        <v>#N/A</v>
      </c>
      <c r="GH30" s="88" t="e">
        <f t="shared" si="29"/>
        <v>#N/A</v>
      </c>
      <c r="GI30" s="87" t="e">
        <f t="shared" si="30"/>
        <v>#N/A</v>
      </c>
      <c r="GJ30" s="87" t="str">
        <f t="shared" si="31"/>
        <v/>
      </c>
      <c r="GK30" s="87" t="str">
        <f t="shared" si="32"/>
        <v/>
      </c>
      <c r="GL30" s="87" t="str">
        <f t="shared" si="33"/>
        <v/>
      </c>
      <c r="GM30" s="87" t="str">
        <f t="shared" si="34"/>
        <v/>
      </c>
    </row>
    <row r="31" spans="1:195" s="13" customFormat="1" ht="22.5" customHeight="1" outlineLevel="2">
      <c r="A31" s="1014"/>
      <c r="B31" s="166"/>
      <c r="C31" s="494"/>
      <c r="D31" s="660" t="s">
        <v>382</v>
      </c>
      <c r="E31" s="688" t="s">
        <v>537</v>
      </c>
      <c r="F31" s="688">
        <v>1</v>
      </c>
      <c r="G31" s="688">
        <v>1</v>
      </c>
      <c r="H31" s="688">
        <v>1</v>
      </c>
      <c r="I31" s="663" t="s">
        <v>347</v>
      </c>
      <c r="J31" s="167"/>
      <c r="K31" s="165"/>
      <c r="L31" s="662">
        <v>1986</v>
      </c>
      <c r="M31" s="167" t="str">
        <f>IF(OR(L31="",TYPE(L31)&lt;&gt;1),"",TEXT(DATEVALUE(L31&amp;"/1/1"),"gge"))</f>
        <v>昭61</v>
      </c>
      <c r="N31" s="665">
        <f t="shared" si="4"/>
        <v>34</v>
      </c>
      <c r="O31" s="697">
        <v>3471.4</v>
      </c>
      <c r="P31" s="694" t="s">
        <v>68</v>
      </c>
      <c r="Q31" s="68"/>
      <c r="R31" s="168"/>
      <c r="S31" s="168"/>
      <c r="T31" s="169"/>
      <c r="U31" s="461" t="e">
        <f>IF(OR(TYPE(O31)&lt;&gt;1,O31=""),"",IF(O31=0,0,ROUND(O31/(R31+S31)*1.1,0)))</f>
        <v>#DIV/0!</v>
      </c>
      <c r="V31" s="461" t="e">
        <f>IF(OR(TYPE(O31)&lt;&gt;1,O31=""),"",IF(O31=0,0,ROUND((O31/(R31+S31))^0.5*1.1*4*(4*R31+1)*0.7,0)))</f>
        <v>#DIV/0!</v>
      </c>
      <c r="W31" s="462" t="e">
        <f>IF(OR(TYPE(O31)&lt;&gt;1,O31=""),"",IF(O31=0,0,ROUND((O31/(R31+S31))^0.5*1.1*4*(4*R31+1)*0.3,0)))</f>
        <v>#DIV/0!</v>
      </c>
      <c r="X31" s="68"/>
      <c r="Y31" s="68"/>
      <c r="Z31" s="68"/>
      <c r="AA31" s="68"/>
      <c r="AB31" s="68"/>
      <c r="AC31" s="79" t="str">
        <f>IF(OR(O31="",TYPE(O31)&lt;&gt;1),"",IF(O31&gt;=5000,"1: 5,000㎡以上",IF(O31&gt;=3000,"2: 3,000㎡以上",IF(O31&gt;=1000,"3: 1,000㎡以上",IF(O31&gt;=500,"4: 500㎡以上",IF(O31&gt;=200,"5: 200㎡以上",IF(O31&gt;=100,"6: 100㎡以上",IF(O31&gt;=0,"7: 100㎡未満",""))))))))</f>
        <v>2: 3,000㎡以上</v>
      </c>
      <c r="AD31" s="69"/>
      <c r="AE31" s="69" t="str">
        <f>IF(AD31="","",AD31-L31)</f>
        <v/>
      </c>
      <c r="AF31" s="170"/>
      <c r="AG31" s="170"/>
      <c r="AH31" s="171"/>
      <c r="AI31" s="170"/>
      <c r="AJ31" s="170"/>
      <c r="AK31" s="170"/>
      <c r="AL31" s="172"/>
      <c r="AM31" s="172"/>
      <c r="AN31" s="172"/>
      <c r="AO31" s="172"/>
      <c r="AP31" s="173"/>
      <c r="AQ31" s="463" t="str">
        <f>IF(OR(AP31="",BB31=""),"",IF(OR(AP31="80年以上",AP31="躯体補修の上80年以上"),80-BB31,IF(OR(AP31="60年以上80年未満",AP31="躯体補修の上60年未満"),IF(TYPE(AN31)=1,AN31-BB31,80-BB31),IF(OR(AP31="60年未満",AP31="60年"),60-BB31,IF(AP31="40年",40-BB31,"")))))</f>
        <v/>
      </c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68">
        <f>IF(AND(TYPE(B$4)=1,B$4&lt;&gt;"",TYPE(L31)=1,L31&lt;&gt;""),B$4-L31,"")</f>
        <v>29</v>
      </c>
      <c r="BC31" s="68"/>
      <c r="BD31" s="68">
        <f>IF(BB31="","",BB31+BC31)</f>
        <v>29</v>
      </c>
      <c r="BE31" s="69" t="e">
        <f t="shared" si="11"/>
        <v>#REF!</v>
      </c>
      <c r="BF31" s="146"/>
      <c r="BG31" s="465"/>
      <c r="BH31" s="466"/>
      <c r="BI31" s="174"/>
      <c r="BJ31" s="175"/>
      <c r="BK31" s="467"/>
      <c r="BL31" s="465"/>
      <c r="BM31" s="441" t="str">
        <f>IF(OR(B$4="",AQ31=""),"",AQ31+B$4)</f>
        <v/>
      </c>
      <c r="BN31" s="661" t="s">
        <v>653</v>
      </c>
      <c r="BO31" s="663">
        <v>3</v>
      </c>
      <c r="BP31" s="441"/>
      <c r="BQ31" s="1023"/>
      <c r="BR31" s="693" t="s">
        <v>1</v>
      </c>
      <c r="BS31" s="694" t="s">
        <v>2</v>
      </c>
      <c r="BT31" s="694" t="s">
        <v>1</v>
      </c>
      <c r="BU31" s="694" t="s">
        <v>0</v>
      </c>
      <c r="BV31" s="694" t="s">
        <v>1</v>
      </c>
      <c r="BW31" s="694" t="s">
        <v>1</v>
      </c>
      <c r="BX31" s="694" t="s">
        <v>0</v>
      </c>
      <c r="BY31" s="694" t="s">
        <v>2</v>
      </c>
      <c r="BZ31" s="441"/>
      <c r="CA31" s="695" t="s">
        <v>468</v>
      </c>
      <c r="CB31" s="696" t="s">
        <v>618</v>
      </c>
      <c r="CC31" s="500">
        <v>12220000</v>
      </c>
      <c r="CD31" s="192">
        <v>1</v>
      </c>
      <c r="CE31" s="177" t="s">
        <v>387</v>
      </c>
      <c r="CF31" s="178" t="str">
        <f t="shared" si="64"/>
        <v/>
      </c>
      <c r="CG31" s="176" t="str">
        <f t="shared" si="12"/>
        <v/>
      </c>
      <c r="CH31" s="179"/>
      <c r="CI31" s="106" t="str">
        <f t="shared" si="13"/>
        <v/>
      </c>
      <c r="CJ31" s="75" t="s">
        <v>387</v>
      </c>
      <c r="CK31" s="180" t="str">
        <f t="shared" si="14"/>
        <v/>
      </c>
      <c r="CL31" s="75">
        <v>1</v>
      </c>
      <c r="CM31" s="181" t="str">
        <f>IF(CI31="","",CK31/CL31)</f>
        <v/>
      </c>
      <c r="CN31" s="107" t="e">
        <v>#N/A</v>
      </c>
      <c r="CO31" s="75" t="e">
        <v>#N/A</v>
      </c>
      <c r="CP31" s="180" t="e">
        <f>IF(OR(CN31="",$O31="",TYPE($O31)&lt;&gt;1),"",ROUND($O31*CO31,0))</f>
        <v>#N/A</v>
      </c>
      <c r="CQ31" s="75">
        <v>1</v>
      </c>
      <c r="CR31" s="181" t="e">
        <f>IF(CN31="","",CP31/CQ31)</f>
        <v>#N/A</v>
      </c>
      <c r="CS31" s="107" t="e">
        <v>#N/A</v>
      </c>
      <c r="CT31" s="75" t="e">
        <v>#N/A</v>
      </c>
      <c r="CU31" s="180" t="e">
        <f t="shared" si="17"/>
        <v>#N/A</v>
      </c>
      <c r="CV31" s="75">
        <v>1</v>
      </c>
      <c r="CW31" s="181" t="e">
        <f>IF(CS31="","",CU31/CV31)</f>
        <v>#N/A</v>
      </c>
      <c r="CX31" s="107" t="e">
        <v>#N/A</v>
      </c>
      <c r="CY31" s="75" t="e">
        <v>#N/A</v>
      </c>
      <c r="CZ31" s="180" t="e">
        <f>IF(OR(CX31="",$O31="",TYPE($O31)&lt;&gt;1),"",ROUND($O31*CY31,0))</f>
        <v>#N/A</v>
      </c>
      <c r="DA31" s="75">
        <v>1</v>
      </c>
      <c r="DB31" s="182" t="e">
        <f>IF($CX31="","",$CZ31/$DA31)</f>
        <v>#N/A</v>
      </c>
      <c r="DC31" s="109" t="str">
        <f t="shared" si="18"/>
        <v/>
      </c>
      <c r="DD31" s="76" t="str">
        <f t="shared" si="36"/>
        <v/>
      </c>
      <c r="DE31" s="82">
        <v>1</v>
      </c>
      <c r="DF31" s="183" t="str">
        <f t="shared" si="19"/>
        <v/>
      </c>
      <c r="DG31" s="85" t="s">
        <v>387</v>
      </c>
      <c r="DH31" s="184" t="str">
        <f>IF(OR(DF31="",TYPE(DF31)&lt;&gt;1),"",ROUND(DF31*DG31,0))</f>
        <v/>
      </c>
      <c r="DI31" s="77">
        <v>3</v>
      </c>
      <c r="DJ31" s="185" t="str">
        <f>IF(DH31="","",DH31/DI31)</f>
        <v/>
      </c>
      <c r="DK31" s="78" t="str">
        <f>IF(DC31="","",DC31+20)</f>
        <v/>
      </c>
      <c r="DL31" s="75" t="s">
        <v>387</v>
      </c>
      <c r="DM31" s="180" t="str">
        <f>IF(OR(DK31="",$DF31="",TYPE($DF31)&lt;&gt;1),"",ROUND($DF31*DL31,0))</f>
        <v/>
      </c>
      <c r="DN31" s="75">
        <v>1</v>
      </c>
      <c r="DO31" s="181" t="str">
        <f>IF(DK31="","",DM31/DN31)</f>
        <v/>
      </c>
      <c r="DP31" s="78" t="str">
        <f>IF(DC31="","",IF(OR(DD31="RC",DD31="SRC",DD31="S"),DC31+40,""))</f>
        <v/>
      </c>
      <c r="DQ31" s="75" t="s">
        <v>387</v>
      </c>
      <c r="DR31" s="180" t="str">
        <f>IF(OR(DP31="",$DF31="",TYPE($DF31)&lt;&gt;1),"",ROUND($DF31*DQ31,0))</f>
        <v/>
      </c>
      <c r="DS31" s="75">
        <v>1</v>
      </c>
      <c r="DT31" s="181" t="str">
        <f>IF($DP31="","",$DR31/$DS31)</f>
        <v/>
      </c>
      <c r="DU31" s="78" t="str">
        <f>IF(DC31="","",IF(OR(DD31="RC",DD31="SRC"),DC31+60,""))</f>
        <v/>
      </c>
      <c r="DV31" s="75" t="s">
        <v>387</v>
      </c>
      <c r="DW31" s="180" t="str">
        <f>IF(OR(DU31="",$DF31="",TYPE($DF31)&lt;&gt;1),"",ROUND($DF31*DV31,0))</f>
        <v/>
      </c>
      <c r="DX31" s="75">
        <v>1</v>
      </c>
      <c r="DY31" s="154" t="str">
        <f>IF($DU31="","",$DW31/$DX31)</f>
        <v/>
      </c>
      <c r="DZ31" s="506"/>
      <c r="EA31" s="824" t="s">
        <v>626</v>
      </c>
      <c r="EB31" s="808"/>
      <c r="EC31" s="808"/>
      <c r="ED31" s="816"/>
      <c r="EE31" s="843" t="s">
        <v>624</v>
      </c>
      <c r="EF31" s="765"/>
      <c r="EG31" s="757" t="s">
        <v>626</v>
      </c>
      <c r="EH31" s="757" t="s">
        <v>626</v>
      </c>
      <c r="EI31" s="757" t="s">
        <v>626</v>
      </c>
      <c r="EJ31" s="751"/>
      <c r="EK31" s="752"/>
      <c r="EL31" s="749"/>
      <c r="EM31" s="749"/>
      <c r="EN31" s="749"/>
      <c r="EO31" s="751"/>
      <c r="EP31" s="752"/>
      <c r="EQ31" s="749"/>
      <c r="ER31" s="749"/>
      <c r="ES31" s="749"/>
      <c r="ET31" s="751"/>
      <c r="EU31" s="752"/>
      <c r="EV31" s="749"/>
      <c r="EW31" s="749"/>
      <c r="EX31" s="749"/>
      <c r="EY31" s="840" t="s">
        <v>624</v>
      </c>
      <c r="EZ31" s="765"/>
      <c r="FA31" s="779"/>
      <c r="FB31" s="825"/>
      <c r="FC31" s="825"/>
      <c r="FD31" s="840" t="s">
        <v>625</v>
      </c>
      <c r="FE31" s="902" t="s">
        <v>625</v>
      </c>
      <c r="FF31" s="810" t="s">
        <v>625</v>
      </c>
      <c r="FG31" s="779"/>
      <c r="FH31" s="749"/>
      <c r="FI31" s="751"/>
      <c r="FJ31" s="859"/>
      <c r="FK31" s="749"/>
      <c r="FL31" s="749"/>
      <c r="FM31" s="749"/>
      <c r="FN31" s="909"/>
      <c r="FO31" s="210"/>
      <c r="FP31" s="43"/>
      <c r="FQ31" s="43"/>
      <c r="FR31" s="55" t="str">
        <f t="shared" si="26"/>
        <v/>
      </c>
      <c r="FS31" s="43"/>
      <c r="FT31" s="56" t="str">
        <f>IF(AR31="","",INDEX($FZ$2:$GD$2,2,MATCH(AR31,#REF!,0)))</f>
        <v/>
      </c>
      <c r="FU31" s="57" t="str">
        <f>IF(AS31="","",INDEX($FZ$2:$GD$2,2,MATCH(AS31,#REF!,0)))</f>
        <v/>
      </c>
      <c r="FV31" s="57" t="str">
        <f>IF(AT31="","",INDEX($FZ$2:$GD$2,2,MATCH(AT31,#REF!,0)))</f>
        <v/>
      </c>
      <c r="FW31" s="57" t="str">
        <f>IF(AU31="","",INDEX($FZ$2:$GD$2,2,MATCH(AU31,#REF!,0)))</f>
        <v/>
      </c>
      <c r="FX31" s="57" t="str">
        <f>IF(AV31="","",INDEX($FZ$2:$GD$2,2,MATCH(AV31,#REF!,0)))</f>
        <v/>
      </c>
      <c r="FY31" s="57" t="str">
        <f>IF(AW31="","",INDEX($FZ$2:$GD$2,2,MATCH(AW31,#REF!,0)))</f>
        <v/>
      </c>
      <c r="FZ31" s="57" t="str">
        <f>IF(AX31="","",INDEX($FZ$2:$GD$2,2,MATCH(AX31,#REF!,0)))</f>
        <v/>
      </c>
      <c r="GA31" s="57" t="str">
        <f>IF(AY31="","",INDEX($FZ$2:$GD$2,2,MATCH(AY31,#REF!,0)))</f>
        <v/>
      </c>
      <c r="GB31" s="57" t="str">
        <f>IF(AZ31="","",INDEX($FZ$2:$GD$2,2,MATCH(AZ31,#REF!,0)))</f>
        <v/>
      </c>
      <c r="GC31" s="58" t="str">
        <f>IF(BA31="","",INDEX($FZ$2:$GD$2,2,MATCH(BA31,#REF!,0)))</f>
        <v/>
      </c>
      <c r="GD31" s="59" t="e">
        <f>SUMPRODUCT(FT31:GC31,#REF!)</f>
        <v>#REF!</v>
      </c>
      <c r="GE31" s="43"/>
      <c r="GF31" s="88" t="str">
        <f t="shared" si="27"/>
        <v/>
      </c>
      <c r="GG31" s="88" t="e">
        <f t="shared" si="28"/>
        <v>#N/A</v>
      </c>
      <c r="GH31" s="88" t="e">
        <f t="shared" si="29"/>
        <v>#N/A</v>
      </c>
      <c r="GI31" s="87" t="e">
        <f t="shared" si="30"/>
        <v>#N/A</v>
      </c>
      <c r="GJ31" s="87" t="str">
        <f t="shared" si="31"/>
        <v/>
      </c>
      <c r="GK31" s="87" t="str">
        <f t="shared" si="32"/>
        <v/>
      </c>
      <c r="GL31" s="87" t="str">
        <f t="shared" si="33"/>
        <v/>
      </c>
      <c r="GM31" s="87" t="str">
        <f t="shared" si="34"/>
        <v/>
      </c>
    </row>
    <row r="32" spans="1:195" s="13" customFormat="1" ht="22.5" customHeight="1" outlineLevel="2">
      <c r="A32" s="1014"/>
      <c r="B32" s="166"/>
      <c r="C32" s="494"/>
      <c r="D32" s="660" t="s">
        <v>382</v>
      </c>
      <c r="E32" s="688" t="s">
        <v>538</v>
      </c>
      <c r="F32" s="688">
        <v>1</v>
      </c>
      <c r="G32" s="688">
        <v>1</v>
      </c>
      <c r="H32" s="688"/>
      <c r="I32" s="663" t="s">
        <v>347</v>
      </c>
      <c r="J32" s="167"/>
      <c r="K32" s="165"/>
      <c r="L32" s="662">
        <v>2006</v>
      </c>
      <c r="M32" s="167" t="str">
        <f>IF(OR(L32="",TYPE(L32)&lt;&gt;1),"",TEXT(DATEVALUE(L32&amp;"/1/1"),"gge"))</f>
        <v>平18</v>
      </c>
      <c r="N32" s="665">
        <f t="shared" si="4"/>
        <v>14</v>
      </c>
      <c r="O32" s="698" t="s">
        <v>601</v>
      </c>
      <c r="P32" s="693" t="s">
        <v>68</v>
      </c>
      <c r="Q32" s="68"/>
      <c r="R32" s="168"/>
      <c r="S32" s="168"/>
      <c r="T32" s="169"/>
      <c r="U32" s="461" t="str">
        <f>IF(OR(TYPE(O32)&lt;&gt;1,O32=""),"",IF(O32=0,0,ROUND(O32/(R32+S32)*1.1,0)))</f>
        <v/>
      </c>
      <c r="V32" s="461" t="str">
        <f>IF(OR(TYPE(O32)&lt;&gt;1,O32=""),"",IF(O32=0,0,ROUND((O32/(R32+S32))^0.5*1.1*4*(4*R32+1)*0.7,0)))</f>
        <v/>
      </c>
      <c r="W32" s="462" t="str">
        <f>IF(OR(TYPE(O32)&lt;&gt;1,O32=""),"",IF(O32=0,0,ROUND((O32/(R32+S32))^0.5*1.1*4*(4*R32+1)*0.3,0)))</f>
        <v/>
      </c>
      <c r="X32" s="68"/>
      <c r="Y32" s="68"/>
      <c r="Z32" s="68"/>
      <c r="AA32" s="68"/>
      <c r="AB32" s="68"/>
      <c r="AC32" s="79" t="str">
        <f>IF(OR(O32="",TYPE(O32)&lt;&gt;1),"",IF(O32&gt;=5000,"1: 5,000㎡以上",IF(O32&gt;=3000,"2: 3,000㎡以上",IF(O32&gt;=1000,"3: 1,000㎡以上",IF(O32&gt;=500,"4: 500㎡以上",IF(O32&gt;=200,"5: 200㎡以上",IF(O32&gt;=100,"6: 100㎡以上",IF(O32&gt;=0,"7: 100㎡未満",""))))))))</f>
        <v/>
      </c>
      <c r="AD32" s="69"/>
      <c r="AE32" s="69" t="str">
        <f>IF(AD32="","",AD32-L32)</f>
        <v/>
      </c>
      <c r="AF32" s="170"/>
      <c r="AG32" s="170"/>
      <c r="AH32" s="171"/>
      <c r="AI32" s="170"/>
      <c r="AJ32" s="170"/>
      <c r="AK32" s="170"/>
      <c r="AL32" s="172"/>
      <c r="AM32" s="172"/>
      <c r="AN32" s="172"/>
      <c r="AO32" s="172"/>
      <c r="AP32" s="173"/>
      <c r="AQ32" s="463" t="str">
        <f>IF(OR(AP32="",BB32=""),"",IF(OR(AP32="80年以上",AP32="躯体補修の上80年以上"),80-BB32,IF(OR(AP32="60年以上80年未満",AP32="躯体補修の上60年未満"),IF(TYPE(AN32)=1,AN32-BB32,80-BB32),IF(OR(AP32="60年未満",AP32="60年"),60-BB32,IF(AP32="40年",40-BB32,"")))))</f>
        <v/>
      </c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68">
        <f>IF(AND(TYPE(B$4)=1,B$4&lt;&gt;"",TYPE(L32)=1,L32&lt;&gt;""),B$4-L32,"")</f>
        <v>9</v>
      </c>
      <c r="BC32" s="68"/>
      <c r="BD32" s="68">
        <f>IF(BB32="","",BB32+BC32)</f>
        <v>9</v>
      </c>
      <c r="BE32" s="69" t="e">
        <f t="shared" si="11"/>
        <v>#REF!</v>
      </c>
      <c r="BF32" s="146"/>
      <c r="BG32" s="465"/>
      <c r="BH32" s="466"/>
      <c r="BI32" s="174"/>
      <c r="BJ32" s="175"/>
      <c r="BK32" s="467"/>
      <c r="BL32" s="465"/>
      <c r="BM32" s="441" t="str">
        <f>IF(OR(B$4="",AQ32=""),"",AQ32+B$4)</f>
        <v/>
      </c>
      <c r="BN32" s="663" t="s">
        <v>68</v>
      </c>
      <c r="BO32" s="663">
        <v>1</v>
      </c>
      <c r="BP32" s="441"/>
      <c r="BQ32" s="1023"/>
      <c r="BR32" s="693" t="s">
        <v>0</v>
      </c>
      <c r="BS32" s="694" t="s">
        <v>0</v>
      </c>
      <c r="BT32" s="694" t="s">
        <v>2</v>
      </c>
      <c r="BU32" s="693" t="s">
        <v>0</v>
      </c>
      <c r="BV32" s="693" t="s">
        <v>0</v>
      </c>
      <c r="BW32" s="693" t="s">
        <v>0</v>
      </c>
      <c r="BX32" s="694" t="s">
        <v>1</v>
      </c>
      <c r="BY32" s="694" t="s">
        <v>607</v>
      </c>
      <c r="BZ32" s="441"/>
      <c r="CA32" s="695" t="s">
        <v>620</v>
      </c>
      <c r="CB32" s="696"/>
      <c r="CC32" s="500">
        <v>2484000</v>
      </c>
      <c r="CD32" s="192">
        <v>1</v>
      </c>
      <c r="CE32" s="177" t="s">
        <v>387</v>
      </c>
      <c r="CF32" s="178" t="str">
        <f t="shared" si="64"/>
        <v/>
      </c>
      <c r="CG32" s="176" t="str">
        <f t="shared" si="12"/>
        <v/>
      </c>
      <c r="CH32" s="179"/>
      <c r="CI32" s="106" t="str">
        <f t="shared" si="13"/>
        <v/>
      </c>
      <c r="CJ32" s="75" t="s">
        <v>387</v>
      </c>
      <c r="CK32" s="180" t="str">
        <f t="shared" si="14"/>
        <v/>
      </c>
      <c r="CL32" s="75">
        <v>1</v>
      </c>
      <c r="CM32" s="181" t="str">
        <f>IF(CI32="","",CK32/CL32)</f>
        <v/>
      </c>
      <c r="CN32" s="107" t="e">
        <v>#N/A</v>
      </c>
      <c r="CO32" s="75" t="e">
        <v>#N/A</v>
      </c>
      <c r="CP32" s="180" t="e">
        <f>IF(OR(CN32="",$O32="",TYPE($O32)&lt;&gt;1),"",ROUND($O32*CO32,0))</f>
        <v>#N/A</v>
      </c>
      <c r="CQ32" s="75">
        <v>1</v>
      </c>
      <c r="CR32" s="181" t="e">
        <f>IF(CN32="","",CP32/CQ32)</f>
        <v>#N/A</v>
      </c>
      <c r="CS32" s="107" t="e">
        <v>#N/A</v>
      </c>
      <c r="CT32" s="75" t="e">
        <v>#N/A</v>
      </c>
      <c r="CU32" s="180" t="e">
        <f t="shared" si="17"/>
        <v>#N/A</v>
      </c>
      <c r="CV32" s="75">
        <v>1</v>
      </c>
      <c r="CW32" s="181" t="e">
        <f>IF(CS32="","",CU32/CV32)</f>
        <v>#N/A</v>
      </c>
      <c r="CX32" s="107" t="e">
        <v>#N/A</v>
      </c>
      <c r="CY32" s="75" t="e">
        <v>#N/A</v>
      </c>
      <c r="CZ32" s="180" t="e">
        <f>IF(OR(CX32="",$O32="",TYPE($O32)&lt;&gt;1),"",ROUND($O32*CY32,0))</f>
        <v>#N/A</v>
      </c>
      <c r="DA32" s="75">
        <v>1</v>
      </c>
      <c r="DB32" s="182" t="e">
        <f>IF($CX32="","",$CZ32/$DA32)</f>
        <v>#N/A</v>
      </c>
      <c r="DC32" s="109" t="str">
        <f t="shared" si="18"/>
        <v/>
      </c>
      <c r="DD32" s="76" t="str">
        <f t="shared" si="36"/>
        <v/>
      </c>
      <c r="DE32" s="82">
        <v>1</v>
      </c>
      <c r="DF32" s="183" t="str">
        <f t="shared" si="19"/>
        <v/>
      </c>
      <c r="DG32" s="85" t="s">
        <v>387</v>
      </c>
      <c r="DH32" s="184" t="str">
        <f>IF(OR(DF32="",TYPE(DF32)&lt;&gt;1),"",ROUND(DF32*DG32,0))</f>
        <v/>
      </c>
      <c r="DI32" s="77">
        <v>3</v>
      </c>
      <c r="DJ32" s="185" t="str">
        <f>IF(DH32="","",DH32/DI32)</f>
        <v/>
      </c>
      <c r="DK32" s="78" t="str">
        <f>IF(DC32="","",DC32+20)</f>
        <v/>
      </c>
      <c r="DL32" s="75" t="s">
        <v>387</v>
      </c>
      <c r="DM32" s="180" t="str">
        <f>IF(OR(DK32="",$DF32="",TYPE($DF32)&lt;&gt;1),"",ROUND($DF32*DL32,0))</f>
        <v/>
      </c>
      <c r="DN32" s="75">
        <v>1</v>
      </c>
      <c r="DO32" s="181" t="str">
        <f>IF(DK32="","",DM32/DN32)</f>
        <v/>
      </c>
      <c r="DP32" s="78" t="str">
        <f>IF(DC32="","",IF(OR(DD32="RC",DD32="SRC",DD32="S"),DC32+40,""))</f>
        <v/>
      </c>
      <c r="DQ32" s="75" t="s">
        <v>387</v>
      </c>
      <c r="DR32" s="180" t="str">
        <f>IF(OR(DP32="",$DF32="",TYPE($DF32)&lt;&gt;1),"",ROUND($DF32*DQ32,0))</f>
        <v/>
      </c>
      <c r="DS32" s="75">
        <v>1</v>
      </c>
      <c r="DT32" s="181" t="str">
        <f>IF($DP32="","",$DR32/$DS32)</f>
        <v/>
      </c>
      <c r="DU32" s="78" t="str">
        <f>IF(DC32="","",IF(OR(DD32="RC",DD32="SRC"),DC32+60,""))</f>
        <v/>
      </c>
      <c r="DV32" s="75" t="s">
        <v>387</v>
      </c>
      <c r="DW32" s="180" t="str">
        <f>IF(OR(DU32="",$DF32="",TYPE($DF32)&lt;&gt;1),"",ROUND($DF32*DV32,0))</f>
        <v/>
      </c>
      <c r="DX32" s="75">
        <v>1</v>
      </c>
      <c r="DY32" s="154" t="str">
        <f>IF($DU32="","",$DW32/$DX32)</f>
        <v/>
      </c>
      <c r="DZ32" s="506"/>
      <c r="EA32" s="826"/>
      <c r="EB32" s="745"/>
      <c r="EC32" s="745"/>
      <c r="ED32" s="745"/>
      <c r="EE32" s="848" t="s">
        <v>626</v>
      </c>
      <c r="EF32" s="766" t="s">
        <v>626</v>
      </c>
      <c r="EG32" s="745"/>
      <c r="EH32" s="745"/>
      <c r="EI32" s="745"/>
      <c r="EJ32" s="746"/>
      <c r="EK32" s="752"/>
      <c r="EL32" s="749"/>
      <c r="EM32" s="749"/>
      <c r="EN32" s="758" t="s">
        <v>626</v>
      </c>
      <c r="EO32" s="833" t="s">
        <v>626</v>
      </c>
      <c r="EP32" s="744"/>
      <c r="EQ32" s="745"/>
      <c r="ER32" s="745"/>
      <c r="ES32" s="745"/>
      <c r="ET32" s="746"/>
      <c r="EU32" s="744"/>
      <c r="EV32" s="745"/>
      <c r="EW32" s="745"/>
      <c r="EX32" s="745"/>
      <c r="EY32" s="746"/>
      <c r="EZ32" s="744"/>
      <c r="FA32" s="745"/>
      <c r="FB32" s="745"/>
      <c r="FC32" s="745"/>
      <c r="FD32" s="830" t="s">
        <v>624</v>
      </c>
      <c r="FE32" s="752"/>
      <c r="FF32" s="749"/>
      <c r="FG32" s="767" t="s">
        <v>623</v>
      </c>
      <c r="FH32" s="809" t="s">
        <v>623</v>
      </c>
      <c r="FI32" s="822" t="s">
        <v>623</v>
      </c>
      <c r="FJ32" s="874" t="s">
        <v>623</v>
      </c>
      <c r="FK32" s="745"/>
      <c r="FL32" s="745"/>
      <c r="FM32" s="745"/>
      <c r="FN32" s="907"/>
      <c r="FO32" s="210"/>
      <c r="FP32" s="43"/>
      <c r="FQ32" s="43"/>
      <c r="FR32" s="55" t="str">
        <f t="shared" si="26"/>
        <v/>
      </c>
      <c r="FS32" s="43"/>
      <c r="FT32" s="56" t="str">
        <f>IF(AR32="","",INDEX($FZ$2:$GD$2,2,MATCH(AR32,#REF!,0)))</f>
        <v/>
      </c>
      <c r="FU32" s="57" t="str">
        <f>IF(AS32="","",INDEX($FZ$2:$GD$2,2,MATCH(AS32,#REF!,0)))</f>
        <v/>
      </c>
      <c r="FV32" s="57" t="str">
        <f>IF(AT32="","",INDEX($FZ$2:$GD$2,2,MATCH(AT32,#REF!,0)))</f>
        <v/>
      </c>
      <c r="FW32" s="57" t="str">
        <f>IF(AU32="","",INDEX($FZ$2:$GD$2,2,MATCH(AU32,#REF!,0)))</f>
        <v/>
      </c>
      <c r="FX32" s="57" t="str">
        <f>IF(AV32="","",INDEX($FZ$2:$GD$2,2,MATCH(AV32,#REF!,0)))</f>
        <v/>
      </c>
      <c r="FY32" s="57" t="str">
        <f>IF(AW32="","",INDEX($FZ$2:$GD$2,2,MATCH(AW32,#REF!,0)))</f>
        <v/>
      </c>
      <c r="FZ32" s="57" t="str">
        <f>IF(AX32="","",INDEX($FZ$2:$GD$2,2,MATCH(AX32,#REF!,0)))</f>
        <v/>
      </c>
      <c r="GA32" s="57" t="str">
        <f>IF(AY32="","",INDEX($FZ$2:$GD$2,2,MATCH(AY32,#REF!,0)))</f>
        <v/>
      </c>
      <c r="GB32" s="57" t="str">
        <f>IF(AZ32="","",INDEX($FZ$2:$GD$2,2,MATCH(AZ32,#REF!,0)))</f>
        <v/>
      </c>
      <c r="GC32" s="58" t="str">
        <f>IF(BA32="","",INDEX($FZ$2:$GD$2,2,MATCH(BA32,#REF!,0)))</f>
        <v/>
      </c>
      <c r="GD32" s="59" t="e">
        <f>SUMPRODUCT(FT32:GC32,#REF!)</f>
        <v>#REF!</v>
      </c>
      <c r="GE32" s="43"/>
      <c r="GF32" s="88" t="str">
        <f t="shared" si="27"/>
        <v/>
      </c>
      <c r="GG32" s="88" t="e">
        <f t="shared" si="28"/>
        <v>#N/A</v>
      </c>
      <c r="GH32" s="88" t="e">
        <f t="shared" si="29"/>
        <v>#N/A</v>
      </c>
      <c r="GI32" s="87" t="e">
        <f t="shared" si="30"/>
        <v>#N/A</v>
      </c>
      <c r="GJ32" s="87" t="str">
        <f t="shared" si="31"/>
        <v/>
      </c>
      <c r="GK32" s="87" t="str">
        <f t="shared" si="32"/>
        <v/>
      </c>
      <c r="GL32" s="87" t="str">
        <f t="shared" si="33"/>
        <v/>
      </c>
      <c r="GM32" s="87" t="str">
        <f t="shared" si="34"/>
        <v/>
      </c>
    </row>
    <row r="33" spans="1:195" s="13" customFormat="1" ht="22.5" customHeight="1" outlineLevel="2">
      <c r="A33" s="1014"/>
      <c r="B33" s="166"/>
      <c r="C33" s="494"/>
      <c r="D33" s="660" t="s">
        <v>382</v>
      </c>
      <c r="E33" s="688" t="s">
        <v>539</v>
      </c>
      <c r="F33" s="688">
        <v>1</v>
      </c>
      <c r="G33" s="688">
        <v>1</v>
      </c>
      <c r="H33" s="688"/>
      <c r="I33" s="663" t="s">
        <v>347</v>
      </c>
      <c r="J33" s="167"/>
      <c r="K33" s="165"/>
      <c r="L33" s="665">
        <v>2018</v>
      </c>
      <c r="M33" s="167" t="str">
        <f>IF(OR(L33="",TYPE(L33)&lt;&gt;1),"",TEXT(DATEVALUE(L33&amp;"/1/1"),"gge"))</f>
        <v>平30</v>
      </c>
      <c r="N33" s="665">
        <f t="shared" si="4"/>
        <v>2</v>
      </c>
      <c r="O33" s="697" t="s">
        <v>601</v>
      </c>
      <c r="P33" s="693" t="s">
        <v>68</v>
      </c>
      <c r="Q33" s="68"/>
      <c r="R33" s="168"/>
      <c r="S33" s="168"/>
      <c r="T33" s="169"/>
      <c r="U33" s="461" t="str">
        <f>IF(OR(TYPE(O33)&lt;&gt;1,O33=""),"",IF(O33=0,0,ROUND(O33/(R33+S33)*1.1,0)))</f>
        <v/>
      </c>
      <c r="V33" s="461" t="str">
        <f>IF(OR(TYPE(O33)&lt;&gt;1,O33=""),"",IF(O33=0,0,ROUND((O33/(R33+S33))^0.5*1.1*4*(4*R33+1)*0.7,0)))</f>
        <v/>
      </c>
      <c r="W33" s="462" t="str">
        <f>IF(OR(TYPE(O33)&lt;&gt;1,O33=""),"",IF(O33=0,0,ROUND((O33/(R33+S33))^0.5*1.1*4*(4*R33+1)*0.3,0)))</f>
        <v/>
      </c>
      <c r="X33" s="68"/>
      <c r="Y33" s="68"/>
      <c r="Z33" s="68"/>
      <c r="AA33" s="68"/>
      <c r="AB33" s="68"/>
      <c r="AC33" s="79" t="str">
        <f>IF(OR(O33="",TYPE(O33)&lt;&gt;1),"",IF(O33&gt;=5000,"1: 5,000㎡以上",IF(O33&gt;=3000,"2: 3,000㎡以上",IF(O33&gt;=1000,"3: 1,000㎡以上",IF(O33&gt;=500,"4: 500㎡以上",IF(O33&gt;=200,"5: 200㎡以上",IF(O33&gt;=100,"6: 100㎡以上",IF(O33&gt;=0,"7: 100㎡未満",""))))))))</f>
        <v/>
      </c>
      <c r="AD33" s="69"/>
      <c r="AE33" s="69" t="str">
        <f>IF(AD33="","",AD33-L33)</f>
        <v/>
      </c>
      <c r="AF33" s="170"/>
      <c r="AG33" s="170"/>
      <c r="AH33" s="171"/>
      <c r="AI33" s="170"/>
      <c r="AJ33" s="170"/>
      <c r="AK33" s="170"/>
      <c r="AL33" s="172"/>
      <c r="AM33" s="172"/>
      <c r="AN33" s="172"/>
      <c r="AO33" s="172"/>
      <c r="AP33" s="173"/>
      <c r="AQ33" s="463" t="str">
        <f>IF(OR(AP33="",BB33=""),"",IF(OR(AP33="80年以上",AP33="躯体補修の上80年以上"),80-BB33,IF(OR(AP33="60年以上80年未満",AP33="躯体補修の上60年未満"),IF(TYPE(AN33)=1,AN33-BB33,80-BB33),IF(OR(AP33="60年未満",AP33="60年"),60-BB33,IF(AP33="40年",40-BB33,"")))))</f>
        <v/>
      </c>
      <c r="AR33" s="464"/>
      <c r="AS33" s="464"/>
      <c r="AT33" s="464"/>
      <c r="AU33" s="464"/>
      <c r="AV33" s="464"/>
      <c r="AW33" s="464"/>
      <c r="AX33" s="464"/>
      <c r="AY33" s="464"/>
      <c r="AZ33" s="464"/>
      <c r="BA33" s="464"/>
      <c r="BB33" s="68">
        <f>IF(AND(TYPE(B$4)=1,B$4&lt;&gt;"",TYPE(L33)=1,L33&lt;&gt;""),B$4-L33,"")</f>
        <v>-3</v>
      </c>
      <c r="BC33" s="68"/>
      <c r="BD33" s="68">
        <f>IF(BB33="","",BB33+BC33)</f>
        <v>-3</v>
      </c>
      <c r="BE33" s="69" t="e">
        <f t="shared" si="11"/>
        <v>#REF!</v>
      </c>
      <c r="BF33" s="146"/>
      <c r="BG33" s="465"/>
      <c r="BH33" s="466"/>
      <c r="BI33" s="174"/>
      <c r="BJ33" s="175"/>
      <c r="BK33" s="467"/>
      <c r="BL33" s="465"/>
      <c r="BM33" s="441" t="str">
        <f>IF(OR(B$4="",AQ33=""),"",AQ33+B$4)</f>
        <v/>
      </c>
      <c r="BN33" s="663" t="s">
        <v>68</v>
      </c>
      <c r="BO33" s="663">
        <v>2</v>
      </c>
      <c r="BP33" s="441"/>
      <c r="BQ33" s="1023"/>
      <c r="BR33" s="661" t="s">
        <v>1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661" t="s">
        <v>0</v>
      </c>
      <c r="BX33" s="661" t="s">
        <v>0</v>
      </c>
      <c r="BY33" s="661" t="s">
        <v>0</v>
      </c>
      <c r="BZ33" s="441"/>
      <c r="CA33" s="695"/>
      <c r="CB33" s="696"/>
      <c r="CC33" s="499"/>
      <c r="CD33" s="192">
        <v>1</v>
      </c>
      <c r="CE33" s="177" t="s">
        <v>387</v>
      </c>
      <c r="CF33" s="178" t="str">
        <f t="shared" si="64"/>
        <v/>
      </c>
      <c r="CG33" s="176" t="str">
        <f t="shared" si="12"/>
        <v/>
      </c>
      <c r="CH33" s="179"/>
      <c r="CI33" s="106" t="str">
        <f t="shared" si="13"/>
        <v/>
      </c>
      <c r="CJ33" s="75" t="s">
        <v>387</v>
      </c>
      <c r="CK33" s="180" t="str">
        <f t="shared" si="14"/>
        <v/>
      </c>
      <c r="CL33" s="75">
        <v>1</v>
      </c>
      <c r="CM33" s="181" t="str">
        <f>IF(CI33="","",CK33/CL33)</f>
        <v/>
      </c>
      <c r="CN33" s="107" t="e">
        <v>#N/A</v>
      </c>
      <c r="CO33" s="75" t="e">
        <v>#N/A</v>
      </c>
      <c r="CP33" s="180" t="e">
        <f>IF(OR(CN33="",$O33="",TYPE($O33)&lt;&gt;1),"",ROUND($O33*CO33,0))</f>
        <v>#N/A</v>
      </c>
      <c r="CQ33" s="75">
        <v>1</v>
      </c>
      <c r="CR33" s="181" t="e">
        <f>IF(CN33="","",CP33/CQ33)</f>
        <v>#N/A</v>
      </c>
      <c r="CS33" s="107" t="e">
        <v>#N/A</v>
      </c>
      <c r="CT33" s="75" t="e">
        <v>#N/A</v>
      </c>
      <c r="CU33" s="180" t="e">
        <f t="shared" si="17"/>
        <v>#N/A</v>
      </c>
      <c r="CV33" s="75">
        <v>1</v>
      </c>
      <c r="CW33" s="181" t="e">
        <f>IF(CS33="","",CU33/CV33)</f>
        <v>#N/A</v>
      </c>
      <c r="CX33" s="107" t="e">
        <v>#N/A</v>
      </c>
      <c r="CY33" s="75" t="e">
        <v>#N/A</v>
      </c>
      <c r="CZ33" s="180" t="e">
        <f>IF(OR(CX33="",$O33="",TYPE($O33)&lt;&gt;1),"",ROUND($O33*CY33,0))</f>
        <v>#N/A</v>
      </c>
      <c r="DA33" s="75">
        <v>1</v>
      </c>
      <c r="DB33" s="182" t="e">
        <f>IF($CX33="","",$CZ33/$DA33)</f>
        <v>#N/A</v>
      </c>
      <c r="DC33" s="109" t="str">
        <f t="shared" si="18"/>
        <v/>
      </c>
      <c r="DD33" s="76" t="str">
        <f t="shared" si="36"/>
        <v/>
      </c>
      <c r="DE33" s="82">
        <v>1</v>
      </c>
      <c r="DF33" s="183" t="str">
        <f t="shared" si="19"/>
        <v/>
      </c>
      <c r="DG33" s="85" t="s">
        <v>387</v>
      </c>
      <c r="DH33" s="184" t="str">
        <f>IF(OR(DF33="",TYPE(DF33)&lt;&gt;1),"",ROUND(DF33*DG33,0))</f>
        <v/>
      </c>
      <c r="DI33" s="77">
        <v>3</v>
      </c>
      <c r="DJ33" s="185" t="str">
        <f>IF(DH33="","",DH33/DI33)</f>
        <v/>
      </c>
      <c r="DK33" s="78" t="str">
        <f>IF(DC33="","",DC33+20)</f>
        <v/>
      </c>
      <c r="DL33" s="75" t="s">
        <v>387</v>
      </c>
      <c r="DM33" s="180" t="str">
        <f>IF(OR(DK33="",$DF33="",TYPE($DF33)&lt;&gt;1),"",ROUND($DF33*DL33,0))</f>
        <v/>
      </c>
      <c r="DN33" s="75">
        <v>1</v>
      </c>
      <c r="DO33" s="181" t="str">
        <f>IF(DK33="","",DM33/DN33)</f>
        <v/>
      </c>
      <c r="DP33" s="78" t="str">
        <f>IF(DC33="","",IF(OR(DD33="RC",DD33="SRC",DD33="S"),DC33+40,""))</f>
        <v/>
      </c>
      <c r="DQ33" s="75" t="s">
        <v>387</v>
      </c>
      <c r="DR33" s="180" t="str">
        <f>IF(OR(DP33="",$DF33="",TYPE($DF33)&lt;&gt;1),"",ROUND($DF33*DQ33,0))</f>
        <v/>
      </c>
      <c r="DS33" s="75">
        <v>1</v>
      </c>
      <c r="DT33" s="181" t="str">
        <f>IF($DP33="","",$DR33/$DS33)</f>
        <v/>
      </c>
      <c r="DU33" s="78" t="str">
        <f>IF(DC33="","",IF(OR(DD33="RC",DD33="SRC"),DC33+60,""))</f>
        <v/>
      </c>
      <c r="DV33" s="75" t="s">
        <v>387</v>
      </c>
      <c r="DW33" s="180" t="str">
        <f>IF(OR(DU33="",$DF33="",TYPE($DF33)&lt;&gt;1),"",ROUND($DF33*DV33,0))</f>
        <v/>
      </c>
      <c r="DX33" s="75">
        <v>1</v>
      </c>
      <c r="DY33" s="154" t="str">
        <f>IF($DU33="","",$DW33/$DX33)</f>
        <v/>
      </c>
      <c r="DZ33" s="506"/>
      <c r="EA33" s="815"/>
      <c r="EB33" s="749"/>
      <c r="EC33" s="749"/>
      <c r="ED33" s="770" t="s">
        <v>627</v>
      </c>
      <c r="EE33" s="842"/>
      <c r="EF33" s="752"/>
      <c r="EG33" s="749"/>
      <c r="EH33" s="749"/>
      <c r="EI33" s="749"/>
      <c r="EJ33" s="751"/>
      <c r="EK33" s="752"/>
      <c r="EL33" s="749"/>
      <c r="EM33" s="749"/>
      <c r="EN33" s="749"/>
      <c r="EO33" s="751"/>
      <c r="EP33" s="744"/>
      <c r="EQ33" s="745"/>
      <c r="ER33" s="745"/>
      <c r="ES33" s="745"/>
      <c r="ET33" s="746"/>
      <c r="EU33" s="802"/>
      <c r="EV33" s="757" t="s">
        <v>626</v>
      </c>
      <c r="EW33" s="757" t="s">
        <v>626</v>
      </c>
      <c r="EX33" s="749"/>
      <c r="EY33" s="746"/>
      <c r="EZ33" s="744"/>
      <c r="FA33" s="745"/>
      <c r="FB33" s="745"/>
      <c r="FC33" s="745"/>
      <c r="FD33" s="746"/>
      <c r="FE33" s="744"/>
      <c r="FF33" s="745"/>
      <c r="FG33" s="745"/>
      <c r="FH33" s="745"/>
      <c r="FI33" s="746"/>
      <c r="FJ33" s="858"/>
      <c r="FK33" s="745"/>
      <c r="FL33" s="745"/>
      <c r="FM33" s="745"/>
      <c r="FN33" s="907"/>
      <c r="FO33" s="210"/>
      <c r="FP33" s="43"/>
      <c r="FQ33" s="43"/>
      <c r="FR33" s="55" t="str">
        <f t="shared" si="26"/>
        <v/>
      </c>
      <c r="FS33" s="43"/>
      <c r="FT33" s="56" t="str">
        <f>IF(AR33="","",INDEX($FZ$2:$GD$2,2,MATCH(AR33,#REF!,0)))</f>
        <v/>
      </c>
      <c r="FU33" s="57" t="str">
        <f>IF(AS33="","",INDEX($FZ$2:$GD$2,2,MATCH(AS33,#REF!,0)))</f>
        <v/>
      </c>
      <c r="FV33" s="57" t="str">
        <f>IF(AT33="","",INDEX($FZ$2:$GD$2,2,MATCH(AT33,#REF!,0)))</f>
        <v/>
      </c>
      <c r="FW33" s="57" t="str">
        <f>IF(AU33="","",INDEX($FZ$2:$GD$2,2,MATCH(AU33,#REF!,0)))</f>
        <v/>
      </c>
      <c r="FX33" s="57" t="str">
        <f>IF(AV33="","",INDEX($FZ$2:$GD$2,2,MATCH(AV33,#REF!,0)))</f>
        <v/>
      </c>
      <c r="FY33" s="57" t="str">
        <f>IF(AW33="","",INDEX($FZ$2:$GD$2,2,MATCH(AW33,#REF!,0)))</f>
        <v/>
      </c>
      <c r="FZ33" s="57" t="str">
        <f>IF(AX33="","",INDEX($FZ$2:$GD$2,2,MATCH(AX33,#REF!,0)))</f>
        <v/>
      </c>
      <c r="GA33" s="57" t="str">
        <f>IF(AY33="","",INDEX($FZ$2:$GD$2,2,MATCH(AY33,#REF!,0)))</f>
        <v/>
      </c>
      <c r="GB33" s="57" t="str">
        <f>IF(AZ33="","",INDEX($FZ$2:$GD$2,2,MATCH(AZ33,#REF!,0)))</f>
        <v/>
      </c>
      <c r="GC33" s="58" t="str">
        <f>IF(BA33="","",INDEX($FZ$2:$GD$2,2,MATCH(BA33,#REF!,0)))</f>
        <v/>
      </c>
      <c r="GD33" s="59" t="e">
        <f>SUMPRODUCT(FT33:GC33,#REF!)</f>
        <v>#REF!</v>
      </c>
      <c r="GE33" s="43"/>
      <c r="GF33" s="88" t="str">
        <f t="shared" si="27"/>
        <v/>
      </c>
      <c r="GG33" s="88" t="e">
        <f t="shared" si="28"/>
        <v>#N/A</v>
      </c>
      <c r="GH33" s="88" t="e">
        <f t="shared" si="29"/>
        <v>#N/A</v>
      </c>
      <c r="GI33" s="87" t="e">
        <f t="shared" si="30"/>
        <v>#N/A</v>
      </c>
      <c r="GJ33" s="87" t="str">
        <f t="shared" si="31"/>
        <v/>
      </c>
      <c r="GK33" s="87" t="str">
        <f t="shared" si="32"/>
        <v/>
      </c>
      <c r="GL33" s="87" t="str">
        <f t="shared" si="33"/>
        <v/>
      </c>
      <c r="GM33" s="87" t="str">
        <f t="shared" si="34"/>
        <v/>
      </c>
    </row>
    <row r="34" spans="1:195" s="13" customFormat="1" ht="22.5" customHeight="1" outlineLevel="2">
      <c r="A34" s="1014"/>
      <c r="B34" s="166"/>
      <c r="C34" s="494"/>
      <c r="D34" s="660" t="s">
        <v>381</v>
      </c>
      <c r="E34" s="688" t="s">
        <v>540</v>
      </c>
      <c r="F34" s="688">
        <v>1</v>
      </c>
      <c r="G34" s="688">
        <v>1</v>
      </c>
      <c r="H34" s="688">
        <v>1</v>
      </c>
      <c r="I34" s="663" t="s">
        <v>348</v>
      </c>
      <c r="J34" s="167"/>
      <c r="K34" s="165"/>
      <c r="L34" s="662">
        <v>1981</v>
      </c>
      <c r="M34" s="167" t="str">
        <f t="shared" si="37"/>
        <v>昭56</v>
      </c>
      <c r="N34" s="665">
        <f t="shared" si="4"/>
        <v>39</v>
      </c>
      <c r="O34" s="697">
        <v>4145.5</v>
      </c>
      <c r="P34" s="693" t="s">
        <v>69</v>
      </c>
      <c r="Q34" s="68"/>
      <c r="R34" s="168"/>
      <c r="S34" s="168"/>
      <c r="T34" s="169"/>
      <c r="U34" s="461" t="e">
        <f t="shared" si="38"/>
        <v>#DIV/0!</v>
      </c>
      <c r="V34" s="461" t="e">
        <f t="shared" si="39"/>
        <v>#DIV/0!</v>
      </c>
      <c r="W34" s="462" t="e">
        <f t="shared" si="40"/>
        <v>#DIV/0!</v>
      </c>
      <c r="X34" s="68"/>
      <c r="Y34" s="68"/>
      <c r="Z34" s="68"/>
      <c r="AA34" s="68"/>
      <c r="AB34" s="68"/>
      <c r="AC34" s="79" t="str">
        <f t="shared" si="41"/>
        <v>2: 3,000㎡以上</v>
      </c>
      <c r="AD34" s="69"/>
      <c r="AE34" s="69" t="str">
        <f t="shared" si="42"/>
        <v/>
      </c>
      <c r="AF34" s="170"/>
      <c r="AG34" s="170"/>
      <c r="AH34" s="171"/>
      <c r="AI34" s="170"/>
      <c r="AJ34" s="170"/>
      <c r="AK34" s="170"/>
      <c r="AL34" s="172"/>
      <c r="AM34" s="172"/>
      <c r="AN34" s="172"/>
      <c r="AO34" s="172"/>
      <c r="AP34" s="173"/>
      <c r="AQ34" s="463" t="str">
        <f t="shared" si="43"/>
        <v/>
      </c>
      <c r="AR34" s="464"/>
      <c r="AS34" s="464"/>
      <c r="AT34" s="464"/>
      <c r="AU34" s="464"/>
      <c r="AV34" s="464"/>
      <c r="AW34" s="464"/>
      <c r="AX34" s="464"/>
      <c r="AY34" s="464"/>
      <c r="AZ34" s="464"/>
      <c r="BA34" s="464"/>
      <c r="BB34" s="68">
        <f t="shared" si="44"/>
        <v>34</v>
      </c>
      <c r="BC34" s="68"/>
      <c r="BD34" s="68">
        <f t="shared" si="45"/>
        <v>34</v>
      </c>
      <c r="BE34" s="69" t="e">
        <f t="shared" si="11"/>
        <v>#REF!</v>
      </c>
      <c r="BF34" s="146"/>
      <c r="BG34" s="465"/>
      <c r="BH34" s="466"/>
      <c r="BI34" s="174"/>
      <c r="BJ34" s="175"/>
      <c r="BK34" s="467"/>
      <c r="BL34" s="465"/>
      <c r="BM34" s="441" t="str">
        <f t="shared" si="46"/>
        <v/>
      </c>
      <c r="BN34" s="663" t="s">
        <v>69</v>
      </c>
      <c r="BO34" s="663">
        <v>3</v>
      </c>
      <c r="BP34" s="441"/>
      <c r="BQ34" s="1023"/>
      <c r="BR34" s="694" t="s">
        <v>2</v>
      </c>
      <c r="BS34" s="694" t="s">
        <v>2</v>
      </c>
      <c r="BT34" s="693" t="s">
        <v>1</v>
      </c>
      <c r="BU34" s="693" t="s">
        <v>2</v>
      </c>
      <c r="BV34" s="693" t="s">
        <v>1</v>
      </c>
      <c r="BW34" s="693" t="s">
        <v>1</v>
      </c>
      <c r="BX34" s="694" t="s">
        <v>1</v>
      </c>
      <c r="BY34" s="693" t="s">
        <v>0</v>
      </c>
      <c r="BZ34" s="441"/>
      <c r="CA34" s="695"/>
      <c r="CB34" s="696"/>
      <c r="CC34" s="500">
        <v>1236000</v>
      </c>
      <c r="CD34" s="192">
        <v>1</v>
      </c>
      <c r="CE34" s="177" t="s">
        <v>387</v>
      </c>
      <c r="CF34" s="178" t="str">
        <f t="shared" si="64"/>
        <v/>
      </c>
      <c r="CG34" s="176" t="str">
        <f t="shared" si="12"/>
        <v/>
      </c>
      <c r="CH34" s="179"/>
      <c r="CI34" s="106" t="str">
        <f t="shared" si="13"/>
        <v/>
      </c>
      <c r="CJ34" s="75" t="s">
        <v>387</v>
      </c>
      <c r="CK34" s="180" t="str">
        <f t="shared" si="14"/>
        <v/>
      </c>
      <c r="CL34" s="75">
        <v>1</v>
      </c>
      <c r="CM34" s="181" t="str">
        <f t="shared" si="47"/>
        <v/>
      </c>
      <c r="CN34" s="107" t="e">
        <v>#N/A</v>
      </c>
      <c r="CO34" s="75" t="e">
        <v>#N/A</v>
      </c>
      <c r="CP34" s="180" t="e">
        <f t="shared" si="48"/>
        <v>#N/A</v>
      </c>
      <c r="CQ34" s="75">
        <v>1</v>
      </c>
      <c r="CR34" s="181" t="e">
        <f t="shared" si="49"/>
        <v>#N/A</v>
      </c>
      <c r="CS34" s="107" t="e">
        <v>#N/A</v>
      </c>
      <c r="CT34" s="75" t="e">
        <v>#N/A</v>
      </c>
      <c r="CU34" s="180" t="e">
        <f t="shared" si="17"/>
        <v>#N/A</v>
      </c>
      <c r="CV34" s="75">
        <v>1</v>
      </c>
      <c r="CW34" s="181" t="e">
        <f t="shared" si="50"/>
        <v>#N/A</v>
      </c>
      <c r="CX34" s="107" t="e">
        <v>#N/A</v>
      </c>
      <c r="CY34" s="75" t="e">
        <v>#N/A</v>
      </c>
      <c r="CZ34" s="180" t="e">
        <f t="shared" si="51"/>
        <v>#N/A</v>
      </c>
      <c r="DA34" s="75">
        <v>1</v>
      </c>
      <c r="DB34" s="182" t="e">
        <f t="shared" si="52"/>
        <v>#N/A</v>
      </c>
      <c r="DC34" s="109" t="str">
        <f t="shared" si="18"/>
        <v/>
      </c>
      <c r="DD34" s="76" t="str">
        <f t="shared" si="36"/>
        <v/>
      </c>
      <c r="DE34" s="82">
        <v>1</v>
      </c>
      <c r="DF34" s="183" t="str">
        <f t="shared" si="19"/>
        <v/>
      </c>
      <c r="DG34" s="85" t="s">
        <v>387</v>
      </c>
      <c r="DH34" s="184" t="str">
        <f t="shared" si="53"/>
        <v/>
      </c>
      <c r="DI34" s="77">
        <v>3</v>
      </c>
      <c r="DJ34" s="185" t="str">
        <f t="shared" si="54"/>
        <v/>
      </c>
      <c r="DK34" s="78" t="str">
        <f t="shared" si="55"/>
        <v/>
      </c>
      <c r="DL34" s="75" t="s">
        <v>387</v>
      </c>
      <c r="DM34" s="180" t="str">
        <f t="shared" si="56"/>
        <v/>
      </c>
      <c r="DN34" s="75">
        <v>1</v>
      </c>
      <c r="DO34" s="181" t="str">
        <f t="shared" si="57"/>
        <v/>
      </c>
      <c r="DP34" s="78" t="str">
        <f t="shared" si="58"/>
        <v/>
      </c>
      <c r="DQ34" s="75" t="s">
        <v>387</v>
      </c>
      <c r="DR34" s="180" t="str">
        <f t="shared" si="59"/>
        <v/>
      </c>
      <c r="DS34" s="75">
        <v>1</v>
      </c>
      <c r="DT34" s="181" t="str">
        <f t="shared" si="60"/>
        <v/>
      </c>
      <c r="DU34" s="78" t="str">
        <f t="shared" si="61"/>
        <v/>
      </c>
      <c r="DV34" s="75" t="s">
        <v>387</v>
      </c>
      <c r="DW34" s="180" t="str">
        <f t="shared" si="62"/>
        <v/>
      </c>
      <c r="DX34" s="75">
        <v>1</v>
      </c>
      <c r="DY34" s="154" t="str">
        <f t="shared" si="63"/>
        <v/>
      </c>
      <c r="DZ34" s="506"/>
      <c r="EA34" s="812"/>
      <c r="EB34" s="808"/>
      <c r="EC34" s="808"/>
      <c r="ED34" s="816"/>
      <c r="EE34" s="842"/>
      <c r="EF34" s="752"/>
      <c r="EG34" s="767" t="s">
        <v>623</v>
      </c>
      <c r="EH34" s="767" t="s">
        <v>623</v>
      </c>
      <c r="EI34" s="767" t="s">
        <v>623</v>
      </c>
      <c r="EJ34" s="768"/>
      <c r="EK34" s="881"/>
      <c r="EL34" s="778"/>
      <c r="EM34" s="778"/>
      <c r="EN34" s="778"/>
      <c r="EO34" s="768"/>
      <c r="EP34" s="881"/>
      <c r="EQ34" s="778"/>
      <c r="ER34" s="779"/>
      <c r="ES34" s="778"/>
      <c r="ET34" s="768"/>
      <c r="EU34" s="881"/>
      <c r="EV34" s="778"/>
      <c r="EW34" s="779"/>
      <c r="EX34" s="760"/>
      <c r="EY34" s="751"/>
      <c r="EZ34" s="752"/>
      <c r="FA34" s="749"/>
      <c r="FB34" s="770" t="s">
        <v>627</v>
      </c>
      <c r="FC34" s="770" t="s">
        <v>627</v>
      </c>
      <c r="FD34" s="800" t="s">
        <v>627</v>
      </c>
      <c r="FE34" s="769" t="s">
        <v>627</v>
      </c>
      <c r="FF34" s="745"/>
      <c r="FG34" s="745"/>
      <c r="FH34" s="745"/>
      <c r="FI34" s="751"/>
      <c r="FJ34" s="859"/>
      <c r="FK34" s="749"/>
      <c r="FL34" s="749"/>
      <c r="FM34" s="745"/>
      <c r="FN34" s="907"/>
      <c r="FO34" s="210"/>
      <c r="FP34" s="43"/>
      <c r="FQ34" s="43"/>
      <c r="FR34" s="55" t="str">
        <f t="shared" si="26"/>
        <v/>
      </c>
      <c r="FS34" s="43"/>
      <c r="FT34" s="56" t="str">
        <f>IF(AR34="","",INDEX($FZ$2:$GD$2,2,MATCH(AR34,#REF!,0)))</f>
        <v/>
      </c>
      <c r="FU34" s="57" t="str">
        <f>IF(AS34="","",INDEX($FZ$2:$GD$2,2,MATCH(AS34,#REF!,0)))</f>
        <v/>
      </c>
      <c r="FV34" s="57" t="str">
        <f>IF(AT34="","",INDEX($FZ$2:$GD$2,2,MATCH(AT34,#REF!,0)))</f>
        <v/>
      </c>
      <c r="FW34" s="57" t="str">
        <f>IF(AU34="","",INDEX($FZ$2:$GD$2,2,MATCH(AU34,#REF!,0)))</f>
        <v/>
      </c>
      <c r="FX34" s="57" t="str">
        <f>IF(AV34="","",INDEX($FZ$2:$GD$2,2,MATCH(AV34,#REF!,0)))</f>
        <v/>
      </c>
      <c r="FY34" s="57" t="str">
        <f>IF(AW34="","",INDEX($FZ$2:$GD$2,2,MATCH(AW34,#REF!,0)))</f>
        <v/>
      </c>
      <c r="FZ34" s="57" t="str">
        <f>IF(AX34="","",INDEX($FZ$2:$GD$2,2,MATCH(AX34,#REF!,0)))</f>
        <v/>
      </c>
      <c r="GA34" s="57" t="str">
        <f>IF(AY34="","",INDEX($FZ$2:$GD$2,2,MATCH(AY34,#REF!,0)))</f>
        <v/>
      </c>
      <c r="GB34" s="57" t="str">
        <f>IF(AZ34="","",INDEX($FZ$2:$GD$2,2,MATCH(AZ34,#REF!,0)))</f>
        <v/>
      </c>
      <c r="GC34" s="58" t="str">
        <f>IF(BA34="","",INDEX($FZ$2:$GD$2,2,MATCH(BA34,#REF!,0)))</f>
        <v/>
      </c>
      <c r="GD34" s="59" t="e">
        <f>SUMPRODUCT(FT34:GC34,#REF!)</f>
        <v>#REF!</v>
      </c>
      <c r="GE34" s="43"/>
      <c r="GF34" s="88" t="str">
        <f t="shared" si="27"/>
        <v/>
      </c>
      <c r="GG34" s="88" t="e">
        <f t="shared" si="28"/>
        <v>#N/A</v>
      </c>
      <c r="GH34" s="88" t="e">
        <f t="shared" si="29"/>
        <v>#N/A</v>
      </c>
      <c r="GI34" s="87" t="e">
        <f t="shared" si="30"/>
        <v>#N/A</v>
      </c>
      <c r="GJ34" s="87" t="str">
        <f t="shared" si="31"/>
        <v/>
      </c>
      <c r="GK34" s="87" t="str">
        <f t="shared" si="32"/>
        <v/>
      </c>
      <c r="GL34" s="87" t="str">
        <f t="shared" si="33"/>
        <v/>
      </c>
      <c r="GM34" s="87" t="str">
        <f t="shared" si="34"/>
        <v/>
      </c>
    </row>
    <row r="35" spans="1:195" s="13" customFormat="1" ht="22.5" customHeight="1" outlineLevel="2">
      <c r="A35" s="1014"/>
      <c r="B35" s="166"/>
      <c r="C35" s="494"/>
      <c r="D35" s="664" t="s">
        <v>381</v>
      </c>
      <c r="E35" s="689" t="s">
        <v>541</v>
      </c>
      <c r="F35" s="688">
        <v>1</v>
      </c>
      <c r="G35" s="688">
        <v>1</v>
      </c>
      <c r="H35" s="688"/>
      <c r="I35" s="668" t="s">
        <v>361</v>
      </c>
      <c r="J35" s="167"/>
      <c r="K35" s="165"/>
      <c r="L35" s="669">
        <v>1981</v>
      </c>
      <c r="M35" s="167" t="str">
        <f t="shared" si="37"/>
        <v>昭56</v>
      </c>
      <c r="N35" s="669">
        <f t="shared" si="4"/>
        <v>39</v>
      </c>
      <c r="O35" s="996" t="s">
        <v>601</v>
      </c>
      <c r="P35" s="694" t="s">
        <v>69</v>
      </c>
      <c r="Q35" s="68"/>
      <c r="R35" s="168"/>
      <c r="S35" s="168"/>
      <c r="T35" s="169"/>
      <c r="U35" s="461" t="str">
        <f t="shared" si="38"/>
        <v/>
      </c>
      <c r="V35" s="461" t="str">
        <f t="shared" si="39"/>
        <v/>
      </c>
      <c r="W35" s="462" t="str">
        <f t="shared" si="40"/>
        <v/>
      </c>
      <c r="X35" s="68"/>
      <c r="Y35" s="68"/>
      <c r="Z35" s="68"/>
      <c r="AA35" s="68"/>
      <c r="AB35" s="68"/>
      <c r="AC35" s="79" t="str">
        <f t="shared" si="41"/>
        <v/>
      </c>
      <c r="AD35" s="69"/>
      <c r="AE35" s="69" t="str">
        <f t="shared" si="42"/>
        <v/>
      </c>
      <c r="AF35" s="170"/>
      <c r="AG35" s="170"/>
      <c r="AH35" s="171"/>
      <c r="AI35" s="170"/>
      <c r="AJ35" s="170"/>
      <c r="AK35" s="170"/>
      <c r="AL35" s="172"/>
      <c r="AM35" s="172"/>
      <c r="AN35" s="172"/>
      <c r="AO35" s="172"/>
      <c r="AP35" s="173"/>
      <c r="AQ35" s="463" t="str">
        <f t="shared" si="43"/>
        <v/>
      </c>
      <c r="AR35" s="464"/>
      <c r="AS35" s="464"/>
      <c r="AT35" s="464"/>
      <c r="AU35" s="464"/>
      <c r="AV35" s="464"/>
      <c r="AW35" s="464"/>
      <c r="AX35" s="464"/>
      <c r="AY35" s="464"/>
      <c r="AZ35" s="464"/>
      <c r="BA35" s="464"/>
      <c r="BB35" s="68">
        <f t="shared" si="44"/>
        <v>34</v>
      </c>
      <c r="BC35" s="68"/>
      <c r="BD35" s="68">
        <f t="shared" si="45"/>
        <v>34</v>
      </c>
      <c r="BE35" s="69" t="e">
        <f t="shared" si="11"/>
        <v>#REF!</v>
      </c>
      <c r="BF35" s="146"/>
      <c r="BG35" s="465"/>
      <c r="BH35" s="466"/>
      <c r="BI35" s="174"/>
      <c r="BJ35" s="175"/>
      <c r="BK35" s="467"/>
      <c r="BL35" s="465"/>
      <c r="BM35" s="441" t="str">
        <f t="shared" si="46"/>
        <v/>
      </c>
      <c r="BN35" s="661" t="s">
        <v>69</v>
      </c>
      <c r="BO35" s="668">
        <v>3</v>
      </c>
      <c r="BP35" s="441" t="s">
        <v>2</v>
      </c>
      <c r="BQ35" s="1023" t="s">
        <v>414</v>
      </c>
      <c r="BR35" s="694" t="s">
        <v>2</v>
      </c>
      <c r="BS35" s="694" t="s">
        <v>2</v>
      </c>
      <c r="BT35" s="693" t="s">
        <v>1</v>
      </c>
      <c r="BU35" s="693" t="s">
        <v>2</v>
      </c>
      <c r="BV35" s="693" t="s">
        <v>1</v>
      </c>
      <c r="BW35" s="693" t="s">
        <v>1</v>
      </c>
      <c r="BX35" s="694" t="s">
        <v>1</v>
      </c>
      <c r="BY35" s="693" t="s">
        <v>0</v>
      </c>
      <c r="BZ35" s="441" t="s">
        <v>0</v>
      </c>
      <c r="CA35" s="699"/>
      <c r="CB35" s="696"/>
      <c r="CC35" s="500">
        <v>2562000</v>
      </c>
      <c r="CD35" s="192">
        <v>1</v>
      </c>
      <c r="CE35" s="177" t="s">
        <v>387</v>
      </c>
      <c r="CF35" s="178" t="str">
        <f t="shared" si="64"/>
        <v/>
      </c>
      <c r="CG35" s="176" t="str">
        <f t="shared" si="12"/>
        <v/>
      </c>
      <c r="CH35" s="179"/>
      <c r="CI35" s="106" t="str">
        <f t="shared" si="13"/>
        <v/>
      </c>
      <c r="CJ35" s="75" t="s">
        <v>387</v>
      </c>
      <c r="CK35" s="180" t="str">
        <f t="shared" si="14"/>
        <v/>
      </c>
      <c r="CL35" s="75">
        <v>1</v>
      </c>
      <c r="CM35" s="181" t="str">
        <f t="shared" si="47"/>
        <v/>
      </c>
      <c r="CN35" s="107" t="e">
        <v>#N/A</v>
      </c>
      <c r="CO35" s="75" t="e">
        <v>#N/A</v>
      </c>
      <c r="CP35" s="180" t="e">
        <f t="shared" si="48"/>
        <v>#N/A</v>
      </c>
      <c r="CQ35" s="75">
        <v>1</v>
      </c>
      <c r="CR35" s="181" t="e">
        <f t="shared" si="49"/>
        <v>#N/A</v>
      </c>
      <c r="CS35" s="107" t="e">
        <v>#N/A</v>
      </c>
      <c r="CT35" s="75" t="e">
        <v>#N/A</v>
      </c>
      <c r="CU35" s="180" t="e">
        <f t="shared" si="17"/>
        <v>#N/A</v>
      </c>
      <c r="CV35" s="75">
        <v>1</v>
      </c>
      <c r="CW35" s="181" t="e">
        <f t="shared" si="50"/>
        <v>#N/A</v>
      </c>
      <c r="CX35" s="107" t="e">
        <v>#N/A</v>
      </c>
      <c r="CY35" s="75" t="e">
        <v>#N/A</v>
      </c>
      <c r="CZ35" s="180" t="e">
        <f t="shared" si="51"/>
        <v>#N/A</v>
      </c>
      <c r="DA35" s="75">
        <v>1</v>
      </c>
      <c r="DB35" s="182" t="e">
        <f t="shared" si="52"/>
        <v>#N/A</v>
      </c>
      <c r="DC35" s="109" t="str">
        <f t="shared" si="18"/>
        <v/>
      </c>
      <c r="DD35" s="76" t="str">
        <f t="shared" si="36"/>
        <v/>
      </c>
      <c r="DE35" s="82">
        <v>1</v>
      </c>
      <c r="DF35" s="183" t="str">
        <f t="shared" si="19"/>
        <v/>
      </c>
      <c r="DG35" s="85" t="s">
        <v>387</v>
      </c>
      <c r="DH35" s="184" t="str">
        <f t="shared" si="53"/>
        <v/>
      </c>
      <c r="DI35" s="77">
        <v>3</v>
      </c>
      <c r="DJ35" s="185" t="str">
        <f t="shared" si="54"/>
        <v/>
      </c>
      <c r="DK35" s="78" t="str">
        <f t="shared" si="55"/>
        <v/>
      </c>
      <c r="DL35" s="75" t="s">
        <v>387</v>
      </c>
      <c r="DM35" s="180" t="str">
        <f t="shared" si="56"/>
        <v/>
      </c>
      <c r="DN35" s="75">
        <v>1</v>
      </c>
      <c r="DO35" s="181" t="str">
        <f t="shared" si="57"/>
        <v/>
      </c>
      <c r="DP35" s="78" t="str">
        <f t="shared" si="58"/>
        <v/>
      </c>
      <c r="DQ35" s="75" t="s">
        <v>387</v>
      </c>
      <c r="DR35" s="180" t="str">
        <f t="shared" si="59"/>
        <v/>
      </c>
      <c r="DS35" s="75">
        <v>1</v>
      </c>
      <c r="DT35" s="181" t="str">
        <f t="shared" si="60"/>
        <v/>
      </c>
      <c r="DU35" s="78" t="str">
        <f t="shared" si="61"/>
        <v/>
      </c>
      <c r="DV35" s="75" t="s">
        <v>387</v>
      </c>
      <c r="DW35" s="180" t="str">
        <f t="shared" si="62"/>
        <v/>
      </c>
      <c r="DX35" s="75">
        <v>1</v>
      </c>
      <c r="DY35" s="154" t="str">
        <f t="shared" si="63"/>
        <v/>
      </c>
      <c r="DZ35" s="506"/>
      <c r="EA35" s="827"/>
      <c r="EB35" s="785"/>
      <c r="EC35" s="785"/>
      <c r="ED35" s="749"/>
      <c r="EE35" s="842"/>
      <c r="EF35" s="752"/>
      <c r="EG35" s="767" t="s">
        <v>623</v>
      </c>
      <c r="EH35" s="767" t="s">
        <v>623</v>
      </c>
      <c r="EI35" s="767" t="s">
        <v>623</v>
      </c>
      <c r="EJ35" s="761"/>
      <c r="EK35" s="805"/>
      <c r="EL35" s="760"/>
      <c r="EM35" s="760"/>
      <c r="EN35" s="760"/>
      <c r="EO35" s="761"/>
      <c r="EP35" s="805"/>
      <c r="EQ35" s="760"/>
      <c r="ER35" s="760"/>
      <c r="ES35" s="760"/>
      <c r="ET35" s="761"/>
      <c r="EU35" s="805"/>
      <c r="EV35" s="760"/>
      <c r="EW35" s="760"/>
      <c r="EX35" s="760"/>
      <c r="EY35" s="751"/>
      <c r="EZ35" s="752"/>
      <c r="FA35" s="749"/>
      <c r="FB35" s="770" t="s">
        <v>627</v>
      </c>
      <c r="FC35" s="770" t="s">
        <v>627</v>
      </c>
      <c r="FD35" s="800" t="s">
        <v>627</v>
      </c>
      <c r="FE35" s="769" t="s">
        <v>627</v>
      </c>
      <c r="FF35" s="785"/>
      <c r="FG35" s="785"/>
      <c r="FH35" s="785"/>
      <c r="FI35" s="786"/>
      <c r="FJ35" s="862"/>
      <c r="FK35" s="785"/>
      <c r="FL35" s="785"/>
      <c r="FM35" s="785"/>
      <c r="FN35" s="911"/>
      <c r="FO35" s="210"/>
      <c r="FP35" s="43"/>
      <c r="FQ35" s="43"/>
      <c r="FR35" s="55" t="str">
        <f t="shared" ref="FR35" si="65">IF(SUM(DZ35:FO35)=0,"",SUM(DZ35:FO35)+CF35)</f>
        <v/>
      </c>
      <c r="FS35" s="43"/>
      <c r="FT35" s="56" t="str">
        <f>IF(AR35="","",INDEX($FZ$2:$GD$2,2,MATCH(AR35,#REF!,0)))</f>
        <v/>
      </c>
      <c r="FU35" s="57" t="str">
        <f>IF(AS35="","",INDEX($FZ$2:$GD$2,2,MATCH(AS35,#REF!,0)))</f>
        <v/>
      </c>
      <c r="FV35" s="57" t="str">
        <f>IF(AT35="","",INDEX($FZ$2:$GD$2,2,MATCH(AT35,#REF!,0)))</f>
        <v/>
      </c>
      <c r="FW35" s="57" t="str">
        <f>IF(AU35="","",INDEX($FZ$2:$GD$2,2,MATCH(AU35,#REF!,0)))</f>
        <v/>
      </c>
      <c r="FX35" s="57" t="str">
        <f>IF(AV35="","",INDEX($FZ$2:$GD$2,2,MATCH(AV35,#REF!,0)))</f>
        <v/>
      </c>
      <c r="FY35" s="57" t="str">
        <f>IF(AW35="","",INDEX($FZ$2:$GD$2,2,MATCH(AW35,#REF!,0)))</f>
        <v/>
      </c>
      <c r="FZ35" s="57" t="str">
        <f>IF(AX35="","",INDEX($FZ$2:$GD$2,2,MATCH(AX35,#REF!,0)))</f>
        <v/>
      </c>
      <c r="GA35" s="57" t="str">
        <f>IF(AY35="","",INDEX($FZ$2:$GD$2,2,MATCH(AY35,#REF!,0)))</f>
        <v/>
      </c>
      <c r="GB35" s="57" t="str">
        <f>IF(AZ35="","",INDEX($FZ$2:$GD$2,2,MATCH(AZ35,#REF!,0)))</f>
        <v/>
      </c>
      <c r="GC35" s="58" t="str">
        <f>IF(BA35="","",INDEX($FZ$2:$GD$2,2,MATCH(BA35,#REF!,0)))</f>
        <v/>
      </c>
      <c r="GD35" s="59" t="e">
        <f>SUMPRODUCT(FT35:GC35,#REF!)</f>
        <v>#REF!</v>
      </c>
      <c r="GE35" s="43"/>
      <c r="GF35" s="88" t="str">
        <f t="shared" si="27"/>
        <v/>
      </c>
      <c r="GG35" s="88" t="e">
        <f t="shared" si="28"/>
        <v>#N/A</v>
      </c>
      <c r="GH35" s="88" t="e">
        <f t="shared" si="29"/>
        <v>#N/A</v>
      </c>
      <c r="GI35" s="87" t="e">
        <f t="shared" si="30"/>
        <v>#N/A</v>
      </c>
      <c r="GJ35" s="87" t="str">
        <f t="shared" si="31"/>
        <v/>
      </c>
      <c r="GK35" s="87" t="str">
        <f t="shared" si="32"/>
        <v/>
      </c>
      <c r="GL35" s="87" t="str">
        <f t="shared" si="33"/>
        <v/>
      </c>
      <c r="GM35" s="87" t="str">
        <f t="shared" si="34"/>
        <v/>
      </c>
    </row>
    <row r="36" spans="1:195" s="13" customFormat="1" ht="22.5" customHeight="1" outlineLevel="2">
      <c r="A36" s="1014"/>
      <c r="B36" s="166"/>
      <c r="C36" s="494"/>
      <c r="D36" s="660" t="s">
        <v>381</v>
      </c>
      <c r="E36" s="690" t="s">
        <v>304</v>
      </c>
      <c r="F36" s="688">
        <v>1</v>
      </c>
      <c r="G36" s="688">
        <v>1</v>
      </c>
      <c r="H36" s="688">
        <v>1</v>
      </c>
      <c r="I36" s="670" t="s">
        <v>360</v>
      </c>
      <c r="J36" s="167"/>
      <c r="K36" s="165"/>
      <c r="L36" s="671">
        <v>1966</v>
      </c>
      <c r="M36" s="167" t="str">
        <f>IF(OR(L36="",TYPE(L36)&lt;&gt;1),"",TEXT(DATEVALUE(L36&amp;"/1/1"),"gge"))</f>
        <v>昭41</v>
      </c>
      <c r="N36" s="669">
        <f t="shared" si="4"/>
        <v>54</v>
      </c>
      <c r="O36" s="996">
        <v>1001</v>
      </c>
      <c r="P36" s="693" t="s">
        <v>91</v>
      </c>
      <c r="Q36" s="68"/>
      <c r="R36" s="168"/>
      <c r="S36" s="168"/>
      <c r="T36" s="169"/>
      <c r="U36" s="461" t="e">
        <f>IF(OR(TYPE(O36)&lt;&gt;1,O36=""),"",IF(O36=0,0,ROUND(O36/(R36+S36)*1.1,0)))</f>
        <v>#DIV/0!</v>
      </c>
      <c r="V36" s="461" t="e">
        <f>IF(OR(TYPE(O36)&lt;&gt;1,O36=""),"",IF(O36=0,0,ROUND((O36/(R36+S36))^0.5*1.1*4*(4*R36+1)*0.7,0)))</f>
        <v>#DIV/0!</v>
      </c>
      <c r="W36" s="462" t="e">
        <f>IF(OR(TYPE(O36)&lt;&gt;1,O36=""),"",IF(O36=0,0,ROUND((O36/(R36+S36))^0.5*1.1*4*(4*R36+1)*0.3,0)))</f>
        <v>#DIV/0!</v>
      </c>
      <c r="X36" s="68"/>
      <c r="Y36" s="68"/>
      <c r="Z36" s="68"/>
      <c r="AA36" s="68"/>
      <c r="AB36" s="68"/>
      <c r="AC36" s="79" t="str">
        <f>IF(OR(O36="",TYPE(O36)&lt;&gt;1),"",IF(O36&gt;=5000,"1: 5,000㎡以上",IF(O36&gt;=3000,"2: 3,000㎡以上",IF(O36&gt;=1000,"3: 1,000㎡以上",IF(O36&gt;=500,"4: 500㎡以上",IF(O36&gt;=200,"5: 200㎡以上",IF(O36&gt;=100,"6: 100㎡以上",IF(O36&gt;=0,"7: 100㎡未満",""))))))))</f>
        <v>3: 1,000㎡以上</v>
      </c>
      <c r="AD36" s="69"/>
      <c r="AE36" s="69" t="str">
        <f>IF(AD36="","",AD36-L36)</f>
        <v/>
      </c>
      <c r="AF36" s="170"/>
      <c r="AG36" s="170"/>
      <c r="AH36" s="171"/>
      <c r="AI36" s="170"/>
      <c r="AJ36" s="170"/>
      <c r="AK36" s="170"/>
      <c r="AL36" s="172"/>
      <c r="AM36" s="172"/>
      <c r="AN36" s="172"/>
      <c r="AO36" s="172"/>
      <c r="AP36" s="173"/>
      <c r="AQ36" s="463" t="str">
        <f>IF(OR(AP36="",BB36=""),"",IF(OR(AP36="80年以上",AP36="躯体補修の上80年以上"),80-BB36,IF(OR(AP36="60年以上80年未満",AP36="躯体補修の上60年未満"),IF(TYPE(AN36)=1,AN36-BB36,80-BB36),IF(OR(AP36="60年未満",AP36="60年"),60-BB36,IF(AP36="40年",40-BB36,"")))))</f>
        <v/>
      </c>
      <c r="AR36" s="464"/>
      <c r="AS36" s="464"/>
      <c r="AT36" s="464"/>
      <c r="AU36" s="464"/>
      <c r="AV36" s="464"/>
      <c r="AW36" s="464"/>
      <c r="AX36" s="464"/>
      <c r="AY36" s="464"/>
      <c r="AZ36" s="464"/>
      <c r="BA36" s="464"/>
      <c r="BB36" s="68">
        <f>IF(AND(TYPE(B$4)=1,B$4&lt;&gt;"",TYPE(L36)=1,L36&lt;&gt;""),B$4-L36,"")</f>
        <v>49</v>
      </c>
      <c r="BC36" s="68"/>
      <c r="BD36" s="68">
        <f>IF(BB36="","",BB36+BC36)</f>
        <v>49</v>
      </c>
      <c r="BE36" s="69" t="e">
        <f t="shared" si="11"/>
        <v>#REF!</v>
      </c>
      <c r="BF36" s="146"/>
      <c r="BG36" s="465"/>
      <c r="BH36" s="466"/>
      <c r="BI36" s="174"/>
      <c r="BJ36" s="175"/>
      <c r="BK36" s="467"/>
      <c r="BL36" s="465"/>
      <c r="BM36" s="441" t="str">
        <f>IF(OR(B$4="",AQ36=""),"",AQ36+B$4)</f>
        <v/>
      </c>
      <c r="BN36" s="663" t="s">
        <v>91</v>
      </c>
      <c r="BO36" s="670">
        <v>1</v>
      </c>
      <c r="BP36" s="441"/>
      <c r="BQ36" s="1023"/>
      <c r="BR36" s="668"/>
      <c r="BS36" s="668"/>
      <c r="BT36" s="668"/>
      <c r="BU36" s="668"/>
      <c r="BV36" s="668"/>
      <c r="BW36" s="668"/>
      <c r="BX36" s="668"/>
      <c r="BY36" s="668"/>
      <c r="BZ36" s="441"/>
      <c r="CA36" s="699"/>
      <c r="CB36" s="700"/>
      <c r="CC36" s="499"/>
      <c r="CD36" s="192">
        <v>1</v>
      </c>
      <c r="CE36" s="177">
        <v>1</v>
      </c>
      <c r="CF36" s="178" t="str">
        <f t="shared" si="64"/>
        <v/>
      </c>
      <c r="CG36" s="176" t="str">
        <f t="shared" si="12"/>
        <v/>
      </c>
      <c r="CH36" s="179"/>
      <c r="CI36" s="106" t="str">
        <f t="shared" si="13"/>
        <v/>
      </c>
      <c r="CJ36" s="75" t="s">
        <v>387</v>
      </c>
      <c r="CK36" s="180" t="str">
        <f t="shared" si="14"/>
        <v/>
      </c>
      <c r="CL36" s="75">
        <v>1</v>
      </c>
      <c r="CM36" s="181" t="str">
        <f>IF(CI36="","",CK36/CL36)</f>
        <v/>
      </c>
      <c r="CN36" s="107" t="e">
        <v>#N/A</v>
      </c>
      <c r="CO36" s="75" t="e">
        <v>#N/A</v>
      </c>
      <c r="CP36" s="180" t="e">
        <f>IF(OR(CN36="",$O36="",TYPE($O36)&lt;&gt;1),"",ROUND($O36*CO36,0))</f>
        <v>#N/A</v>
      </c>
      <c r="CQ36" s="75">
        <v>1</v>
      </c>
      <c r="CR36" s="181" t="e">
        <f>IF(CN36="","",CP36/CQ36)</f>
        <v>#N/A</v>
      </c>
      <c r="CS36" s="107" t="e">
        <v>#N/A</v>
      </c>
      <c r="CT36" s="75" t="e">
        <v>#N/A</v>
      </c>
      <c r="CU36" s="180" t="e">
        <f t="shared" si="17"/>
        <v>#N/A</v>
      </c>
      <c r="CV36" s="75">
        <v>1</v>
      </c>
      <c r="CW36" s="181" t="e">
        <f>IF(CS36="","",CU36/CV36)</f>
        <v>#N/A</v>
      </c>
      <c r="CX36" s="107" t="e">
        <v>#N/A</v>
      </c>
      <c r="CY36" s="75" t="e">
        <v>#N/A</v>
      </c>
      <c r="CZ36" s="180" t="e">
        <f>IF(OR(CX36="",$O36="",TYPE($O36)&lt;&gt;1),"",ROUND($O36*CY36,0))</f>
        <v>#N/A</v>
      </c>
      <c r="DA36" s="75">
        <v>1</v>
      </c>
      <c r="DB36" s="182" t="e">
        <f>IF($CX36="","",$CZ36/$DA36)</f>
        <v>#N/A</v>
      </c>
      <c r="DC36" s="109" t="str">
        <f t="shared" si="18"/>
        <v/>
      </c>
      <c r="DD36" s="76" t="str">
        <f t="shared" si="36"/>
        <v/>
      </c>
      <c r="DE36" s="82">
        <v>1</v>
      </c>
      <c r="DF36" s="183" t="str">
        <f t="shared" si="19"/>
        <v/>
      </c>
      <c r="DG36" s="85" t="s">
        <v>387</v>
      </c>
      <c r="DH36" s="184" t="str">
        <f>IF(OR(DF36="",TYPE(DF36)&lt;&gt;1),"",ROUND(DF36*DG36,0))</f>
        <v/>
      </c>
      <c r="DI36" s="77">
        <v>3</v>
      </c>
      <c r="DJ36" s="185" t="str">
        <f>IF(DH36="","",DH36/DI36)</f>
        <v/>
      </c>
      <c r="DK36" s="78" t="str">
        <f>IF(DC36="","",DC36+20)</f>
        <v/>
      </c>
      <c r="DL36" s="75" t="s">
        <v>387</v>
      </c>
      <c r="DM36" s="180" t="str">
        <f>IF(OR(DK36="",$DF36="",TYPE($DF36)&lt;&gt;1),"",ROUND($DF36*DL36,0))</f>
        <v/>
      </c>
      <c r="DN36" s="75">
        <v>1</v>
      </c>
      <c r="DO36" s="181" t="str">
        <f>IF(DK36="","",DM36/DN36)</f>
        <v/>
      </c>
      <c r="DP36" s="78" t="str">
        <f>IF(DC36="","",IF(OR(DD36="RC",DD36="SRC",DD36="S"),DC36+40,""))</f>
        <v/>
      </c>
      <c r="DQ36" s="75" t="s">
        <v>387</v>
      </c>
      <c r="DR36" s="180" t="str">
        <f>IF(OR(DP36="",$DF36="",TYPE($DF36)&lt;&gt;1),"",ROUND($DF36*DQ36,0))</f>
        <v/>
      </c>
      <c r="DS36" s="75">
        <v>1</v>
      </c>
      <c r="DT36" s="181" t="str">
        <f>IF($DP36="","",$DR36/$DS36)</f>
        <v/>
      </c>
      <c r="DU36" s="78" t="str">
        <f>IF(DC36="","",IF(OR(DD36="RC",DD36="SRC"),DC36+60,""))</f>
        <v/>
      </c>
      <c r="DV36" s="75" t="s">
        <v>387</v>
      </c>
      <c r="DW36" s="180" t="str">
        <f>IF(OR(DU36="",$DF36="",TYPE($DF36)&lt;&gt;1),"",ROUND($DF36*DV36,0))</f>
        <v/>
      </c>
      <c r="DX36" s="75">
        <v>1</v>
      </c>
      <c r="DY36" s="154" t="str">
        <f>IF($DU36="","",$DW36/$DX36)</f>
        <v/>
      </c>
      <c r="DZ36" s="506"/>
      <c r="EA36" s="812"/>
      <c r="EB36" s="808"/>
      <c r="EC36" s="808"/>
      <c r="ED36" s="816"/>
      <c r="EE36" s="844" t="s">
        <v>627</v>
      </c>
      <c r="EF36" s="769" t="s">
        <v>627</v>
      </c>
      <c r="EG36" s="770" t="s">
        <v>627</v>
      </c>
      <c r="EH36" s="770" t="s">
        <v>627</v>
      </c>
      <c r="EI36" s="749"/>
      <c r="EJ36" s="751"/>
      <c r="EK36" s="752"/>
      <c r="EL36" s="749"/>
      <c r="EM36" s="749"/>
      <c r="EN36" s="749"/>
      <c r="EO36" s="751"/>
      <c r="EP36" s="752"/>
      <c r="EQ36" s="749"/>
      <c r="ER36" s="749"/>
      <c r="ES36" s="749"/>
      <c r="ET36" s="751"/>
      <c r="EU36" s="752"/>
      <c r="EV36" s="749"/>
      <c r="EW36" s="749"/>
      <c r="EX36" s="749"/>
      <c r="EY36" s="751"/>
      <c r="EZ36" s="752"/>
      <c r="FA36" s="757" t="s">
        <v>626</v>
      </c>
      <c r="FB36" s="757" t="s">
        <v>626</v>
      </c>
      <c r="FC36" s="749"/>
      <c r="FD36" s="751"/>
      <c r="FE36" s="752"/>
      <c r="FF36" s="749"/>
      <c r="FG36" s="749"/>
      <c r="FH36" s="749"/>
      <c r="FI36" s="751"/>
      <c r="FJ36" s="859"/>
      <c r="FK36" s="749"/>
      <c r="FL36" s="749"/>
      <c r="FM36" s="749"/>
      <c r="FN36" s="909"/>
      <c r="FO36" s="210"/>
      <c r="FP36" s="43"/>
      <c r="FQ36" s="43"/>
      <c r="FR36" s="55" t="str">
        <f t="shared" si="26"/>
        <v/>
      </c>
      <c r="FS36" s="43"/>
      <c r="FT36" s="56" t="str">
        <f>IF(AR36="","",INDEX($FZ$2:$GD$2,2,MATCH(AR36,#REF!,0)))</f>
        <v/>
      </c>
      <c r="FU36" s="57" t="str">
        <f>IF(AS36="","",INDEX($FZ$2:$GD$2,2,MATCH(AS36,#REF!,0)))</f>
        <v/>
      </c>
      <c r="FV36" s="57" t="str">
        <f>IF(AT36="","",INDEX($FZ$2:$GD$2,2,MATCH(AT36,#REF!,0)))</f>
        <v/>
      </c>
      <c r="FW36" s="57" t="str">
        <f>IF(AU36="","",INDEX($FZ$2:$GD$2,2,MATCH(AU36,#REF!,0)))</f>
        <v/>
      </c>
      <c r="FX36" s="57" t="str">
        <f>IF(AV36="","",INDEX($FZ$2:$GD$2,2,MATCH(AV36,#REF!,0)))</f>
        <v/>
      </c>
      <c r="FY36" s="57" t="str">
        <f>IF(AW36="","",INDEX($FZ$2:$GD$2,2,MATCH(AW36,#REF!,0)))</f>
        <v/>
      </c>
      <c r="FZ36" s="57" t="str">
        <f>IF(AX36="","",INDEX($FZ$2:$GD$2,2,MATCH(AX36,#REF!,0)))</f>
        <v/>
      </c>
      <c r="GA36" s="57" t="str">
        <f>IF(AY36="","",INDEX($FZ$2:$GD$2,2,MATCH(AY36,#REF!,0)))</f>
        <v/>
      </c>
      <c r="GB36" s="57" t="str">
        <f>IF(AZ36="","",INDEX($FZ$2:$GD$2,2,MATCH(AZ36,#REF!,0)))</f>
        <v/>
      </c>
      <c r="GC36" s="58" t="str">
        <f>IF(BA36="","",INDEX($FZ$2:$GD$2,2,MATCH(BA36,#REF!,0)))</f>
        <v/>
      </c>
      <c r="GD36" s="59" t="e">
        <f>SUMPRODUCT(FT36:GC36,#REF!)</f>
        <v>#REF!</v>
      </c>
      <c r="GE36" s="43"/>
      <c r="GF36" s="88" t="str">
        <f t="shared" si="27"/>
        <v/>
      </c>
      <c r="GG36" s="88" t="e">
        <f t="shared" si="28"/>
        <v>#N/A</v>
      </c>
      <c r="GH36" s="88" t="e">
        <f t="shared" si="29"/>
        <v>#N/A</v>
      </c>
      <c r="GI36" s="87" t="e">
        <f t="shared" si="30"/>
        <v>#N/A</v>
      </c>
      <c r="GJ36" s="87" t="str">
        <f t="shared" si="31"/>
        <v/>
      </c>
      <c r="GK36" s="87" t="str">
        <f t="shared" si="32"/>
        <v/>
      </c>
      <c r="GL36" s="87" t="str">
        <f t="shared" si="33"/>
        <v/>
      </c>
      <c r="GM36" s="87" t="str">
        <f t="shared" si="34"/>
        <v/>
      </c>
    </row>
    <row r="37" spans="1:195" s="13" customFormat="1" ht="22.5" customHeight="1" outlineLevel="2">
      <c r="A37" s="1014"/>
      <c r="B37" s="166"/>
      <c r="C37" s="494"/>
      <c r="D37" s="660" t="s">
        <v>381</v>
      </c>
      <c r="E37" s="690" t="s">
        <v>542</v>
      </c>
      <c r="F37" s="688">
        <v>1</v>
      </c>
      <c r="G37" s="688">
        <v>1</v>
      </c>
      <c r="H37" s="688"/>
      <c r="I37" s="670" t="s">
        <v>361</v>
      </c>
      <c r="J37" s="167"/>
      <c r="K37" s="165"/>
      <c r="L37" s="669">
        <v>1986</v>
      </c>
      <c r="M37" s="167" t="str">
        <f t="shared" si="37"/>
        <v>昭61</v>
      </c>
      <c r="N37" s="669">
        <f t="shared" si="4"/>
        <v>34</v>
      </c>
      <c r="O37" s="997" t="s">
        <v>601</v>
      </c>
      <c r="P37" s="694" t="s">
        <v>68</v>
      </c>
      <c r="Q37" s="68"/>
      <c r="R37" s="168"/>
      <c r="S37" s="168"/>
      <c r="T37" s="169"/>
      <c r="U37" s="461" t="str">
        <f t="shared" si="38"/>
        <v/>
      </c>
      <c r="V37" s="461" t="str">
        <f t="shared" si="39"/>
        <v/>
      </c>
      <c r="W37" s="462" t="str">
        <f t="shared" si="40"/>
        <v/>
      </c>
      <c r="X37" s="68"/>
      <c r="Y37" s="68"/>
      <c r="Z37" s="68"/>
      <c r="AA37" s="68"/>
      <c r="AB37" s="68"/>
      <c r="AC37" s="79" t="str">
        <f t="shared" si="41"/>
        <v/>
      </c>
      <c r="AD37" s="69"/>
      <c r="AE37" s="69" t="str">
        <f t="shared" si="42"/>
        <v/>
      </c>
      <c r="AF37" s="170"/>
      <c r="AG37" s="170"/>
      <c r="AH37" s="171"/>
      <c r="AI37" s="170"/>
      <c r="AJ37" s="170"/>
      <c r="AK37" s="170"/>
      <c r="AL37" s="172"/>
      <c r="AM37" s="172"/>
      <c r="AN37" s="172"/>
      <c r="AO37" s="172"/>
      <c r="AP37" s="173"/>
      <c r="AQ37" s="463" t="str">
        <f t="shared" si="43"/>
        <v/>
      </c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68">
        <f t="shared" si="44"/>
        <v>29</v>
      </c>
      <c r="BC37" s="68"/>
      <c r="BD37" s="68">
        <f t="shared" si="45"/>
        <v>29</v>
      </c>
      <c r="BE37" s="69" t="e">
        <f t="shared" si="11"/>
        <v>#REF!</v>
      </c>
      <c r="BF37" s="146"/>
      <c r="BG37" s="465"/>
      <c r="BH37" s="466"/>
      <c r="BI37" s="174"/>
      <c r="BJ37" s="175"/>
      <c r="BK37" s="467"/>
      <c r="BL37" s="465"/>
      <c r="BM37" s="441" t="str">
        <f t="shared" si="46"/>
        <v/>
      </c>
      <c r="BN37" s="661" t="s">
        <v>68</v>
      </c>
      <c r="BO37" s="668">
        <v>3</v>
      </c>
      <c r="BP37" s="441" t="s">
        <v>0</v>
      </c>
      <c r="BQ37" s="1023" t="s">
        <v>414</v>
      </c>
      <c r="BR37" s="693" t="s">
        <v>1</v>
      </c>
      <c r="BS37" s="694" t="s">
        <v>2</v>
      </c>
      <c r="BT37" s="694" t="s">
        <v>1</v>
      </c>
      <c r="BU37" s="694" t="s">
        <v>0</v>
      </c>
      <c r="BV37" s="694" t="s">
        <v>1</v>
      </c>
      <c r="BW37" s="694" t="s">
        <v>1</v>
      </c>
      <c r="BX37" s="694" t="s">
        <v>0</v>
      </c>
      <c r="BY37" s="694" t="s">
        <v>2</v>
      </c>
      <c r="BZ37" s="441" t="s">
        <v>1</v>
      </c>
      <c r="CA37" s="699" t="s">
        <v>468</v>
      </c>
      <c r="CB37" s="700" t="s">
        <v>618</v>
      </c>
      <c r="CC37" s="499">
        <v>5052000</v>
      </c>
      <c r="CD37" s="192">
        <v>1</v>
      </c>
      <c r="CE37" s="177">
        <v>1</v>
      </c>
      <c r="CF37" s="178" t="str">
        <f t="shared" si="64"/>
        <v/>
      </c>
      <c r="CG37" s="176" t="str">
        <f t="shared" si="12"/>
        <v/>
      </c>
      <c r="CH37" s="179"/>
      <c r="CI37" s="106" t="str">
        <f t="shared" si="13"/>
        <v/>
      </c>
      <c r="CJ37" s="75" t="s">
        <v>387</v>
      </c>
      <c r="CK37" s="180" t="str">
        <f t="shared" si="14"/>
        <v/>
      </c>
      <c r="CL37" s="75">
        <v>1</v>
      </c>
      <c r="CM37" s="181" t="str">
        <f t="shared" si="47"/>
        <v/>
      </c>
      <c r="CN37" s="107" t="e">
        <v>#N/A</v>
      </c>
      <c r="CO37" s="75" t="e">
        <v>#N/A</v>
      </c>
      <c r="CP37" s="180" t="e">
        <f t="shared" si="48"/>
        <v>#N/A</v>
      </c>
      <c r="CQ37" s="75">
        <v>1</v>
      </c>
      <c r="CR37" s="181" t="e">
        <f t="shared" si="49"/>
        <v>#N/A</v>
      </c>
      <c r="CS37" s="107" t="e">
        <v>#N/A</v>
      </c>
      <c r="CT37" s="75" t="e">
        <v>#N/A</v>
      </c>
      <c r="CU37" s="180" t="e">
        <f t="shared" si="17"/>
        <v>#N/A</v>
      </c>
      <c r="CV37" s="75">
        <v>1</v>
      </c>
      <c r="CW37" s="181" t="e">
        <f t="shared" ref="CW37:CW96" si="66">IF(CS37="","",CU37/CV37)</f>
        <v>#N/A</v>
      </c>
      <c r="CX37" s="107" t="e">
        <v>#N/A</v>
      </c>
      <c r="CY37" s="75" t="e">
        <v>#N/A</v>
      </c>
      <c r="CZ37" s="180" t="e">
        <f t="shared" si="51"/>
        <v>#N/A</v>
      </c>
      <c r="DA37" s="75">
        <v>1</v>
      </c>
      <c r="DB37" s="182" t="e">
        <f t="shared" si="52"/>
        <v>#N/A</v>
      </c>
      <c r="DC37" s="109" t="str">
        <f t="shared" si="18"/>
        <v/>
      </c>
      <c r="DD37" s="76" t="str">
        <f t="shared" si="36"/>
        <v/>
      </c>
      <c r="DE37" s="82">
        <v>1</v>
      </c>
      <c r="DF37" s="183" t="str">
        <f t="shared" si="19"/>
        <v/>
      </c>
      <c r="DG37" s="85" t="s">
        <v>387</v>
      </c>
      <c r="DH37" s="184" t="str">
        <f t="shared" si="53"/>
        <v/>
      </c>
      <c r="DI37" s="77">
        <v>3</v>
      </c>
      <c r="DJ37" s="185" t="str">
        <f t="shared" si="54"/>
        <v/>
      </c>
      <c r="DK37" s="78" t="str">
        <f t="shared" si="55"/>
        <v/>
      </c>
      <c r="DL37" s="75" t="s">
        <v>387</v>
      </c>
      <c r="DM37" s="180" t="str">
        <f t="shared" si="56"/>
        <v/>
      </c>
      <c r="DN37" s="75">
        <v>1</v>
      </c>
      <c r="DO37" s="181" t="str">
        <f t="shared" si="57"/>
        <v/>
      </c>
      <c r="DP37" s="78" t="str">
        <f t="shared" si="58"/>
        <v/>
      </c>
      <c r="DQ37" s="75" t="s">
        <v>387</v>
      </c>
      <c r="DR37" s="180" t="str">
        <f t="shared" si="59"/>
        <v/>
      </c>
      <c r="DS37" s="75">
        <v>1</v>
      </c>
      <c r="DT37" s="181" t="str">
        <f t="shared" si="60"/>
        <v/>
      </c>
      <c r="DU37" s="78" t="str">
        <f t="shared" si="61"/>
        <v/>
      </c>
      <c r="DV37" s="75" t="s">
        <v>387</v>
      </c>
      <c r="DW37" s="180" t="str">
        <f t="shared" si="62"/>
        <v/>
      </c>
      <c r="DX37" s="75">
        <v>1</v>
      </c>
      <c r="DY37" s="154" t="str">
        <f t="shared" si="63"/>
        <v/>
      </c>
      <c r="DZ37" s="506"/>
      <c r="EA37" s="826"/>
      <c r="EB37" s="819" t="s">
        <v>628</v>
      </c>
      <c r="EC37" s="749"/>
      <c r="ED37" s="749"/>
      <c r="EE37" s="843" t="s">
        <v>624</v>
      </c>
      <c r="EF37" s="765"/>
      <c r="EG37" s="757" t="s">
        <v>626</v>
      </c>
      <c r="EH37" s="757" t="s">
        <v>626</v>
      </c>
      <c r="EI37" s="757" t="s">
        <v>626</v>
      </c>
      <c r="EJ37" s="771"/>
      <c r="EK37" s="752"/>
      <c r="EL37" s="749"/>
      <c r="EM37" s="749"/>
      <c r="EN37" s="749"/>
      <c r="EO37" s="751"/>
      <c r="EP37" s="752"/>
      <c r="EQ37" s="749"/>
      <c r="ER37" s="749"/>
      <c r="ES37" s="749"/>
      <c r="ET37" s="751"/>
      <c r="EU37" s="752"/>
      <c r="EV37" s="749"/>
      <c r="EW37" s="749"/>
      <c r="EX37" s="749"/>
      <c r="EY37" s="840" t="s">
        <v>624</v>
      </c>
      <c r="EZ37" s="765"/>
      <c r="FA37" s="779"/>
      <c r="FB37" s="825"/>
      <c r="FC37" s="825"/>
      <c r="FD37" s="840" t="s">
        <v>625</v>
      </c>
      <c r="FE37" s="902" t="s">
        <v>625</v>
      </c>
      <c r="FF37" s="810" t="s">
        <v>625</v>
      </c>
      <c r="FG37" s="749"/>
      <c r="FH37" s="749"/>
      <c r="FI37" s="751"/>
      <c r="FJ37" s="859"/>
      <c r="FK37" s="749"/>
      <c r="FL37" s="749"/>
      <c r="FM37" s="749"/>
      <c r="FN37" s="909"/>
      <c r="FO37" s="210"/>
      <c r="FP37" s="43"/>
      <c r="FQ37" s="43"/>
      <c r="FR37" s="55" t="str">
        <f t="shared" si="26"/>
        <v/>
      </c>
      <c r="FS37" s="43"/>
      <c r="FT37" s="56" t="str">
        <f>IF(AR37="","",INDEX($FZ$2:$GD$2,2,MATCH(AR37,#REF!,0)))</f>
        <v/>
      </c>
      <c r="FU37" s="57" t="str">
        <f>IF(AS37="","",INDEX($FZ$2:$GD$2,2,MATCH(AS37,#REF!,0)))</f>
        <v/>
      </c>
      <c r="FV37" s="57" t="str">
        <f>IF(AT37="","",INDEX($FZ$2:$GD$2,2,MATCH(AT37,#REF!,0)))</f>
        <v/>
      </c>
      <c r="FW37" s="57" t="str">
        <f>IF(AU37="","",INDEX($FZ$2:$GD$2,2,MATCH(AU37,#REF!,0)))</f>
        <v/>
      </c>
      <c r="FX37" s="57" t="str">
        <f>IF(AV37="","",INDEX($FZ$2:$GD$2,2,MATCH(AV37,#REF!,0)))</f>
        <v/>
      </c>
      <c r="FY37" s="57" t="str">
        <f>IF(AW37="","",INDEX($FZ$2:$GD$2,2,MATCH(AW37,#REF!,0)))</f>
        <v/>
      </c>
      <c r="FZ37" s="57" t="str">
        <f>IF(AX37="","",INDEX($FZ$2:$GD$2,2,MATCH(AX37,#REF!,0)))</f>
        <v/>
      </c>
      <c r="GA37" s="57" t="str">
        <f>IF(AY37="","",INDEX($FZ$2:$GD$2,2,MATCH(AY37,#REF!,0)))</f>
        <v/>
      </c>
      <c r="GB37" s="57" t="str">
        <f>IF(AZ37="","",INDEX($FZ$2:$GD$2,2,MATCH(AZ37,#REF!,0)))</f>
        <v/>
      </c>
      <c r="GC37" s="58" t="str">
        <f>IF(BA37="","",INDEX($FZ$2:$GD$2,2,MATCH(BA37,#REF!,0)))</f>
        <v/>
      </c>
      <c r="GD37" s="59" t="e">
        <f>SUMPRODUCT(FT37:GC37,#REF!)</f>
        <v>#REF!</v>
      </c>
      <c r="GE37" s="43"/>
      <c r="GF37" s="88" t="str">
        <f t="shared" si="27"/>
        <v/>
      </c>
      <c r="GG37" s="88" t="e">
        <f t="shared" si="28"/>
        <v>#N/A</v>
      </c>
      <c r="GH37" s="88" t="e">
        <f t="shared" si="29"/>
        <v>#N/A</v>
      </c>
      <c r="GI37" s="87" t="e">
        <f t="shared" si="30"/>
        <v>#N/A</v>
      </c>
      <c r="GJ37" s="87" t="str">
        <f t="shared" si="31"/>
        <v/>
      </c>
      <c r="GK37" s="87" t="str">
        <f t="shared" si="32"/>
        <v/>
      </c>
      <c r="GL37" s="87" t="str">
        <f t="shared" si="33"/>
        <v/>
      </c>
      <c r="GM37" s="87" t="str">
        <f t="shared" si="34"/>
        <v/>
      </c>
    </row>
    <row r="38" spans="1:195" s="13" customFormat="1" ht="22.5" customHeight="1" outlineLevel="2">
      <c r="A38" s="1014"/>
      <c r="B38" s="166"/>
      <c r="C38" s="494"/>
      <c r="D38" s="660" t="s">
        <v>381</v>
      </c>
      <c r="E38" s="688" t="s">
        <v>543</v>
      </c>
      <c r="F38" s="688">
        <v>1</v>
      </c>
      <c r="G38" s="688">
        <v>1</v>
      </c>
      <c r="H38" s="688">
        <v>1</v>
      </c>
      <c r="I38" s="663" t="s">
        <v>360</v>
      </c>
      <c r="J38" s="167"/>
      <c r="K38" s="165"/>
      <c r="L38" s="662">
        <v>2006</v>
      </c>
      <c r="M38" s="167" t="str">
        <f t="shared" si="37"/>
        <v>平18</v>
      </c>
      <c r="N38" s="665">
        <f t="shared" si="4"/>
        <v>14</v>
      </c>
      <c r="O38" s="697">
        <v>2507.4</v>
      </c>
      <c r="P38" s="693" t="s">
        <v>68</v>
      </c>
      <c r="Q38" s="68"/>
      <c r="R38" s="168"/>
      <c r="S38" s="168"/>
      <c r="T38" s="169"/>
      <c r="U38" s="461" t="e">
        <f t="shared" si="38"/>
        <v>#DIV/0!</v>
      </c>
      <c r="V38" s="461" t="e">
        <f t="shared" si="39"/>
        <v>#DIV/0!</v>
      </c>
      <c r="W38" s="462" t="e">
        <f t="shared" si="40"/>
        <v>#DIV/0!</v>
      </c>
      <c r="X38" s="68"/>
      <c r="Y38" s="68"/>
      <c r="Z38" s="68"/>
      <c r="AA38" s="68"/>
      <c r="AB38" s="68"/>
      <c r="AC38" s="79" t="str">
        <f t="shared" si="41"/>
        <v>3: 1,000㎡以上</v>
      </c>
      <c r="AD38" s="69"/>
      <c r="AE38" s="69" t="str">
        <f t="shared" si="42"/>
        <v/>
      </c>
      <c r="AF38" s="170"/>
      <c r="AG38" s="170"/>
      <c r="AH38" s="171"/>
      <c r="AI38" s="170"/>
      <c r="AJ38" s="170"/>
      <c r="AK38" s="170"/>
      <c r="AL38" s="172"/>
      <c r="AM38" s="172"/>
      <c r="AN38" s="172"/>
      <c r="AO38" s="172"/>
      <c r="AP38" s="173"/>
      <c r="AQ38" s="463" t="str">
        <f t="shared" si="43"/>
        <v/>
      </c>
      <c r="AR38" s="464"/>
      <c r="AS38" s="464"/>
      <c r="AT38" s="464"/>
      <c r="AU38" s="464"/>
      <c r="AV38" s="464"/>
      <c r="AW38" s="464"/>
      <c r="AX38" s="464"/>
      <c r="AY38" s="464"/>
      <c r="AZ38" s="464"/>
      <c r="BA38" s="464"/>
      <c r="BB38" s="68">
        <f t="shared" si="44"/>
        <v>9</v>
      </c>
      <c r="BC38" s="68"/>
      <c r="BD38" s="68">
        <f t="shared" si="45"/>
        <v>9</v>
      </c>
      <c r="BE38" s="69" t="e">
        <f t="shared" si="11"/>
        <v>#REF!</v>
      </c>
      <c r="BF38" s="146"/>
      <c r="BG38" s="465"/>
      <c r="BH38" s="466"/>
      <c r="BI38" s="174"/>
      <c r="BJ38" s="175"/>
      <c r="BK38" s="467"/>
      <c r="BL38" s="465"/>
      <c r="BM38" s="441" t="str">
        <f t="shared" si="46"/>
        <v/>
      </c>
      <c r="BN38" s="663" t="s">
        <v>68</v>
      </c>
      <c r="BO38" s="663">
        <v>1</v>
      </c>
      <c r="BP38" s="441" t="s">
        <v>1</v>
      </c>
      <c r="BQ38" s="1023" t="s">
        <v>414</v>
      </c>
      <c r="BR38" s="693" t="s">
        <v>0</v>
      </c>
      <c r="BS38" s="693" t="s">
        <v>0</v>
      </c>
      <c r="BT38" s="694" t="s">
        <v>2</v>
      </c>
      <c r="BU38" s="693" t="s">
        <v>0</v>
      </c>
      <c r="BV38" s="693" t="s">
        <v>0</v>
      </c>
      <c r="BW38" s="693" t="s">
        <v>0</v>
      </c>
      <c r="BX38" s="694" t="s">
        <v>1</v>
      </c>
      <c r="BY38" s="694" t="s">
        <v>607</v>
      </c>
      <c r="BZ38" s="441" t="s">
        <v>0</v>
      </c>
      <c r="CA38" s="695" t="s">
        <v>620</v>
      </c>
      <c r="CB38" s="696"/>
      <c r="CC38" s="499"/>
      <c r="CD38" s="192">
        <v>1</v>
      </c>
      <c r="CE38" s="177">
        <v>1</v>
      </c>
      <c r="CF38" s="178" t="str">
        <f t="shared" si="64"/>
        <v/>
      </c>
      <c r="CG38" s="176" t="str">
        <f t="shared" si="12"/>
        <v/>
      </c>
      <c r="CH38" s="179"/>
      <c r="CI38" s="106" t="str">
        <f t="shared" si="13"/>
        <v/>
      </c>
      <c r="CJ38" s="75" t="s">
        <v>387</v>
      </c>
      <c r="CK38" s="180" t="str">
        <f t="shared" si="14"/>
        <v/>
      </c>
      <c r="CL38" s="75">
        <v>1</v>
      </c>
      <c r="CM38" s="181" t="str">
        <f t="shared" si="47"/>
        <v/>
      </c>
      <c r="CN38" s="107" t="e">
        <v>#N/A</v>
      </c>
      <c r="CO38" s="75" t="e">
        <v>#N/A</v>
      </c>
      <c r="CP38" s="180" t="e">
        <f t="shared" si="48"/>
        <v>#N/A</v>
      </c>
      <c r="CQ38" s="75">
        <v>1</v>
      </c>
      <c r="CR38" s="181" t="e">
        <f t="shared" si="49"/>
        <v>#N/A</v>
      </c>
      <c r="CS38" s="107" t="e">
        <v>#N/A</v>
      </c>
      <c r="CT38" s="75" t="e">
        <v>#N/A</v>
      </c>
      <c r="CU38" s="180" t="e">
        <f t="shared" si="17"/>
        <v>#N/A</v>
      </c>
      <c r="CV38" s="75">
        <v>1</v>
      </c>
      <c r="CW38" s="181" t="e">
        <f t="shared" si="66"/>
        <v>#N/A</v>
      </c>
      <c r="CX38" s="107" t="e">
        <v>#N/A</v>
      </c>
      <c r="CY38" s="75" t="e">
        <v>#N/A</v>
      </c>
      <c r="CZ38" s="180" t="e">
        <f t="shared" si="51"/>
        <v>#N/A</v>
      </c>
      <c r="DA38" s="75">
        <v>1</v>
      </c>
      <c r="DB38" s="182" t="e">
        <f t="shared" si="52"/>
        <v>#N/A</v>
      </c>
      <c r="DC38" s="109" t="str">
        <f t="shared" si="18"/>
        <v/>
      </c>
      <c r="DD38" s="76" t="str">
        <f t="shared" si="36"/>
        <v/>
      </c>
      <c r="DE38" s="82">
        <v>1</v>
      </c>
      <c r="DF38" s="183" t="str">
        <f t="shared" si="19"/>
        <v/>
      </c>
      <c r="DG38" s="85" t="s">
        <v>387</v>
      </c>
      <c r="DH38" s="184" t="str">
        <f t="shared" si="53"/>
        <v/>
      </c>
      <c r="DI38" s="77">
        <v>3</v>
      </c>
      <c r="DJ38" s="185" t="str">
        <f t="shared" si="54"/>
        <v/>
      </c>
      <c r="DK38" s="78" t="str">
        <f t="shared" si="55"/>
        <v/>
      </c>
      <c r="DL38" s="75" t="s">
        <v>387</v>
      </c>
      <c r="DM38" s="180" t="str">
        <f t="shared" si="56"/>
        <v/>
      </c>
      <c r="DN38" s="75">
        <v>1</v>
      </c>
      <c r="DO38" s="181" t="str">
        <f t="shared" si="57"/>
        <v/>
      </c>
      <c r="DP38" s="78" t="str">
        <f t="shared" si="58"/>
        <v/>
      </c>
      <c r="DQ38" s="75" t="s">
        <v>387</v>
      </c>
      <c r="DR38" s="180" t="str">
        <f t="shared" si="59"/>
        <v/>
      </c>
      <c r="DS38" s="75">
        <v>1</v>
      </c>
      <c r="DT38" s="181" t="str">
        <f t="shared" si="60"/>
        <v/>
      </c>
      <c r="DU38" s="78" t="str">
        <f t="shared" si="61"/>
        <v/>
      </c>
      <c r="DV38" s="75" t="s">
        <v>387</v>
      </c>
      <c r="DW38" s="180" t="str">
        <f t="shared" si="62"/>
        <v/>
      </c>
      <c r="DX38" s="75">
        <v>1</v>
      </c>
      <c r="DY38" s="154" t="str">
        <f t="shared" si="63"/>
        <v/>
      </c>
      <c r="DZ38" s="506"/>
      <c r="EA38" s="812"/>
      <c r="EB38" s="808"/>
      <c r="EC38" s="808"/>
      <c r="ED38" s="816"/>
      <c r="EE38" s="848" t="s">
        <v>626</v>
      </c>
      <c r="EF38" s="766" t="s">
        <v>626</v>
      </c>
      <c r="EG38" s="749"/>
      <c r="EH38" s="749"/>
      <c r="EI38" s="749"/>
      <c r="EJ38" s="751"/>
      <c r="EK38" s="752"/>
      <c r="EL38" s="749"/>
      <c r="EM38" s="749"/>
      <c r="EN38" s="758" t="s">
        <v>626</v>
      </c>
      <c r="EO38" s="833" t="s">
        <v>626</v>
      </c>
      <c r="EP38" s="752"/>
      <c r="EQ38" s="749"/>
      <c r="ER38" s="749"/>
      <c r="ES38" s="749"/>
      <c r="ET38" s="751"/>
      <c r="EU38" s="752"/>
      <c r="EV38" s="749"/>
      <c r="EW38" s="749"/>
      <c r="EX38" s="749"/>
      <c r="EY38" s="751"/>
      <c r="EZ38" s="752"/>
      <c r="FA38" s="749"/>
      <c r="FB38" s="749"/>
      <c r="FC38" s="749"/>
      <c r="FD38" s="830" t="s">
        <v>624</v>
      </c>
      <c r="FE38" s="752"/>
      <c r="FF38" s="749"/>
      <c r="FG38" s="767" t="s">
        <v>623</v>
      </c>
      <c r="FH38" s="809" t="s">
        <v>623</v>
      </c>
      <c r="FI38" s="822" t="s">
        <v>623</v>
      </c>
      <c r="FJ38" s="874" t="s">
        <v>623</v>
      </c>
      <c r="FK38" s="749"/>
      <c r="FL38" s="749"/>
      <c r="FM38" s="749"/>
      <c r="FN38" s="909"/>
      <c r="FO38" s="210"/>
      <c r="FP38" s="43"/>
      <c r="FQ38" s="43"/>
      <c r="FR38" s="55" t="str">
        <f t="shared" si="26"/>
        <v/>
      </c>
      <c r="FS38" s="43"/>
      <c r="FT38" s="56" t="str">
        <f>IF(AR38="","",INDEX($FZ$2:$GD$2,2,MATCH(AR38,#REF!,0)))</f>
        <v/>
      </c>
      <c r="FU38" s="57" t="str">
        <f>IF(AS38="","",INDEX($FZ$2:$GD$2,2,MATCH(AS38,#REF!,0)))</f>
        <v/>
      </c>
      <c r="FV38" s="57" t="str">
        <f>IF(AT38="","",INDEX($FZ$2:$GD$2,2,MATCH(AT38,#REF!,0)))</f>
        <v/>
      </c>
      <c r="FW38" s="57" t="str">
        <f>IF(AU38="","",INDEX($FZ$2:$GD$2,2,MATCH(AU38,#REF!,0)))</f>
        <v/>
      </c>
      <c r="FX38" s="57" t="str">
        <f>IF(AV38="","",INDEX($FZ$2:$GD$2,2,MATCH(AV38,#REF!,0)))</f>
        <v/>
      </c>
      <c r="FY38" s="57" t="str">
        <f>IF(AW38="","",INDEX($FZ$2:$GD$2,2,MATCH(AW38,#REF!,0)))</f>
        <v/>
      </c>
      <c r="FZ38" s="57" t="str">
        <f>IF(AX38="","",INDEX($FZ$2:$GD$2,2,MATCH(AX38,#REF!,0)))</f>
        <v/>
      </c>
      <c r="GA38" s="57" t="str">
        <f>IF(AY38="","",INDEX($FZ$2:$GD$2,2,MATCH(AY38,#REF!,0)))</f>
        <v/>
      </c>
      <c r="GB38" s="57" t="str">
        <f>IF(AZ38="","",INDEX($FZ$2:$GD$2,2,MATCH(AZ38,#REF!,0)))</f>
        <v/>
      </c>
      <c r="GC38" s="58" t="str">
        <f>IF(BA38="","",INDEX($FZ$2:$GD$2,2,MATCH(BA38,#REF!,0)))</f>
        <v/>
      </c>
      <c r="GD38" s="59" t="e">
        <f>SUMPRODUCT(FT38:GC38,#REF!)</f>
        <v>#REF!</v>
      </c>
      <c r="GE38" s="43"/>
      <c r="GF38" s="88" t="str">
        <f t="shared" si="27"/>
        <v/>
      </c>
      <c r="GG38" s="88" t="e">
        <f t="shared" si="28"/>
        <v>#N/A</v>
      </c>
      <c r="GH38" s="88" t="e">
        <f t="shared" si="29"/>
        <v>#N/A</v>
      </c>
      <c r="GI38" s="87" t="e">
        <f t="shared" si="30"/>
        <v>#N/A</v>
      </c>
      <c r="GJ38" s="87" t="str">
        <f t="shared" si="31"/>
        <v/>
      </c>
      <c r="GK38" s="87" t="str">
        <f t="shared" si="32"/>
        <v/>
      </c>
      <c r="GL38" s="87" t="str">
        <f t="shared" si="33"/>
        <v/>
      </c>
      <c r="GM38" s="87" t="str">
        <f t="shared" si="34"/>
        <v/>
      </c>
    </row>
    <row r="39" spans="1:195" s="13" customFormat="1" ht="22.5" customHeight="1" outlineLevel="2">
      <c r="A39" s="1014"/>
      <c r="B39" s="166"/>
      <c r="C39" s="494"/>
      <c r="D39" s="660" t="s">
        <v>381</v>
      </c>
      <c r="E39" s="688" t="s">
        <v>544</v>
      </c>
      <c r="F39" s="688">
        <v>1</v>
      </c>
      <c r="G39" s="688">
        <v>1</v>
      </c>
      <c r="H39" s="688">
        <v>1</v>
      </c>
      <c r="I39" s="663" t="s">
        <v>362</v>
      </c>
      <c r="J39" s="167"/>
      <c r="K39" s="165"/>
      <c r="L39" s="662">
        <v>2003</v>
      </c>
      <c r="M39" s="167" t="str">
        <f t="shared" si="37"/>
        <v>平15</v>
      </c>
      <c r="N39" s="665">
        <f t="shared" si="4"/>
        <v>17</v>
      </c>
      <c r="O39" s="698">
        <v>562.4</v>
      </c>
      <c r="P39" s="693" t="s">
        <v>68</v>
      </c>
      <c r="Q39" s="68"/>
      <c r="R39" s="168"/>
      <c r="S39" s="168"/>
      <c r="T39" s="169"/>
      <c r="U39" s="461" t="e">
        <f t="shared" si="38"/>
        <v>#DIV/0!</v>
      </c>
      <c r="V39" s="461" t="e">
        <f t="shared" si="39"/>
        <v>#DIV/0!</v>
      </c>
      <c r="W39" s="462" t="e">
        <f t="shared" si="40"/>
        <v>#DIV/0!</v>
      </c>
      <c r="X39" s="68"/>
      <c r="Y39" s="68"/>
      <c r="Z39" s="68"/>
      <c r="AA39" s="68"/>
      <c r="AB39" s="68"/>
      <c r="AC39" s="79" t="str">
        <f t="shared" si="41"/>
        <v>4: 500㎡以上</v>
      </c>
      <c r="AD39" s="69"/>
      <c r="AE39" s="69" t="str">
        <f t="shared" si="42"/>
        <v/>
      </c>
      <c r="AF39" s="170"/>
      <c r="AG39" s="170"/>
      <c r="AH39" s="171"/>
      <c r="AI39" s="170"/>
      <c r="AJ39" s="170"/>
      <c r="AK39" s="170"/>
      <c r="AL39" s="172"/>
      <c r="AM39" s="172"/>
      <c r="AN39" s="172"/>
      <c r="AO39" s="172"/>
      <c r="AP39" s="173"/>
      <c r="AQ39" s="463" t="str">
        <f t="shared" si="43"/>
        <v/>
      </c>
      <c r="AR39" s="464"/>
      <c r="AS39" s="464"/>
      <c r="AT39" s="464"/>
      <c r="AU39" s="464"/>
      <c r="AV39" s="464"/>
      <c r="AW39" s="464"/>
      <c r="AX39" s="464"/>
      <c r="AY39" s="464"/>
      <c r="AZ39" s="464"/>
      <c r="BA39" s="464"/>
      <c r="BB39" s="68">
        <f t="shared" si="44"/>
        <v>12</v>
      </c>
      <c r="BC39" s="68"/>
      <c r="BD39" s="68">
        <f t="shared" si="45"/>
        <v>12</v>
      </c>
      <c r="BE39" s="69" t="e">
        <f t="shared" si="11"/>
        <v>#REF!</v>
      </c>
      <c r="BF39" s="146"/>
      <c r="BG39" s="465"/>
      <c r="BH39" s="466"/>
      <c r="BI39" s="174"/>
      <c r="BJ39" s="175"/>
      <c r="BK39" s="467"/>
      <c r="BL39" s="465"/>
      <c r="BM39" s="441" t="str">
        <f t="shared" si="46"/>
        <v/>
      </c>
      <c r="BN39" s="663" t="s">
        <v>68</v>
      </c>
      <c r="BO39" s="663">
        <v>2</v>
      </c>
      <c r="BP39" s="441"/>
      <c r="BQ39" s="1023"/>
      <c r="BR39" s="693" t="s">
        <v>3</v>
      </c>
      <c r="BS39" s="694" t="s">
        <v>1</v>
      </c>
      <c r="BT39" s="694" t="s">
        <v>1</v>
      </c>
      <c r="BU39" s="693" t="s">
        <v>0</v>
      </c>
      <c r="BV39" s="693" t="s">
        <v>0</v>
      </c>
      <c r="BW39" s="693" t="s">
        <v>0</v>
      </c>
      <c r="BX39" s="693" t="s">
        <v>0</v>
      </c>
      <c r="BY39" s="694" t="s">
        <v>607</v>
      </c>
      <c r="BZ39" s="441"/>
      <c r="CA39" s="695" t="s">
        <v>619</v>
      </c>
      <c r="CB39" s="696"/>
      <c r="CC39" s="499"/>
      <c r="CD39" s="192">
        <v>1</v>
      </c>
      <c r="CE39" s="177">
        <v>1</v>
      </c>
      <c r="CF39" s="178" t="str">
        <f t="shared" si="64"/>
        <v/>
      </c>
      <c r="CG39" s="176" t="str">
        <f t="shared" si="12"/>
        <v/>
      </c>
      <c r="CH39" s="179"/>
      <c r="CI39" s="106" t="str">
        <f t="shared" si="13"/>
        <v/>
      </c>
      <c r="CJ39" s="75" t="s">
        <v>387</v>
      </c>
      <c r="CK39" s="180" t="str">
        <f t="shared" si="14"/>
        <v/>
      </c>
      <c r="CL39" s="75">
        <v>1</v>
      </c>
      <c r="CM39" s="181" t="str">
        <f t="shared" si="47"/>
        <v/>
      </c>
      <c r="CN39" s="107" t="e">
        <v>#N/A</v>
      </c>
      <c r="CO39" s="75" t="e">
        <v>#N/A</v>
      </c>
      <c r="CP39" s="180" t="e">
        <f t="shared" si="48"/>
        <v>#N/A</v>
      </c>
      <c r="CQ39" s="75">
        <v>1</v>
      </c>
      <c r="CR39" s="181" t="e">
        <f t="shared" si="49"/>
        <v>#N/A</v>
      </c>
      <c r="CS39" s="107" t="e">
        <v>#N/A</v>
      </c>
      <c r="CT39" s="75" t="e">
        <v>#N/A</v>
      </c>
      <c r="CU39" s="180" t="e">
        <f t="shared" si="17"/>
        <v>#N/A</v>
      </c>
      <c r="CV39" s="75">
        <v>1</v>
      </c>
      <c r="CW39" s="181" t="e">
        <f t="shared" si="66"/>
        <v>#N/A</v>
      </c>
      <c r="CX39" s="107" t="e">
        <v>#N/A</v>
      </c>
      <c r="CY39" s="75" t="e">
        <v>#N/A</v>
      </c>
      <c r="CZ39" s="180" t="e">
        <f t="shared" si="51"/>
        <v>#N/A</v>
      </c>
      <c r="DA39" s="75">
        <v>1</v>
      </c>
      <c r="DB39" s="182" t="e">
        <f t="shared" si="52"/>
        <v>#N/A</v>
      </c>
      <c r="DC39" s="109" t="str">
        <f t="shared" si="18"/>
        <v/>
      </c>
      <c r="DD39" s="76" t="str">
        <f t="shared" si="36"/>
        <v/>
      </c>
      <c r="DE39" s="82">
        <v>1</v>
      </c>
      <c r="DF39" s="183" t="str">
        <f t="shared" si="19"/>
        <v/>
      </c>
      <c r="DG39" s="85" t="s">
        <v>387</v>
      </c>
      <c r="DH39" s="184" t="str">
        <f t="shared" si="53"/>
        <v/>
      </c>
      <c r="DI39" s="77">
        <v>3</v>
      </c>
      <c r="DJ39" s="185" t="str">
        <f t="shared" si="54"/>
        <v/>
      </c>
      <c r="DK39" s="78" t="str">
        <f t="shared" si="55"/>
        <v/>
      </c>
      <c r="DL39" s="75" t="s">
        <v>387</v>
      </c>
      <c r="DM39" s="180" t="str">
        <f t="shared" si="56"/>
        <v/>
      </c>
      <c r="DN39" s="75">
        <v>1</v>
      </c>
      <c r="DO39" s="181" t="str">
        <f t="shared" si="57"/>
        <v/>
      </c>
      <c r="DP39" s="78" t="str">
        <f t="shared" si="58"/>
        <v/>
      </c>
      <c r="DQ39" s="75" t="s">
        <v>387</v>
      </c>
      <c r="DR39" s="180" t="str">
        <f t="shared" si="59"/>
        <v/>
      </c>
      <c r="DS39" s="75">
        <v>1</v>
      </c>
      <c r="DT39" s="181" t="str">
        <f t="shared" si="60"/>
        <v/>
      </c>
      <c r="DU39" s="78" t="str">
        <f t="shared" si="61"/>
        <v/>
      </c>
      <c r="DV39" s="75" t="s">
        <v>387</v>
      </c>
      <c r="DW39" s="180" t="str">
        <f t="shared" si="62"/>
        <v/>
      </c>
      <c r="DX39" s="75">
        <v>1</v>
      </c>
      <c r="DY39" s="154" t="str">
        <f t="shared" si="63"/>
        <v/>
      </c>
      <c r="DZ39" s="506"/>
      <c r="EA39" s="812"/>
      <c r="EB39" s="808"/>
      <c r="EC39" s="808"/>
      <c r="ED39" s="757" t="s">
        <v>626</v>
      </c>
      <c r="EE39" s="848" t="s">
        <v>626</v>
      </c>
      <c r="EF39" s="752"/>
      <c r="EG39" s="749"/>
      <c r="EH39" s="758" t="s">
        <v>626</v>
      </c>
      <c r="EI39" s="758" t="s">
        <v>626</v>
      </c>
      <c r="EJ39" s="751"/>
      <c r="EK39" s="752"/>
      <c r="EL39" s="749"/>
      <c r="EM39" s="749"/>
      <c r="EN39" s="749"/>
      <c r="EO39" s="751"/>
      <c r="EP39" s="752"/>
      <c r="EQ39" s="749"/>
      <c r="ER39" s="749"/>
      <c r="ES39" s="749"/>
      <c r="ET39" s="751"/>
      <c r="EU39" s="879"/>
      <c r="EV39" s="749"/>
      <c r="EW39" s="749"/>
      <c r="EX39" s="749"/>
      <c r="EY39" s="830" t="s">
        <v>624</v>
      </c>
      <c r="EZ39" s="752"/>
      <c r="FA39" s="749"/>
      <c r="FB39" s="749"/>
      <c r="FC39" s="767" t="s">
        <v>623</v>
      </c>
      <c r="FD39" s="822" t="s">
        <v>623</v>
      </c>
      <c r="FE39" s="891" t="s">
        <v>623</v>
      </c>
      <c r="FF39" s="749"/>
      <c r="FG39" s="749"/>
      <c r="FH39" s="749"/>
      <c r="FI39" s="751"/>
      <c r="FJ39" s="859"/>
      <c r="FK39" s="749"/>
      <c r="FL39" s="749"/>
      <c r="FM39" s="749"/>
      <c r="FN39" s="909"/>
      <c r="FO39" s="210"/>
      <c r="FP39" s="43"/>
      <c r="FQ39" s="43"/>
      <c r="FR39" s="55" t="str">
        <f t="shared" si="26"/>
        <v/>
      </c>
      <c r="FS39" s="43"/>
      <c r="FT39" s="56" t="str">
        <f>IF(AR39="","",INDEX($FZ$2:$GD$2,2,MATCH(AR39,#REF!,0)))</f>
        <v/>
      </c>
      <c r="FU39" s="57" t="str">
        <f>IF(AS39="","",INDEX($FZ$2:$GD$2,2,MATCH(AS39,#REF!,0)))</f>
        <v/>
      </c>
      <c r="FV39" s="57" t="str">
        <f>IF(AT39="","",INDEX($FZ$2:$GD$2,2,MATCH(AT39,#REF!,0)))</f>
        <v/>
      </c>
      <c r="FW39" s="57" t="str">
        <f>IF(AU39="","",INDEX($FZ$2:$GD$2,2,MATCH(AU39,#REF!,0)))</f>
        <v/>
      </c>
      <c r="FX39" s="57" t="str">
        <f>IF(AV39="","",INDEX($FZ$2:$GD$2,2,MATCH(AV39,#REF!,0)))</f>
        <v/>
      </c>
      <c r="FY39" s="57" t="str">
        <f>IF(AW39="","",INDEX($FZ$2:$GD$2,2,MATCH(AW39,#REF!,0)))</f>
        <v/>
      </c>
      <c r="FZ39" s="57" t="str">
        <f>IF(AX39="","",INDEX($FZ$2:$GD$2,2,MATCH(AX39,#REF!,0)))</f>
        <v/>
      </c>
      <c r="GA39" s="57" t="str">
        <f>IF(AY39="","",INDEX($FZ$2:$GD$2,2,MATCH(AY39,#REF!,0)))</f>
        <v/>
      </c>
      <c r="GB39" s="57" t="str">
        <f>IF(AZ39="","",INDEX($FZ$2:$GD$2,2,MATCH(AZ39,#REF!,0)))</f>
        <v/>
      </c>
      <c r="GC39" s="58" t="str">
        <f>IF(BA39="","",INDEX($FZ$2:$GD$2,2,MATCH(BA39,#REF!,0)))</f>
        <v/>
      </c>
      <c r="GD39" s="59" t="e">
        <f>SUMPRODUCT(FT39:GC39,#REF!)</f>
        <v>#REF!</v>
      </c>
      <c r="GE39" s="43"/>
      <c r="GF39" s="88" t="str">
        <f t="shared" si="27"/>
        <v/>
      </c>
      <c r="GG39" s="88" t="e">
        <f t="shared" si="28"/>
        <v>#N/A</v>
      </c>
      <c r="GH39" s="88" t="e">
        <f t="shared" si="29"/>
        <v>#N/A</v>
      </c>
      <c r="GI39" s="87" t="e">
        <f t="shared" si="30"/>
        <v>#N/A</v>
      </c>
      <c r="GJ39" s="87" t="str">
        <f t="shared" si="31"/>
        <v/>
      </c>
      <c r="GK39" s="87" t="str">
        <f t="shared" si="32"/>
        <v/>
      </c>
      <c r="GL39" s="87" t="str">
        <f t="shared" si="33"/>
        <v/>
      </c>
      <c r="GM39" s="87" t="str">
        <f t="shared" si="34"/>
        <v/>
      </c>
    </row>
    <row r="40" spans="1:195" s="13" customFormat="1" ht="22.5" customHeight="1" outlineLevel="2">
      <c r="A40" s="1014"/>
      <c r="B40" s="166"/>
      <c r="C40" s="494"/>
      <c r="D40" s="660" t="s">
        <v>381</v>
      </c>
      <c r="E40" s="688" t="s">
        <v>545</v>
      </c>
      <c r="F40" s="688">
        <v>1</v>
      </c>
      <c r="G40" s="688">
        <v>1</v>
      </c>
      <c r="H40" s="688">
        <v>1</v>
      </c>
      <c r="I40" s="663" t="s">
        <v>360</v>
      </c>
      <c r="J40" s="167"/>
      <c r="K40" s="165"/>
      <c r="L40" s="665">
        <v>2018</v>
      </c>
      <c r="M40" s="167" t="str">
        <f t="shared" si="37"/>
        <v>平30</v>
      </c>
      <c r="N40" s="665">
        <f t="shared" ref="N40:N64" si="67">2020-L40</f>
        <v>2</v>
      </c>
      <c r="O40" s="697">
        <v>2338</v>
      </c>
      <c r="P40" s="693" t="s">
        <v>68</v>
      </c>
      <c r="Q40" s="68"/>
      <c r="R40" s="168"/>
      <c r="S40" s="168"/>
      <c r="T40" s="169"/>
      <c r="U40" s="461" t="e">
        <f t="shared" si="38"/>
        <v>#DIV/0!</v>
      </c>
      <c r="V40" s="461" t="e">
        <f t="shared" si="39"/>
        <v>#DIV/0!</v>
      </c>
      <c r="W40" s="462" t="e">
        <f t="shared" si="40"/>
        <v>#DIV/0!</v>
      </c>
      <c r="X40" s="68"/>
      <c r="Y40" s="68"/>
      <c r="Z40" s="68"/>
      <c r="AA40" s="68"/>
      <c r="AB40" s="68"/>
      <c r="AC40" s="79" t="str">
        <f t="shared" si="41"/>
        <v>3: 1,000㎡以上</v>
      </c>
      <c r="AD40" s="69"/>
      <c r="AE40" s="69" t="str">
        <f t="shared" si="42"/>
        <v/>
      </c>
      <c r="AF40" s="170"/>
      <c r="AG40" s="170"/>
      <c r="AH40" s="171"/>
      <c r="AI40" s="170"/>
      <c r="AJ40" s="170"/>
      <c r="AK40" s="170"/>
      <c r="AL40" s="172"/>
      <c r="AM40" s="172"/>
      <c r="AN40" s="172"/>
      <c r="AO40" s="172"/>
      <c r="AP40" s="173"/>
      <c r="AQ40" s="463" t="str">
        <f t="shared" si="43"/>
        <v/>
      </c>
      <c r="AR40" s="464"/>
      <c r="AS40" s="464"/>
      <c r="AT40" s="464"/>
      <c r="AU40" s="464"/>
      <c r="AV40" s="464"/>
      <c r="AW40" s="464"/>
      <c r="AX40" s="464"/>
      <c r="AY40" s="464"/>
      <c r="AZ40" s="464"/>
      <c r="BA40" s="464"/>
      <c r="BB40" s="68">
        <f t="shared" si="44"/>
        <v>-3</v>
      </c>
      <c r="BC40" s="68"/>
      <c r="BD40" s="68">
        <f t="shared" si="45"/>
        <v>-3</v>
      </c>
      <c r="BE40" s="69" t="e">
        <f t="shared" ref="BE40:BE70" si="68">GD40/10</f>
        <v>#REF!</v>
      </c>
      <c r="BF40" s="146"/>
      <c r="BG40" s="465"/>
      <c r="BH40" s="466"/>
      <c r="BI40" s="174"/>
      <c r="BJ40" s="175"/>
      <c r="BK40" s="467"/>
      <c r="BL40" s="465"/>
      <c r="BM40" s="441" t="str">
        <f t="shared" si="46"/>
        <v/>
      </c>
      <c r="BN40" s="663" t="s">
        <v>68</v>
      </c>
      <c r="BO40" s="661">
        <v>2</v>
      </c>
      <c r="BP40" s="441" t="s">
        <v>0</v>
      </c>
      <c r="BQ40" s="1023" t="s">
        <v>414</v>
      </c>
      <c r="BR40" s="661" t="s">
        <v>654</v>
      </c>
      <c r="BS40" s="661" t="s">
        <v>0</v>
      </c>
      <c r="BT40" s="661" t="s">
        <v>0</v>
      </c>
      <c r="BU40" s="661" t="s">
        <v>0</v>
      </c>
      <c r="BV40" s="663" t="s">
        <v>0</v>
      </c>
      <c r="BW40" s="663" t="s">
        <v>0</v>
      </c>
      <c r="BX40" s="661" t="s">
        <v>0</v>
      </c>
      <c r="BY40" s="661" t="s">
        <v>0</v>
      </c>
      <c r="BZ40" s="441" t="s">
        <v>0</v>
      </c>
      <c r="CA40" s="695"/>
      <c r="CB40" s="696"/>
      <c r="CC40" s="499">
        <v>7288500</v>
      </c>
      <c r="CD40" s="192">
        <v>1</v>
      </c>
      <c r="CE40" s="177">
        <v>1</v>
      </c>
      <c r="CF40" s="178" t="str">
        <f t="shared" si="64"/>
        <v/>
      </c>
      <c r="CG40" s="176" t="str">
        <f t="shared" si="12"/>
        <v/>
      </c>
      <c r="CH40" s="179"/>
      <c r="CI40" s="106" t="str">
        <f t="shared" si="13"/>
        <v/>
      </c>
      <c r="CJ40" s="75" t="s">
        <v>387</v>
      </c>
      <c r="CK40" s="180" t="str">
        <f t="shared" si="14"/>
        <v/>
      </c>
      <c r="CL40" s="75">
        <v>1</v>
      </c>
      <c r="CM40" s="181" t="str">
        <f t="shared" si="47"/>
        <v/>
      </c>
      <c r="CN40" s="107" t="e">
        <v>#N/A</v>
      </c>
      <c r="CO40" s="75" t="e">
        <v>#N/A</v>
      </c>
      <c r="CP40" s="180" t="e">
        <f t="shared" si="48"/>
        <v>#N/A</v>
      </c>
      <c r="CQ40" s="75">
        <v>1</v>
      </c>
      <c r="CR40" s="181" t="e">
        <f t="shared" si="49"/>
        <v>#N/A</v>
      </c>
      <c r="CS40" s="107" t="e">
        <v>#N/A</v>
      </c>
      <c r="CT40" s="75" t="e">
        <v>#N/A</v>
      </c>
      <c r="CU40" s="180" t="e">
        <f t="shared" si="17"/>
        <v>#N/A</v>
      </c>
      <c r="CV40" s="75">
        <v>1</v>
      </c>
      <c r="CW40" s="181" t="e">
        <f t="shared" si="66"/>
        <v>#N/A</v>
      </c>
      <c r="CX40" s="107" t="e">
        <v>#N/A</v>
      </c>
      <c r="CY40" s="75" t="e">
        <v>#N/A</v>
      </c>
      <c r="CZ40" s="180" t="e">
        <f t="shared" si="51"/>
        <v>#N/A</v>
      </c>
      <c r="DA40" s="75">
        <v>1</v>
      </c>
      <c r="DB40" s="182" t="e">
        <f t="shared" si="52"/>
        <v>#N/A</v>
      </c>
      <c r="DC40" s="109" t="str">
        <f t="shared" si="18"/>
        <v/>
      </c>
      <c r="DD40" s="76" t="str">
        <f t="shared" si="36"/>
        <v/>
      </c>
      <c r="DE40" s="82">
        <v>1</v>
      </c>
      <c r="DF40" s="183" t="str">
        <f t="shared" si="19"/>
        <v/>
      </c>
      <c r="DG40" s="85" t="s">
        <v>387</v>
      </c>
      <c r="DH40" s="184" t="str">
        <f t="shared" si="53"/>
        <v/>
      </c>
      <c r="DI40" s="77">
        <v>3</v>
      </c>
      <c r="DJ40" s="185" t="str">
        <f t="shared" si="54"/>
        <v/>
      </c>
      <c r="DK40" s="78" t="str">
        <f t="shared" si="55"/>
        <v/>
      </c>
      <c r="DL40" s="75" t="s">
        <v>387</v>
      </c>
      <c r="DM40" s="180" t="str">
        <f t="shared" si="56"/>
        <v/>
      </c>
      <c r="DN40" s="75">
        <v>1</v>
      </c>
      <c r="DO40" s="181" t="str">
        <f t="shared" si="57"/>
        <v/>
      </c>
      <c r="DP40" s="78" t="str">
        <f t="shared" si="58"/>
        <v/>
      </c>
      <c r="DQ40" s="75" t="s">
        <v>387</v>
      </c>
      <c r="DR40" s="180" t="str">
        <f t="shared" si="59"/>
        <v/>
      </c>
      <c r="DS40" s="75">
        <v>1</v>
      </c>
      <c r="DT40" s="181" t="str">
        <f t="shared" si="60"/>
        <v/>
      </c>
      <c r="DU40" s="78" t="str">
        <f t="shared" si="61"/>
        <v/>
      </c>
      <c r="DV40" s="75" t="s">
        <v>387</v>
      </c>
      <c r="DW40" s="180" t="str">
        <f t="shared" si="62"/>
        <v/>
      </c>
      <c r="DX40" s="75">
        <v>1</v>
      </c>
      <c r="DY40" s="154" t="str">
        <f t="shared" si="63"/>
        <v/>
      </c>
      <c r="DZ40" s="506"/>
      <c r="EA40" s="813" t="s">
        <v>627</v>
      </c>
      <c r="EB40" s="799" t="s">
        <v>627</v>
      </c>
      <c r="EC40" s="799" t="s">
        <v>627</v>
      </c>
      <c r="ED40" s="749"/>
      <c r="EE40" s="842"/>
      <c r="EF40" s="752"/>
      <c r="EG40" s="749"/>
      <c r="EH40" s="749"/>
      <c r="EI40" s="749"/>
      <c r="EJ40" s="751"/>
      <c r="EK40" s="752"/>
      <c r="EL40" s="749"/>
      <c r="EM40" s="749"/>
      <c r="EN40" s="749"/>
      <c r="EO40" s="746"/>
      <c r="EP40" s="744"/>
      <c r="EQ40" s="745"/>
      <c r="ER40" s="745"/>
      <c r="ES40" s="745"/>
      <c r="ET40" s="877"/>
      <c r="EU40" s="752"/>
      <c r="EV40" s="758" t="s">
        <v>626</v>
      </c>
      <c r="EW40" s="758" t="s">
        <v>626</v>
      </c>
      <c r="EX40" s="745"/>
      <c r="EY40" s="746"/>
      <c r="EZ40" s="744"/>
      <c r="FA40" s="745"/>
      <c r="FB40" s="745"/>
      <c r="FC40" s="745"/>
      <c r="FD40" s="746"/>
      <c r="FE40" s="744"/>
      <c r="FF40" s="745"/>
      <c r="FG40" s="745"/>
      <c r="FH40" s="745"/>
      <c r="FI40" s="746"/>
      <c r="FJ40" s="858"/>
      <c r="FK40" s="745"/>
      <c r="FL40" s="745"/>
      <c r="FM40" s="745"/>
      <c r="FN40" s="907"/>
      <c r="FO40" s="210"/>
      <c r="FP40" s="43"/>
      <c r="FQ40" s="43"/>
      <c r="FR40" s="55" t="str">
        <f t="shared" si="26"/>
        <v/>
      </c>
      <c r="FS40" s="43"/>
      <c r="FT40" s="56" t="str">
        <f>IF(AR40="","",INDEX($FZ$2:$GD$2,2,MATCH(AR40,#REF!,0)))</f>
        <v/>
      </c>
      <c r="FU40" s="57" t="str">
        <f>IF(AS40="","",INDEX($FZ$2:$GD$2,2,MATCH(AS40,#REF!,0)))</f>
        <v/>
      </c>
      <c r="FV40" s="57" t="str">
        <f>IF(AT40="","",INDEX($FZ$2:$GD$2,2,MATCH(AT40,#REF!,0)))</f>
        <v/>
      </c>
      <c r="FW40" s="57" t="str">
        <f>IF(AU40="","",INDEX($FZ$2:$GD$2,2,MATCH(AU40,#REF!,0)))</f>
        <v/>
      </c>
      <c r="FX40" s="57" t="str">
        <f>IF(AV40="","",INDEX($FZ$2:$GD$2,2,MATCH(AV40,#REF!,0)))</f>
        <v/>
      </c>
      <c r="FY40" s="57" t="str">
        <f>IF(AW40="","",INDEX($FZ$2:$GD$2,2,MATCH(AW40,#REF!,0)))</f>
        <v/>
      </c>
      <c r="FZ40" s="57" t="str">
        <f>IF(AX40="","",INDEX($FZ$2:$GD$2,2,MATCH(AX40,#REF!,0)))</f>
        <v/>
      </c>
      <c r="GA40" s="57" t="str">
        <f>IF(AY40="","",INDEX($FZ$2:$GD$2,2,MATCH(AY40,#REF!,0)))</f>
        <v/>
      </c>
      <c r="GB40" s="57" t="str">
        <f>IF(AZ40="","",INDEX($FZ$2:$GD$2,2,MATCH(AZ40,#REF!,0)))</f>
        <v/>
      </c>
      <c r="GC40" s="58" t="str">
        <f>IF(BA40="","",INDEX($FZ$2:$GD$2,2,MATCH(BA40,#REF!,0)))</f>
        <v/>
      </c>
      <c r="GD40" s="59" t="e">
        <f>SUMPRODUCT(FT40:GC40,#REF!)</f>
        <v>#REF!</v>
      </c>
      <c r="GE40" s="43"/>
      <c r="GF40" s="88" t="str">
        <f t="shared" si="27"/>
        <v/>
      </c>
      <c r="GG40" s="88" t="e">
        <f t="shared" si="28"/>
        <v>#N/A</v>
      </c>
      <c r="GH40" s="88" t="e">
        <f t="shared" si="29"/>
        <v>#N/A</v>
      </c>
      <c r="GI40" s="87" t="e">
        <f t="shared" si="30"/>
        <v>#N/A</v>
      </c>
      <c r="GJ40" s="87" t="str">
        <f t="shared" si="31"/>
        <v/>
      </c>
      <c r="GK40" s="87" t="str">
        <f t="shared" si="32"/>
        <v/>
      </c>
      <c r="GL40" s="87" t="str">
        <f t="shared" si="33"/>
        <v/>
      </c>
      <c r="GM40" s="87" t="str">
        <f t="shared" si="34"/>
        <v/>
      </c>
    </row>
    <row r="41" spans="1:195" s="13" customFormat="1" ht="22.5" customHeight="1" outlineLevel="2">
      <c r="A41" s="1014"/>
      <c r="B41" s="166"/>
      <c r="C41" s="494"/>
      <c r="D41" s="664" t="s">
        <v>381</v>
      </c>
      <c r="E41" s="688" t="s">
        <v>546</v>
      </c>
      <c r="F41" s="688">
        <v>1</v>
      </c>
      <c r="G41" s="688">
        <v>1</v>
      </c>
      <c r="H41" s="688"/>
      <c r="I41" s="661" t="s">
        <v>361</v>
      </c>
      <c r="J41" s="167"/>
      <c r="K41" s="165"/>
      <c r="L41" s="665">
        <v>2018</v>
      </c>
      <c r="M41" s="167" t="str">
        <f t="shared" si="37"/>
        <v>平30</v>
      </c>
      <c r="N41" s="665">
        <f t="shared" si="67"/>
        <v>2</v>
      </c>
      <c r="O41" s="995" t="s">
        <v>601</v>
      </c>
      <c r="P41" s="694" t="s">
        <v>68</v>
      </c>
      <c r="Q41" s="68"/>
      <c r="R41" s="168"/>
      <c r="S41" s="168"/>
      <c r="T41" s="169"/>
      <c r="U41" s="461" t="str">
        <f t="shared" si="38"/>
        <v/>
      </c>
      <c r="V41" s="461" t="str">
        <f t="shared" si="39"/>
        <v/>
      </c>
      <c r="W41" s="462" t="str">
        <f t="shared" si="40"/>
        <v/>
      </c>
      <c r="X41" s="68"/>
      <c r="Y41" s="68"/>
      <c r="Z41" s="68"/>
      <c r="AA41" s="68"/>
      <c r="AB41" s="68"/>
      <c r="AC41" s="79" t="str">
        <f t="shared" si="41"/>
        <v/>
      </c>
      <c r="AD41" s="69"/>
      <c r="AE41" s="69" t="str">
        <f t="shared" si="42"/>
        <v/>
      </c>
      <c r="AF41" s="170"/>
      <c r="AG41" s="170"/>
      <c r="AH41" s="171"/>
      <c r="AI41" s="170"/>
      <c r="AJ41" s="170"/>
      <c r="AK41" s="170"/>
      <c r="AL41" s="172"/>
      <c r="AM41" s="172"/>
      <c r="AN41" s="172"/>
      <c r="AO41" s="172"/>
      <c r="AP41" s="173"/>
      <c r="AQ41" s="463" t="str">
        <f t="shared" si="43"/>
        <v/>
      </c>
      <c r="AR41" s="464"/>
      <c r="AS41" s="464"/>
      <c r="AT41" s="464"/>
      <c r="AU41" s="464"/>
      <c r="AV41" s="464"/>
      <c r="AW41" s="464"/>
      <c r="AX41" s="464"/>
      <c r="AY41" s="464"/>
      <c r="AZ41" s="464"/>
      <c r="BA41" s="464"/>
      <c r="BB41" s="68">
        <f t="shared" si="44"/>
        <v>-3</v>
      </c>
      <c r="BC41" s="68"/>
      <c r="BD41" s="68">
        <f t="shared" si="45"/>
        <v>-3</v>
      </c>
      <c r="BE41" s="69" t="e">
        <f t="shared" si="68"/>
        <v>#REF!</v>
      </c>
      <c r="BF41" s="146"/>
      <c r="BG41" s="465"/>
      <c r="BH41" s="466"/>
      <c r="BI41" s="174"/>
      <c r="BJ41" s="175"/>
      <c r="BK41" s="467"/>
      <c r="BL41" s="465"/>
      <c r="BM41" s="441" t="str">
        <f t="shared" si="46"/>
        <v/>
      </c>
      <c r="BN41" s="661" t="s">
        <v>68</v>
      </c>
      <c r="BO41" s="661">
        <v>2</v>
      </c>
      <c r="BP41" s="441" t="s">
        <v>0</v>
      </c>
      <c r="BQ41" s="1023" t="s">
        <v>414</v>
      </c>
      <c r="BR41" s="661" t="s">
        <v>1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661" t="s">
        <v>0</v>
      </c>
      <c r="BX41" s="661" t="s">
        <v>0</v>
      </c>
      <c r="BY41" s="661" t="s">
        <v>0</v>
      </c>
      <c r="BZ41" s="441" t="s">
        <v>0</v>
      </c>
      <c r="CA41" s="695"/>
      <c r="CB41" s="696"/>
      <c r="CC41" s="500">
        <v>5868400</v>
      </c>
      <c r="CD41" s="192">
        <v>1</v>
      </c>
      <c r="CE41" s="177">
        <v>1</v>
      </c>
      <c r="CF41" s="178" t="str">
        <f t="shared" si="64"/>
        <v/>
      </c>
      <c r="CG41" s="176" t="str">
        <f t="shared" si="12"/>
        <v/>
      </c>
      <c r="CH41" s="179"/>
      <c r="CI41" s="106" t="str">
        <f t="shared" si="13"/>
        <v/>
      </c>
      <c r="CJ41" s="75" t="s">
        <v>387</v>
      </c>
      <c r="CK41" s="180" t="str">
        <f t="shared" si="14"/>
        <v/>
      </c>
      <c r="CL41" s="75">
        <v>1</v>
      </c>
      <c r="CM41" s="181" t="str">
        <f t="shared" si="47"/>
        <v/>
      </c>
      <c r="CN41" s="107" t="e">
        <v>#N/A</v>
      </c>
      <c r="CO41" s="75" t="e">
        <v>#N/A</v>
      </c>
      <c r="CP41" s="180" t="e">
        <f t="shared" si="48"/>
        <v>#N/A</v>
      </c>
      <c r="CQ41" s="75">
        <v>1</v>
      </c>
      <c r="CR41" s="181" t="e">
        <f t="shared" si="49"/>
        <v>#N/A</v>
      </c>
      <c r="CS41" s="107" t="e">
        <v>#N/A</v>
      </c>
      <c r="CT41" s="75" t="e">
        <v>#N/A</v>
      </c>
      <c r="CU41" s="180" t="e">
        <f t="shared" si="17"/>
        <v>#N/A</v>
      </c>
      <c r="CV41" s="75">
        <v>1</v>
      </c>
      <c r="CW41" s="181" t="e">
        <f t="shared" si="66"/>
        <v>#N/A</v>
      </c>
      <c r="CX41" s="107" t="e">
        <v>#N/A</v>
      </c>
      <c r="CY41" s="75" t="e">
        <v>#N/A</v>
      </c>
      <c r="CZ41" s="180" t="e">
        <f t="shared" si="51"/>
        <v>#N/A</v>
      </c>
      <c r="DA41" s="75">
        <v>1</v>
      </c>
      <c r="DB41" s="182" t="e">
        <f t="shared" si="52"/>
        <v>#N/A</v>
      </c>
      <c r="DC41" s="109" t="str">
        <f t="shared" si="18"/>
        <v/>
      </c>
      <c r="DD41" s="76" t="str">
        <f t="shared" si="36"/>
        <v/>
      </c>
      <c r="DE41" s="82">
        <v>1</v>
      </c>
      <c r="DF41" s="183" t="str">
        <f t="shared" si="19"/>
        <v/>
      </c>
      <c r="DG41" s="85" t="s">
        <v>387</v>
      </c>
      <c r="DH41" s="184" t="str">
        <f t="shared" si="53"/>
        <v/>
      </c>
      <c r="DI41" s="77">
        <v>3</v>
      </c>
      <c r="DJ41" s="185" t="str">
        <f t="shared" si="54"/>
        <v/>
      </c>
      <c r="DK41" s="78" t="str">
        <f t="shared" si="55"/>
        <v/>
      </c>
      <c r="DL41" s="75" t="s">
        <v>387</v>
      </c>
      <c r="DM41" s="180" t="str">
        <f t="shared" si="56"/>
        <v/>
      </c>
      <c r="DN41" s="75">
        <v>1</v>
      </c>
      <c r="DO41" s="181" t="str">
        <f t="shared" si="57"/>
        <v/>
      </c>
      <c r="DP41" s="78" t="str">
        <f t="shared" si="58"/>
        <v/>
      </c>
      <c r="DQ41" s="75" t="s">
        <v>387</v>
      </c>
      <c r="DR41" s="180" t="str">
        <f t="shared" si="59"/>
        <v/>
      </c>
      <c r="DS41" s="75">
        <v>1</v>
      </c>
      <c r="DT41" s="181" t="str">
        <f t="shared" si="60"/>
        <v/>
      </c>
      <c r="DU41" s="78" t="str">
        <f t="shared" si="61"/>
        <v/>
      </c>
      <c r="DV41" s="75" t="s">
        <v>387</v>
      </c>
      <c r="DW41" s="180" t="str">
        <f t="shared" si="62"/>
        <v/>
      </c>
      <c r="DX41" s="75">
        <v>1</v>
      </c>
      <c r="DY41" s="154" t="str">
        <f t="shared" si="63"/>
        <v/>
      </c>
      <c r="DZ41" s="506"/>
      <c r="EA41" s="827"/>
      <c r="EB41" s="785"/>
      <c r="EC41" s="785"/>
      <c r="ED41" s="785"/>
      <c r="EE41" s="842"/>
      <c r="EF41" s="752"/>
      <c r="EG41" s="749"/>
      <c r="EH41" s="749"/>
      <c r="EI41" s="749"/>
      <c r="EJ41" s="751"/>
      <c r="EK41" s="752"/>
      <c r="EL41" s="749"/>
      <c r="EM41" s="749"/>
      <c r="EN41" s="749"/>
      <c r="EO41" s="746"/>
      <c r="EP41" s="744"/>
      <c r="EQ41" s="745"/>
      <c r="ER41" s="745"/>
      <c r="ES41" s="745"/>
      <c r="ET41" s="877"/>
      <c r="EU41" s="752"/>
      <c r="EV41" s="757" t="s">
        <v>626</v>
      </c>
      <c r="EW41" s="757" t="s">
        <v>626</v>
      </c>
      <c r="EX41" s="745"/>
      <c r="EY41" s="746"/>
      <c r="EZ41" s="744"/>
      <c r="FA41" s="745"/>
      <c r="FB41" s="745"/>
      <c r="FC41" s="745"/>
      <c r="FD41" s="746"/>
      <c r="FE41" s="744"/>
      <c r="FF41" s="745"/>
      <c r="FG41" s="745"/>
      <c r="FH41" s="745"/>
      <c r="FI41" s="746"/>
      <c r="FJ41" s="858"/>
      <c r="FK41" s="745"/>
      <c r="FL41" s="745"/>
      <c r="FM41" s="745"/>
      <c r="FN41" s="907"/>
      <c r="FO41" s="210"/>
      <c r="FP41" s="43"/>
      <c r="FQ41" s="43"/>
      <c r="FR41" s="55" t="str">
        <f t="shared" si="26"/>
        <v/>
      </c>
      <c r="FS41" s="43"/>
      <c r="FT41" s="56" t="str">
        <f>IF(AR41="","",INDEX($FZ$2:$GD$2,2,MATCH(AR41,#REF!,0)))</f>
        <v/>
      </c>
      <c r="FU41" s="57" t="str">
        <f>IF(AS41="","",INDEX($FZ$2:$GD$2,2,MATCH(AS41,#REF!,0)))</f>
        <v/>
      </c>
      <c r="FV41" s="57" t="str">
        <f>IF(AT41="","",INDEX($FZ$2:$GD$2,2,MATCH(AT41,#REF!,0)))</f>
        <v/>
      </c>
      <c r="FW41" s="57" t="str">
        <f>IF(AU41="","",INDEX($FZ$2:$GD$2,2,MATCH(AU41,#REF!,0)))</f>
        <v/>
      </c>
      <c r="FX41" s="57" t="str">
        <f>IF(AV41="","",INDEX($FZ$2:$GD$2,2,MATCH(AV41,#REF!,0)))</f>
        <v/>
      </c>
      <c r="FY41" s="57" t="str">
        <f>IF(AW41="","",INDEX($FZ$2:$GD$2,2,MATCH(AW41,#REF!,0)))</f>
        <v/>
      </c>
      <c r="FZ41" s="57" t="str">
        <f>IF(AX41="","",INDEX($FZ$2:$GD$2,2,MATCH(AX41,#REF!,0)))</f>
        <v/>
      </c>
      <c r="GA41" s="57" t="str">
        <f>IF(AY41="","",INDEX($FZ$2:$GD$2,2,MATCH(AY41,#REF!,0)))</f>
        <v/>
      </c>
      <c r="GB41" s="57" t="str">
        <f>IF(AZ41="","",INDEX($FZ$2:$GD$2,2,MATCH(AZ41,#REF!,0)))</f>
        <v/>
      </c>
      <c r="GC41" s="58" t="str">
        <f>IF(BA41="","",INDEX($FZ$2:$GD$2,2,MATCH(BA41,#REF!,0)))</f>
        <v/>
      </c>
      <c r="GD41" s="59" t="e">
        <f>SUMPRODUCT(FT41:GC41,#REF!)</f>
        <v>#REF!</v>
      </c>
      <c r="GE41" s="43"/>
      <c r="GF41" s="88" t="str">
        <f t="shared" si="27"/>
        <v/>
      </c>
      <c r="GG41" s="88" t="e">
        <f t="shared" si="28"/>
        <v>#N/A</v>
      </c>
      <c r="GH41" s="88" t="e">
        <f t="shared" si="29"/>
        <v>#N/A</v>
      </c>
      <c r="GI41" s="87" t="e">
        <f t="shared" si="30"/>
        <v>#N/A</v>
      </c>
      <c r="GJ41" s="87" t="str">
        <f t="shared" si="31"/>
        <v/>
      </c>
      <c r="GK41" s="87" t="str">
        <f t="shared" si="32"/>
        <v/>
      </c>
      <c r="GL41" s="87" t="str">
        <f t="shared" si="33"/>
        <v/>
      </c>
      <c r="GM41" s="87" t="str">
        <f t="shared" si="34"/>
        <v/>
      </c>
    </row>
    <row r="42" spans="1:195" s="13" customFormat="1" ht="22.5" customHeight="1" outlineLevel="2">
      <c r="A42" s="1014"/>
      <c r="B42" s="166"/>
      <c r="C42" s="494"/>
      <c r="D42" s="664" t="s">
        <v>516</v>
      </c>
      <c r="E42" s="688" t="s">
        <v>547</v>
      </c>
      <c r="F42" s="688">
        <v>1</v>
      </c>
      <c r="G42" s="688">
        <v>1</v>
      </c>
      <c r="H42" s="688">
        <v>1</v>
      </c>
      <c r="I42" s="663" t="s">
        <v>355</v>
      </c>
      <c r="J42" s="167"/>
      <c r="K42" s="165"/>
      <c r="L42" s="662">
        <v>1992</v>
      </c>
      <c r="M42" s="167" t="str">
        <f t="shared" si="37"/>
        <v>平4</v>
      </c>
      <c r="N42" s="665">
        <f t="shared" si="67"/>
        <v>28</v>
      </c>
      <c r="O42" s="701">
        <v>580</v>
      </c>
      <c r="P42" s="693" t="s">
        <v>68</v>
      </c>
      <c r="Q42" s="68"/>
      <c r="R42" s="168"/>
      <c r="S42" s="168"/>
      <c r="T42" s="169"/>
      <c r="U42" s="461" t="e">
        <f t="shared" si="38"/>
        <v>#DIV/0!</v>
      </c>
      <c r="V42" s="461" t="e">
        <f t="shared" si="39"/>
        <v>#DIV/0!</v>
      </c>
      <c r="W42" s="462" t="e">
        <f t="shared" si="40"/>
        <v>#DIV/0!</v>
      </c>
      <c r="X42" s="68"/>
      <c r="Y42" s="68"/>
      <c r="Z42" s="68"/>
      <c r="AA42" s="68"/>
      <c r="AB42" s="68"/>
      <c r="AC42" s="79" t="str">
        <f t="shared" si="41"/>
        <v>4: 500㎡以上</v>
      </c>
      <c r="AD42" s="69"/>
      <c r="AE42" s="69" t="str">
        <f t="shared" si="42"/>
        <v/>
      </c>
      <c r="AF42" s="170"/>
      <c r="AG42" s="170"/>
      <c r="AH42" s="171"/>
      <c r="AI42" s="170"/>
      <c r="AJ42" s="170"/>
      <c r="AK42" s="170"/>
      <c r="AL42" s="172"/>
      <c r="AM42" s="172"/>
      <c r="AN42" s="172"/>
      <c r="AO42" s="172"/>
      <c r="AP42" s="173"/>
      <c r="AQ42" s="463" t="str">
        <f t="shared" si="43"/>
        <v/>
      </c>
      <c r="AR42" s="464"/>
      <c r="AS42" s="464"/>
      <c r="AT42" s="464"/>
      <c r="AU42" s="464"/>
      <c r="AV42" s="464"/>
      <c r="AW42" s="464"/>
      <c r="AX42" s="464"/>
      <c r="AY42" s="464"/>
      <c r="AZ42" s="464"/>
      <c r="BA42" s="464"/>
      <c r="BB42" s="68">
        <f t="shared" si="44"/>
        <v>23</v>
      </c>
      <c r="BC42" s="68"/>
      <c r="BD42" s="68">
        <f t="shared" si="45"/>
        <v>23</v>
      </c>
      <c r="BE42" s="69" t="e">
        <f t="shared" si="68"/>
        <v>#REF!</v>
      </c>
      <c r="BF42" s="146"/>
      <c r="BG42" s="465"/>
      <c r="BH42" s="466"/>
      <c r="BI42" s="174"/>
      <c r="BJ42" s="175"/>
      <c r="BK42" s="467"/>
      <c r="BL42" s="465"/>
      <c r="BM42" s="441" t="str">
        <f t="shared" si="46"/>
        <v/>
      </c>
      <c r="BN42" s="663" t="s">
        <v>68</v>
      </c>
      <c r="BO42" s="663">
        <v>5</v>
      </c>
      <c r="BP42" s="441"/>
      <c r="BQ42" s="1023"/>
      <c r="BR42" s="694" t="s">
        <v>1</v>
      </c>
      <c r="BS42" s="693" t="s">
        <v>0</v>
      </c>
      <c r="BT42" s="694" t="s">
        <v>1</v>
      </c>
      <c r="BU42" s="694" t="s">
        <v>1</v>
      </c>
      <c r="BV42" s="694" t="s">
        <v>1</v>
      </c>
      <c r="BW42" s="694" t="s">
        <v>1</v>
      </c>
      <c r="BX42" s="693" t="s">
        <v>0</v>
      </c>
      <c r="BY42" s="694" t="s">
        <v>1</v>
      </c>
      <c r="BZ42" s="441"/>
      <c r="CA42" s="695"/>
      <c r="CB42" s="696"/>
      <c r="CC42" s="499"/>
      <c r="CD42" s="192">
        <v>1</v>
      </c>
      <c r="CE42" s="177">
        <v>1</v>
      </c>
      <c r="CF42" s="178" t="str">
        <f t="shared" si="64"/>
        <v/>
      </c>
      <c r="CG42" s="176" t="str">
        <f t="shared" si="12"/>
        <v/>
      </c>
      <c r="CH42" s="179"/>
      <c r="CI42" s="106" t="str">
        <f t="shared" si="13"/>
        <v/>
      </c>
      <c r="CJ42" s="75" t="s">
        <v>387</v>
      </c>
      <c r="CK42" s="180" t="str">
        <f t="shared" si="14"/>
        <v/>
      </c>
      <c r="CL42" s="75">
        <v>1</v>
      </c>
      <c r="CM42" s="181" t="str">
        <f t="shared" si="47"/>
        <v/>
      </c>
      <c r="CN42" s="107" t="e">
        <v>#N/A</v>
      </c>
      <c r="CO42" s="75" t="e">
        <v>#N/A</v>
      </c>
      <c r="CP42" s="180" t="e">
        <f t="shared" si="48"/>
        <v>#N/A</v>
      </c>
      <c r="CQ42" s="75">
        <v>1</v>
      </c>
      <c r="CR42" s="181" t="e">
        <f t="shared" si="49"/>
        <v>#N/A</v>
      </c>
      <c r="CS42" s="107" t="e">
        <v>#N/A</v>
      </c>
      <c r="CT42" s="75" t="e">
        <v>#N/A</v>
      </c>
      <c r="CU42" s="180" t="e">
        <f t="shared" si="17"/>
        <v>#N/A</v>
      </c>
      <c r="CV42" s="75">
        <v>1</v>
      </c>
      <c r="CW42" s="181" t="e">
        <f t="shared" si="66"/>
        <v>#N/A</v>
      </c>
      <c r="CX42" s="107" t="e">
        <v>#N/A</v>
      </c>
      <c r="CY42" s="75" t="e">
        <v>#N/A</v>
      </c>
      <c r="CZ42" s="180" t="e">
        <f t="shared" si="51"/>
        <v>#N/A</v>
      </c>
      <c r="DA42" s="75">
        <v>1</v>
      </c>
      <c r="DB42" s="182" t="e">
        <f t="shared" si="52"/>
        <v>#N/A</v>
      </c>
      <c r="DC42" s="109" t="str">
        <f t="shared" si="18"/>
        <v/>
      </c>
      <c r="DD42" s="76" t="str">
        <f t="shared" si="36"/>
        <v/>
      </c>
      <c r="DE42" s="82">
        <v>1</v>
      </c>
      <c r="DF42" s="183" t="str">
        <f t="shared" si="19"/>
        <v/>
      </c>
      <c r="DG42" s="85" t="s">
        <v>387</v>
      </c>
      <c r="DH42" s="184" t="str">
        <f t="shared" si="53"/>
        <v/>
      </c>
      <c r="DI42" s="77">
        <v>3</v>
      </c>
      <c r="DJ42" s="185" t="str">
        <f t="shared" si="54"/>
        <v/>
      </c>
      <c r="DK42" s="78" t="str">
        <f t="shared" si="55"/>
        <v/>
      </c>
      <c r="DL42" s="75" t="s">
        <v>387</v>
      </c>
      <c r="DM42" s="180" t="str">
        <f t="shared" si="56"/>
        <v/>
      </c>
      <c r="DN42" s="75">
        <v>1</v>
      </c>
      <c r="DO42" s="181" t="str">
        <f t="shared" si="57"/>
        <v/>
      </c>
      <c r="DP42" s="78" t="str">
        <f t="shared" si="58"/>
        <v/>
      </c>
      <c r="DQ42" s="75" t="s">
        <v>387</v>
      </c>
      <c r="DR42" s="180" t="str">
        <f t="shared" si="59"/>
        <v/>
      </c>
      <c r="DS42" s="75">
        <v>1</v>
      </c>
      <c r="DT42" s="181" t="str">
        <f t="shared" si="60"/>
        <v/>
      </c>
      <c r="DU42" s="78" t="str">
        <f t="shared" si="61"/>
        <v/>
      </c>
      <c r="DV42" s="75" t="s">
        <v>387</v>
      </c>
      <c r="DW42" s="180" t="str">
        <f t="shared" si="62"/>
        <v/>
      </c>
      <c r="DX42" s="75">
        <v>1</v>
      </c>
      <c r="DY42" s="154" t="str">
        <f t="shared" si="63"/>
        <v/>
      </c>
      <c r="DZ42" s="506"/>
      <c r="EA42" s="812"/>
      <c r="EB42" s="808"/>
      <c r="EC42" s="808"/>
      <c r="ED42" s="749"/>
      <c r="EE42" s="842"/>
      <c r="EF42" s="752"/>
      <c r="EG42" s="749"/>
      <c r="EH42" s="749"/>
      <c r="EI42" s="749"/>
      <c r="EJ42" s="755" t="s">
        <v>631</v>
      </c>
      <c r="EK42" s="882" t="s">
        <v>632</v>
      </c>
      <c r="EL42" s="781"/>
      <c r="EM42" s="781"/>
      <c r="EN42" s="781"/>
      <c r="EO42" s="782"/>
      <c r="EP42" s="783"/>
      <c r="EQ42" s="781"/>
      <c r="ER42" s="781"/>
      <c r="ES42" s="781"/>
      <c r="ET42" s="782"/>
      <c r="EU42" s="783"/>
      <c r="EV42" s="781"/>
      <c r="EW42" s="781"/>
      <c r="EX42" s="781"/>
      <c r="EY42" s="782"/>
      <c r="EZ42" s="783"/>
      <c r="FA42" s="781"/>
      <c r="FB42" s="781"/>
      <c r="FC42" s="781"/>
      <c r="FD42" s="782"/>
      <c r="FE42" s="783"/>
      <c r="FF42" s="781"/>
      <c r="FG42" s="781"/>
      <c r="FH42" s="781"/>
      <c r="FI42" s="782"/>
      <c r="FJ42" s="865"/>
      <c r="FK42" s="781"/>
      <c r="FL42" s="781"/>
      <c r="FM42" s="781"/>
      <c r="FN42" s="912"/>
      <c r="FO42" s="210"/>
      <c r="FP42" s="43"/>
      <c r="FQ42" s="43"/>
      <c r="FR42" s="55" t="str">
        <f t="shared" si="26"/>
        <v/>
      </c>
      <c r="FS42" s="43"/>
      <c r="FT42" s="56" t="str">
        <f>IF(AR42="","",INDEX($FZ$2:$GD$2,2,MATCH(AR42,#REF!,0)))</f>
        <v/>
      </c>
      <c r="FU42" s="57" t="str">
        <f>IF(AS42="","",INDEX($FZ$2:$GD$2,2,MATCH(AS42,#REF!,0)))</f>
        <v/>
      </c>
      <c r="FV42" s="57" t="str">
        <f>IF(AT42="","",INDEX($FZ$2:$GD$2,2,MATCH(AT42,#REF!,0)))</f>
        <v/>
      </c>
      <c r="FW42" s="57" t="str">
        <f>IF(AU42="","",INDEX($FZ$2:$GD$2,2,MATCH(AU42,#REF!,0)))</f>
        <v/>
      </c>
      <c r="FX42" s="57" t="str">
        <f>IF(AV42="","",INDEX($FZ$2:$GD$2,2,MATCH(AV42,#REF!,0)))</f>
        <v/>
      </c>
      <c r="FY42" s="57" t="str">
        <f>IF(AW42="","",INDEX($FZ$2:$GD$2,2,MATCH(AW42,#REF!,0)))</f>
        <v/>
      </c>
      <c r="FZ42" s="57" t="str">
        <f>IF(AX42="","",INDEX($FZ$2:$GD$2,2,MATCH(AX42,#REF!,0)))</f>
        <v/>
      </c>
      <c r="GA42" s="57" t="str">
        <f>IF(AY42="","",INDEX($FZ$2:$GD$2,2,MATCH(AY42,#REF!,0)))</f>
        <v/>
      </c>
      <c r="GB42" s="57" t="str">
        <f>IF(AZ42="","",INDEX($FZ$2:$GD$2,2,MATCH(AZ42,#REF!,0)))</f>
        <v/>
      </c>
      <c r="GC42" s="58" t="str">
        <f>IF(BA42="","",INDEX($FZ$2:$GD$2,2,MATCH(BA42,#REF!,0)))</f>
        <v/>
      </c>
      <c r="GD42" s="59" t="e">
        <f>SUMPRODUCT(FT42:GC42,#REF!)</f>
        <v>#REF!</v>
      </c>
      <c r="GE42" s="43"/>
      <c r="GF42" s="88" t="str">
        <f t="shared" si="27"/>
        <v/>
      </c>
      <c r="GG42" s="88" t="e">
        <f t="shared" si="28"/>
        <v>#N/A</v>
      </c>
      <c r="GH42" s="88" t="e">
        <f t="shared" si="29"/>
        <v>#N/A</v>
      </c>
      <c r="GI42" s="87" t="e">
        <f t="shared" si="30"/>
        <v>#N/A</v>
      </c>
      <c r="GJ42" s="87" t="str">
        <f t="shared" si="31"/>
        <v/>
      </c>
      <c r="GK42" s="87" t="str">
        <f t="shared" si="32"/>
        <v/>
      </c>
      <c r="GL42" s="87" t="str">
        <f t="shared" si="33"/>
        <v/>
      </c>
      <c r="GM42" s="87" t="str">
        <f t="shared" si="34"/>
        <v/>
      </c>
    </row>
    <row r="43" spans="1:195" s="13" customFormat="1" ht="22.5" customHeight="1" outlineLevel="2">
      <c r="A43" s="1014"/>
      <c r="B43" s="166"/>
      <c r="C43" s="494"/>
      <c r="D43" s="664" t="s">
        <v>516</v>
      </c>
      <c r="E43" s="688" t="s">
        <v>548</v>
      </c>
      <c r="F43" s="688">
        <v>1</v>
      </c>
      <c r="G43" s="926"/>
      <c r="H43" s="688">
        <v>1</v>
      </c>
      <c r="I43" s="663" t="s">
        <v>356</v>
      </c>
      <c r="J43" s="167"/>
      <c r="K43" s="165"/>
      <c r="L43" s="662">
        <v>1986</v>
      </c>
      <c r="M43" s="167" t="str">
        <f t="shared" si="37"/>
        <v>昭61</v>
      </c>
      <c r="N43" s="665">
        <f t="shared" si="67"/>
        <v>34</v>
      </c>
      <c r="O43" s="698">
        <v>765</v>
      </c>
      <c r="P43" s="693" t="s">
        <v>603</v>
      </c>
      <c r="Q43" s="68"/>
      <c r="R43" s="168"/>
      <c r="S43" s="168"/>
      <c r="T43" s="169"/>
      <c r="U43" s="461" t="e">
        <f t="shared" si="38"/>
        <v>#DIV/0!</v>
      </c>
      <c r="V43" s="461" t="e">
        <f t="shared" si="39"/>
        <v>#DIV/0!</v>
      </c>
      <c r="W43" s="462" t="e">
        <f t="shared" si="40"/>
        <v>#DIV/0!</v>
      </c>
      <c r="X43" s="68"/>
      <c r="Y43" s="68"/>
      <c r="Z43" s="68"/>
      <c r="AA43" s="68"/>
      <c r="AB43" s="68"/>
      <c r="AC43" s="79" t="str">
        <f t="shared" si="41"/>
        <v>4: 500㎡以上</v>
      </c>
      <c r="AD43" s="69"/>
      <c r="AE43" s="69" t="str">
        <f t="shared" si="42"/>
        <v/>
      </c>
      <c r="AF43" s="170"/>
      <c r="AG43" s="170"/>
      <c r="AH43" s="171"/>
      <c r="AI43" s="170"/>
      <c r="AJ43" s="170"/>
      <c r="AK43" s="170"/>
      <c r="AL43" s="172"/>
      <c r="AM43" s="172"/>
      <c r="AN43" s="172"/>
      <c r="AO43" s="172"/>
      <c r="AP43" s="173"/>
      <c r="AQ43" s="463" t="str">
        <f t="shared" si="43"/>
        <v/>
      </c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68">
        <f t="shared" si="44"/>
        <v>29</v>
      </c>
      <c r="BC43" s="68"/>
      <c r="BD43" s="68">
        <f t="shared" si="45"/>
        <v>29</v>
      </c>
      <c r="BE43" s="69" t="e">
        <f t="shared" si="68"/>
        <v>#REF!</v>
      </c>
      <c r="BF43" s="146"/>
      <c r="BG43" s="465"/>
      <c r="BH43" s="466"/>
      <c r="BI43" s="174"/>
      <c r="BJ43" s="175"/>
      <c r="BK43" s="467"/>
      <c r="BL43" s="465"/>
      <c r="BM43" s="441" t="str">
        <f t="shared" si="46"/>
        <v/>
      </c>
      <c r="BN43" s="663" t="s">
        <v>603</v>
      </c>
      <c r="BO43" s="663">
        <v>2</v>
      </c>
      <c r="BP43" s="441" t="s">
        <v>0</v>
      </c>
      <c r="BQ43" s="1023" t="s">
        <v>414</v>
      </c>
      <c r="BR43" s="663"/>
      <c r="BS43" s="663"/>
      <c r="BT43" s="663"/>
      <c r="BU43" s="663"/>
      <c r="BV43" s="663"/>
      <c r="BW43" s="663"/>
      <c r="BX43" s="663"/>
      <c r="BY43" s="663"/>
      <c r="BZ43" s="441" t="s">
        <v>0</v>
      </c>
      <c r="CA43" s="695"/>
      <c r="CB43" s="696"/>
      <c r="CC43" s="499">
        <v>7650000</v>
      </c>
      <c r="CD43" s="192">
        <v>1</v>
      </c>
      <c r="CE43" s="177">
        <v>1</v>
      </c>
      <c r="CF43" s="178" t="str">
        <f t="shared" si="64"/>
        <v/>
      </c>
      <c r="CG43" s="176" t="str">
        <f t="shared" si="12"/>
        <v/>
      </c>
      <c r="CH43" s="179"/>
      <c r="CI43" s="106" t="str">
        <f t="shared" si="13"/>
        <v/>
      </c>
      <c r="CJ43" s="75" t="s">
        <v>387</v>
      </c>
      <c r="CK43" s="180" t="str">
        <f t="shared" si="14"/>
        <v/>
      </c>
      <c r="CL43" s="75">
        <v>1</v>
      </c>
      <c r="CM43" s="181" t="str">
        <f t="shared" si="47"/>
        <v/>
      </c>
      <c r="CN43" s="107" t="e">
        <v>#N/A</v>
      </c>
      <c r="CO43" s="75" t="e">
        <v>#N/A</v>
      </c>
      <c r="CP43" s="180" t="e">
        <f t="shared" si="48"/>
        <v>#N/A</v>
      </c>
      <c r="CQ43" s="75">
        <v>1</v>
      </c>
      <c r="CR43" s="181" t="e">
        <f t="shared" si="49"/>
        <v>#N/A</v>
      </c>
      <c r="CS43" s="107" t="e">
        <v>#N/A</v>
      </c>
      <c r="CT43" s="75" t="e">
        <v>#N/A</v>
      </c>
      <c r="CU43" s="180" t="e">
        <f t="shared" si="17"/>
        <v>#N/A</v>
      </c>
      <c r="CV43" s="75">
        <v>1</v>
      </c>
      <c r="CW43" s="181" t="e">
        <f t="shared" si="66"/>
        <v>#N/A</v>
      </c>
      <c r="CX43" s="107" t="e">
        <v>#N/A</v>
      </c>
      <c r="CY43" s="75" t="e">
        <v>#N/A</v>
      </c>
      <c r="CZ43" s="180" t="e">
        <f t="shared" si="51"/>
        <v>#N/A</v>
      </c>
      <c r="DA43" s="75">
        <v>1</v>
      </c>
      <c r="DB43" s="182" t="e">
        <f t="shared" si="52"/>
        <v>#N/A</v>
      </c>
      <c r="DC43" s="109" t="str">
        <f t="shared" si="18"/>
        <v/>
      </c>
      <c r="DD43" s="76" t="str">
        <f t="shared" si="36"/>
        <v/>
      </c>
      <c r="DE43" s="82">
        <v>1</v>
      </c>
      <c r="DF43" s="183" t="str">
        <f t="shared" si="19"/>
        <v/>
      </c>
      <c r="DG43" s="85" t="s">
        <v>387</v>
      </c>
      <c r="DH43" s="184" t="str">
        <f t="shared" si="53"/>
        <v/>
      </c>
      <c r="DI43" s="77">
        <v>3</v>
      </c>
      <c r="DJ43" s="185" t="str">
        <f t="shared" si="54"/>
        <v/>
      </c>
      <c r="DK43" s="78" t="str">
        <f t="shared" si="55"/>
        <v/>
      </c>
      <c r="DL43" s="75" t="s">
        <v>387</v>
      </c>
      <c r="DM43" s="180" t="str">
        <f t="shared" si="56"/>
        <v/>
      </c>
      <c r="DN43" s="75">
        <v>1</v>
      </c>
      <c r="DO43" s="181" t="str">
        <f t="shared" si="57"/>
        <v/>
      </c>
      <c r="DP43" s="78" t="str">
        <f t="shared" si="58"/>
        <v/>
      </c>
      <c r="DQ43" s="75" t="s">
        <v>387</v>
      </c>
      <c r="DR43" s="180" t="str">
        <f t="shared" si="59"/>
        <v/>
      </c>
      <c r="DS43" s="75">
        <v>1</v>
      </c>
      <c r="DT43" s="181" t="str">
        <f t="shared" si="60"/>
        <v/>
      </c>
      <c r="DU43" s="78" t="str">
        <f t="shared" si="61"/>
        <v/>
      </c>
      <c r="DV43" s="75" t="s">
        <v>387</v>
      </c>
      <c r="DW43" s="180" t="str">
        <f t="shared" si="62"/>
        <v/>
      </c>
      <c r="DX43" s="75">
        <v>1</v>
      </c>
      <c r="DY43" s="154" t="str">
        <f t="shared" si="63"/>
        <v/>
      </c>
      <c r="DZ43" s="506"/>
      <c r="EA43" s="812"/>
      <c r="EB43" s="808"/>
      <c r="EC43" s="749"/>
      <c r="ED43" s="749"/>
      <c r="EE43" s="850" t="s">
        <v>628</v>
      </c>
      <c r="EF43" s="772"/>
      <c r="EG43" s="773"/>
      <c r="EH43" s="773"/>
      <c r="EI43" s="773"/>
      <c r="EJ43" s="774"/>
      <c r="EK43" s="772"/>
      <c r="EL43" s="773"/>
      <c r="EM43" s="773"/>
      <c r="EN43" s="773"/>
      <c r="EO43" s="774"/>
      <c r="EP43" s="772"/>
      <c r="EQ43" s="773"/>
      <c r="ER43" s="773"/>
      <c r="ES43" s="773"/>
      <c r="ET43" s="774"/>
      <c r="EU43" s="772"/>
      <c r="EV43" s="773"/>
      <c r="EW43" s="773"/>
      <c r="EX43" s="773"/>
      <c r="EY43" s="774"/>
      <c r="EZ43" s="772"/>
      <c r="FA43" s="773"/>
      <c r="FB43" s="773"/>
      <c r="FC43" s="773"/>
      <c r="FD43" s="774"/>
      <c r="FE43" s="772"/>
      <c r="FF43" s="773"/>
      <c r="FG43" s="773"/>
      <c r="FH43" s="773"/>
      <c r="FI43" s="774"/>
      <c r="FJ43" s="863"/>
      <c r="FK43" s="773"/>
      <c r="FL43" s="773"/>
      <c r="FM43" s="773"/>
      <c r="FN43" s="913"/>
      <c r="FO43" s="210"/>
      <c r="FP43" s="43"/>
      <c r="FQ43" s="43"/>
      <c r="FR43" s="55" t="str">
        <f t="shared" si="26"/>
        <v/>
      </c>
      <c r="FS43" s="43"/>
      <c r="FT43" s="56" t="str">
        <f>IF(AR43="","",INDEX($FZ$2:$GD$2,2,MATCH(AR43,#REF!,0)))</f>
        <v/>
      </c>
      <c r="FU43" s="57" t="str">
        <f>IF(AS43="","",INDEX($FZ$2:$GD$2,2,MATCH(AS43,#REF!,0)))</f>
        <v/>
      </c>
      <c r="FV43" s="57" t="str">
        <f>IF(AT43="","",INDEX($FZ$2:$GD$2,2,MATCH(AT43,#REF!,0)))</f>
        <v/>
      </c>
      <c r="FW43" s="57" t="str">
        <f>IF(AU43="","",INDEX($FZ$2:$GD$2,2,MATCH(AU43,#REF!,0)))</f>
        <v/>
      </c>
      <c r="FX43" s="57" t="str">
        <f>IF(AV43="","",INDEX($FZ$2:$GD$2,2,MATCH(AV43,#REF!,0)))</f>
        <v/>
      </c>
      <c r="FY43" s="57" t="str">
        <f>IF(AW43="","",INDEX($FZ$2:$GD$2,2,MATCH(AW43,#REF!,0)))</f>
        <v/>
      </c>
      <c r="FZ43" s="57" t="str">
        <f>IF(AX43="","",INDEX($FZ$2:$GD$2,2,MATCH(AX43,#REF!,0)))</f>
        <v/>
      </c>
      <c r="GA43" s="57" t="str">
        <f>IF(AY43="","",INDEX($FZ$2:$GD$2,2,MATCH(AY43,#REF!,0)))</f>
        <v/>
      </c>
      <c r="GB43" s="57" t="str">
        <f>IF(AZ43="","",INDEX($FZ$2:$GD$2,2,MATCH(AZ43,#REF!,0)))</f>
        <v/>
      </c>
      <c r="GC43" s="58" t="str">
        <f>IF(BA43="","",INDEX($FZ$2:$GD$2,2,MATCH(BA43,#REF!,0)))</f>
        <v/>
      </c>
      <c r="GD43" s="59" t="e">
        <f>SUMPRODUCT(FT43:GC43,#REF!)</f>
        <v>#REF!</v>
      </c>
      <c r="GE43" s="43"/>
      <c r="GF43" s="88" t="str">
        <f t="shared" si="27"/>
        <v/>
      </c>
      <c r="GG43" s="88" t="e">
        <f t="shared" si="28"/>
        <v>#N/A</v>
      </c>
      <c r="GH43" s="88" t="e">
        <f t="shared" si="29"/>
        <v>#N/A</v>
      </c>
      <c r="GI43" s="87" t="e">
        <f t="shared" si="30"/>
        <v>#N/A</v>
      </c>
      <c r="GJ43" s="87" t="str">
        <f t="shared" si="31"/>
        <v/>
      </c>
      <c r="GK43" s="87" t="str">
        <f t="shared" si="32"/>
        <v/>
      </c>
      <c r="GL43" s="87" t="str">
        <f t="shared" si="33"/>
        <v/>
      </c>
      <c r="GM43" s="87" t="str">
        <f t="shared" si="34"/>
        <v/>
      </c>
    </row>
    <row r="44" spans="1:195" s="13" customFormat="1" ht="22.5" customHeight="1" outlineLevel="2">
      <c r="A44" s="1014"/>
      <c r="B44" s="166"/>
      <c r="C44" s="494"/>
      <c r="D44" s="664" t="s">
        <v>517</v>
      </c>
      <c r="E44" s="688" t="s">
        <v>549</v>
      </c>
      <c r="F44" s="688">
        <v>1</v>
      </c>
      <c r="G44" s="688">
        <v>1</v>
      </c>
      <c r="H44" s="688">
        <v>1</v>
      </c>
      <c r="I44" s="663" t="s">
        <v>357</v>
      </c>
      <c r="J44" s="167"/>
      <c r="K44" s="165"/>
      <c r="L44" s="662">
        <v>1991</v>
      </c>
      <c r="M44" s="167" t="str">
        <f t="shared" si="37"/>
        <v>平3</v>
      </c>
      <c r="N44" s="665">
        <f t="shared" si="67"/>
        <v>29</v>
      </c>
      <c r="O44" s="698">
        <v>603.79999999999995</v>
      </c>
      <c r="P44" s="694" t="s">
        <v>605</v>
      </c>
      <c r="Q44" s="68"/>
      <c r="R44" s="168"/>
      <c r="S44" s="168"/>
      <c r="T44" s="169"/>
      <c r="U44" s="461" t="e">
        <f t="shared" si="38"/>
        <v>#DIV/0!</v>
      </c>
      <c r="V44" s="461" t="e">
        <f t="shared" si="39"/>
        <v>#DIV/0!</v>
      </c>
      <c r="W44" s="462" t="e">
        <f t="shared" si="40"/>
        <v>#DIV/0!</v>
      </c>
      <c r="X44" s="68"/>
      <c r="Y44" s="68"/>
      <c r="Z44" s="68"/>
      <c r="AA44" s="68"/>
      <c r="AB44" s="68"/>
      <c r="AC44" s="79" t="str">
        <f t="shared" si="41"/>
        <v>4: 500㎡以上</v>
      </c>
      <c r="AD44" s="69"/>
      <c r="AE44" s="69" t="str">
        <f t="shared" si="42"/>
        <v/>
      </c>
      <c r="AF44" s="170"/>
      <c r="AG44" s="170"/>
      <c r="AH44" s="171"/>
      <c r="AI44" s="170"/>
      <c r="AJ44" s="170"/>
      <c r="AK44" s="170"/>
      <c r="AL44" s="172"/>
      <c r="AM44" s="172"/>
      <c r="AN44" s="172"/>
      <c r="AO44" s="172"/>
      <c r="AP44" s="173"/>
      <c r="AQ44" s="463" t="str">
        <f t="shared" si="43"/>
        <v/>
      </c>
      <c r="AR44" s="464"/>
      <c r="AS44" s="464"/>
      <c r="AT44" s="464"/>
      <c r="AU44" s="464"/>
      <c r="AV44" s="464"/>
      <c r="AW44" s="464"/>
      <c r="AX44" s="464"/>
      <c r="AY44" s="464"/>
      <c r="AZ44" s="464"/>
      <c r="BA44" s="464"/>
      <c r="BB44" s="68">
        <f t="shared" si="44"/>
        <v>24</v>
      </c>
      <c r="BC44" s="68"/>
      <c r="BD44" s="68">
        <f t="shared" si="45"/>
        <v>24</v>
      </c>
      <c r="BE44" s="69" t="e">
        <f t="shared" si="68"/>
        <v>#REF!</v>
      </c>
      <c r="BF44" s="146"/>
      <c r="BG44" s="465"/>
      <c r="BH44" s="466"/>
      <c r="BI44" s="174"/>
      <c r="BJ44" s="175"/>
      <c r="BK44" s="467"/>
      <c r="BL44" s="465"/>
      <c r="BM44" s="441" t="str">
        <f t="shared" si="46"/>
        <v/>
      </c>
      <c r="BN44" s="661" t="s">
        <v>605</v>
      </c>
      <c r="BO44" s="661">
        <v>2</v>
      </c>
      <c r="BP44" s="441"/>
      <c r="BQ44" s="1023"/>
      <c r="BR44" s="694" t="s">
        <v>1</v>
      </c>
      <c r="BS44" s="694" t="s">
        <v>1</v>
      </c>
      <c r="BT44" s="694" t="s">
        <v>2</v>
      </c>
      <c r="BU44" s="694" t="s">
        <v>1</v>
      </c>
      <c r="BV44" s="694" t="s">
        <v>1</v>
      </c>
      <c r="BW44" s="694" t="s">
        <v>1</v>
      </c>
      <c r="BX44" s="694" t="s">
        <v>2</v>
      </c>
      <c r="BY44" s="693" t="s">
        <v>607</v>
      </c>
      <c r="BZ44" s="441"/>
      <c r="CA44" s="695"/>
      <c r="CB44" s="696"/>
      <c r="CC44" s="500">
        <v>5019500</v>
      </c>
      <c r="CD44" s="192">
        <v>1</v>
      </c>
      <c r="CE44" s="177">
        <v>1</v>
      </c>
      <c r="CF44" s="178" t="str">
        <f t="shared" si="64"/>
        <v/>
      </c>
      <c r="CG44" s="176" t="str">
        <f t="shared" si="12"/>
        <v/>
      </c>
      <c r="CH44" s="179"/>
      <c r="CI44" s="106" t="str">
        <f t="shared" si="13"/>
        <v/>
      </c>
      <c r="CJ44" s="75" t="s">
        <v>387</v>
      </c>
      <c r="CK44" s="180" t="str">
        <f t="shared" si="14"/>
        <v/>
      </c>
      <c r="CL44" s="75">
        <v>1</v>
      </c>
      <c r="CM44" s="181" t="str">
        <f t="shared" si="47"/>
        <v/>
      </c>
      <c r="CN44" s="107" t="e">
        <v>#N/A</v>
      </c>
      <c r="CO44" s="75" t="e">
        <v>#N/A</v>
      </c>
      <c r="CP44" s="180" t="e">
        <f t="shared" si="48"/>
        <v>#N/A</v>
      </c>
      <c r="CQ44" s="75">
        <v>1</v>
      </c>
      <c r="CR44" s="181" t="e">
        <f t="shared" si="49"/>
        <v>#N/A</v>
      </c>
      <c r="CS44" s="107" t="e">
        <v>#N/A</v>
      </c>
      <c r="CT44" s="75" t="e">
        <v>#N/A</v>
      </c>
      <c r="CU44" s="180" t="e">
        <f t="shared" si="17"/>
        <v>#N/A</v>
      </c>
      <c r="CV44" s="75">
        <v>1</v>
      </c>
      <c r="CW44" s="181" t="e">
        <f t="shared" si="66"/>
        <v>#N/A</v>
      </c>
      <c r="CX44" s="107" t="e">
        <v>#N/A</v>
      </c>
      <c r="CY44" s="75" t="e">
        <v>#N/A</v>
      </c>
      <c r="CZ44" s="180" t="e">
        <f t="shared" si="51"/>
        <v>#N/A</v>
      </c>
      <c r="DA44" s="75">
        <v>1</v>
      </c>
      <c r="DB44" s="182" t="e">
        <f t="shared" si="52"/>
        <v>#N/A</v>
      </c>
      <c r="DC44" s="109" t="str">
        <f t="shared" si="18"/>
        <v/>
      </c>
      <c r="DD44" s="76" t="str">
        <f t="shared" si="36"/>
        <v/>
      </c>
      <c r="DE44" s="82">
        <v>1</v>
      </c>
      <c r="DF44" s="183" t="str">
        <f t="shared" si="19"/>
        <v/>
      </c>
      <c r="DG44" s="85" t="s">
        <v>387</v>
      </c>
      <c r="DH44" s="184" t="str">
        <f t="shared" si="53"/>
        <v/>
      </c>
      <c r="DI44" s="77">
        <v>3</v>
      </c>
      <c r="DJ44" s="185" t="str">
        <f t="shared" si="54"/>
        <v/>
      </c>
      <c r="DK44" s="78" t="str">
        <f t="shared" si="55"/>
        <v/>
      </c>
      <c r="DL44" s="75" t="s">
        <v>387</v>
      </c>
      <c r="DM44" s="180" t="str">
        <f t="shared" si="56"/>
        <v/>
      </c>
      <c r="DN44" s="75">
        <v>1</v>
      </c>
      <c r="DO44" s="181" t="str">
        <f t="shared" si="57"/>
        <v/>
      </c>
      <c r="DP44" s="78" t="str">
        <f t="shared" si="58"/>
        <v/>
      </c>
      <c r="DQ44" s="75" t="s">
        <v>387</v>
      </c>
      <c r="DR44" s="180" t="str">
        <f t="shared" si="59"/>
        <v/>
      </c>
      <c r="DS44" s="75">
        <v>1</v>
      </c>
      <c r="DT44" s="181" t="str">
        <f t="shared" si="60"/>
        <v/>
      </c>
      <c r="DU44" s="78" t="str">
        <f t="shared" si="61"/>
        <v/>
      </c>
      <c r="DV44" s="75" t="s">
        <v>387</v>
      </c>
      <c r="DW44" s="180" t="str">
        <f t="shared" si="62"/>
        <v/>
      </c>
      <c r="DX44" s="75">
        <v>1</v>
      </c>
      <c r="DY44" s="154" t="str">
        <f t="shared" si="63"/>
        <v/>
      </c>
      <c r="DZ44" s="506"/>
      <c r="EA44" s="812"/>
      <c r="EB44" s="808"/>
      <c r="EC44" s="808"/>
      <c r="ED44" s="816"/>
      <c r="EE44" s="845"/>
      <c r="EF44" s="744"/>
      <c r="EG44" s="745"/>
      <c r="EH44" s="775" t="s">
        <v>629</v>
      </c>
      <c r="EI44" s="776"/>
      <c r="EJ44" s="777"/>
      <c r="EK44" s="883"/>
      <c r="EL44" s="776"/>
      <c r="EM44" s="776"/>
      <c r="EN44" s="763"/>
      <c r="EO44" s="764"/>
      <c r="EP44" s="878"/>
      <c r="EQ44" s="763"/>
      <c r="ER44" s="763"/>
      <c r="ES44" s="763"/>
      <c r="ET44" s="764"/>
      <c r="EU44" s="878"/>
      <c r="EV44" s="763"/>
      <c r="EW44" s="763"/>
      <c r="EX44" s="763"/>
      <c r="EY44" s="764"/>
      <c r="EZ44" s="878"/>
      <c r="FA44" s="763"/>
      <c r="FB44" s="763"/>
      <c r="FC44" s="763"/>
      <c r="FD44" s="764"/>
      <c r="FE44" s="878"/>
      <c r="FF44" s="763"/>
      <c r="FG44" s="763"/>
      <c r="FH44" s="763"/>
      <c r="FI44" s="764"/>
      <c r="FJ44" s="860"/>
      <c r="FK44" s="763"/>
      <c r="FL44" s="763"/>
      <c r="FM44" s="763"/>
      <c r="FN44" s="908"/>
      <c r="FO44" s="210"/>
      <c r="FP44" s="43"/>
      <c r="FQ44" s="43"/>
      <c r="FR44" s="55" t="str">
        <f t="shared" si="26"/>
        <v/>
      </c>
      <c r="FS44" s="43"/>
      <c r="FT44" s="56" t="str">
        <f>IF(AR44="","",INDEX($FZ$2:$GD$2,2,MATCH(AR44,#REF!,0)))</f>
        <v/>
      </c>
      <c r="FU44" s="57" t="str">
        <f>IF(AS44="","",INDEX($FZ$2:$GD$2,2,MATCH(AS44,#REF!,0)))</f>
        <v/>
      </c>
      <c r="FV44" s="57" t="str">
        <f>IF(AT44="","",INDEX($FZ$2:$GD$2,2,MATCH(AT44,#REF!,0)))</f>
        <v/>
      </c>
      <c r="FW44" s="57" t="str">
        <f>IF(AU44="","",INDEX($FZ$2:$GD$2,2,MATCH(AU44,#REF!,0)))</f>
        <v/>
      </c>
      <c r="FX44" s="57" t="str">
        <f>IF(AV44="","",INDEX($FZ$2:$GD$2,2,MATCH(AV44,#REF!,0)))</f>
        <v/>
      </c>
      <c r="FY44" s="57" t="str">
        <f>IF(AW44="","",INDEX($FZ$2:$GD$2,2,MATCH(AW44,#REF!,0)))</f>
        <v/>
      </c>
      <c r="FZ44" s="57" t="str">
        <f>IF(AX44="","",INDEX($FZ$2:$GD$2,2,MATCH(AX44,#REF!,0)))</f>
        <v/>
      </c>
      <c r="GA44" s="57" t="str">
        <f>IF(AY44="","",INDEX($FZ$2:$GD$2,2,MATCH(AY44,#REF!,0)))</f>
        <v/>
      </c>
      <c r="GB44" s="57" t="str">
        <f>IF(AZ44="","",INDEX($FZ$2:$GD$2,2,MATCH(AZ44,#REF!,0)))</f>
        <v/>
      </c>
      <c r="GC44" s="58" t="str">
        <f>IF(BA44="","",INDEX($FZ$2:$GD$2,2,MATCH(BA44,#REF!,0)))</f>
        <v/>
      </c>
      <c r="GD44" s="59" t="e">
        <f>SUMPRODUCT(FT44:GC44,#REF!)</f>
        <v>#REF!</v>
      </c>
      <c r="GE44" s="43"/>
      <c r="GF44" s="88" t="str">
        <f t="shared" si="27"/>
        <v/>
      </c>
      <c r="GG44" s="88" t="e">
        <f t="shared" si="28"/>
        <v>#N/A</v>
      </c>
      <c r="GH44" s="88" t="e">
        <f t="shared" si="29"/>
        <v>#N/A</v>
      </c>
      <c r="GI44" s="87" t="e">
        <f t="shared" si="30"/>
        <v>#N/A</v>
      </c>
      <c r="GJ44" s="87" t="str">
        <f t="shared" si="31"/>
        <v/>
      </c>
      <c r="GK44" s="87" t="str">
        <f t="shared" si="32"/>
        <v/>
      </c>
      <c r="GL44" s="87" t="str">
        <f t="shared" si="33"/>
        <v/>
      </c>
      <c r="GM44" s="87" t="str">
        <f t="shared" si="34"/>
        <v/>
      </c>
    </row>
    <row r="45" spans="1:195" s="13" customFormat="1" ht="22.5" customHeight="1" outlineLevel="2">
      <c r="A45" s="1014"/>
      <c r="B45" s="166"/>
      <c r="C45" s="494"/>
      <c r="D45" s="664" t="s">
        <v>517</v>
      </c>
      <c r="E45" s="688" t="s">
        <v>550</v>
      </c>
      <c r="F45" s="688">
        <v>1</v>
      </c>
      <c r="G45" s="688">
        <v>1</v>
      </c>
      <c r="H45" s="688">
        <v>1</v>
      </c>
      <c r="I45" s="663" t="s">
        <v>357</v>
      </c>
      <c r="J45" s="167"/>
      <c r="K45" s="165"/>
      <c r="L45" s="662">
        <v>2010</v>
      </c>
      <c r="M45" s="167" t="str">
        <f t="shared" si="37"/>
        <v>平22</v>
      </c>
      <c r="N45" s="665">
        <f t="shared" si="67"/>
        <v>10</v>
      </c>
      <c r="O45" s="698">
        <v>405.9</v>
      </c>
      <c r="P45" s="693" t="s">
        <v>70</v>
      </c>
      <c r="Q45" s="68"/>
      <c r="R45" s="168"/>
      <c r="S45" s="168"/>
      <c r="T45" s="169"/>
      <c r="U45" s="461" t="e">
        <f t="shared" si="38"/>
        <v>#DIV/0!</v>
      </c>
      <c r="V45" s="461" t="e">
        <f t="shared" si="39"/>
        <v>#DIV/0!</v>
      </c>
      <c r="W45" s="462" t="e">
        <f t="shared" si="40"/>
        <v>#DIV/0!</v>
      </c>
      <c r="X45" s="68"/>
      <c r="Y45" s="68"/>
      <c r="Z45" s="68"/>
      <c r="AA45" s="68"/>
      <c r="AB45" s="68"/>
      <c r="AC45" s="79" t="str">
        <f t="shared" si="41"/>
        <v>5: 200㎡以上</v>
      </c>
      <c r="AD45" s="69"/>
      <c r="AE45" s="69" t="str">
        <f t="shared" si="42"/>
        <v/>
      </c>
      <c r="AF45" s="170"/>
      <c r="AG45" s="170"/>
      <c r="AH45" s="171"/>
      <c r="AI45" s="170"/>
      <c r="AJ45" s="170"/>
      <c r="AK45" s="170"/>
      <c r="AL45" s="172"/>
      <c r="AM45" s="172"/>
      <c r="AN45" s="172"/>
      <c r="AO45" s="172"/>
      <c r="AP45" s="173"/>
      <c r="AQ45" s="463" t="str">
        <f t="shared" si="43"/>
        <v/>
      </c>
      <c r="AR45" s="464"/>
      <c r="AS45" s="464"/>
      <c r="AT45" s="464"/>
      <c r="AU45" s="464"/>
      <c r="AV45" s="464"/>
      <c r="AW45" s="464"/>
      <c r="AX45" s="464"/>
      <c r="AY45" s="464"/>
      <c r="AZ45" s="464"/>
      <c r="BA45" s="464"/>
      <c r="BB45" s="68">
        <f t="shared" si="44"/>
        <v>5</v>
      </c>
      <c r="BC45" s="68"/>
      <c r="BD45" s="68">
        <f t="shared" si="45"/>
        <v>5</v>
      </c>
      <c r="BE45" s="69" t="e">
        <f t="shared" si="68"/>
        <v>#REF!</v>
      </c>
      <c r="BF45" s="146"/>
      <c r="BG45" s="465"/>
      <c r="BH45" s="466"/>
      <c r="BI45" s="174"/>
      <c r="BJ45" s="175"/>
      <c r="BK45" s="467"/>
      <c r="BL45" s="465"/>
      <c r="BM45" s="441" t="str">
        <f t="shared" si="46"/>
        <v/>
      </c>
      <c r="BN45" s="663" t="s">
        <v>70</v>
      </c>
      <c r="BO45" s="663">
        <v>1</v>
      </c>
      <c r="BP45" s="441"/>
      <c r="BQ45" s="1023"/>
      <c r="BR45" s="694" t="s">
        <v>607</v>
      </c>
      <c r="BS45" s="693" t="s">
        <v>0</v>
      </c>
      <c r="BT45" s="694" t="s">
        <v>1</v>
      </c>
      <c r="BU45" s="693" t="s">
        <v>0</v>
      </c>
      <c r="BV45" s="693" t="s">
        <v>0</v>
      </c>
      <c r="BW45" s="693" t="s">
        <v>0</v>
      </c>
      <c r="BX45" s="694" t="s">
        <v>1</v>
      </c>
      <c r="BY45" s="693" t="s">
        <v>607</v>
      </c>
      <c r="BZ45" s="441"/>
      <c r="CA45" s="695"/>
      <c r="CB45" s="696"/>
      <c r="CC45" s="499"/>
      <c r="CD45" s="192">
        <v>1</v>
      </c>
      <c r="CE45" s="177">
        <v>1</v>
      </c>
      <c r="CF45" s="178" t="str">
        <f t="shared" si="64"/>
        <v/>
      </c>
      <c r="CG45" s="176" t="str">
        <f t="shared" si="12"/>
        <v/>
      </c>
      <c r="CH45" s="179"/>
      <c r="CI45" s="106" t="str">
        <f t="shared" si="13"/>
        <v/>
      </c>
      <c r="CJ45" s="75" t="s">
        <v>387</v>
      </c>
      <c r="CK45" s="180" t="str">
        <f t="shared" si="14"/>
        <v/>
      </c>
      <c r="CL45" s="75">
        <v>1</v>
      </c>
      <c r="CM45" s="181" t="str">
        <f t="shared" si="47"/>
        <v/>
      </c>
      <c r="CN45" s="107" t="e">
        <v>#N/A</v>
      </c>
      <c r="CO45" s="75" t="e">
        <v>#N/A</v>
      </c>
      <c r="CP45" s="180" t="e">
        <f t="shared" si="48"/>
        <v>#N/A</v>
      </c>
      <c r="CQ45" s="75">
        <v>1</v>
      </c>
      <c r="CR45" s="181" t="e">
        <f t="shared" si="49"/>
        <v>#N/A</v>
      </c>
      <c r="CS45" s="107" t="e">
        <v>#N/A</v>
      </c>
      <c r="CT45" s="75" t="e">
        <v>#N/A</v>
      </c>
      <c r="CU45" s="180" t="e">
        <f t="shared" si="17"/>
        <v>#N/A</v>
      </c>
      <c r="CV45" s="75">
        <v>1</v>
      </c>
      <c r="CW45" s="181" t="e">
        <f t="shared" si="66"/>
        <v>#N/A</v>
      </c>
      <c r="CX45" s="107" t="e">
        <v>#N/A</v>
      </c>
      <c r="CY45" s="75" t="e">
        <v>#N/A</v>
      </c>
      <c r="CZ45" s="180" t="e">
        <f t="shared" si="51"/>
        <v>#N/A</v>
      </c>
      <c r="DA45" s="75">
        <v>1</v>
      </c>
      <c r="DB45" s="182" t="e">
        <f t="shared" si="52"/>
        <v>#N/A</v>
      </c>
      <c r="DC45" s="109" t="str">
        <f t="shared" si="18"/>
        <v/>
      </c>
      <c r="DD45" s="76" t="str">
        <f t="shared" si="36"/>
        <v/>
      </c>
      <c r="DE45" s="82">
        <v>1</v>
      </c>
      <c r="DF45" s="183" t="str">
        <f t="shared" si="19"/>
        <v/>
      </c>
      <c r="DG45" s="85" t="s">
        <v>387</v>
      </c>
      <c r="DH45" s="184" t="str">
        <f t="shared" si="53"/>
        <v/>
      </c>
      <c r="DI45" s="77">
        <v>3</v>
      </c>
      <c r="DJ45" s="185" t="str">
        <f t="shared" si="54"/>
        <v/>
      </c>
      <c r="DK45" s="78" t="str">
        <f t="shared" si="55"/>
        <v/>
      </c>
      <c r="DL45" s="75" t="s">
        <v>387</v>
      </c>
      <c r="DM45" s="180" t="str">
        <f t="shared" si="56"/>
        <v/>
      </c>
      <c r="DN45" s="75">
        <v>1</v>
      </c>
      <c r="DO45" s="181" t="str">
        <f t="shared" si="57"/>
        <v/>
      </c>
      <c r="DP45" s="78" t="str">
        <f t="shared" si="58"/>
        <v/>
      </c>
      <c r="DQ45" s="75" t="s">
        <v>387</v>
      </c>
      <c r="DR45" s="180" t="str">
        <f t="shared" si="59"/>
        <v/>
      </c>
      <c r="DS45" s="75">
        <v>1</v>
      </c>
      <c r="DT45" s="181" t="str">
        <f t="shared" si="60"/>
        <v/>
      </c>
      <c r="DU45" s="78" t="str">
        <f t="shared" si="61"/>
        <v/>
      </c>
      <c r="DV45" s="75" t="s">
        <v>387</v>
      </c>
      <c r="DW45" s="180" t="str">
        <f t="shared" si="62"/>
        <v/>
      </c>
      <c r="DX45" s="75">
        <v>1</v>
      </c>
      <c r="DY45" s="154" t="str">
        <f t="shared" si="63"/>
        <v/>
      </c>
      <c r="DZ45" s="506"/>
      <c r="EA45" s="812"/>
      <c r="EB45" s="808"/>
      <c r="EC45" s="808"/>
      <c r="ED45" s="816"/>
      <c r="EE45" s="845"/>
      <c r="EF45" s="744"/>
      <c r="EG45" s="745"/>
      <c r="EH45" s="778"/>
      <c r="EI45" s="779"/>
      <c r="EJ45" s="771"/>
      <c r="EK45" s="765"/>
      <c r="EL45" s="779"/>
      <c r="EM45" s="775" t="s">
        <v>629</v>
      </c>
      <c r="EN45" s="763"/>
      <c r="EO45" s="764"/>
      <c r="EP45" s="878"/>
      <c r="EQ45" s="763"/>
      <c r="ER45" s="763"/>
      <c r="ES45" s="763"/>
      <c r="ET45" s="764"/>
      <c r="EU45" s="878"/>
      <c r="EV45" s="763"/>
      <c r="EW45" s="763"/>
      <c r="EX45" s="763"/>
      <c r="EY45" s="764"/>
      <c r="EZ45" s="878"/>
      <c r="FA45" s="763"/>
      <c r="FB45" s="763"/>
      <c r="FC45" s="763"/>
      <c r="FD45" s="764"/>
      <c r="FE45" s="878"/>
      <c r="FF45" s="763"/>
      <c r="FG45" s="763"/>
      <c r="FH45" s="763"/>
      <c r="FI45" s="764"/>
      <c r="FJ45" s="860"/>
      <c r="FK45" s="763"/>
      <c r="FL45" s="763"/>
      <c r="FM45" s="763"/>
      <c r="FN45" s="908"/>
      <c r="FO45" s="210"/>
      <c r="FP45" s="43"/>
      <c r="FQ45" s="43"/>
      <c r="FR45" s="55" t="str">
        <f t="shared" si="26"/>
        <v/>
      </c>
      <c r="FS45" s="43"/>
      <c r="FT45" s="56" t="str">
        <f>IF(AR45="","",INDEX($FZ$2:$GD$2,2,MATCH(AR45,#REF!,0)))</f>
        <v/>
      </c>
      <c r="FU45" s="57" t="str">
        <f>IF(AS45="","",INDEX($FZ$2:$GD$2,2,MATCH(AS45,#REF!,0)))</f>
        <v/>
      </c>
      <c r="FV45" s="57" t="str">
        <f>IF(AT45="","",INDEX($FZ$2:$GD$2,2,MATCH(AT45,#REF!,0)))</f>
        <v/>
      </c>
      <c r="FW45" s="57" t="str">
        <f>IF(AU45="","",INDEX($FZ$2:$GD$2,2,MATCH(AU45,#REF!,0)))</f>
        <v/>
      </c>
      <c r="FX45" s="57" t="str">
        <f>IF(AV45="","",INDEX($FZ$2:$GD$2,2,MATCH(AV45,#REF!,0)))</f>
        <v/>
      </c>
      <c r="FY45" s="57" t="str">
        <f>IF(AW45="","",INDEX($FZ$2:$GD$2,2,MATCH(AW45,#REF!,0)))</f>
        <v/>
      </c>
      <c r="FZ45" s="57" t="str">
        <f>IF(AX45="","",INDEX($FZ$2:$GD$2,2,MATCH(AX45,#REF!,0)))</f>
        <v/>
      </c>
      <c r="GA45" s="57" t="str">
        <f>IF(AY45="","",INDEX($FZ$2:$GD$2,2,MATCH(AY45,#REF!,0)))</f>
        <v/>
      </c>
      <c r="GB45" s="57" t="str">
        <f>IF(AZ45="","",INDEX($FZ$2:$GD$2,2,MATCH(AZ45,#REF!,0)))</f>
        <v/>
      </c>
      <c r="GC45" s="58" t="str">
        <f>IF(BA45="","",INDEX($FZ$2:$GD$2,2,MATCH(BA45,#REF!,0)))</f>
        <v/>
      </c>
      <c r="GD45" s="59" t="e">
        <f>SUMPRODUCT(FT45:GC45,#REF!)</f>
        <v>#REF!</v>
      </c>
      <c r="GE45" s="43"/>
      <c r="GF45" s="88" t="str">
        <f t="shared" si="27"/>
        <v/>
      </c>
      <c r="GG45" s="88" t="e">
        <f t="shared" si="28"/>
        <v>#N/A</v>
      </c>
      <c r="GH45" s="88" t="e">
        <f t="shared" si="29"/>
        <v>#N/A</v>
      </c>
      <c r="GI45" s="87" t="e">
        <f t="shared" si="30"/>
        <v>#N/A</v>
      </c>
      <c r="GJ45" s="87" t="str">
        <f t="shared" si="31"/>
        <v/>
      </c>
      <c r="GK45" s="87" t="str">
        <f t="shared" si="32"/>
        <v/>
      </c>
      <c r="GL45" s="87" t="str">
        <f t="shared" si="33"/>
        <v/>
      </c>
      <c r="GM45" s="87" t="str">
        <f t="shared" si="34"/>
        <v/>
      </c>
    </row>
    <row r="46" spans="1:195" s="13" customFormat="1" ht="22.5" customHeight="1" outlineLevel="2">
      <c r="A46" s="1014"/>
      <c r="B46" s="166"/>
      <c r="C46" s="494"/>
      <c r="D46" s="664" t="s">
        <v>517</v>
      </c>
      <c r="E46" s="688" t="s">
        <v>162</v>
      </c>
      <c r="F46" s="688">
        <v>1</v>
      </c>
      <c r="G46" s="688">
        <v>1</v>
      </c>
      <c r="H46" s="688">
        <v>1</v>
      </c>
      <c r="I46" s="663" t="s">
        <v>355</v>
      </c>
      <c r="J46" s="167"/>
      <c r="K46" s="165"/>
      <c r="L46" s="662">
        <v>1990</v>
      </c>
      <c r="M46" s="167" t="str">
        <f t="shared" si="37"/>
        <v>平2</v>
      </c>
      <c r="N46" s="665">
        <f t="shared" si="67"/>
        <v>30</v>
      </c>
      <c r="O46" s="698">
        <v>455</v>
      </c>
      <c r="P46" s="693" t="s">
        <v>91</v>
      </c>
      <c r="Q46" s="68"/>
      <c r="R46" s="168"/>
      <c r="S46" s="168"/>
      <c r="T46" s="169"/>
      <c r="U46" s="461" t="e">
        <f t="shared" si="38"/>
        <v>#DIV/0!</v>
      </c>
      <c r="V46" s="461" t="e">
        <f t="shared" si="39"/>
        <v>#DIV/0!</v>
      </c>
      <c r="W46" s="462" t="e">
        <f t="shared" si="40"/>
        <v>#DIV/0!</v>
      </c>
      <c r="X46" s="68"/>
      <c r="Y46" s="68"/>
      <c r="Z46" s="68"/>
      <c r="AA46" s="68"/>
      <c r="AB46" s="68"/>
      <c r="AC46" s="79" t="str">
        <f t="shared" si="41"/>
        <v>5: 200㎡以上</v>
      </c>
      <c r="AD46" s="69"/>
      <c r="AE46" s="69" t="str">
        <f t="shared" si="42"/>
        <v/>
      </c>
      <c r="AF46" s="170"/>
      <c r="AG46" s="170"/>
      <c r="AH46" s="171"/>
      <c r="AI46" s="170"/>
      <c r="AJ46" s="170"/>
      <c r="AK46" s="170"/>
      <c r="AL46" s="172"/>
      <c r="AM46" s="172"/>
      <c r="AN46" s="172"/>
      <c r="AO46" s="172"/>
      <c r="AP46" s="173"/>
      <c r="AQ46" s="463" t="str">
        <f t="shared" si="43"/>
        <v/>
      </c>
      <c r="AR46" s="464"/>
      <c r="AS46" s="464"/>
      <c r="AT46" s="464"/>
      <c r="AU46" s="464"/>
      <c r="AV46" s="464"/>
      <c r="AW46" s="464"/>
      <c r="AX46" s="464"/>
      <c r="AY46" s="464"/>
      <c r="AZ46" s="464"/>
      <c r="BA46" s="464"/>
      <c r="BB46" s="68">
        <f t="shared" si="44"/>
        <v>25</v>
      </c>
      <c r="BC46" s="68"/>
      <c r="BD46" s="68">
        <f t="shared" si="45"/>
        <v>25</v>
      </c>
      <c r="BE46" s="69" t="e">
        <f t="shared" si="68"/>
        <v>#REF!</v>
      </c>
      <c r="BF46" s="146"/>
      <c r="BG46" s="465"/>
      <c r="BH46" s="466"/>
      <c r="BI46" s="174"/>
      <c r="BJ46" s="175"/>
      <c r="BK46" s="467"/>
      <c r="BL46" s="465"/>
      <c r="BM46" s="441" t="str">
        <f t="shared" si="46"/>
        <v/>
      </c>
      <c r="BN46" s="663" t="s">
        <v>91</v>
      </c>
      <c r="BO46" s="663">
        <v>1</v>
      </c>
      <c r="BP46" s="441"/>
      <c r="BQ46" s="1023"/>
      <c r="BR46" s="694" t="s">
        <v>615</v>
      </c>
      <c r="BS46" s="694" t="s">
        <v>2</v>
      </c>
      <c r="BT46" s="694" t="s">
        <v>2</v>
      </c>
      <c r="BU46" s="693" t="s">
        <v>1</v>
      </c>
      <c r="BV46" s="694" t="s">
        <v>1</v>
      </c>
      <c r="BW46" s="694" t="s">
        <v>1</v>
      </c>
      <c r="BX46" s="694" t="s">
        <v>0</v>
      </c>
      <c r="BY46" s="693" t="s">
        <v>607</v>
      </c>
      <c r="BZ46" s="441"/>
      <c r="CA46" s="695"/>
      <c r="CB46" s="696"/>
      <c r="CC46" s="499"/>
      <c r="CD46" s="192">
        <v>1</v>
      </c>
      <c r="CE46" s="177">
        <v>1</v>
      </c>
      <c r="CF46" s="178" t="str">
        <f t="shared" si="64"/>
        <v/>
      </c>
      <c r="CG46" s="176" t="str">
        <f t="shared" si="12"/>
        <v/>
      </c>
      <c r="CH46" s="179"/>
      <c r="CI46" s="106" t="str">
        <f t="shared" si="13"/>
        <v/>
      </c>
      <c r="CJ46" s="75" t="s">
        <v>387</v>
      </c>
      <c r="CK46" s="180" t="str">
        <f t="shared" si="14"/>
        <v/>
      </c>
      <c r="CL46" s="75">
        <v>2</v>
      </c>
      <c r="CM46" s="181" t="str">
        <f t="shared" si="47"/>
        <v/>
      </c>
      <c r="CN46" s="107" t="e">
        <v>#N/A</v>
      </c>
      <c r="CO46" s="75" t="e">
        <v>#N/A</v>
      </c>
      <c r="CP46" s="180" t="e">
        <f t="shared" si="48"/>
        <v>#N/A</v>
      </c>
      <c r="CQ46" s="75">
        <v>1</v>
      </c>
      <c r="CR46" s="181" t="e">
        <f t="shared" si="49"/>
        <v>#N/A</v>
      </c>
      <c r="CS46" s="107" t="e">
        <v>#N/A</v>
      </c>
      <c r="CT46" s="75" t="e">
        <v>#N/A</v>
      </c>
      <c r="CU46" s="180" t="e">
        <f t="shared" si="17"/>
        <v>#N/A</v>
      </c>
      <c r="CV46" s="75">
        <v>1</v>
      </c>
      <c r="CW46" s="181" t="e">
        <f t="shared" si="66"/>
        <v>#N/A</v>
      </c>
      <c r="CX46" s="107" t="e">
        <v>#N/A</v>
      </c>
      <c r="CY46" s="75" t="e">
        <v>#N/A</v>
      </c>
      <c r="CZ46" s="180" t="e">
        <f t="shared" si="51"/>
        <v>#N/A</v>
      </c>
      <c r="DA46" s="75">
        <v>1</v>
      </c>
      <c r="DB46" s="182" t="e">
        <f t="shared" si="52"/>
        <v>#N/A</v>
      </c>
      <c r="DC46" s="109" t="str">
        <f t="shared" si="18"/>
        <v/>
      </c>
      <c r="DD46" s="76" t="str">
        <f t="shared" si="36"/>
        <v/>
      </c>
      <c r="DE46" s="82">
        <v>1</v>
      </c>
      <c r="DF46" s="183" t="str">
        <f t="shared" si="19"/>
        <v/>
      </c>
      <c r="DG46" s="85" t="s">
        <v>387</v>
      </c>
      <c r="DH46" s="184" t="str">
        <f t="shared" si="53"/>
        <v/>
      </c>
      <c r="DI46" s="77">
        <v>3</v>
      </c>
      <c r="DJ46" s="185" t="str">
        <f t="shared" si="54"/>
        <v/>
      </c>
      <c r="DK46" s="78" t="str">
        <f t="shared" si="55"/>
        <v/>
      </c>
      <c r="DL46" s="75" t="s">
        <v>387</v>
      </c>
      <c r="DM46" s="180" t="str">
        <f t="shared" si="56"/>
        <v/>
      </c>
      <c r="DN46" s="75">
        <v>1</v>
      </c>
      <c r="DO46" s="181" t="str">
        <f t="shared" si="57"/>
        <v/>
      </c>
      <c r="DP46" s="78" t="str">
        <f t="shared" si="58"/>
        <v/>
      </c>
      <c r="DQ46" s="75" t="s">
        <v>387</v>
      </c>
      <c r="DR46" s="180" t="str">
        <f t="shared" si="59"/>
        <v/>
      </c>
      <c r="DS46" s="75">
        <v>1</v>
      </c>
      <c r="DT46" s="181" t="str">
        <f t="shared" si="60"/>
        <v/>
      </c>
      <c r="DU46" s="78" t="str">
        <f t="shared" si="61"/>
        <v/>
      </c>
      <c r="DV46" s="75" t="s">
        <v>387</v>
      </c>
      <c r="DW46" s="180" t="str">
        <f t="shared" si="62"/>
        <v/>
      </c>
      <c r="DX46" s="75">
        <v>1</v>
      </c>
      <c r="DY46" s="154" t="str">
        <f t="shared" si="63"/>
        <v/>
      </c>
      <c r="DZ46" s="506"/>
      <c r="EA46" s="812"/>
      <c r="EB46" s="808"/>
      <c r="EC46" s="808"/>
      <c r="ED46" s="816"/>
      <c r="EE46" s="845"/>
      <c r="EF46" s="744"/>
      <c r="EG46" s="745"/>
      <c r="EH46" s="775" t="s">
        <v>629</v>
      </c>
      <c r="EI46" s="763"/>
      <c r="EJ46" s="764"/>
      <c r="EK46" s="878"/>
      <c r="EL46" s="763"/>
      <c r="EM46" s="763"/>
      <c r="EN46" s="763"/>
      <c r="EO46" s="764"/>
      <c r="EP46" s="878"/>
      <c r="EQ46" s="763"/>
      <c r="ER46" s="763"/>
      <c r="ES46" s="763"/>
      <c r="ET46" s="764"/>
      <c r="EU46" s="878"/>
      <c r="EV46" s="763"/>
      <c r="EW46" s="763"/>
      <c r="EX46" s="763"/>
      <c r="EY46" s="764"/>
      <c r="EZ46" s="878"/>
      <c r="FA46" s="763"/>
      <c r="FB46" s="763"/>
      <c r="FC46" s="763"/>
      <c r="FD46" s="764"/>
      <c r="FE46" s="878"/>
      <c r="FF46" s="763"/>
      <c r="FG46" s="763"/>
      <c r="FH46" s="763"/>
      <c r="FI46" s="764"/>
      <c r="FJ46" s="860"/>
      <c r="FK46" s="763"/>
      <c r="FL46" s="763"/>
      <c r="FM46" s="763"/>
      <c r="FN46" s="908"/>
      <c r="FO46" s="210"/>
      <c r="FP46" s="43"/>
      <c r="FQ46" s="43"/>
      <c r="FR46" s="55" t="str">
        <f t="shared" si="26"/>
        <v/>
      </c>
      <c r="FS46" s="43"/>
      <c r="FT46" s="56" t="str">
        <f>IF(AR46="","",INDEX($FZ$2:$GD$2,2,MATCH(AR46,#REF!,0)))</f>
        <v/>
      </c>
      <c r="FU46" s="57" t="str">
        <f>IF(AS46="","",INDEX($FZ$2:$GD$2,2,MATCH(AS46,#REF!,0)))</f>
        <v/>
      </c>
      <c r="FV46" s="57" t="str">
        <f>IF(AT46="","",INDEX($FZ$2:$GD$2,2,MATCH(AT46,#REF!,0)))</f>
        <v/>
      </c>
      <c r="FW46" s="57" t="str">
        <f>IF(AU46="","",INDEX($FZ$2:$GD$2,2,MATCH(AU46,#REF!,0)))</f>
        <v/>
      </c>
      <c r="FX46" s="57" t="str">
        <f>IF(AV46="","",INDEX($FZ$2:$GD$2,2,MATCH(AV46,#REF!,0)))</f>
        <v/>
      </c>
      <c r="FY46" s="57" t="str">
        <f>IF(AW46="","",INDEX($FZ$2:$GD$2,2,MATCH(AW46,#REF!,0)))</f>
        <v/>
      </c>
      <c r="FZ46" s="57" t="str">
        <f>IF(AX46="","",INDEX($FZ$2:$GD$2,2,MATCH(AX46,#REF!,0)))</f>
        <v/>
      </c>
      <c r="GA46" s="57" t="str">
        <f>IF(AY46="","",INDEX($FZ$2:$GD$2,2,MATCH(AY46,#REF!,0)))</f>
        <v/>
      </c>
      <c r="GB46" s="57" t="str">
        <f>IF(AZ46="","",INDEX($FZ$2:$GD$2,2,MATCH(AZ46,#REF!,0)))</f>
        <v/>
      </c>
      <c r="GC46" s="58" t="str">
        <f>IF(BA46="","",INDEX($FZ$2:$GD$2,2,MATCH(BA46,#REF!,0)))</f>
        <v/>
      </c>
      <c r="GD46" s="59" t="e">
        <f>SUMPRODUCT(FT46:GC46,#REF!)</f>
        <v>#REF!</v>
      </c>
      <c r="GE46" s="43"/>
      <c r="GF46" s="88" t="str">
        <f t="shared" si="27"/>
        <v/>
      </c>
      <c r="GG46" s="88" t="e">
        <f t="shared" si="28"/>
        <v>#N/A</v>
      </c>
      <c r="GH46" s="88" t="e">
        <f t="shared" si="29"/>
        <v>#N/A</v>
      </c>
      <c r="GI46" s="87" t="e">
        <f t="shared" si="30"/>
        <v>#N/A</v>
      </c>
      <c r="GJ46" s="87" t="str">
        <f t="shared" si="31"/>
        <v/>
      </c>
      <c r="GK46" s="87" t="str">
        <f t="shared" si="32"/>
        <v/>
      </c>
      <c r="GL46" s="87" t="str">
        <f t="shared" si="33"/>
        <v/>
      </c>
      <c r="GM46" s="87" t="str">
        <f t="shared" si="34"/>
        <v/>
      </c>
    </row>
    <row r="47" spans="1:195" s="13" customFormat="1" ht="22.5" customHeight="1" outlineLevel="2">
      <c r="A47" s="1014"/>
      <c r="B47" s="166"/>
      <c r="C47" s="494"/>
      <c r="D47" s="664" t="s">
        <v>517</v>
      </c>
      <c r="E47" s="688" t="s">
        <v>551</v>
      </c>
      <c r="F47" s="688">
        <v>1</v>
      </c>
      <c r="G47" s="688">
        <v>1</v>
      </c>
      <c r="H47" s="688">
        <v>1</v>
      </c>
      <c r="I47" s="661" t="s">
        <v>600</v>
      </c>
      <c r="J47" s="167"/>
      <c r="K47" s="165"/>
      <c r="L47" s="662">
        <v>1991</v>
      </c>
      <c r="M47" s="167" t="str">
        <f t="shared" si="37"/>
        <v>平3</v>
      </c>
      <c r="N47" s="665">
        <f t="shared" si="67"/>
        <v>29</v>
      </c>
      <c r="O47" s="697">
        <v>454.8</v>
      </c>
      <c r="P47" s="693" t="s">
        <v>606</v>
      </c>
      <c r="Q47" s="68"/>
      <c r="R47" s="168"/>
      <c r="S47" s="168"/>
      <c r="T47" s="169"/>
      <c r="U47" s="461" t="e">
        <f t="shared" si="38"/>
        <v>#DIV/0!</v>
      </c>
      <c r="V47" s="461" t="e">
        <f t="shared" si="39"/>
        <v>#DIV/0!</v>
      </c>
      <c r="W47" s="462" t="e">
        <f t="shared" si="40"/>
        <v>#DIV/0!</v>
      </c>
      <c r="X47" s="68"/>
      <c r="Y47" s="68"/>
      <c r="Z47" s="68"/>
      <c r="AA47" s="68"/>
      <c r="AB47" s="68"/>
      <c r="AC47" s="79" t="str">
        <f t="shared" si="41"/>
        <v>5: 200㎡以上</v>
      </c>
      <c r="AD47" s="69"/>
      <c r="AE47" s="69" t="str">
        <f t="shared" si="42"/>
        <v/>
      </c>
      <c r="AF47" s="170"/>
      <c r="AG47" s="170"/>
      <c r="AH47" s="171"/>
      <c r="AI47" s="170"/>
      <c r="AJ47" s="170"/>
      <c r="AK47" s="170"/>
      <c r="AL47" s="172"/>
      <c r="AM47" s="172"/>
      <c r="AN47" s="172"/>
      <c r="AO47" s="172"/>
      <c r="AP47" s="173"/>
      <c r="AQ47" s="463" t="str">
        <f t="shared" si="43"/>
        <v/>
      </c>
      <c r="AR47" s="464"/>
      <c r="AS47" s="464"/>
      <c r="AT47" s="464"/>
      <c r="AU47" s="464"/>
      <c r="AV47" s="464"/>
      <c r="AW47" s="464"/>
      <c r="AX47" s="464"/>
      <c r="AY47" s="464"/>
      <c r="AZ47" s="464"/>
      <c r="BA47" s="464"/>
      <c r="BB47" s="68">
        <f t="shared" si="44"/>
        <v>24</v>
      </c>
      <c r="BC47" s="68"/>
      <c r="BD47" s="68">
        <f t="shared" si="45"/>
        <v>24</v>
      </c>
      <c r="BE47" s="69" t="e">
        <f t="shared" si="68"/>
        <v>#REF!</v>
      </c>
      <c r="BF47" s="146"/>
      <c r="BG47" s="465"/>
      <c r="BH47" s="466"/>
      <c r="BI47" s="174"/>
      <c r="BJ47" s="175"/>
      <c r="BK47" s="467"/>
      <c r="BL47" s="465"/>
      <c r="BM47" s="441" t="str">
        <f t="shared" si="46"/>
        <v/>
      </c>
      <c r="BN47" s="663" t="s">
        <v>606</v>
      </c>
      <c r="BO47" s="663">
        <v>2</v>
      </c>
      <c r="BP47" s="441"/>
      <c r="BQ47" s="1023"/>
      <c r="BR47" s="694" t="s">
        <v>1</v>
      </c>
      <c r="BS47" s="694" t="s">
        <v>1</v>
      </c>
      <c r="BT47" s="694" t="s">
        <v>1</v>
      </c>
      <c r="BU47" s="693" t="s">
        <v>3</v>
      </c>
      <c r="BV47" s="694" t="s">
        <v>1</v>
      </c>
      <c r="BW47" s="694" t="s">
        <v>1</v>
      </c>
      <c r="BX47" s="694" t="s">
        <v>2</v>
      </c>
      <c r="BY47" s="693" t="s">
        <v>607</v>
      </c>
      <c r="BZ47" s="441"/>
      <c r="CA47" s="695"/>
      <c r="CB47" s="696"/>
      <c r="CC47" s="499"/>
      <c r="CD47" s="192">
        <v>1</v>
      </c>
      <c r="CE47" s="177">
        <v>1</v>
      </c>
      <c r="CF47" s="178" t="str">
        <f t="shared" si="64"/>
        <v/>
      </c>
      <c r="CG47" s="176" t="str">
        <f t="shared" si="12"/>
        <v/>
      </c>
      <c r="CH47" s="179"/>
      <c r="CI47" s="106" t="str">
        <f t="shared" si="13"/>
        <v/>
      </c>
      <c r="CJ47" s="75" t="s">
        <v>387</v>
      </c>
      <c r="CK47" s="180" t="str">
        <f t="shared" si="14"/>
        <v/>
      </c>
      <c r="CL47" s="75">
        <v>1</v>
      </c>
      <c r="CM47" s="181" t="str">
        <f t="shared" si="47"/>
        <v/>
      </c>
      <c r="CN47" s="107" t="e">
        <v>#N/A</v>
      </c>
      <c r="CO47" s="75" t="e">
        <v>#N/A</v>
      </c>
      <c r="CP47" s="180" t="e">
        <f t="shared" si="48"/>
        <v>#N/A</v>
      </c>
      <c r="CQ47" s="75">
        <v>1</v>
      </c>
      <c r="CR47" s="181" t="e">
        <f t="shared" si="49"/>
        <v>#N/A</v>
      </c>
      <c r="CS47" s="107" t="e">
        <v>#N/A</v>
      </c>
      <c r="CT47" s="75" t="e">
        <v>#N/A</v>
      </c>
      <c r="CU47" s="180" t="e">
        <f t="shared" si="17"/>
        <v>#N/A</v>
      </c>
      <c r="CV47" s="75">
        <v>1</v>
      </c>
      <c r="CW47" s="181" t="e">
        <f t="shared" si="66"/>
        <v>#N/A</v>
      </c>
      <c r="CX47" s="107" t="e">
        <v>#N/A</v>
      </c>
      <c r="CY47" s="75" t="e">
        <v>#N/A</v>
      </c>
      <c r="CZ47" s="180" t="e">
        <f t="shared" si="51"/>
        <v>#N/A</v>
      </c>
      <c r="DA47" s="75">
        <v>1</v>
      </c>
      <c r="DB47" s="182" t="e">
        <f t="shared" si="52"/>
        <v>#N/A</v>
      </c>
      <c r="DC47" s="109" t="str">
        <f t="shared" si="18"/>
        <v/>
      </c>
      <c r="DD47" s="76" t="str">
        <f t="shared" si="36"/>
        <v/>
      </c>
      <c r="DE47" s="82">
        <v>1</v>
      </c>
      <c r="DF47" s="183" t="str">
        <f t="shared" si="19"/>
        <v/>
      </c>
      <c r="DG47" s="85" t="s">
        <v>387</v>
      </c>
      <c r="DH47" s="184" t="str">
        <f t="shared" si="53"/>
        <v/>
      </c>
      <c r="DI47" s="77">
        <v>3</v>
      </c>
      <c r="DJ47" s="185" t="str">
        <f t="shared" si="54"/>
        <v/>
      </c>
      <c r="DK47" s="78" t="str">
        <f t="shared" si="55"/>
        <v/>
      </c>
      <c r="DL47" s="75" t="s">
        <v>387</v>
      </c>
      <c r="DM47" s="180" t="str">
        <f t="shared" si="56"/>
        <v/>
      </c>
      <c r="DN47" s="75">
        <v>1</v>
      </c>
      <c r="DO47" s="181" t="str">
        <f t="shared" si="57"/>
        <v/>
      </c>
      <c r="DP47" s="78" t="str">
        <f t="shared" si="58"/>
        <v/>
      </c>
      <c r="DQ47" s="75" t="s">
        <v>387</v>
      </c>
      <c r="DR47" s="180" t="str">
        <f t="shared" si="59"/>
        <v/>
      </c>
      <c r="DS47" s="75">
        <v>1</v>
      </c>
      <c r="DT47" s="181" t="str">
        <f t="shared" si="60"/>
        <v/>
      </c>
      <c r="DU47" s="78" t="str">
        <f t="shared" si="61"/>
        <v/>
      </c>
      <c r="DV47" s="75" t="s">
        <v>387</v>
      </c>
      <c r="DW47" s="180" t="str">
        <f t="shared" si="62"/>
        <v/>
      </c>
      <c r="DX47" s="75">
        <v>1</v>
      </c>
      <c r="DY47" s="154" t="str">
        <f t="shared" si="63"/>
        <v/>
      </c>
      <c r="DZ47" s="506"/>
      <c r="EA47" s="812"/>
      <c r="EB47" s="808"/>
      <c r="EC47" s="808"/>
      <c r="ED47" s="816"/>
      <c r="EE47" s="845"/>
      <c r="EF47" s="744"/>
      <c r="EG47" s="745"/>
      <c r="EH47" s="775" t="s">
        <v>629</v>
      </c>
      <c r="EI47" s="763"/>
      <c r="EJ47" s="764"/>
      <c r="EK47" s="878"/>
      <c r="EL47" s="763"/>
      <c r="EM47" s="763"/>
      <c r="EN47" s="763"/>
      <c r="EO47" s="764"/>
      <c r="EP47" s="878"/>
      <c r="EQ47" s="763"/>
      <c r="ER47" s="763"/>
      <c r="ES47" s="763"/>
      <c r="ET47" s="764"/>
      <c r="EU47" s="878"/>
      <c r="EV47" s="763"/>
      <c r="EW47" s="763"/>
      <c r="EX47" s="763"/>
      <c r="EY47" s="764"/>
      <c r="EZ47" s="878"/>
      <c r="FA47" s="763"/>
      <c r="FB47" s="763"/>
      <c r="FC47" s="763"/>
      <c r="FD47" s="764"/>
      <c r="FE47" s="878"/>
      <c r="FF47" s="763"/>
      <c r="FG47" s="763"/>
      <c r="FH47" s="763"/>
      <c r="FI47" s="764"/>
      <c r="FJ47" s="860"/>
      <c r="FK47" s="763"/>
      <c r="FL47" s="763"/>
      <c r="FM47" s="763"/>
      <c r="FN47" s="908"/>
      <c r="FO47" s="210"/>
      <c r="FP47" s="43"/>
      <c r="FQ47" s="43"/>
      <c r="FR47" s="55" t="str">
        <f t="shared" si="26"/>
        <v/>
      </c>
      <c r="FS47" s="43"/>
      <c r="FT47" s="56" t="str">
        <f>IF(AR47="","",INDEX($FZ$2:$GD$2,2,MATCH(AR47,#REF!,0)))</f>
        <v/>
      </c>
      <c r="FU47" s="57" t="str">
        <f>IF(AS47="","",INDEX($FZ$2:$GD$2,2,MATCH(AS47,#REF!,0)))</f>
        <v/>
      </c>
      <c r="FV47" s="57" t="str">
        <f>IF(AT47="","",INDEX($FZ$2:$GD$2,2,MATCH(AT47,#REF!,0)))</f>
        <v/>
      </c>
      <c r="FW47" s="57" t="str">
        <f>IF(AU47="","",INDEX($FZ$2:$GD$2,2,MATCH(AU47,#REF!,0)))</f>
        <v/>
      </c>
      <c r="FX47" s="57" t="str">
        <f>IF(AV47="","",INDEX($FZ$2:$GD$2,2,MATCH(AV47,#REF!,0)))</f>
        <v/>
      </c>
      <c r="FY47" s="57" t="str">
        <f>IF(AW47="","",INDEX($FZ$2:$GD$2,2,MATCH(AW47,#REF!,0)))</f>
        <v/>
      </c>
      <c r="FZ47" s="57" t="str">
        <f>IF(AX47="","",INDEX($FZ$2:$GD$2,2,MATCH(AX47,#REF!,0)))</f>
        <v/>
      </c>
      <c r="GA47" s="57" t="str">
        <f>IF(AY47="","",INDEX($FZ$2:$GD$2,2,MATCH(AY47,#REF!,0)))</f>
        <v/>
      </c>
      <c r="GB47" s="57" t="str">
        <f>IF(AZ47="","",INDEX($FZ$2:$GD$2,2,MATCH(AZ47,#REF!,0)))</f>
        <v/>
      </c>
      <c r="GC47" s="58" t="str">
        <f>IF(BA47="","",INDEX($FZ$2:$GD$2,2,MATCH(BA47,#REF!,0)))</f>
        <v/>
      </c>
      <c r="GD47" s="59" t="e">
        <f>SUMPRODUCT(FT47:GC47,#REF!)</f>
        <v>#REF!</v>
      </c>
      <c r="GE47" s="43"/>
      <c r="GF47" s="88" t="str">
        <f t="shared" si="27"/>
        <v/>
      </c>
      <c r="GG47" s="88" t="e">
        <f t="shared" si="28"/>
        <v>#N/A</v>
      </c>
      <c r="GH47" s="88" t="e">
        <f t="shared" si="29"/>
        <v>#N/A</v>
      </c>
      <c r="GI47" s="87" t="e">
        <f t="shared" si="30"/>
        <v>#N/A</v>
      </c>
      <c r="GJ47" s="87" t="str">
        <f t="shared" si="31"/>
        <v/>
      </c>
      <c r="GK47" s="87" t="str">
        <f t="shared" si="32"/>
        <v/>
      </c>
      <c r="GL47" s="87" t="str">
        <f t="shared" si="33"/>
        <v/>
      </c>
      <c r="GM47" s="87" t="str">
        <f t="shared" si="34"/>
        <v/>
      </c>
    </row>
    <row r="48" spans="1:195" s="13" customFormat="1" ht="22.5" customHeight="1" outlineLevel="2">
      <c r="A48" s="1014"/>
      <c r="B48" s="166"/>
      <c r="C48" s="494"/>
      <c r="D48" s="664" t="s">
        <v>517</v>
      </c>
      <c r="E48" s="688" t="s">
        <v>164</v>
      </c>
      <c r="F48" s="688">
        <v>1</v>
      </c>
      <c r="G48" s="688">
        <v>1</v>
      </c>
      <c r="H48" s="688">
        <v>1</v>
      </c>
      <c r="I48" s="661" t="s">
        <v>600</v>
      </c>
      <c r="J48" s="167"/>
      <c r="K48" s="165"/>
      <c r="L48" s="662">
        <v>1992</v>
      </c>
      <c r="M48" s="167" t="str">
        <f t="shared" si="37"/>
        <v>平4</v>
      </c>
      <c r="N48" s="665">
        <f t="shared" si="67"/>
        <v>28</v>
      </c>
      <c r="O48" s="995" t="s">
        <v>607</v>
      </c>
      <c r="P48" s="694" t="s">
        <v>607</v>
      </c>
      <c r="Q48" s="68"/>
      <c r="R48" s="168"/>
      <c r="S48" s="168"/>
      <c r="T48" s="169"/>
      <c r="U48" s="461" t="str">
        <f t="shared" si="38"/>
        <v/>
      </c>
      <c r="V48" s="461" t="str">
        <f t="shared" si="39"/>
        <v/>
      </c>
      <c r="W48" s="462" t="str">
        <f t="shared" si="40"/>
        <v/>
      </c>
      <c r="X48" s="68"/>
      <c r="Y48" s="68"/>
      <c r="Z48" s="68"/>
      <c r="AA48" s="68"/>
      <c r="AB48" s="68"/>
      <c r="AC48" s="79" t="str">
        <f t="shared" si="41"/>
        <v/>
      </c>
      <c r="AD48" s="69"/>
      <c r="AE48" s="69" t="str">
        <f t="shared" si="42"/>
        <v/>
      </c>
      <c r="AF48" s="170"/>
      <c r="AG48" s="170"/>
      <c r="AH48" s="171"/>
      <c r="AI48" s="170"/>
      <c r="AJ48" s="170"/>
      <c r="AK48" s="170"/>
      <c r="AL48" s="172"/>
      <c r="AM48" s="172"/>
      <c r="AN48" s="172"/>
      <c r="AO48" s="172"/>
      <c r="AP48" s="173"/>
      <c r="AQ48" s="463" t="str">
        <f t="shared" si="43"/>
        <v/>
      </c>
      <c r="AR48" s="464"/>
      <c r="AS48" s="464"/>
      <c r="AT48" s="464"/>
      <c r="AU48" s="464"/>
      <c r="AV48" s="464"/>
      <c r="AW48" s="464"/>
      <c r="AX48" s="464"/>
      <c r="AY48" s="464"/>
      <c r="AZ48" s="464"/>
      <c r="BA48" s="464"/>
      <c r="BB48" s="68">
        <f t="shared" si="44"/>
        <v>23</v>
      </c>
      <c r="BC48" s="68"/>
      <c r="BD48" s="68">
        <f t="shared" si="45"/>
        <v>23</v>
      </c>
      <c r="BE48" s="69" t="e">
        <f t="shared" si="68"/>
        <v>#REF!</v>
      </c>
      <c r="BF48" s="146"/>
      <c r="BG48" s="465"/>
      <c r="BH48" s="466"/>
      <c r="BI48" s="174"/>
      <c r="BJ48" s="175"/>
      <c r="BK48" s="467"/>
      <c r="BL48" s="465"/>
      <c r="BM48" s="441" t="str">
        <f t="shared" si="46"/>
        <v/>
      </c>
      <c r="BN48" s="661" t="s">
        <v>607</v>
      </c>
      <c r="BO48" s="694" t="s">
        <v>607</v>
      </c>
      <c r="BP48" s="441" t="s">
        <v>1</v>
      </c>
      <c r="BQ48" s="441" t="s">
        <v>414</v>
      </c>
      <c r="BR48" s="663"/>
      <c r="BS48" s="663"/>
      <c r="BT48" s="663"/>
      <c r="BU48" s="663"/>
      <c r="BV48" s="663"/>
      <c r="BW48" s="663"/>
      <c r="BX48" s="663"/>
      <c r="BY48" s="663"/>
      <c r="BZ48" s="441" t="s">
        <v>1</v>
      </c>
      <c r="CA48" s="695"/>
      <c r="CB48" s="696"/>
      <c r="CC48" s="499"/>
      <c r="CD48" s="192">
        <v>1</v>
      </c>
      <c r="CE48" s="177">
        <v>1</v>
      </c>
      <c r="CF48" s="178" t="str">
        <f t="shared" si="64"/>
        <v/>
      </c>
      <c r="CG48" s="176" t="str">
        <f t="shared" si="12"/>
        <v/>
      </c>
      <c r="CH48" s="179"/>
      <c r="CI48" s="106" t="str">
        <f t="shared" si="13"/>
        <v/>
      </c>
      <c r="CJ48" s="75" t="s">
        <v>387</v>
      </c>
      <c r="CK48" s="180" t="str">
        <f t="shared" si="14"/>
        <v/>
      </c>
      <c r="CL48" s="75">
        <v>1</v>
      </c>
      <c r="CM48" s="181" t="str">
        <f t="shared" si="47"/>
        <v/>
      </c>
      <c r="CN48" s="107" t="e">
        <v>#N/A</v>
      </c>
      <c r="CO48" s="75" t="e">
        <v>#N/A</v>
      </c>
      <c r="CP48" s="180" t="e">
        <f t="shared" si="48"/>
        <v>#N/A</v>
      </c>
      <c r="CQ48" s="75">
        <v>1</v>
      </c>
      <c r="CR48" s="181" t="e">
        <f t="shared" si="49"/>
        <v>#N/A</v>
      </c>
      <c r="CS48" s="107" t="e">
        <v>#N/A</v>
      </c>
      <c r="CT48" s="75" t="e">
        <v>#N/A</v>
      </c>
      <c r="CU48" s="180" t="e">
        <f t="shared" si="17"/>
        <v>#N/A</v>
      </c>
      <c r="CV48" s="75">
        <v>1</v>
      </c>
      <c r="CW48" s="181" t="e">
        <f t="shared" si="66"/>
        <v>#N/A</v>
      </c>
      <c r="CX48" s="107" t="e">
        <v>#N/A</v>
      </c>
      <c r="CY48" s="75" t="e">
        <v>#N/A</v>
      </c>
      <c r="CZ48" s="180" t="e">
        <f t="shared" si="51"/>
        <v>#N/A</v>
      </c>
      <c r="DA48" s="75">
        <v>1</v>
      </c>
      <c r="DB48" s="182" t="e">
        <f t="shared" si="52"/>
        <v>#N/A</v>
      </c>
      <c r="DC48" s="109" t="str">
        <f t="shared" si="18"/>
        <v/>
      </c>
      <c r="DD48" s="76" t="str">
        <f t="shared" si="36"/>
        <v/>
      </c>
      <c r="DE48" s="82">
        <v>1</v>
      </c>
      <c r="DF48" s="183" t="str">
        <f t="shared" si="19"/>
        <v/>
      </c>
      <c r="DG48" s="85" t="s">
        <v>387</v>
      </c>
      <c r="DH48" s="184" t="str">
        <f t="shared" si="53"/>
        <v/>
      </c>
      <c r="DI48" s="77">
        <v>3</v>
      </c>
      <c r="DJ48" s="185" t="str">
        <f t="shared" si="54"/>
        <v/>
      </c>
      <c r="DK48" s="78" t="str">
        <f t="shared" si="55"/>
        <v/>
      </c>
      <c r="DL48" s="75" t="s">
        <v>387</v>
      </c>
      <c r="DM48" s="180" t="str">
        <f t="shared" si="56"/>
        <v/>
      </c>
      <c r="DN48" s="75">
        <v>1</v>
      </c>
      <c r="DO48" s="181" t="str">
        <f t="shared" si="57"/>
        <v/>
      </c>
      <c r="DP48" s="78" t="str">
        <f t="shared" si="58"/>
        <v/>
      </c>
      <c r="DQ48" s="75" t="s">
        <v>387</v>
      </c>
      <c r="DR48" s="180" t="str">
        <f t="shared" si="59"/>
        <v/>
      </c>
      <c r="DS48" s="75">
        <v>1</v>
      </c>
      <c r="DT48" s="181" t="str">
        <f t="shared" si="60"/>
        <v/>
      </c>
      <c r="DU48" s="78" t="str">
        <f t="shared" si="61"/>
        <v/>
      </c>
      <c r="DV48" s="75" t="s">
        <v>387</v>
      </c>
      <c r="DW48" s="180" t="str">
        <f t="shared" si="62"/>
        <v/>
      </c>
      <c r="DX48" s="75">
        <v>1</v>
      </c>
      <c r="DY48" s="154" t="str">
        <f t="shared" si="63"/>
        <v/>
      </c>
      <c r="DZ48" s="506"/>
      <c r="EA48" s="812"/>
      <c r="EB48" s="808"/>
      <c r="EC48" s="808"/>
      <c r="ED48" s="816"/>
      <c r="EE48" s="845"/>
      <c r="EF48" s="744"/>
      <c r="EG48" s="745"/>
      <c r="EH48" s="775" t="s">
        <v>629</v>
      </c>
      <c r="EI48" s="763"/>
      <c r="EJ48" s="764"/>
      <c r="EK48" s="878"/>
      <c r="EL48" s="763"/>
      <c r="EM48" s="763"/>
      <c r="EN48" s="763"/>
      <c r="EO48" s="764"/>
      <c r="EP48" s="878"/>
      <c r="EQ48" s="763"/>
      <c r="ER48" s="763"/>
      <c r="ES48" s="763"/>
      <c r="ET48" s="764"/>
      <c r="EU48" s="878"/>
      <c r="EV48" s="763"/>
      <c r="EW48" s="763"/>
      <c r="EX48" s="763"/>
      <c r="EY48" s="764"/>
      <c r="EZ48" s="878"/>
      <c r="FA48" s="763"/>
      <c r="FB48" s="763"/>
      <c r="FC48" s="763"/>
      <c r="FD48" s="764"/>
      <c r="FE48" s="878"/>
      <c r="FF48" s="763"/>
      <c r="FG48" s="763"/>
      <c r="FH48" s="763"/>
      <c r="FI48" s="764"/>
      <c r="FJ48" s="860"/>
      <c r="FK48" s="763"/>
      <c r="FL48" s="763"/>
      <c r="FM48" s="763"/>
      <c r="FN48" s="908"/>
      <c r="FO48" s="210"/>
      <c r="FP48" s="43"/>
      <c r="FQ48" s="43"/>
      <c r="FR48" s="55" t="str">
        <f t="shared" si="26"/>
        <v/>
      </c>
      <c r="FS48" s="43"/>
      <c r="FT48" s="56" t="str">
        <f>IF(AR48="","",INDEX($FZ$2:$GD$2,2,MATCH(AR48,#REF!,0)))</f>
        <v/>
      </c>
      <c r="FU48" s="57" t="str">
        <f>IF(AS48="","",INDEX($FZ$2:$GD$2,2,MATCH(AS48,#REF!,0)))</f>
        <v/>
      </c>
      <c r="FV48" s="57" t="str">
        <f>IF(AT48="","",INDEX($FZ$2:$GD$2,2,MATCH(AT48,#REF!,0)))</f>
        <v/>
      </c>
      <c r="FW48" s="57" t="str">
        <f>IF(AU48="","",INDEX($FZ$2:$GD$2,2,MATCH(AU48,#REF!,0)))</f>
        <v/>
      </c>
      <c r="FX48" s="57" t="str">
        <f>IF(AV48="","",INDEX($FZ$2:$GD$2,2,MATCH(AV48,#REF!,0)))</f>
        <v/>
      </c>
      <c r="FY48" s="57" t="str">
        <f>IF(AW48="","",INDEX($FZ$2:$GD$2,2,MATCH(AW48,#REF!,0)))</f>
        <v/>
      </c>
      <c r="FZ48" s="57" t="str">
        <f>IF(AX48="","",INDEX($FZ$2:$GD$2,2,MATCH(AX48,#REF!,0)))</f>
        <v/>
      </c>
      <c r="GA48" s="57" t="str">
        <f>IF(AY48="","",INDEX($FZ$2:$GD$2,2,MATCH(AY48,#REF!,0)))</f>
        <v/>
      </c>
      <c r="GB48" s="57" t="str">
        <f>IF(AZ48="","",INDEX($FZ$2:$GD$2,2,MATCH(AZ48,#REF!,0)))</f>
        <v/>
      </c>
      <c r="GC48" s="58" t="str">
        <f>IF(BA48="","",INDEX($FZ$2:$GD$2,2,MATCH(BA48,#REF!,0)))</f>
        <v/>
      </c>
      <c r="GD48" s="59" t="e">
        <f>SUMPRODUCT(FT48:GC48,#REF!)</f>
        <v>#REF!</v>
      </c>
      <c r="GE48" s="43"/>
      <c r="GF48" s="88" t="str">
        <f t="shared" si="27"/>
        <v/>
      </c>
      <c r="GG48" s="88" t="e">
        <f t="shared" si="28"/>
        <v>#N/A</v>
      </c>
      <c r="GH48" s="88" t="e">
        <f t="shared" si="29"/>
        <v>#N/A</v>
      </c>
      <c r="GI48" s="87" t="e">
        <f t="shared" si="30"/>
        <v>#N/A</v>
      </c>
      <c r="GJ48" s="87" t="str">
        <f t="shared" si="31"/>
        <v/>
      </c>
      <c r="GK48" s="87" t="str">
        <f t="shared" si="32"/>
        <v/>
      </c>
      <c r="GL48" s="87" t="str">
        <f t="shared" si="33"/>
        <v/>
      </c>
      <c r="GM48" s="87" t="str">
        <f t="shared" si="34"/>
        <v/>
      </c>
    </row>
    <row r="49" spans="1:195" s="13" customFormat="1" ht="22.5" customHeight="1" outlineLevel="2">
      <c r="A49" s="1014"/>
      <c r="B49" s="166"/>
      <c r="C49" s="494"/>
      <c r="D49" s="664" t="s">
        <v>517</v>
      </c>
      <c r="E49" s="688" t="s">
        <v>552</v>
      </c>
      <c r="F49" s="688">
        <v>1</v>
      </c>
      <c r="G49" s="688">
        <v>1</v>
      </c>
      <c r="H49" s="688">
        <v>1</v>
      </c>
      <c r="I49" s="663" t="s">
        <v>357</v>
      </c>
      <c r="J49" s="167"/>
      <c r="K49" s="165"/>
      <c r="L49" s="662">
        <v>1997</v>
      </c>
      <c r="M49" s="167" t="str">
        <f t="shared" si="37"/>
        <v>平9</v>
      </c>
      <c r="N49" s="665">
        <f t="shared" si="67"/>
        <v>23</v>
      </c>
      <c r="O49" s="697">
        <v>2042.6</v>
      </c>
      <c r="P49" s="693" t="s">
        <v>608</v>
      </c>
      <c r="Q49" s="68"/>
      <c r="R49" s="168"/>
      <c r="S49" s="168"/>
      <c r="T49" s="169"/>
      <c r="U49" s="461" t="e">
        <f t="shared" si="38"/>
        <v>#DIV/0!</v>
      </c>
      <c r="V49" s="461" t="e">
        <f t="shared" si="39"/>
        <v>#DIV/0!</v>
      </c>
      <c r="W49" s="462" t="e">
        <f t="shared" si="40"/>
        <v>#DIV/0!</v>
      </c>
      <c r="X49" s="68"/>
      <c r="Y49" s="68"/>
      <c r="Z49" s="68"/>
      <c r="AA49" s="68"/>
      <c r="AB49" s="68"/>
      <c r="AC49" s="79" t="str">
        <f t="shared" si="41"/>
        <v>3: 1,000㎡以上</v>
      </c>
      <c r="AD49" s="69"/>
      <c r="AE49" s="69" t="str">
        <f t="shared" si="42"/>
        <v/>
      </c>
      <c r="AF49" s="170"/>
      <c r="AG49" s="170"/>
      <c r="AH49" s="171"/>
      <c r="AI49" s="170"/>
      <c r="AJ49" s="170"/>
      <c r="AK49" s="170"/>
      <c r="AL49" s="172"/>
      <c r="AM49" s="172"/>
      <c r="AN49" s="172"/>
      <c r="AO49" s="172"/>
      <c r="AP49" s="173"/>
      <c r="AQ49" s="463" t="str">
        <f t="shared" si="43"/>
        <v/>
      </c>
      <c r="AR49" s="464"/>
      <c r="AS49" s="464"/>
      <c r="AT49" s="464"/>
      <c r="AU49" s="464"/>
      <c r="AV49" s="464"/>
      <c r="AW49" s="464"/>
      <c r="AX49" s="464"/>
      <c r="AY49" s="464"/>
      <c r="AZ49" s="464"/>
      <c r="BA49" s="464"/>
      <c r="BB49" s="68">
        <f t="shared" si="44"/>
        <v>18</v>
      </c>
      <c r="BC49" s="68"/>
      <c r="BD49" s="68">
        <f t="shared" si="45"/>
        <v>18</v>
      </c>
      <c r="BE49" s="69" t="e">
        <f t="shared" si="68"/>
        <v>#REF!</v>
      </c>
      <c r="BF49" s="146"/>
      <c r="BG49" s="465"/>
      <c r="BH49" s="466"/>
      <c r="BI49" s="174"/>
      <c r="BJ49" s="175"/>
      <c r="BK49" s="467"/>
      <c r="BL49" s="465"/>
      <c r="BM49" s="441" t="str">
        <f t="shared" si="46"/>
        <v/>
      </c>
      <c r="BN49" s="663" t="s">
        <v>608</v>
      </c>
      <c r="BO49" s="663">
        <v>2</v>
      </c>
      <c r="BP49" s="441" t="s">
        <v>1</v>
      </c>
      <c r="BQ49" s="1023" t="s">
        <v>414</v>
      </c>
      <c r="BR49" s="694" t="s">
        <v>2</v>
      </c>
      <c r="BS49" s="694" t="s">
        <v>2</v>
      </c>
      <c r="BT49" s="693" t="s">
        <v>2</v>
      </c>
      <c r="BU49" s="693" t="s">
        <v>1</v>
      </c>
      <c r="BV49" s="694" t="s">
        <v>1</v>
      </c>
      <c r="BW49" s="694" t="s">
        <v>1</v>
      </c>
      <c r="BX49" s="694" t="s">
        <v>2</v>
      </c>
      <c r="BY49" s="693" t="s">
        <v>607</v>
      </c>
      <c r="BZ49" s="441" t="s">
        <v>3</v>
      </c>
      <c r="CA49" s="695"/>
      <c r="CB49" s="696"/>
      <c r="CC49" s="499"/>
      <c r="CD49" s="192">
        <v>1</v>
      </c>
      <c r="CE49" s="177">
        <v>1</v>
      </c>
      <c r="CF49" s="178" t="str">
        <f t="shared" si="64"/>
        <v/>
      </c>
      <c r="CG49" s="176" t="str">
        <f t="shared" si="12"/>
        <v/>
      </c>
      <c r="CH49" s="179"/>
      <c r="CI49" s="106" t="str">
        <f t="shared" si="13"/>
        <v/>
      </c>
      <c r="CJ49" s="75" t="s">
        <v>387</v>
      </c>
      <c r="CK49" s="180" t="str">
        <f t="shared" si="14"/>
        <v/>
      </c>
      <c r="CL49" s="75">
        <v>1</v>
      </c>
      <c r="CM49" s="181" t="str">
        <f t="shared" si="47"/>
        <v/>
      </c>
      <c r="CN49" s="107" t="e">
        <v>#N/A</v>
      </c>
      <c r="CO49" s="75" t="e">
        <v>#N/A</v>
      </c>
      <c r="CP49" s="180" t="e">
        <f t="shared" si="48"/>
        <v>#N/A</v>
      </c>
      <c r="CQ49" s="75">
        <v>1</v>
      </c>
      <c r="CR49" s="181" t="e">
        <f t="shared" si="49"/>
        <v>#N/A</v>
      </c>
      <c r="CS49" s="107" t="e">
        <v>#N/A</v>
      </c>
      <c r="CT49" s="75" t="e">
        <v>#N/A</v>
      </c>
      <c r="CU49" s="180" t="e">
        <f t="shared" si="17"/>
        <v>#N/A</v>
      </c>
      <c r="CV49" s="75">
        <v>1</v>
      </c>
      <c r="CW49" s="181" t="e">
        <f t="shared" si="66"/>
        <v>#N/A</v>
      </c>
      <c r="CX49" s="107" t="e">
        <v>#N/A</v>
      </c>
      <c r="CY49" s="75" t="e">
        <v>#N/A</v>
      </c>
      <c r="CZ49" s="180" t="e">
        <f t="shared" si="51"/>
        <v>#N/A</v>
      </c>
      <c r="DA49" s="75">
        <v>1</v>
      </c>
      <c r="DB49" s="182" t="e">
        <f t="shared" si="52"/>
        <v>#N/A</v>
      </c>
      <c r="DC49" s="109" t="str">
        <f t="shared" si="18"/>
        <v/>
      </c>
      <c r="DD49" s="76" t="str">
        <f t="shared" si="36"/>
        <v/>
      </c>
      <c r="DE49" s="82">
        <v>1</v>
      </c>
      <c r="DF49" s="183" t="str">
        <f t="shared" si="19"/>
        <v/>
      </c>
      <c r="DG49" s="85" t="s">
        <v>387</v>
      </c>
      <c r="DH49" s="184" t="str">
        <f t="shared" si="53"/>
        <v/>
      </c>
      <c r="DI49" s="77">
        <v>3</v>
      </c>
      <c r="DJ49" s="185" t="str">
        <f t="shared" si="54"/>
        <v/>
      </c>
      <c r="DK49" s="78" t="str">
        <f t="shared" si="55"/>
        <v/>
      </c>
      <c r="DL49" s="75" t="s">
        <v>387</v>
      </c>
      <c r="DM49" s="180" t="str">
        <f t="shared" si="56"/>
        <v/>
      </c>
      <c r="DN49" s="75">
        <v>1</v>
      </c>
      <c r="DO49" s="181" t="str">
        <f t="shared" si="57"/>
        <v/>
      </c>
      <c r="DP49" s="78" t="str">
        <f t="shared" si="58"/>
        <v/>
      </c>
      <c r="DQ49" s="75" t="s">
        <v>387</v>
      </c>
      <c r="DR49" s="180" t="str">
        <f t="shared" si="59"/>
        <v/>
      </c>
      <c r="DS49" s="75">
        <v>1</v>
      </c>
      <c r="DT49" s="181" t="str">
        <f t="shared" si="60"/>
        <v/>
      </c>
      <c r="DU49" s="78" t="str">
        <f t="shared" si="61"/>
        <v/>
      </c>
      <c r="DV49" s="75" t="s">
        <v>387</v>
      </c>
      <c r="DW49" s="180" t="str">
        <f t="shared" si="62"/>
        <v/>
      </c>
      <c r="DX49" s="75">
        <v>1</v>
      </c>
      <c r="DY49" s="154" t="str">
        <f t="shared" si="63"/>
        <v/>
      </c>
      <c r="DZ49" s="506"/>
      <c r="EA49" s="812"/>
      <c r="EB49" s="808"/>
      <c r="EC49" s="808"/>
      <c r="ED49" s="816"/>
      <c r="EE49" s="845"/>
      <c r="EF49" s="744"/>
      <c r="EG49" s="745"/>
      <c r="EH49" s="775" t="s">
        <v>629</v>
      </c>
      <c r="EI49" s="763"/>
      <c r="EJ49" s="764"/>
      <c r="EK49" s="878"/>
      <c r="EL49" s="763"/>
      <c r="EM49" s="763"/>
      <c r="EN49" s="763"/>
      <c r="EO49" s="764"/>
      <c r="EP49" s="878"/>
      <c r="EQ49" s="763"/>
      <c r="ER49" s="763"/>
      <c r="ES49" s="763"/>
      <c r="ET49" s="764"/>
      <c r="EU49" s="878"/>
      <c r="EV49" s="763"/>
      <c r="EW49" s="763"/>
      <c r="EX49" s="763"/>
      <c r="EY49" s="764"/>
      <c r="EZ49" s="878"/>
      <c r="FA49" s="763"/>
      <c r="FB49" s="763"/>
      <c r="FC49" s="763"/>
      <c r="FD49" s="764"/>
      <c r="FE49" s="878"/>
      <c r="FF49" s="763"/>
      <c r="FG49" s="763"/>
      <c r="FH49" s="763"/>
      <c r="FI49" s="764"/>
      <c r="FJ49" s="860"/>
      <c r="FK49" s="763"/>
      <c r="FL49" s="763"/>
      <c r="FM49" s="763"/>
      <c r="FN49" s="908"/>
      <c r="FO49" s="210"/>
      <c r="FP49" s="43"/>
      <c r="FQ49" s="43"/>
      <c r="FR49" s="55" t="str">
        <f t="shared" si="26"/>
        <v/>
      </c>
      <c r="FS49" s="43"/>
      <c r="FT49" s="56" t="str">
        <f>IF(AR49="","",INDEX($FZ$2:$GD$2,2,MATCH(AR49,#REF!,0)))</f>
        <v/>
      </c>
      <c r="FU49" s="57" t="str">
        <f>IF(AS49="","",INDEX($FZ$2:$GD$2,2,MATCH(AS49,#REF!,0)))</f>
        <v/>
      </c>
      <c r="FV49" s="57" t="str">
        <f>IF(AT49="","",INDEX($FZ$2:$GD$2,2,MATCH(AT49,#REF!,0)))</f>
        <v/>
      </c>
      <c r="FW49" s="57" t="str">
        <f>IF(AU49="","",INDEX($FZ$2:$GD$2,2,MATCH(AU49,#REF!,0)))</f>
        <v/>
      </c>
      <c r="FX49" s="57" t="str">
        <f>IF(AV49="","",INDEX($FZ$2:$GD$2,2,MATCH(AV49,#REF!,0)))</f>
        <v/>
      </c>
      <c r="FY49" s="57" t="str">
        <f>IF(AW49="","",INDEX($FZ$2:$GD$2,2,MATCH(AW49,#REF!,0)))</f>
        <v/>
      </c>
      <c r="FZ49" s="57" t="str">
        <f>IF(AX49="","",INDEX($FZ$2:$GD$2,2,MATCH(AX49,#REF!,0)))</f>
        <v/>
      </c>
      <c r="GA49" s="57" t="str">
        <f>IF(AY49="","",INDEX($FZ$2:$GD$2,2,MATCH(AY49,#REF!,0)))</f>
        <v/>
      </c>
      <c r="GB49" s="57" t="str">
        <f>IF(AZ49="","",INDEX($FZ$2:$GD$2,2,MATCH(AZ49,#REF!,0)))</f>
        <v/>
      </c>
      <c r="GC49" s="58" t="str">
        <f>IF(BA49="","",INDEX($FZ$2:$GD$2,2,MATCH(BA49,#REF!,0)))</f>
        <v/>
      </c>
      <c r="GD49" s="59" t="e">
        <f>SUMPRODUCT(FT49:GC49,#REF!)</f>
        <v>#REF!</v>
      </c>
      <c r="GE49" s="43"/>
      <c r="GF49" s="88" t="str">
        <f t="shared" si="27"/>
        <v/>
      </c>
      <c r="GG49" s="88" t="e">
        <f t="shared" si="28"/>
        <v>#N/A</v>
      </c>
      <c r="GH49" s="88" t="e">
        <f t="shared" si="29"/>
        <v>#N/A</v>
      </c>
      <c r="GI49" s="87" t="e">
        <f t="shared" si="30"/>
        <v>#N/A</v>
      </c>
      <c r="GJ49" s="87" t="str">
        <f t="shared" si="31"/>
        <v/>
      </c>
      <c r="GK49" s="87" t="str">
        <f t="shared" si="32"/>
        <v/>
      </c>
      <c r="GL49" s="87" t="str">
        <f t="shared" si="33"/>
        <v/>
      </c>
      <c r="GM49" s="87" t="str">
        <f t="shared" si="34"/>
        <v/>
      </c>
    </row>
    <row r="50" spans="1:195" s="13" customFormat="1" ht="22.5" customHeight="1" outlineLevel="2">
      <c r="A50" s="1014"/>
      <c r="B50" s="166"/>
      <c r="C50" s="494"/>
      <c r="D50" s="664" t="s">
        <v>517</v>
      </c>
      <c r="E50" s="688" t="s">
        <v>553</v>
      </c>
      <c r="F50" s="688">
        <v>1</v>
      </c>
      <c r="G50" s="688">
        <v>1</v>
      </c>
      <c r="H50" s="688">
        <v>1</v>
      </c>
      <c r="I50" s="663" t="s">
        <v>357</v>
      </c>
      <c r="J50" s="167"/>
      <c r="K50" s="165"/>
      <c r="L50" s="662">
        <v>2003</v>
      </c>
      <c r="M50" s="167" t="str">
        <f t="shared" si="37"/>
        <v>平15</v>
      </c>
      <c r="N50" s="665">
        <f t="shared" si="67"/>
        <v>17</v>
      </c>
      <c r="O50" s="697">
        <v>229.8</v>
      </c>
      <c r="P50" s="694" t="s">
        <v>68</v>
      </c>
      <c r="Q50" s="68"/>
      <c r="R50" s="168"/>
      <c r="S50" s="168"/>
      <c r="T50" s="169"/>
      <c r="U50" s="461" t="e">
        <f t="shared" si="38"/>
        <v>#DIV/0!</v>
      </c>
      <c r="V50" s="461" t="e">
        <f t="shared" si="39"/>
        <v>#DIV/0!</v>
      </c>
      <c r="W50" s="462" t="e">
        <f t="shared" si="40"/>
        <v>#DIV/0!</v>
      </c>
      <c r="X50" s="68"/>
      <c r="Y50" s="68"/>
      <c r="Z50" s="68"/>
      <c r="AA50" s="68"/>
      <c r="AB50" s="68"/>
      <c r="AC50" s="79" t="str">
        <f t="shared" si="41"/>
        <v>5: 200㎡以上</v>
      </c>
      <c r="AD50" s="69"/>
      <c r="AE50" s="69" t="str">
        <f t="shared" si="42"/>
        <v/>
      </c>
      <c r="AF50" s="170"/>
      <c r="AG50" s="170"/>
      <c r="AH50" s="171"/>
      <c r="AI50" s="170"/>
      <c r="AJ50" s="170"/>
      <c r="AK50" s="170"/>
      <c r="AL50" s="172"/>
      <c r="AM50" s="172"/>
      <c r="AN50" s="172"/>
      <c r="AO50" s="172"/>
      <c r="AP50" s="173"/>
      <c r="AQ50" s="463" t="str">
        <f t="shared" si="43"/>
        <v/>
      </c>
      <c r="AR50" s="464"/>
      <c r="AS50" s="464"/>
      <c r="AT50" s="464"/>
      <c r="AU50" s="464"/>
      <c r="AV50" s="464"/>
      <c r="AW50" s="464"/>
      <c r="AX50" s="464"/>
      <c r="AY50" s="464"/>
      <c r="AZ50" s="464"/>
      <c r="BA50" s="464"/>
      <c r="BB50" s="68">
        <f t="shared" si="44"/>
        <v>12</v>
      </c>
      <c r="BC50" s="68"/>
      <c r="BD50" s="68">
        <f t="shared" si="45"/>
        <v>12</v>
      </c>
      <c r="BE50" s="69" t="e">
        <f t="shared" si="68"/>
        <v>#REF!</v>
      </c>
      <c r="BF50" s="146"/>
      <c r="BG50" s="465"/>
      <c r="BH50" s="466"/>
      <c r="BI50" s="174"/>
      <c r="BJ50" s="175"/>
      <c r="BK50" s="467"/>
      <c r="BL50" s="465"/>
      <c r="BM50" s="441" t="str">
        <f t="shared" si="46"/>
        <v/>
      </c>
      <c r="BN50" s="661" t="s">
        <v>68</v>
      </c>
      <c r="BO50" s="663">
        <v>2</v>
      </c>
      <c r="BP50" s="441"/>
      <c r="BQ50" s="1023"/>
      <c r="BR50" s="694" t="s">
        <v>0</v>
      </c>
      <c r="BS50" s="694" t="s">
        <v>1</v>
      </c>
      <c r="BT50" s="694" t="s">
        <v>1</v>
      </c>
      <c r="BU50" s="694" t="s">
        <v>1</v>
      </c>
      <c r="BV50" s="693" t="s">
        <v>0</v>
      </c>
      <c r="BW50" s="693" t="s">
        <v>0</v>
      </c>
      <c r="BX50" s="694" t="s">
        <v>0</v>
      </c>
      <c r="BY50" s="694" t="s">
        <v>607</v>
      </c>
      <c r="BZ50" s="441"/>
      <c r="CA50" s="695"/>
      <c r="CB50" s="696"/>
      <c r="CC50" s="499"/>
      <c r="CD50" s="192">
        <v>1</v>
      </c>
      <c r="CE50" s="177">
        <v>1</v>
      </c>
      <c r="CF50" s="178" t="str">
        <f t="shared" si="64"/>
        <v/>
      </c>
      <c r="CG50" s="176" t="str">
        <f t="shared" si="12"/>
        <v/>
      </c>
      <c r="CH50" s="179"/>
      <c r="CI50" s="106" t="str">
        <f t="shared" si="13"/>
        <v/>
      </c>
      <c r="CJ50" s="75" t="s">
        <v>387</v>
      </c>
      <c r="CK50" s="180" t="str">
        <f t="shared" si="14"/>
        <v/>
      </c>
      <c r="CL50" s="75">
        <v>1</v>
      </c>
      <c r="CM50" s="181" t="str">
        <f t="shared" si="47"/>
        <v/>
      </c>
      <c r="CN50" s="107" t="e">
        <v>#N/A</v>
      </c>
      <c r="CO50" s="75" t="e">
        <v>#N/A</v>
      </c>
      <c r="CP50" s="180" t="e">
        <f t="shared" si="48"/>
        <v>#N/A</v>
      </c>
      <c r="CQ50" s="75">
        <v>1</v>
      </c>
      <c r="CR50" s="181" t="e">
        <f t="shared" si="49"/>
        <v>#N/A</v>
      </c>
      <c r="CS50" s="107" t="e">
        <v>#N/A</v>
      </c>
      <c r="CT50" s="75" t="e">
        <v>#N/A</v>
      </c>
      <c r="CU50" s="180" t="e">
        <f t="shared" si="17"/>
        <v>#N/A</v>
      </c>
      <c r="CV50" s="75">
        <v>1</v>
      </c>
      <c r="CW50" s="181" t="e">
        <f t="shared" si="66"/>
        <v>#N/A</v>
      </c>
      <c r="CX50" s="107" t="e">
        <v>#N/A</v>
      </c>
      <c r="CY50" s="75" t="e">
        <v>#N/A</v>
      </c>
      <c r="CZ50" s="180" t="e">
        <f t="shared" si="51"/>
        <v>#N/A</v>
      </c>
      <c r="DA50" s="75">
        <v>1</v>
      </c>
      <c r="DB50" s="182" t="e">
        <f t="shared" si="52"/>
        <v>#N/A</v>
      </c>
      <c r="DC50" s="109" t="str">
        <f t="shared" si="18"/>
        <v/>
      </c>
      <c r="DD50" s="76" t="str">
        <f t="shared" si="36"/>
        <v/>
      </c>
      <c r="DE50" s="82">
        <v>1</v>
      </c>
      <c r="DF50" s="183" t="str">
        <f t="shared" si="19"/>
        <v/>
      </c>
      <c r="DG50" s="85" t="s">
        <v>387</v>
      </c>
      <c r="DH50" s="184" t="str">
        <f t="shared" si="53"/>
        <v/>
      </c>
      <c r="DI50" s="77">
        <v>3</v>
      </c>
      <c r="DJ50" s="185" t="str">
        <f t="shared" si="54"/>
        <v/>
      </c>
      <c r="DK50" s="78" t="str">
        <f t="shared" si="55"/>
        <v/>
      </c>
      <c r="DL50" s="75" t="s">
        <v>387</v>
      </c>
      <c r="DM50" s="180" t="str">
        <f t="shared" si="56"/>
        <v/>
      </c>
      <c r="DN50" s="75">
        <v>1</v>
      </c>
      <c r="DO50" s="181" t="str">
        <f t="shared" si="57"/>
        <v/>
      </c>
      <c r="DP50" s="78" t="str">
        <f t="shared" si="58"/>
        <v/>
      </c>
      <c r="DQ50" s="75" t="s">
        <v>387</v>
      </c>
      <c r="DR50" s="180" t="str">
        <f t="shared" si="59"/>
        <v/>
      </c>
      <c r="DS50" s="75">
        <v>1</v>
      </c>
      <c r="DT50" s="181" t="str">
        <f t="shared" si="60"/>
        <v/>
      </c>
      <c r="DU50" s="78" t="str">
        <f t="shared" si="61"/>
        <v/>
      </c>
      <c r="DV50" s="75" t="s">
        <v>387</v>
      </c>
      <c r="DW50" s="180" t="str">
        <f t="shared" si="62"/>
        <v/>
      </c>
      <c r="DX50" s="75">
        <v>1</v>
      </c>
      <c r="DY50" s="154" t="str">
        <f t="shared" si="63"/>
        <v/>
      </c>
      <c r="DZ50" s="506"/>
      <c r="EA50" s="812"/>
      <c r="EB50" s="808"/>
      <c r="EC50" s="808"/>
      <c r="ED50" s="816"/>
      <c r="EE50" s="845"/>
      <c r="EF50" s="744"/>
      <c r="EG50" s="745"/>
      <c r="EH50" s="775" t="s">
        <v>629</v>
      </c>
      <c r="EI50" s="763"/>
      <c r="EJ50" s="764"/>
      <c r="EK50" s="878"/>
      <c r="EL50" s="763"/>
      <c r="EM50" s="763"/>
      <c r="EN50" s="763"/>
      <c r="EO50" s="764"/>
      <c r="EP50" s="878"/>
      <c r="EQ50" s="763"/>
      <c r="ER50" s="763"/>
      <c r="ES50" s="763"/>
      <c r="ET50" s="764"/>
      <c r="EU50" s="878"/>
      <c r="EV50" s="763"/>
      <c r="EW50" s="763"/>
      <c r="EX50" s="763"/>
      <c r="EY50" s="764"/>
      <c r="EZ50" s="878"/>
      <c r="FA50" s="763"/>
      <c r="FB50" s="763"/>
      <c r="FC50" s="763"/>
      <c r="FD50" s="764"/>
      <c r="FE50" s="878"/>
      <c r="FF50" s="763"/>
      <c r="FG50" s="763"/>
      <c r="FH50" s="763"/>
      <c r="FI50" s="764"/>
      <c r="FJ50" s="860"/>
      <c r="FK50" s="763"/>
      <c r="FL50" s="763"/>
      <c r="FM50" s="763"/>
      <c r="FN50" s="908"/>
      <c r="FO50" s="210"/>
      <c r="FP50" s="43"/>
      <c r="FQ50" s="43"/>
      <c r="FR50" s="55" t="str">
        <f t="shared" si="26"/>
        <v/>
      </c>
      <c r="FS50" s="43"/>
      <c r="FT50" s="56" t="str">
        <f>IF(AR50="","",INDEX($FZ$2:$GD$2,2,MATCH(AR50,#REF!,0)))</f>
        <v/>
      </c>
      <c r="FU50" s="57" t="str">
        <f>IF(AS50="","",INDEX($FZ$2:$GD$2,2,MATCH(AS50,#REF!,0)))</f>
        <v/>
      </c>
      <c r="FV50" s="57" t="str">
        <f>IF(AT50="","",INDEX($FZ$2:$GD$2,2,MATCH(AT50,#REF!,0)))</f>
        <v/>
      </c>
      <c r="FW50" s="57" t="str">
        <f>IF(AU50="","",INDEX($FZ$2:$GD$2,2,MATCH(AU50,#REF!,0)))</f>
        <v/>
      </c>
      <c r="FX50" s="57" t="str">
        <f>IF(AV50="","",INDEX($FZ$2:$GD$2,2,MATCH(AV50,#REF!,0)))</f>
        <v/>
      </c>
      <c r="FY50" s="57" t="str">
        <f>IF(AW50="","",INDEX($FZ$2:$GD$2,2,MATCH(AW50,#REF!,0)))</f>
        <v/>
      </c>
      <c r="FZ50" s="57" t="str">
        <f>IF(AX50="","",INDEX($FZ$2:$GD$2,2,MATCH(AX50,#REF!,0)))</f>
        <v/>
      </c>
      <c r="GA50" s="57" t="str">
        <f>IF(AY50="","",INDEX($FZ$2:$GD$2,2,MATCH(AY50,#REF!,0)))</f>
        <v/>
      </c>
      <c r="GB50" s="57" t="str">
        <f>IF(AZ50="","",INDEX($FZ$2:$GD$2,2,MATCH(AZ50,#REF!,0)))</f>
        <v/>
      </c>
      <c r="GC50" s="58" t="str">
        <f>IF(BA50="","",INDEX($FZ$2:$GD$2,2,MATCH(BA50,#REF!,0)))</f>
        <v/>
      </c>
      <c r="GD50" s="59" t="e">
        <f>SUMPRODUCT(FT50:GC50,#REF!)</f>
        <v>#REF!</v>
      </c>
      <c r="GE50" s="43"/>
      <c r="GF50" s="88" t="str">
        <f t="shared" si="27"/>
        <v/>
      </c>
      <c r="GG50" s="88" t="e">
        <f t="shared" si="28"/>
        <v>#N/A</v>
      </c>
      <c r="GH50" s="88" t="e">
        <f t="shared" si="29"/>
        <v>#N/A</v>
      </c>
      <c r="GI50" s="87" t="e">
        <f t="shared" si="30"/>
        <v>#N/A</v>
      </c>
      <c r="GJ50" s="87" t="str">
        <f t="shared" si="31"/>
        <v/>
      </c>
      <c r="GK50" s="87" t="str">
        <f t="shared" si="32"/>
        <v/>
      </c>
      <c r="GL50" s="87" t="str">
        <f t="shared" si="33"/>
        <v/>
      </c>
      <c r="GM50" s="87" t="str">
        <f t="shared" si="34"/>
        <v/>
      </c>
    </row>
    <row r="51" spans="1:195" s="13" customFormat="1" ht="22.5" customHeight="1" outlineLevel="2">
      <c r="A51" s="1014"/>
      <c r="B51" s="166"/>
      <c r="C51" s="494"/>
      <c r="D51" s="664" t="s">
        <v>517</v>
      </c>
      <c r="E51" s="688" t="s">
        <v>554</v>
      </c>
      <c r="F51" s="688"/>
      <c r="G51" s="688"/>
      <c r="H51" s="688">
        <v>1</v>
      </c>
      <c r="I51" s="661" t="s">
        <v>357</v>
      </c>
      <c r="J51" s="167"/>
      <c r="K51" s="165"/>
      <c r="L51" s="665">
        <v>2003</v>
      </c>
      <c r="M51" s="167" t="str">
        <f t="shared" si="37"/>
        <v>平15</v>
      </c>
      <c r="N51" s="665">
        <f t="shared" si="67"/>
        <v>17</v>
      </c>
      <c r="O51" s="697">
        <v>99.3</v>
      </c>
      <c r="P51" s="694" t="s">
        <v>91</v>
      </c>
      <c r="Q51" s="68"/>
      <c r="R51" s="168"/>
      <c r="S51" s="168"/>
      <c r="T51" s="169"/>
      <c r="U51" s="461" t="e">
        <f t="shared" si="38"/>
        <v>#DIV/0!</v>
      </c>
      <c r="V51" s="461" t="e">
        <f t="shared" si="39"/>
        <v>#DIV/0!</v>
      </c>
      <c r="W51" s="462" t="e">
        <f t="shared" si="40"/>
        <v>#DIV/0!</v>
      </c>
      <c r="X51" s="68"/>
      <c r="Y51" s="68"/>
      <c r="Z51" s="68"/>
      <c r="AA51" s="68"/>
      <c r="AB51" s="68"/>
      <c r="AC51" s="79" t="str">
        <f t="shared" si="41"/>
        <v>7: 100㎡未満</v>
      </c>
      <c r="AD51" s="69"/>
      <c r="AE51" s="69" t="str">
        <f t="shared" si="42"/>
        <v/>
      </c>
      <c r="AF51" s="170"/>
      <c r="AG51" s="170"/>
      <c r="AH51" s="171"/>
      <c r="AI51" s="170"/>
      <c r="AJ51" s="170"/>
      <c r="AK51" s="170"/>
      <c r="AL51" s="172"/>
      <c r="AM51" s="172"/>
      <c r="AN51" s="172"/>
      <c r="AO51" s="172"/>
      <c r="AP51" s="173"/>
      <c r="AQ51" s="463" t="str">
        <f t="shared" si="43"/>
        <v/>
      </c>
      <c r="AR51" s="464"/>
      <c r="AS51" s="464"/>
      <c r="AT51" s="464"/>
      <c r="AU51" s="464"/>
      <c r="AV51" s="464"/>
      <c r="AW51" s="464"/>
      <c r="AX51" s="464"/>
      <c r="AY51" s="464"/>
      <c r="AZ51" s="464"/>
      <c r="BA51" s="464"/>
      <c r="BB51" s="68">
        <f t="shared" si="44"/>
        <v>12</v>
      </c>
      <c r="BC51" s="68"/>
      <c r="BD51" s="68">
        <f t="shared" si="45"/>
        <v>12</v>
      </c>
      <c r="BE51" s="69" t="e">
        <f t="shared" si="68"/>
        <v>#REF!</v>
      </c>
      <c r="BF51" s="146"/>
      <c r="BG51" s="465"/>
      <c r="BH51" s="466"/>
      <c r="BI51" s="174"/>
      <c r="BJ51" s="175"/>
      <c r="BK51" s="467"/>
      <c r="BL51" s="465"/>
      <c r="BM51" s="441" t="str">
        <f t="shared" si="46"/>
        <v/>
      </c>
      <c r="BN51" s="661" t="s">
        <v>91</v>
      </c>
      <c r="BO51" s="661">
        <v>2</v>
      </c>
      <c r="BP51" s="441"/>
      <c r="BQ51" s="1023"/>
      <c r="BR51" s="694" t="s">
        <v>638</v>
      </c>
      <c r="BS51" s="694" t="s">
        <v>638</v>
      </c>
      <c r="BT51" s="694" t="s">
        <v>638</v>
      </c>
      <c r="BU51" s="694" t="s">
        <v>638</v>
      </c>
      <c r="BV51" s="694" t="s">
        <v>638</v>
      </c>
      <c r="BW51" s="694" t="s">
        <v>638</v>
      </c>
      <c r="BX51" s="694" t="s">
        <v>638</v>
      </c>
      <c r="BY51" s="693" t="s">
        <v>607</v>
      </c>
      <c r="BZ51" s="441"/>
      <c r="CA51" s="695"/>
      <c r="CB51" s="696"/>
      <c r="CC51" s="499"/>
      <c r="CD51" s="192">
        <v>1</v>
      </c>
      <c r="CE51" s="177">
        <v>1</v>
      </c>
      <c r="CF51" s="178" t="str">
        <f t="shared" si="64"/>
        <v/>
      </c>
      <c r="CG51" s="176" t="str">
        <f t="shared" si="12"/>
        <v/>
      </c>
      <c r="CH51" s="179"/>
      <c r="CI51" s="106" t="str">
        <f t="shared" si="13"/>
        <v/>
      </c>
      <c r="CJ51" s="75" t="s">
        <v>387</v>
      </c>
      <c r="CK51" s="180" t="str">
        <f t="shared" si="14"/>
        <v/>
      </c>
      <c r="CL51" s="75">
        <v>1</v>
      </c>
      <c r="CM51" s="181" t="str">
        <f t="shared" si="47"/>
        <v/>
      </c>
      <c r="CN51" s="107" t="e">
        <v>#N/A</v>
      </c>
      <c r="CO51" s="75" t="e">
        <v>#N/A</v>
      </c>
      <c r="CP51" s="180" t="e">
        <f t="shared" si="48"/>
        <v>#N/A</v>
      </c>
      <c r="CQ51" s="75">
        <v>1</v>
      </c>
      <c r="CR51" s="181" t="e">
        <f t="shared" si="49"/>
        <v>#N/A</v>
      </c>
      <c r="CS51" s="107" t="e">
        <v>#N/A</v>
      </c>
      <c r="CT51" s="75" t="e">
        <v>#N/A</v>
      </c>
      <c r="CU51" s="180" t="e">
        <f t="shared" si="17"/>
        <v>#N/A</v>
      </c>
      <c r="CV51" s="75">
        <v>1</v>
      </c>
      <c r="CW51" s="181" t="e">
        <f t="shared" si="66"/>
        <v>#N/A</v>
      </c>
      <c r="CX51" s="107" t="e">
        <v>#N/A</v>
      </c>
      <c r="CY51" s="75" t="e">
        <v>#N/A</v>
      </c>
      <c r="CZ51" s="180" t="e">
        <f t="shared" si="51"/>
        <v>#N/A</v>
      </c>
      <c r="DA51" s="75">
        <v>1</v>
      </c>
      <c r="DB51" s="182" t="e">
        <f t="shared" si="52"/>
        <v>#N/A</v>
      </c>
      <c r="DC51" s="109" t="str">
        <f t="shared" si="18"/>
        <v/>
      </c>
      <c r="DD51" s="76" t="str">
        <f t="shared" si="36"/>
        <v/>
      </c>
      <c r="DE51" s="82">
        <v>1</v>
      </c>
      <c r="DF51" s="183" t="str">
        <f t="shared" si="19"/>
        <v/>
      </c>
      <c r="DG51" s="85" t="s">
        <v>387</v>
      </c>
      <c r="DH51" s="184" t="str">
        <f t="shared" si="53"/>
        <v/>
      </c>
      <c r="DI51" s="77">
        <v>3</v>
      </c>
      <c r="DJ51" s="185" t="str">
        <f t="shared" si="54"/>
        <v/>
      </c>
      <c r="DK51" s="78" t="str">
        <f t="shared" si="55"/>
        <v/>
      </c>
      <c r="DL51" s="75" t="s">
        <v>387</v>
      </c>
      <c r="DM51" s="180" t="str">
        <f t="shared" si="56"/>
        <v/>
      </c>
      <c r="DN51" s="75">
        <v>1</v>
      </c>
      <c r="DO51" s="181" t="str">
        <f t="shared" si="57"/>
        <v/>
      </c>
      <c r="DP51" s="78" t="str">
        <f t="shared" si="58"/>
        <v/>
      </c>
      <c r="DQ51" s="75" t="s">
        <v>387</v>
      </c>
      <c r="DR51" s="180" t="str">
        <f t="shared" si="59"/>
        <v/>
      </c>
      <c r="DS51" s="75">
        <v>1</v>
      </c>
      <c r="DT51" s="181" t="str">
        <f t="shared" si="60"/>
        <v/>
      </c>
      <c r="DU51" s="78" t="str">
        <f t="shared" si="61"/>
        <v/>
      </c>
      <c r="DV51" s="75" t="s">
        <v>387</v>
      </c>
      <c r="DW51" s="180" t="str">
        <f t="shared" si="62"/>
        <v/>
      </c>
      <c r="DX51" s="75">
        <v>1</v>
      </c>
      <c r="DY51" s="154" t="str">
        <f t="shared" si="63"/>
        <v/>
      </c>
      <c r="DZ51" s="506"/>
      <c r="EA51" s="812"/>
      <c r="EB51" s="808"/>
      <c r="EC51" s="808"/>
      <c r="ED51" s="816"/>
      <c r="EE51" s="845"/>
      <c r="EF51" s="744"/>
      <c r="EG51" s="745"/>
      <c r="EH51" s="775" t="s">
        <v>629</v>
      </c>
      <c r="EI51" s="763"/>
      <c r="EJ51" s="764"/>
      <c r="EK51" s="878"/>
      <c r="EL51" s="763"/>
      <c r="EM51" s="763"/>
      <c r="EN51" s="763"/>
      <c r="EO51" s="764"/>
      <c r="EP51" s="878"/>
      <c r="EQ51" s="763"/>
      <c r="ER51" s="763"/>
      <c r="ES51" s="763"/>
      <c r="ET51" s="764"/>
      <c r="EU51" s="878"/>
      <c r="EV51" s="763"/>
      <c r="EW51" s="763"/>
      <c r="EX51" s="763"/>
      <c r="EY51" s="764"/>
      <c r="EZ51" s="878"/>
      <c r="FA51" s="763"/>
      <c r="FB51" s="763"/>
      <c r="FC51" s="763"/>
      <c r="FD51" s="764"/>
      <c r="FE51" s="878"/>
      <c r="FF51" s="763"/>
      <c r="FG51" s="763"/>
      <c r="FH51" s="763"/>
      <c r="FI51" s="764"/>
      <c r="FJ51" s="860"/>
      <c r="FK51" s="763"/>
      <c r="FL51" s="763"/>
      <c r="FM51" s="763"/>
      <c r="FN51" s="908"/>
      <c r="FO51" s="210"/>
      <c r="FP51" s="43"/>
      <c r="FQ51" s="43"/>
      <c r="FR51" s="55" t="str">
        <f t="shared" si="26"/>
        <v/>
      </c>
      <c r="FS51" s="43"/>
      <c r="FT51" s="56" t="str">
        <f>IF(AR51="","",INDEX($FZ$2:$GD$2,2,MATCH(AR51,#REF!,0)))</f>
        <v/>
      </c>
      <c r="FU51" s="57" t="str">
        <f>IF(AS51="","",INDEX($FZ$2:$GD$2,2,MATCH(AS51,#REF!,0)))</f>
        <v/>
      </c>
      <c r="FV51" s="57" t="str">
        <f>IF(AT51="","",INDEX($FZ$2:$GD$2,2,MATCH(AT51,#REF!,0)))</f>
        <v/>
      </c>
      <c r="FW51" s="57" t="str">
        <f>IF(AU51="","",INDEX($FZ$2:$GD$2,2,MATCH(AU51,#REF!,0)))</f>
        <v/>
      </c>
      <c r="FX51" s="57" t="str">
        <f>IF(AV51="","",INDEX($FZ$2:$GD$2,2,MATCH(AV51,#REF!,0)))</f>
        <v/>
      </c>
      <c r="FY51" s="57" t="str">
        <f>IF(AW51="","",INDEX($FZ$2:$GD$2,2,MATCH(AW51,#REF!,0)))</f>
        <v/>
      </c>
      <c r="FZ51" s="57" t="str">
        <f>IF(AX51="","",INDEX($FZ$2:$GD$2,2,MATCH(AX51,#REF!,0)))</f>
        <v/>
      </c>
      <c r="GA51" s="57" t="str">
        <f>IF(AY51="","",INDEX($FZ$2:$GD$2,2,MATCH(AY51,#REF!,0)))</f>
        <v/>
      </c>
      <c r="GB51" s="57" t="str">
        <f>IF(AZ51="","",INDEX($FZ$2:$GD$2,2,MATCH(AZ51,#REF!,0)))</f>
        <v/>
      </c>
      <c r="GC51" s="58" t="str">
        <f>IF(BA51="","",INDEX($FZ$2:$GD$2,2,MATCH(BA51,#REF!,0)))</f>
        <v/>
      </c>
      <c r="GD51" s="59" t="e">
        <f>SUMPRODUCT(FT51:GC51,#REF!)</f>
        <v>#REF!</v>
      </c>
      <c r="GE51" s="43"/>
      <c r="GF51" s="88" t="str">
        <f t="shared" si="27"/>
        <v/>
      </c>
      <c r="GG51" s="88" t="e">
        <f t="shared" si="28"/>
        <v>#N/A</v>
      </c>
      <c r="GH51" s="88" t="e">
        <f t="shared" si="29"/>
        <v>#N/A</v>
      </c>
      <c r="GI51" s="87" t="e">
        <f t="shared" si="30"/>
        <v>#N/A</v>
      </c>
      <c r="GJ51" s="87" t="str">
        <f t="shared" si="31"/>
        <v/>
      </c>
      <c r="GK51" s="87" t="str">
        <f t="shared" si="32"/>
        <v/>
      </c>
      <c r="GL51" s="87" t="str">
        <f t="shared" si="33"/>
        <v/>
      </c>
      <c r="GM51" s="87" t="str">
        <f t="shared" si="34"/>
        <v/>
      </c>
    </row>
    <row r="52" spans="1:195" s="13" customFormat="1" ht="22.5" customHeight="1" outlineLevel="2">
      <c r="A52" s="1014"/>
      <c r="B52" s="166"/>
      <c r="C52" s="494"/>
      <c r="D52" s="664" t="s">
        <v>517</v>
      </c>
      <c r="E52" s="688" t="s">
        <v>555</v>
      </c>
      <c r="F52" s="688"/>
      <c r="G52" s="688"/>
      <c r="H52" s="688">
        <v>1</v>
      </c>
      <c r="I52" s="661" t="s">
        <v>357</v>
      </c>
      <c r="J52" s="167"/>
      <c r="K52" s="165"/>
      <c r="L52" s="665">
        <v>2003</v>
      </c>
      <c r="M52" s="167" t="str">
        <f t="shared" si="37"/>
        <v>平15</v>
      </c>
      <c r="N52" s="665">
        <f t="shared" si="67"/>
        <v>17</v>
      </c>
      <c r="O52" s="697">
        <v>132.5</v>
      </c>
      <c r="P52" s="694" t="s">
        <v>91</v>
      </c>
      <c r="Q52" s="68"/>
      <c r="R52" s="168"/>
      <c r="S52" s="168"/>
      <c r="T52" s="169"/>
      <c r="U52" s="461" t="e">
        <f t="shared" si="38"/>
        <v>#DIV/0!</v>
      </c>
      <c r="V52" s="461" t="e">
        <f t="shared" si="39"/>
        <v>#DIV/0!</v>
      </c>
      <c r="W52" s="462" t="e">
        <f t="shared" si="40"/>
        <v>#DIV/0!</v>
      </c>
      <c r="X52" s="68"/>
      <c r="Y52" s="68"/>
      <c r="Z52" s="68"/>
      <c r="AA52" s="68"/>
      <c r="AB52" s="68"/>
      <c r="AC52" s="79" t="str">
        <f t="shared" si="41"/>
        <v>6: 100㎡以上</v>
      </c>
      <c r="AD52" s="69"/>
      <c r="AE52" s="69" t="str">
        <f t="shared" si="42"/>
        <v/>
      </c>
      <c r="AF52" s="170"/>
      <c r="AG52" s="170"/>
      <c r="AH52" s="171"/>
      <c r="AI52" s="170"/>
      <c r="AJ52" s="170"/>
      <c r="AK52" s="170"/>
      <c r="AL52" s="172"/>
      <c r="AM52" s="172"/>
      <c r="AN52" s="172"/>
      <c r="AO52" s="172"/>
      <c r="AP52" s="173"/>
      <c r="AQ52" s="463" t="str">
        <f t="shared" si="43"/>
        <v/>
      </c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68">
        <f t="shared" si="44"/>
        <v>12</v>
      </c>
      <c r="BC52" s="68"/>
      <c r="BD52" s="68">
        <f t="shared" si="45"/>
        <v>12</v>
      </c>
      <c r="BE52" s="69" t="e">
        <f t="shared" si="68"/>
        <v>#REF!</v>
      </c>
      <c r="BF52" s="146"/>
      <c r="BG52" s="465"/>
      <c r="BH52" s="466"/>
      <c r="BI52" s="174"/>
      <c r="BJ52" s="175"/>
      <c r="BK52" s="467"/>
      <c r="BL52" s="465"/>
      <c r="BM52" s="441" t="str">
        <f t="shared" si="46"/>
        <v/>
      </c>
      <c r="BN52" s="661" t="s">
        <v>91</v>
      </c>
      <c r="BO52" s="661">
        <v>2</v>
      </c>
      <c r="BP52" s="441"/>
      <c r="BQ52" s="1023"/>
      <c r="BR52" s="694" t="s">
        <v>638</v>
      </c>
      <c r="BS52" s="694" t="s">
        <v>638</v>
      </c>
      <c r="BT52" s="694" t="s">
        <v>638</v>
      </c>
      <c r="BU52" s="694" t="s">
        <v>638</v>
      </c>
      <c r="BV52" s="694" t="s">
        <v>638</v>
      </c>
      <c r="BW52" s="694" t="s">
        <v>638</v>
      </c>
      <c r="BX52" s="694" t="s">
        <v>638</v>
      </c>
      <c r="BY52" s="693" t="s">
        <v>607</v>
      </c>
      <c r="BZ52" s="441"/>
      <c r="CA52" s="695"/>
      <c r="CB52" s="696"/>
      <c r="CC52" s="500">
        <v>3936000</v>
      </c>
      <c r="CD52" s="192">
        <v>1</v>
      </c>
      <c r="CE52" s="177">
        <v>1</v>
      </c>
      <c r="CF52" s="178" t="str">
        <f t="shared" si="64"/>
        <v/>
      </c>
      <c r="CG52" s="176" t="str">
        <f t="shared" si="12"/>
        <v/>
      </c>
      <c r="CH52" s="179"/>
      <c r="CI52" s="106" t="str">
        <f t="shared" si="13"/>
        <v/>
      </c>
      <c r="CJ52" s="75" t="s">
        <v>387</v>
      </c>
      <c r="CK52" s="180" t="str">
        <f t="shared" si="14"/>
        <v/>
      </c>
      <c r="CL52" s="75">
        <v>1</v>
      </c>
      <c r="CM52" s="181" t="str">
        <f t="shared" si="47"/>
        <v/>
      </c>
      <c r="CN52" s="107" t="e">
        <v>#N/A</v>
      </c>
      <c r="CO52" s="75" t="e">
        <v>#N/A</v>
      </c>
      <c r="CP52" s="180" t="e">
        <f t="shared" si="48"/>
        <v>#N/A</v>
      </c>
      <c r="CQ52" s="75">
        <v>1</v>
      </c>
      <c r="CR52" s="181" t="e">
        <f t="shared" si="49"/>
        <v>#N/A</v>
      </c>
      <c r="CS52" s="107" t="e">
        <v>#N/A</v>
      </c>
      <c r="CT52" s="75" t="e">
        <v>#N/A</v>
      </c>
      <c r="CU52" s="180" t="e">
        <f t="shared" si="17"/>
        <v>#N/A</v>
      </c>
      <c r="CV52" s="75">
        <v>1</v>
      </c>
      <c r="CW52" s="181" t="e">
        <f t="shared" si="66"/>
        <v>#N/A</v>
      </c>
      <c r="CX52" s="107" t="e">
        <v>#N/A</v>
      </c>
      <c r="CY52" s="75" t="e">
        <v>#N/A</v>
      </c>
      <c r="CZ52" s="180" t="e">
        <f t="shared" si="51"/>
        <v>#N/A</v>
      </c>
      <c r="DA52" s="75">
        <v>1</v>
      </c>
      <c r="DB52" s="182" t="e">
        <f t="shared" si="52"/>
        <v>#N/A</v>
      </c>
      <c r="DC52" s="109" t="str">
        <f t="shared" si="18"/>
        <v/>
      </c>
      <c r="DD52" s="76" t="str">
        <f t="shared" si="36"/>
        <v/>
      </c>
      <c r="DE52" s="82">
        <v>1</v>
      </c>
      <c r="DF52" s="183" t="str">
        <f t="shared" si="19"/>
        <v/>
      </c>
      <c r="DG52" s="85" t="s">
        <v>387</v>
      </c>
      <c r="DH52" s="184" t="str">
        <f t="shared" si="53"/>
        <v/>
      </c>
      <c r="DI52" s="77">
        <v>3</v>
      </c>
      <c r="DJ52" s="185" t="str">
        <f t="shared" si="54"/>
        <v/>
      </c>
      <c r="DK52" s="78" t="str">
        <f t="shared" si="55"/>
        <v/>
      </c>
      <c r="DL52" s="75" t="s">
        <v>387</v>
      </c>
      <c r="DM52" s="180" t="str">
        <f t="shared" si="56"/>
        <v/>
      </c>
      <c r="DN52" s="75">
        <v>1</v>
      </c>
      <c r="DO52" s="181" t="str">
        <f t="shared" si="57"/>
        <v/>
      </c>
      <c r="DP52" s="78" t="str">
        <f t="shared" si="58"/>
        <v/>
      </c>
      <c r="DQ52" s="75" t="s">
        <v>387</v>
      </c>
      <c r="DR52" s="180" t="str">
        <f t="shared" si="59"/>
        <v/>
      </c>
      <c r="DS52" s="75">
        <v>1</v>
      </c>
      <c r="DT52" s="181" t="str">
        <f t="shared" si="60"/>
        <v/>
      </c>
      <c r="DU52" s="78" t="str">
        <f t="shared" si="61"/>
        <v/>
      </c>
      <c r="DV52" s="75" t="s">
        <v>387</v>
      </c>
      <c r="DW52" s="180" t="str">
        <f t="shared" si="62"/>
        <v/>
      </c>
      <c r="DX52" s="75">
        <v>1</v>
      </c>
      <c r="DY52" s="154" t="str">
        <f t="shared" si="63"/>
        <v/>
      </c>
      <c r="DZ52" s="506"/>
      <c r="EA52" s="812"/>
      <c r="EB52" s="808"/>
      <c r="EC52" s="808"/>
      <c r="ED52" s="816"/>
      <c r="EE52" s="845"/>
      <c r="EF52" s="744"/>
      <c r="EG52" s="745"/>
      <c r="EH52" s="775" t="s">
        <v>629</v>
      </c>
      <c r="EI52" s="763"/>
      <c r="EJ52" s="764"/>
      <c r="EK52" s="878"/>
      <c r="EL52" s="763"/>
      <c r="EM52" s="763"/>
      <c r="EN52" s="763"/>
      <c r="EO52" s="764"/>
      <c r="EP52" s="878"/>
      <c r="EQ52" s="763"/>
      <c r="ER52" s="763"/>
      <c r="ES52" s="763"/>
      <c r="ET52" s="764"/>
      <c r="EU52" s="878"/>
      <c r="EV52" s="763"/>
      <c r="EW52" s="763"/>
      <c r="EX52" s="763"/>
      <c r="EY52" s="764"/>
      <c r="EZ52" s="878"/>
      <c r="FA52" s="763"/>
      <c r="FB52" s="763"/>
      <c r="FC52" s="763"/>
      <c r="FD52" s="764"/>
      <c r="FE52" s="878"/>
      <c r="FF52" s="763"/>
      <c r="FG52" s="763"/>
      <c r="FH52" s="763"/>
      <c r="FI52" s="764"/>
      <c r="FJ52" s="860"/>
      <c r="FK52" s="763"/>
      <c r="FL52" s="763"/>
      <c r="FM52" s="763"/>
      <c r="FN52" s="908"/>
      <c r="FO52" s="210"/>
      <c r="FP52" s="43"/>
      <c r="FQ52" s="43"/>
      <c r="FR52" s="55" t="str">
        <f t="shared" si="26"/>
        <v/>
      </c>
      <c r="FS52" s="43"/>
      <c r="FT52" s="56" t="str">
        <f>IF(AR52="","",INDEX($FZ$2:$GD$2,2,MATCH(AR52,#REF!,0)))</f>
        <v/>
      </c>
      <c r="FU52" s="57" t="str">
        <f>IF(AS52="","",INDEX($FZ$2:$GD$2,2,MATCH(AS52,#REF!,0)))</f>
        <v/>
      </c>
      <c r="FV52" s="57" t="str">
        <f>IF(AT52="","",INDEX($FZ$2:$GD$2,2,MATCH(AT52,#REF!,0)))</f>
        <v/>
      </c>
      <c r="FW52" s="57" t="str">
        <f>IF(AU52="","",INDEX($FZ$2:$GD$2,2,MATCH(AU52,#REF!,0)))</f>
        <v/>
      </c>
      <c r="FX52" s="57" t="str">
        <f>IF(AV52="","",INDEX($FZ$2:$GD$2,2,MATCH(AV52,#REF!,0)))</f>
        <v/>
      </c>
      <c r="FY52" s="57" t="str">
        <f>IF(AW52="","",INDEX($FZ$2:$GD$2,2,MATCH(AW52,#REF!,0)))</f>
        <v/>
      </c>
      <c r="FZ52" s="57" t="str">
        <f>IF(AX52="","",INDEX($FZ$2:$GD$2,2,MATCH(AX52,#REF!,0)))</f>
        <v/>
      </c>
      <c r="GA52" s="57" t="str">
        <f>IF(AY52="","",INDEX($FZ$2:$GD$2,2,MATCH(AY52,#REF!,0)))</f>
        <v/>
      </c>
      <c r="GB52" s="57" t="str">
        <f>IF(AZ52="","",INDEX($FZ$2:$GD$2,2,MATCH(AZ52,#REF!,0)))</f>
        <v/>
      </c>
      <c r="GC52" s="58" t="str">
        <f>IF(BA52="","",INDEX($FZ$2:$GD$2,2,MATCH(BA52,#REF!,0)))</f>
        <v/>
      </c>
      <c r="GD52" s="59" t="e">
        <f>SUMPRODUCT(FT52:GC52,#REF!)</f>
        <v>#REF!</v>
      </c>
      <c r="GE52" s="43"/>
      <c r="GF52" s="88" t="str">
        <f t="shared" si="27"/>
        <v/>
      </c>
      <c r="GG52" s="88" t="e">
        <f t="shared" si="28"/>
        <v>#N/A</v>
      </c>
      <c r="GH52" s="88" t="e">
        <f t="shared" si="29"/>
        <v>#N/A</v>
      </c>
      <c r="GI52" s="87" t="e">
        <f t="shared" si="30"/>
        <v>#N/A</v>
      </c>
      <c r="GJ52" s="87" t="str">
        <f t="shared" si="31"/>
        <v/>
      </c>
      <c r="GK52" s="87" t="str">
        <f t="shared" si="32"/>
        <v/>
      </c>
      <c r="GL52" s="87" t="str">
        <f t="shared" si="33"/>
        <v/>
      </c>
      <c r="GM52" s="87" t="str">
        <f t="shared" si="34"/>
        <v/>
      </c>
    </row>
    <row r="53" spans="1:195" s="13" customFormat="1" ht="22.5" customHeight="1" outlineLevel="2">
      <c r="A53" s="1014"/>
      <c r="B53" s="166"/>
      <c r="C53" s="494"/>
      <c r="D53" s="664" t="s">
        <v>517</v>
      </c>
      <c r="E53" s="688" t="s">
        <v>167</v>
      </c>
      <c r="F53" s="688">
        <v>1</v>
      </c>
      <c r="G53" s="688">
        <v>1</v>
      </c>
      <c r="H53" s="688">
        <v>1</v>
      </c>
      <c r="I53" s="661" t="s">
        <v>600</v>
      </c>
      <c r="J53" s="167"/>
      <c r="K53" s="165"/>
      <c r="L53" s="665">
        <v>1998</v>
      </c>
      <c r="M53" s="167" t="str">
        <f t="shared" si="37"/>
        <v>平10</v>
      </c>
      <c r="N53" s="665">
        <f t="shared" si="67"/>
        <v>22</v>
      </c>
      <c r="O53" s="697">
        <v>164.9</v>
      </c>
      <c r="P53" s="693" t="s">
        <v>70</v>
      </c>
      <c r="Q53" s="68"/>
      <c r="R53" s="168"/>
      <c r="S53" s="168"/>
      <c r="T53" s="169"/>
      <c r="U53" s="461" t="e">
        <f t="shared" si="38"/>
        <v>#DIV/0!</v>
      </c>
      <c r="V53" s="461" t="e">
        <f t="shared" si="39"/>
        <v>#DIV/0!</v>
      </c>
      <c r="W53" s="462" t="e">
        <f t="shared" si="40"/>
        <v>#DIV/0!</v>
      </c>
      <c r="X53" s="68"/>
      <c r="Y53" s="68"/>
      <c r="Z53" s="68"/>
      <c r="AA53" s="68"/>
      <c r="AB53" s="68"/>
      <c r="AC53" s="79" t="str">
        <f t="shared" si="41"/>
        <v>6: 100㎡以上</v>
      </c>
      <c r="AD53" s="69"/>
      <c r="AE53" s="69" t="str">
        <f t="shared" si="42"/>
        <v/>
      </c>
      <c r="AF53" s="170"/>
      <c r="AG53" s="170"/>
      <c r="AH53" s="171"/>
      <c r="AI53" s="170"/>
      <c r="AJ53" s="170"/>
      <c r="AK53" s="170"/>
      <c r="AL53" s="172"/>
      <c r="AM53" s="172"/>
      <c r="AN53" s="172"/>
      <c r="AO53" s="172"/>
      <c r="AP53" s="173"/>
      <c r="AQ53" s="463" t="str">
        <f t="shared" si="43"/>
        <v/>
      </c>
      <c r="AR53" s="464"/>
      <c r="AS53" s="464"/>
      <c r="AT53" s="464"/>
      <c r="AU53" s="464"/>
      <c r="AV53" s="464"/>
      <c r="AW53" s="464"/>
      <c r="AX53" s="464"/>
      <c r="AY53" s="464"/>
      <c r="AZ53" s="464"/>
      <c r="BA53" s="464"/>
      <c r="BB53" s="68">
        <f t="shared" si="44"/>
        <v>17</v>
      </c>
      <c r="BC53" s="68"/>
      <c r="BD53" s="68">
        <f t="shared" si="45"/>
        <v>17</v>
      </c>
      <c r="BE53" s="69" t="e">
        <f t="shared" si="68"/>
        <v>#REF!</v>
      </c>
      <c r="BF53" s="146"/>
      <c r="BG53" s="465"/>
      <c r="BH53" s="466"/>
      <c r="BI53" s="174"/>
      <c r="BJ53" s="175"/>
      <c r="BK53" s="467"/>
      <c r="BL53" s="465"/>
      <c r="BM53" s="441" t="str">
        <f t="shared" si="46"/>
        <v/>
      </c>
      <c r="BN53" s="663" t="s">
        <v>70</v>
      </c>
      <c r="BO53" s="663">
        <v>1</v>
      </c>
      <c r="BP53" s="441" t="s">
        <v>0</v>
      </c>
      <c r="BQ53" s="1023" t="s">
        <v>414</v>
      </c>
      <c r="BR53" s="694" t="s">
        <v>1</v>
      </c>
      <c r="BS53" s="694" t="s">
        <v>2</v>
      </c>
      <c r="BT53" s="694" t="s">
        <v>1</v>
      </c>
      <c r="BU53" s="694" t="s">
        <v>1</v>
      </c>
      <c r="BV53" s="694" t="s">
        <v>1</v>
      </c>
      <c r="BW53" s="694" t="s">
        <v>1</v>
      </c>
      <c r="BX53" s="694" t="s">
        <v>2</v>
      </c>
      <c r="BY53" s="694" t="s">
        <v>607</v>
      </c>
      <c r="BZ53" s="441" t="s">
        <v>0</v>
      </c>
      <c r="CA53" s="695"/>
      <c r="CB53" s="696"/>
      <c r="CC53" s="499"/>
      <c r="CD53" s="192">
        <v>1</v>
      </c>
      <c r="CE53" s="177">
        <v>1</v>
      </c>
      <c r="CF53" s="178" t="str">
        <f t="shared" si="64"/>
        <v/>
      </c>
      <c r="CG53" s="176" t="str">
        <f t="shared" si="12"/>
        <v/>
      </c>
      <c r="CH53" s="179"/>
      <c r="CI53" s="106" t="str">
        <f t="shared" si="13"/>
        <v/>
      </c>
      <c r="CJ53" s="75" t="s">
        <v>387</v>
      </c>
      <c r="CK53" s="180" t="str">
        <f t="shared" si="14"/>
        <v/>
      </c>
      <c r="CL53" s="75">
        <v>1</v>
      </c>
      <c r="CM53" s="181" t="str">
        <f t="shared" si="47"/>
        <v/>
      </c>
      <c r="CN53" s="107" t="e">
        <v>#N/A</v>
      </c>
      <c r="CO53" s="75" t="e">
        <v>#N/A</v>
      </c>
      <c r="CP53" s="180" t="e">
        <f t="shared" si="48"/>
        <v>#N/A</v>
      </c>
      <c r="CQ53" s="75">
        <v>1</v>
      </c>
      <c r="CR53" s="181" t="e">
        <f t="shared" si="49"/>
        <v>#N/A</v>
      </c>
      <c r="CS53" s="107" t="e">
        <v>#N/A</v>
      </c>
      <c r="CT53" s="75" t="e">
        <v>#N/A</v>
      </c>
      <c r="CU53" s="180" t="e">
        <f t="shared" si="17"/>
        <v>#N/A</v>
      </c>
      <c r="CV53" s="75">
        <v>1</v>
      </c>
      <c r="CW53" s="181" t="e">
        <f t="shared" si="66"/>
        <v>#N/A</v>
      </c>
      <c r="CX53" s="107" t="e">
        <v>#N/A</v>
      </c>
      <c r="CY53" s="75" t="e">
        <v>#N/A</v>
      </c>
      <c r="CZ53" s="180" t="e">
        <f t="shared" si="51"/>
        <v>#N/A</v>
      </c>
      <c r="DA53" s="75">
        <v>1</v>
      </c>
      <c r="DB53" s="182" t="e">
        <f t="shared" si="52"/>
        <v>#N/A</v>
      </c>
      <c r="DC53" s="109" t="str">
        <f t="shared" si="18"/>
        <v/>
      </c>
      <c r="DD53" s="76" t="str">
        <f t="shared" si="36"/>
        <v/>
      </c>
      <c r="DE53" s="82">
        <v>1</v>
      </c>
      <c r="DF53" s="183" t="str">
        <f t="shared" si="19"/>
        <v/>
      </c>
      <c r="DG53" s="85" t="s">
        <v>387</v>
      </c>
      <c r="DH53" s="184" t="str">
        <f t="shared" si="53"/>
        <v/>
      </c>
      <c r="DI53" s="77">
        <v>3</v>
      </c>
      <c r="DJ53" s="185" t="str">
        <f t="shared" si="54"/>
        <v/>
      </c>
      <c r="DK53" s="78" t="str">
        <f t="shared" si="55"/>
        <v/>
      </c>
      <c r="DL53" s="75" t="s">
        <v>387</v>
      </c>
      <c r="DM53" s="180" t="str">
        <f t="shared" si="56"/>
        <v/>
      </c>
      <c r="DN53" s="75">
        <v>1</v>
      </c>
      <c r="DO53" s="181" t="str">
        <f t="shared" si="57"/>
        <v/>
      </c>
      <c r="DP53" s="78" t="str">
        <f t="shared" si="58"/>
        <v/>
      </c>
      <c r="DQ53" s="75" t="s">
        <v>387</v>
      </c>
      <c r="DR53" s="180" t="str">
        <f t="shared" si="59"/>
        <v/>
      </c>
      <c r="DS53" s="75">
        <v>1</v>
      </c>
      <c r="DT53" s="181" t="str">
        <f t="shared" si="60"/>
        <v/>
      </c>
      <c r="DU53" s="78" t="str">
        <f t="shared" si="61"/>
        <v/>
      </c>
      <c r="DV53" s="75" t="s">
        <v>387</v>
      </c>
      <c r="DW53" s="180" t="str">
        <f t="shared" si="62"/>
        <v/>
      </c>
      <c r="DX53" s="75">
        <v>1</v>
      </c>
      <c r="DY53" s="154" t="str">
        <f t="shared" si="63"/>
        <v/>
      </c>
      <c r="DZ53" s="506"/>
      <c r="EA53" s="812"/>
      <c r="EB53" s="808"/>
      <c r="EC53" s="808"/>
      <c r="ED53" s="816"/>
      <c r="EE53" s="845"/>
      <c r="EF53" s="744"/>
      <c r="EG53" s="745"/>
      <c r="EH53" s="775" t="s">
        <v>629</v>
      </c>
      <c r="EI53" s="763"/>
      <c r="EJ53" s="764"/>
      <c r="EK53" s="878"/>
      <c r="EL53" s="763"/>
      <c r="EM53" s="763"/>
      <c r="EN53" s="763"/>
      <c r="EO53" s="764"/>
      <c r="EP53" s="878"/>
      <c r="EQ53" s="763"/>
      <c r="ER53" s="763"/>
      <c r="ES53" s="763"/>
      <c r="ET53" s="764"/>
      <c r="EU53" s="878"/>
      <c r="EV53" s="763"/>
      <c r="EW53" s="763"/>
      <c r="EX53" s="763"/>
      <c r="EY53" s="764"/>
      <c r="EZ53" s="878"/>
      <c r="FA53" s="763"/>
      <c r="FB53" s="763"/>
      <c r="FC53" s="763"/>
      <c r="FD53" s="764"/>
      <c r="FE53" s="878"/>
      <c r="FF53" s="763"/>
      <c r="FG53" s="763"/>
      <c r="FH53" s="763"/>
      <c r="FI53" s="764"/>
      <c r="FJ53" s="860"/>
      <c r="FK53" s="763"/>
      <c r="FL53" s="763"/>
      <c r="FM53" s="763"/>
      <c r="FN53" s="908"/>
      <c r="FO53" s="210"/>
      <c r="FP53" s="43"/>
      <c r="FQ53" s="43"/>
      <c r="FR53" s="55" t="str">
        <f t="shared" si="26"/>
        <v/>
      </c>
      <c r="FS53" s="43"/>
      <c r="FT53" s="56" t="str">
        <f>IF(AR53="","",INDEX($FZ$2:$GD$2,2,MATCH(AR53,#REF!,0)))</f>
        <v/>
      </c>
      <c r="FU53" s="57" t="str">
        <f>IF(AS53="","",INDEX($FZ$2:$GD$2,2,MATCH(AS53,#REF!,0)))</f>
        <v/>
      </c>
      <c r="FV53" s="57" t="str">
        <f>IF(AT53="","",INDEX($FZ$2:$GD$2,2,MATCH(AT53,#REF!,0)))</f>
        <v/>
      </c>
      <c r="FW53" s="57" t="str">
        <f>IF(AU53="","",INDEX($FZ$2:$GD$2,2,MATCH(AU53,#REF!,0)))</f>
        <v/>
      </c>
      <c r="FX53" s="57" t="str">
        <f>IF(AV53="","",INDEX($FZ$2:$GD$2,2,MATCH(AV53,#REF!,0)))</f>
        <v/>
      </c>
      <c r="FY53" s="57" t="str">
        <f>IF(AW53="","",INDEX($FZ$2:$GD$2,2,MATCH(AW53,#REF!,0)))</f>
        <v/>
      </c>
      <c r="FZ53" s="57" t="str">
        <f>IF(AX53="","",INDEX($FZ$2:$GD$2,2,MATCH(AX53,#REF!,0)))</f>
        <v/>
      </c>
      <c r="GA53" s="57" t="str">
        <f>IF(AY53="","",INDEX($FZ$2:$GD$2,2,MATCH(AY53,#REF!,0)))</f>
        <v/>
      </c>
      <c r="GB53" s="57" t="str">
        <f>IF(AZ53="","",INDEX($FZ$2:$GD$2,2,MATCH(AZ53,#REF!,0)))</f>
        <v/>
      </c>
      <c r="GC53" s="58" t="str">
        <f>IF(BA53="","",INDEX($FZ$2:$GD$2,2,MATCH(BA53,#REF!,0)))</f>
        <v/>
      </c>
      <c r="GD53" s="59" t="e">
        <f>SUMPRODUCT(FT53:GC53,#REF!)</f>
        <v>#REF!</v>
      </c>
      <c r="GE53" s="43"/>
      <c r="GF53" s="88" t="str">
        <f t="shared" si="27"/>
        <v/>
      </c>
      <c r="GG53" s="88" t="e">
        <f t="shared" si="28"/>
        <v>#N/A</v>
      </c>
      <c r="GH53" s="88" t="e">
        <f t="shared" si="29"/>
        <v>#N/A</v>
      </c>
      <c r="GI53" s="87" t="e">
        <f t="shared" si="30"/>
        <v>#N/A</v>
      </c>
      <c r="GJ53" s="87" t="str">
        <f t="shared" si="31"/>
        <v/>
      </c>
      <c r="GK53" s="87" t="str">
        <f t="shared" si="32"/>
        <v/>
      </c>
      <c r="GL53" s="87" t="str">
        <f t="shared" si="33"/>
        <v/>
      </c>
      <c r="GM53" s="87" t="str">
        <f t="shared" si="34"/>
        <v/>
      </c>
    </row>
    <row r="54" spans="1:195" s="13" customFormat="1" ht="22.5" customHeight="1" outlineLevel="2">
      <c r="A54" s="1014"/>
      <c r="B54" s="166"/>
      <c r="C54" s="494"/>
      <c r="D54" s="664" t="s">
        <v>517</v>
      </c>
      <c r="E54" s="688" t="s">
        <v>169</v>
      </c>
      <c r="F54" s="688">
        <v>1</v>
      </c>
      <c r="G54" s="688">
        <v>1</v>
      </c>
      <c r="H54" s="688">
        <v>1</v>
      </c>
      <c r="I54" s="663" t="s">
        <v>357</v>
      </c>
      <c r="J54" s="167"/>
      <c r="K54" s="165"/>
      <c r="L54" s="662">
        <v>2005</v>
      </c>
      <c r="M54" s="167" t="str">
        <f t="shared" si="37"/>
        <v>平17</v>
      </c>
      <c r="N54" s="665">
        <f t="shared" si="67"/>
        <v>15</v>
      </c>
      <c r="O54" s="697">
        <v>313.8</v>
      </c>
      <c r="P54" s="694" t="s">
        <v>609</v>
      </c>
      <c r="Q54" s="68"/>
      <c r="R54" s="168"/>
      <c r="S54" s="168"/>
      <c r="T54" s="169"/>
      <c r="U54" s="461" t="e">
        <f t="shared" si="38"/>
        <v>#DIV/0!</v>
      </c>
      <c r="V54" s="461" t="e">
        <f t="shared" si="39"/>
        <v>#DIV/0!</v>
      </c>
      <c r="W54" s="462" t="e">
        <f t="shared" si="40"/>
        <v>#DIV/0!</v>
      </c>
      <c r="X54" s="68"/>
      <c r="Y54" s="68"/>
      <c r="Z54" s="68"/>
      <c r="AA54" s="68"/>
      <c r="AB54" s="68"/>
      <c r="AC54" s="79" t="str">
        <f t="shared" si="41"/>
        <v>5: 200㎡以上</v>
      </c>
      <c r="AD54" s="69"/>
      <c r="AE54" s="69" t="str">
        <f t="shared" si="42"/>
        <v/>
      </c>
      <c r="AF54" s="170"/>
      <c r="AG54" s="170"/>
      <c r="AH54" s="171"/>
      <c r="AI54" s="170"/>
      <c r="AJ54" s="170"/>
      <c r="AK54" s="170"/>
      <c r="AL54" s="172"/>
      <c r="AM54" s="172"/>
      <c r="AN54" s="172"/>
      <c r="AO54" s="172"/>
      <c r="AP54" s="173"/>
      <c r="AQ54" s="463" t="str">
        <f t="shared" si="43"/>
        <v/>
      </c>
      <c r="AR54" s="464"/>
      <c r="AS54" s="464"/>
      <c r="AT54" s="464"/>
      <c r="AU54" s="464"/>
      <c r="AV54" s="464"/>
      <c r="AW54" s="464"/>
      <c r="AX54" s="464"/>
      <c r="AY54" s="464"/>
      <c r="AZ54" s="464"/>
      <c r="BA54" s="464"/>
      <c r="BB54" s="68">
        <f t="shared" si="44"/>
        <v>10</v>
      </c>
      <c r="BC54" s="68"/>
      <c r="BD54" s="68">
        <f t="shared" si="45"/>
        <v>10</v>
      </c>
      <c r="BE54" s="69" t="e">
        <f t="shared" si="68"/>
        <v>#REF!</v>
      </c>
      <c r="BF54" s="146"/>
      <c r="BG54" s="465"/>
      <c r="BH54" s="466"/>
      <c r="BI54" s="174"/>
      <c r="BJ54" s="175"/>
      <c r="BK54" s="467"/>
      <c r="BL54" s="465"/>
      <c r="BM54" s="441" t="str">
        <f t="shared" si="46"/>
        <v/>
      </c>
      <c r="BN54" s="661" t="s">
        <v>609</v>
      </c>
      <c r="BO54" s="663">
        <v>2</v>
      </c>
      <c r="BP54" s="441"/>
      <c r="BQ54" s="1023"/>
      <c r="BR54" s="694" t="s">
        <v>1</v>
      </c>
      <c r="BS54" s="694" t="s">
        <v>1</v>
      </c>
      <c r="BT54" s="694" t="s">
        <v>1</v>
      </c>
      <c r="BU54" s="693" t="s">
        <v>0</v>
      </c>
      <c r="BV54" s="694" t="s">
        <v>0</v>
      </c>
      <c r="BW54" s="693" t="s">
        <v>0</v>
      </c>
      <c r="BX54" s="694" t="s">
        <v>1</v>
      </c>
      <c r="BY54" s="694" t="s">
        <v>607</v>
      </c>
      <c r="BZ54" s="441"/>
      <c r="CA54" s="695" t="s">
        <v>619</v>
      </c>
      <c r="CB54" s="696"/>
      <c r="CC54" s="499"/>
      <c r="CD54" s="192">
        <v>1</v>
      </c>
      <c r="CE54" s="177">
        <v>1</v>
      </c>
      <c r="CF54" s="178" t="str">
        <f t="shared" si="64"/>
        <v/>
      </c>
      <c r="CG54" s="176" t="str">
        <f t="shared" si="12"/>
        <v/>
      </c>
      <c r="CH54" s="179"/>
      <c r="CI54" s="106" t="str">
        <f t="shared" si="13"/>
        <v/>
      </c>
      <c r="CJ54" s="75" t="s">
        <v>387</v>
      </c>
      <c r="CK54" s="180" t="str">
        <f t="shared" si="14"/>
        <v/>
      </c>
      <c r="CL54" s="75">
        <v>1</v>
      </c>
      <c r="CM54" s="181" t="str">
        <f t="shared" si="47"/>
        <v/>
      </c>
      <c r="CN54" s="107" t="e">
        <v>#N/A</v>
      </c>
      <c r="CO54" s="75" t="e">
        <v>#N/A</v>
      </c>
      <c r="CP54" s="180" t="e">
        <f t="shared" si="48"/>
        <v>#N/A</v>
      </c>
      <c r="CQ54" s="75">
        <v>1</v>
      </c>
      <c r="CR54" s="181" t="e">
        <f t="shared" si="49"/>
        <v>#N/A</v>
      </c>
      <c r="CS54" s="107" t="e">
        <v>#N/A</v>
      </c>
      <c r="CT54" s="75" t="e">
        <v>#N/A</v>
      </c>
      <c r="CU54" s="180" t="e">
        <f t="shared" si="17"/>
        <v>#N/A</v>
      </c>
      <c r="CV54" s="75">
        <v>1</v>
      </c>
      <c r="CW54" s="181" t="e">
        <f t="shared" si="66"/>
        <v>#N/A</v>
      </c>
      <c r="CX54" s="107" t="e">
        <v>#N/A</v>
      </c>
      <c r="CY54" s="75" t="e">
        <v>#N/A</v>
      </c>
      <c r="CZ54" s="180" t="e">
        <f t="shared" si="51"/>
        <v>#N/A</v>
      </c>
      <c r="DA54" s="75">
        <v>1</v>
      </c>
      <c r="DB54" s="182" t="e">
        <f t="shared" si="52"/>
        <v>#N/A</v>
      </c>
      <c r="DC54" s="109" t="str">
        <f t="shared" si="18"/>
        <v/>
      </c>
      <c r="DD54" s="76" t="str">
        <f t="shared" si="36"/>
        <v/>
      </c>
      <c r="DE54" s="82">
        <v>1</v>
      </c>
      <c r="DF54" s="183" t="str">
        <f t="shared" si="19"/>
        <v/>
      </c>
      <c r="DG54" s="85" t="s">
        <v>387</v>
      </c>
      <c r="DH54" s="184" t="str">
        <f t="shared" si="53"/>
        <v/>
      </c>
      <c r="DI54" s="77">
        <v>3</v>
      </c>
      <c r="DJ54" s="185" t="str">
        <f t="shared" si="54"/>
        <v/>
      </c>
      <c r="DK54" s="78" t="str">
        <f t="shared" si="55"/>
        <v/>
      </c>
      <c r="DL54" s="75" t="s">
        <v>387</v>
      </c>
      <c r="DM54" s="180" t="str">
        <f t="shared" si="56"/>
        <v/>
      </c>
      <c r="DN54" s="75">
        <v>1</v>
      </c>
      <c r="DO54" s="181" t="str">
        <f t="shared" si="57"/>
        <v/>
      </c>
      <c r="DP54" s="78" t="str">
        <f t="shared" si="58"/>
        <v/>
      </c>
      <c r="DQ54" s="75" t="s">
        <v>387</v>
      </c>
      <c r="DR54" s="180" t="str">
        <f t="shared" si="59"/>
        <v/>
      </c>
      <c r="DS54" s="75">
        <v>1</v>
      </c>
      <c r="DT54" s="181" t="str">
        <f t="shared" si="60"/>
        <v/>
      </c>
      <c r="DU54" s="78" t="str">
        <f t="shared" si="61"/>
        <v/>
      </c>
      <c r="DV54" s="75" t="s">
        <v>387</v>
      </c>
      <c r="DW54" s="180" t="str">
        <f t="shared" si="62"/>
        <v/>
      </c>
      <c r="DX54" s="75">
        <v>1</v>
      </c>
      <c r="DY54" s="154" t="str">
        <f t="shared" si="63"/>
        <v/>
      </c>
      <c r="DZ54" s="506"/>
      <c r="EA54" s="812"/>
      <c r="EB54" s="808"/>
      <c r="EC54" s="808"/>
      <c r="ED54" s="808"/>
      <c r="EE54" s="845"/>
      <c r="EF54" s="744"/>
      <c r="EG54" s="745"/>
      <c r="EH54" s="745"/>
      <c r="EI54" s="757" t="s">
        <v>626</v>
      </c>
      <c r="EJ54" s="780" t="s">
        <v>626</v>
      </c>
      <c r="EK54" s="752"/>
      <c r="EL54" s="749"/>
      <c r="EM54" s="749"/>
      <c r="EN54" s="749"/>
      <c r="EO54" s="751"/>
      <c r="EP54" s="752"/>
      <c r="EQ54" s="749"/>
      <c r="ER54" s="749"/>
      <c r="ES54" s="749"/>
      <c r="ET54" s="751"/>
      <c r="EU54" s="752"/>
      <c r="EV54" s="749"/>
      <c r="EW54" s="749"/>
      <c r="EX54" s="749"/>
      <c r="EY54" s="830" t="s">
        <v>624</v>
      </c>
      <c r="EZ54" s="752"/>
      <c r="FA54" s="749"/>
      <c r="FB54" s="749"/>
      <c r="FC54" s="767" t="s">
        <v>623</v>
      </c>
      <c r="FD54" s="830" t="s">
        <v>623</v>
      </c>
      <c r="FE54" s="752"/>
      <c r="FF54" s="749"/>
      <c r="FG54" s="749"/>
      <c r="FH54" s="749"/>
      <c r="FI54" s="751"/>
      <c r="FJ54" s="859"/>
      <c r="FK54" s="749"/>
      <c r="FL54" s="749"/>
      <c r="FM54" s="749"/>
      <c r="FN54" s="909"/>
      <c r="FO54" s="210"/>
      <c r="FP54" s="43"/>
      <c r="FQ54" s="43"/>
      <c r="FR54" s="55" t="str">
        <f t="shared" si="26"/>
        <v/>
      </c>
      <c r="FS54" s="43"/>
      <c r="FT54" s="56" t="str">
        <f>IF(AR54="","",INDEX($FZ$2:$GD$2,2,MATCH(AR54,#REF!,0)))</f>
        <v/>
      </c>
      <c r="FU54" s="57" t="str">
        <f>IF(AS54="","",INDEX($FZ$2:$GD$2,2,MATCH(AS54,#REF!,0)))</f>
        <v/>
      </c>
      <c r="FV54" s="57" t="str">
        <f>IF(AT54="","",INDEX($FZ$2:$GD$2,2,MATCH(AT54,#REF!,0)))</f>
        <v/>
      </c>
      <c r="FW54" s="57" t="str">
        <f>IF(AU54="","",INDEX($FZ$2:$GD$2,2,MATCH(AU54,#REF!,0)))</f>
        <v/>
      </c>
      <c r="FX54" s="57" t="str">
        <f>IF(AV54="","",INDEX($FZ$2:$GD$2,2,MATCH(AV54,#REF!,0)))</f>
        <v/>
      </c>
      <c r="FY54" s="57" t="str">
        <f>IF(AW54="","",INDEX($FZ$2:$GD$2,2,MATCH(AW54,#REF!,0)))</f>
        <v/>
      </c>
      <c r="FZ54" s="57" t="str">
        <f>IF(AX54="","",INDEX($FZ$2:$GD$2,2,MATCH(AX54,#REF!,0)))</f>
        <v/>
      </c>
      <c r="GA54" s="57" t="str">
        <f>IF(AY54="","",INDEX($FZ$2:$GD$2,2,MATCH(AY54,#REF!,0)))</f>
        <v/>
      </c>
      <c r="GB54" s="57" t="str">
        <f>IF(AZ54="","",INDEX($FZ$2:$GD$2,2,MATCH(AZ54,#REF!,0)))</f>
        <v/>
      </c>
      <c r="GC54" s="58" t="str">
        <f>IF(BA54="","",INDEX($FZ$2:$GD$2,2,MATCH(BA54,#REF!,0)))</f>
        <v/>
      </c>
      <c r="GD54" s="59" t="e">
        <f>SUMPRODUCT(FT54:GC54,#REF!)</f>
        <v>#REF!</v>
      </c>
      <c r="GE54" s="43"/>
      <c r="GF54" s="88" t="str">
        <f t="shared" si="27"/>
        <v/>
      </c>
      <c r="GG54" s="88" t="e">
        <f t="shared" si="28"/>
        <v>#N/A</v>
      </c>
      <c r="GH54" s="88" t="e">
        <f t="shared" si="29"/>
        <v>#N/A</v>
      </c>
      <c r="GI54" s="87" t="e">
        <f t="shared" si="30"/>
        <v>#N/A</v>
      </c>
      <c r="GJ54" s="87" t="str">
        <f t="shared" si="31"/>
        <v/>
      </c>
      <c r="GK54" s="87" t="str">
        <f t="shared" si="32"/>
        <v/>
      </c>
      <c r="GL54" s="87" t="str">
        <f t="shared" si="33"/>
        <v/>
      </c>
      <c r="GM54" s="87" t="str">
        <f t="shared" si="34"/>
        <v/>
      </c>
    </row>
    <row r="55" spans="1:195" s="13" customFormat="1" ht="22.5" customHeight="1" outlineLevel="2">
      <c r="A55" s="1014"/>
      <c r="B55" s="166"/>
      <c r="C55" s="494"/>
      <c r="D55" s="664" t="s">
        <v>517</v>
      </c>
      <c r="E55" s="688" t="s">
        <v>168</v>
      </c>
      <c r="F55" s="688">
        <v>1</v>
      </c>
      <c r="G55" s="688">
        <v>1</v>
      </c>
      <c r="H55" s="688">
        <v>1</v>
      </c>
      <c r="I55" s="663" t="s">
        <v>357</v>
      </c>
      <c r="J55" s="167"/>
      <c r="K55" s="165"/>
      <c r="L55" s="665">
        <v>1908</v>
      </c>
      <c r="M55" s="167" t="str">
        <f t="shared" si="37"/>
        <v>明41</v>
      </c>
      <c r="N55" s="665">
        <f t="shared" si="67"/>
        <v>112</v>
      </c>
      <c r="O55" s="697">
        <v>77.5</v>
      </c>
      <c r="P55" s="693" t="s">
        <v>91</v>
      </c>
      <c r="Q55" s="68"/>
      <c r="R55" s="168"/>
      <c r="S55" s="168"/>
      <c r="T55" s="169"/>
      <c r="U55" s="461" t="e">
        <f t="shared" si="38"/>
        <v>#DIV/0!</v>
      </c>
      <c r="V55" s="461" t="e">
        <f t="shared" si="39"/>
        <v>#DIV/0!</v>
      </c>
      <c r="W55" s="462" t="e">
        <f t="shared" si="40"/>
        <v>#DIV/0!</v>
      </c>
      <c r="X55" s="68"/>
      <c r="Y55" s="68"/>
      <c r="Z55" s="68"/>
      <c r="AA55" s="68"/>
      <c r="AB55" s="68"/>
      <c r="AC55" s="79" t="str">
        <f t="shared" si="41"/>
        <v>7: 100㎡未満</v>
      </c>
      <c r="AD55" s="69"/>
      <c r="AE55" s="69" t="str">
        <f t="shared" si="42"/>
        <v/>
      </c>
      <c r="AF55" s="170"/>
      <c r="AG55" s="170"/>
      <c r="AH55" s="171"/>
      <c r="AI55" s="170"/>
      <c r="AJ55" s="170"/>
      <c r="AK55" s="170"/>
      <c r="AL55" s="172"/>
      <c r="AM55" s="172"/>
      <c r="AN55" s="172"/>
      <c r="AO55" s="172"/>
      <c r="AP55" s="173"/>
      <c r="AQ55" s="463" t="str">
        <f t="shared" si="43"/>
        <v/>
      </c>
      <c r="AR55" s="464"/>
      <c r="AS55" s="464"/>
      <c r="AT55" s="464"/>
      <c r="AU55" s="464"/>
      <c r="AV55" s="464"/>
      <c r="AW55" s="464"/>
      <c r="AX55" s="464"/>
      <c r="AY55" s="464"/>
      <c r="AZ55" s="464"/>
      <c r="BA55" s="464"/>
      <c r="BB55" s="68">
        <f t="shared" si="44"/>
        <v>107</v>
      </c>
      <c r="BC55" s="68"/>
      <c r="BD55" s="68">
        <f t="shared" si="45"/>
        <v>107</v>
      </c>
      <c r="BE55" s="69" t="e">
        <f t="shared" si="68"/>
        <v>#REF!</v>
      </c>
      <c r="BF55" s="146"/>
      <c r="BG55" s="465"/>
      <c r="BH55" s="466"/>
      <c r="BI55" s="174"/>
      <c r="BJ55" s="175"/>
      <c r="BK55" s="467"/>
      <c r="BL55" s="465"/>
      <c r="BM55" s="441" t="str">
        <f t="shared" si="46"/>
        <v/>
      </c>
      <c r="BN55" s="663" t="s">
        <v>91</v>
      </c>
      <c r="BO55" s="663">
        <v>1</v>
      </c>
      <c r="BP55" s="441"/>
      <c r="BQ55" s="1023" t="s">
        <v>414</v>
      </c>
      <c r="BR55" s="663"/>
      <c r="BS55" s="663"/>
      <c r="BT55" s="663"/>
      <c r="BU55" s="663"/>
      <c r="BV55" s="663"/>
      <c r="BW55" s="663"/>
      <c r="BX55" s="663"/>
      <c r="BY55" s="663"/>
      <c r="BZ55" s="441"/>
      <c r="CA55" s="695"/>
      <c r="CB55" s="702"/>
      <c r="CC55" s="499"/>
      <c r="CD55" s="192">
        <v>1</v>
      </c>
      <c r="CE55" s="177">
        <v>1</v>
      </c>
      <c r="CF55" s="178" t="str">
        <f t="shared" si="64"/>
        <v/>
      </c>
      <c r="CG55" s="176" t="str">
        <f t="shared" si="12"/>
        <v/>
      </c>
      <c r="CH55" s="179"/>
      <c r="CI55" s="106" t="str">
        <f t="shared" si="13"/>
        <v/>
      </c>
      <c r="CJ55" s="75" t="s">
        <v>387</v>
      </c>
      <c r="CK55" s="180" t="str">
        <f t="shared" si="14"/>
        <v/>
      </c>
      <c r="CL55" s="75">
        <v>1</v>
      </c>
      <c r="CM55" s="181" t="str">
        <f t="shared" si="47"/>
        <v/>
      </c>
      <c r="CN55" s="107" t="e">
        <v>#N/A</v>
      </c>
      <c r="CO55" s="75" t="e">
        <v>#N/A</v>
      </c>
      <c r="CP55" s="180" t="e">
        <f t="shared" si="48"/>
        <v>#N/A</v>
      </c>
      <c r="CQ55" s="75">
        <v>1</v>
      </c>
      <c r="CR55" s="181" t="e">
        <f t="shared" si="49"/>
        <v>#N/A</v>
      </c>
      <c r="CS55" s="107" t="e">
        <v>#N/A</v>
      </c>
      <c r="CT55" s="75" t="e">
        <v>#N/A</v>
      </c>
      <c r="CU55" s="180" t="e">
        <f t="shared" si="17"/>
        <v>#N/A</v>
      </c>
      <c r="CV55" s="75">
        <v>1</v>
      </c>
      <c r="CW55" s="181" t="e">
        <f t="shared" si="66"/>
        <v>#N/A</v>
      </c>
      <c r="CX55" s="107" t="e">
        <v>#N/A</v>
      </c>
      <c r="CY55" s="75" t="e">
        <v>#N/A</v>
      </c>
      <c r="CZ55" s="180" t="e">
        <f t="shared" si="51"/>
        <v>#N/A</v>
      </c>
      <c r="DA55" s="75">
        <v>1</v>
      </c>
      <c r="DB55" s="182" t="e">
        <f t="shared" si="52"/>
        <v>#N/A</v>
      </c>
      <c r="DC55" s="109" t="str">
        <f t="shared" si="18"/>
        <v/>
      </c>
      <c r="DD55" s="76" t="str">
        <f t="shared" si="36"/>
        <v/>
      </c>
      <c r="DE55" s="82">
        <v>1</v>
      </c>
      <c r="DF55" s="183" t="str">
        <f t="shared" si="19"/>
        <v/>
      </c>
      <c r="DG55" s="85" t="s">
        <v>387</v>
      </c>
      <c r="DH55" s="184" t="str">
        <f t="shared" si="53"/>
        <v/>
      </c>
      <c r="DI55" s="77">
        <v>3</v>
      </c>
      <c r="DJ55" s="185" t="str">
        <f t="shared" si="54"/>
        <v/>
      </c>
      <c r="DK55" s="78" t="str">
        <f t="shared" si="55"/>
        <v/>
      </c>
      <c r="DL55" s="75" t="s">
        <v>387</v>
      </c>
      <c r="DM55" s="180" t="str">
        <f t="shared" si="56"/>
        <v/>
      </c>
      <c r="DN55" s="75">
        <v>1</v>
      </c>
      <c r="DO55" s="181" t="str">
        <f t="shared" si="57"/>
        <v/>
      </c>
      <c r="DP55" s="78" t="str">
        <f t="shared" si="58"/>
        <v/>
      </c>
      <c r="DQ55" s="75" t="s">
        <v>387</v>
      </c>
      <c r="DR55" s="180" t="str">
        <f t="shared" si="59"/>
        <v/>
      </c>
      <c r="DS55" s="75">
        <v>1</v>
      </c>
      <c r="DT55" s="181" t="str">
        <f t="shared" si="60"/>
        <v/>
      </c>
      <c r="DU55" s="78" t="str">
        <f t="shared" si="61"/>
        <v/>
      </c>
      <c r="DV55" s="75" t="s">
        <v>387</v>
      </c>
      <c r="DW55" s="180" t="str">
        <f t="shared" si="62"/>
        <v/>
      </c>
      <c r="DX55" s="75">
        <v>1</v>
      </c>
      <c r="DY55" s="154" t="str">
        <f t="shared" si="63"/>
        <v/>
      </c>
      <c r="DZ55" s="506"/>
      <c r="EA55" s="812"/>
      <c r="EB55" s="808"/>
      <c r="EC55" s="808"/>
      <c r="ED55" s="816"/>
      <c r="EE55" s="845"/>
      <c r="EF55" s="744"/>
      <c r="EG55" s="745"/>
      <c r="EH55" s="745"/>
      <c r="EI55" s="757" t="s">
        <v>626</v>
      </c>
      <c r="EJ55" s="780" t="s">
        <v>626</v>
      </c>
      <c r="EK55" s="881"/>
      <c r="EL55" s="778"/>
      <c r="EM55" s="778"/>
      <c r="EN55" s="778"/>
      <c r="EO55" s="768"/>
      <c r="EP55" s="881"/>
      <c r="EQ55" s="778"/>
      <c r="ER55" s="778"/>
      <c r="ES55" s="778"/>
      <c r="ET55" s="768"/>
      <c r="EU55" s="881"/>
      <c r="EV55" s="778"/>
      <c r="EW55" s="778"/>
      <c r="EX55" s="778"/>
      <c r="EY55" s="768"/>
      <c r="EZ55" s="881"/>
      <c r="FA55" s="778"/>
      <c r="FB55" s="779"/>
      <c r="FC55" s="757" t="s">
        <v>626</v>
      </c>
      <c r="FD55" s="780" t="s">
        <v>626</v>
      </c>
      <c r="FE55" s="744"/>
      <c r="FF55" s="745"/>
      <c r="FG55" s="745"/>
      <c r="FH55" s="745"/>
      <c r="FI55" s="746"/>
      <c r="FJ55" s="858"/>
      <c r="FK55" s="745"/>
      <c r="FL55" s="745"/>
      <c r="FM55" s="745"/>
      <c r="FN55" s="907"/>
      <c r="FO55" s="210"/>
      <c r="FP55" s="43"/>
      <c r="FQ55" s="43"/>
      <c r="FR55" s="55" t="str">
        <f t="shared" si="26"/>
        <v/>
      </c>
      <c r="FS55" s="43"/>
      <c r="FT55" s="56" t="str">
        <f>IF(AR55="","",INDEX($FZ$2:$GD$2,2,MATCH(AR55,#REF!,0)))</f>
        <v/>
      </c>
      <c r="FU55" s="57" t="str">
        <f>IF(AS55="","",INDEX($FZ$2:$GD$2,2,MATCH(AS55,#REF!,0)))</f>
        <v/>
      </c>
      <c r="FV55" s="57" t="str">
        <f>IF(AT55="","",INDEX($FZ$2:$GD$2,2,MATCH(AT55,#REF!,0)))</f>
        <v/>
      </c>
      <c r="FW55" s="57" t="str">
        <f>IF(AU55="","",INDEX($FZ$2:$GD$2,2,MATCH(AU55,#REF!,0)))</f>
        <v/>
      </c>
      <c r="FX55" s="57" t="str">
        <f>IF(AV55="","",INDEX($FZ$2:$GD$2,2,MATCH(AV55,#REF!,0)))</f>
        <v/>
      </c>
      <c r="FY55" s="57" t="str">
        <f>IF(AW55="","",INDEX($FZ$2:$GD$2,2,MATCH(AW55,#REF!,0)))</f>
        <v/>
      </c>
      <c r="FZ55" s="57" t="str">
        <f>IF(AX55="","",INDEX($FZ$2:$GD$2,2,MATCH(AX55,#REF!,0)))</f>
        <v/>
      </c>
      <c r="GA55" s="57" t="str">
        <f>IF(AY55="","",INDEX($FZ$2:$GD$2,2,MATCH(AY55,#REF!,0)))</f>
        <v/>
      </c>
      <c r="GB55" s="57" t="str">
        <f>IF(AZ55="","",INDEX($FZ$2:$GD$2,2,MATCH(AZ55,#REF!,0)))</f>
        <v/>
      </c>
      <c r="GC55" s="58" t="str">
        <f>IF(BA55="","",INDEX($FZ$2:$GD$2,2,MATCH(BA55,#REF!,0)))</f>
        <v/>
      </c>
      <c r="GD55" s="59" t="e">
        <f>SUMPRODUCT(FT55:GC55,#REF!)</f>
        <v>#REF!</v>
      </c>
      <c r="GE55" s="43"/>
      <c r="GF55" s="88" t="str">
        <f t="shared" si="27"/>
        <v/>
      </c>
      <c r="GG55" s="88" t="e">
        <f t="shared" si="28"/>
        <v>#N/A</v>
      </c>
      <c r="GH55" s="88" t="e">
        <f t="shared" si="29"/>
        <v>#N/A</v>
      </c>
      <c r="GI55" s="87" t="e">
        <f t="shared" si="30"/>
        <v>#N/A</v>
      </c>
      <c r="GJ55" s="87" t="str">
        <f t="shared" si="31"/>
        <v/>
      </c>
      <c r="GK55" s="87" t="str">
        <f t="shared" si="32"/>
        <v/>
      </c>
      <c r="GL55" s="87" t="str">
        <f t="shared" si="33"/>
        <v/>
      </c>
      <c r="GM55" s="87" t="str">
        <f t="shared" si="34"/>
        <v/>
      </c>
    </row>
    <row r="56" spans="1:195" s="13" customFormat="1" ht="22.5" customHeight="1" outlineLevel="2">
      <c r="A56" s="1014"/>
      <c r="B56" s="166"/>
      <c r="C56" s="494"/>
      <c r="D56" s="660" t="s">
        <v>369</v>
      </c>
      <c r="E56" s="688" t="s">
        <v>556</v>
      </c>
      <c r="F56" s="688">
        <v>1</v>
      </c>
      <c r="G56" s="688">
        <v>1</v>
      </c>
      <c r="H56" s="688">
        <v>1</v>
      </c>
      <c r="I56" s="663" t="s">
        <v>353</v>
      </c>
      <c r="J56" s="167"/>
      <c r="K56" s="165"/>
      <c r="L56" s="665">
        <v>2020</v>
      </c>
      <c r="M56" s="167" t="str">
        <f>IF(OR(L56="",TYPE(L56)&lt;&gt;1),"",TEXT(DATEVALUE(L56&amp;"/1/1"),"gge"))</f>
        <v>令2</v>
      </c>
      <c r="N56" s="665">
        <f t="shared" si="67"/>
        <v>0</v>
      </c>
      <c r="O56" s="697">
        <v>844.8</v>
      </c>
      <c r="P56" s="694" t="s">
        <v>610</v>
      </c>
      <c r="Q56" s="68"/>
      <c r="R56" s="168"/>
      <c r="S56" s="168"/>
      <c r="T56" s="169"/>
      <c r="U56" s="461" t="e">
        <f>IF(OR(TYPE(O56)&lt;&gt;1,O56=""),"",IF(O56=0,0,ROUND(O56/(R56+S56)*1.1,0)))</f>
        <v>#DIV/0!</v>
      </c>
      <c r="V56" s="461" t="e">
        <f>IF(OR(TYPE(O56)&lt;&gt;1,O56=""),"",IF(O56=0,0,ROUND((O56/(R56+S56))^0.5*1.1*4*(4*R56+1)*0.7,0)))</f>
        <v>#DIV/0!</v>
      </c>
      <c r="W56" s="462" t="e">
        <f>IF(OR(TYPE(O56)&lt;&gt;1,O56=""),"",IF(O56=0,0,ROUND((O56/(R56+S56))^0.5*1.1*4*(4*R56+1)*0.3,0)))</f>
        <v>#DIV/0!</v>
      </c>
      <c r="X56" s="68"/>
      <c r="Y56" s="68"/>
      <c r="Z56" s="68"/>
      <c r="AA56" s="68"/>
      <c r="AB56" s="68"/>
      <c r="AC56" s="79" t="str">
        <f>IF(OR(O56="",TYPE(O56)&lt;&gt;1),"",IF(O56&gt;=5000,"1: 5,000㎡以上",IF(O56&gt;=3000,"2: 3,000㎡以上",IF(O56&gt;=1000,"3: 1,000㎡以上",IF(O56&gt;=500,"4: 500㎡以上",IF(O56&gt;=200,"5: 200㎡以上",IF(O56&gt;=100,"6: 100㎡以上",IF(O56&gt;=0,"7: 100㎡未満",""))))))))</f>
        <v>4: 500㎡以上</v>
      </c>
      <c r="AD56" s="69"/>
      <c r="AE56" s="69" t="str">
        <f>IF(AD56="","",AD56-L56)</f>
        <v/>
      </c>
      <c r="AF56" s="170"/>
      <c r="AG56" s="170"/>
      <c r="AH56" s="171"/>
      <c r="AI56" s="170"/>
      <c r="AJ56" s="170"/>
      <c r="AK56" s="170"/>
      <c r="AL56" s="172"/>
      <c r="AM56" s="172"/>
      <c r="AN56" s="172"/>
      <c r="AO56" s="172"/>
      <c r="AP56" s="173"/>
      <c r="AQ56" s="463" t="str">
        <f>IF(OR(AP56="",BB56=""),"",IF(OR(AP56="80年以上",AP56="躯体補修の上80年以上"),80-BB56,IF(OR(AP56="60年以上80年未満",AP56="躯体補修の上60年未満"),IF(TYPE(AN56)=1,AN56-BB56,80-BB56),IF(OR(AP56="60年未満",AP56="60年"),60-BB56,IF(AP56="40年",40-BB56,"")))))</f>
        <v/>
      </c>
      <c r="AR56" s="464"/>
      <c r="AS56" s="464"/>
      <c r="AT56" s="464"/>
      <c r="AU56" s="464"/>
      <c r="AV56" s="464"/>
      <c r="AW56" s="464"/>
      <c r="AX56" s="464"/>
      <c r="AY56" s="464"/>
      <c r="AZ56" s="464"/>
      <c r="BA56" s="464"/>
      <c r="BB56" s="68">
        <f>IF(AND(TYPE(B$4)=1,B$4&lt;&gt;"",TYPE(L56)=1,L56&lt;&gt;""),B$4-L56,"")</f>
        <v>-5</v>
      </c>
      <c r="BC56" s="68"/>
      <c r="BD56" s="68">
        <f>IF(BB56="","",BB56+BC56)</f>
        <v>-5</v>
      </c>
      <c r="BE56" s="69" t="e">
        <f t="shared" si="68"/>
        <v>#REF!</v>
      </c>
      <c r="BF56" s="146"/>
      <c r="BG56" s="465"/>
      <c r="BH56" s="466"/>
      <c r="BI56" s="174"/>
      <c r="BJ56" s="175"/>
      <c r="BK56" s="467"/>
      <c r="BL56" s="465"/>
      <c r="BM56" s="441" t="str">
        <f>IF(OR(B$4="",AQ56=""),"",AQ56+B$4)</f>
        <v/>
      </c>
      <c r="BN56" s="661" t="s">
        <v>610</v>
      </c>
      <c r="BO56" s="663">
        <v>1</v>
      </c>
      <c r="BP56" s="441"/>
      <c r="BQ56" s="1023"/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0</v>
      </c>
      <c r="BW56" s="694" t="s">
        <v>0</v>
      </c>
      <c r="BX56" s="694" t="s">
        <v>0</v>
      </c>
      <c r="BY56" s="694" t="s">
        <v>607</v>
      </c>
      <c r="BZ56" s="441"/>
      <c r="CA56" s="695"/>
      <c r="CB56" s="696"/>
      <c r="CC56" s="499"/>
      <c r="CD56" s="192">
        <v>1</v>
      </c>
      <c r="CE56" s="177">
        <v>1</v>
      </c>
      <c r="CF56" s="178" t="str">
        <f t="shared" si="64"/>
        <v/>
      </c>
      <c r="CG56" s="176" t="str">
        <f t="shared" si="12"/>
        <v/>
      </c>
      <c r="CH56" s="179"/>
      <c r="CI56" s="106" t="str">
        <f t="shared" si="13"/>
        <v/>
      </c>
      <c r="CJ56" s="75" t="s">
        <v>387</v>
      </c>
      <c r="CK56" s="180" t="str">
        <f t="shared" si="14"/>
        <v/>
      </c>
      <c r="CL56" s="75">
        <v>1</v>
      </c>
      <c r="CM56" s="181" t="str">
        <f>IF(CI56="","",CK56/CL56)</f>
        <v/>
      </c>
      <c r="CN56" s="107" t="e">
        <v>#N/A</v>
      </c>
      <c r="CO56" s="75" t="e">
        <v>#N/A</v>
      </c>
      <c r="CP56" s="180" t="e">
        <f>IF(OR(CN56="",$O56="",TYPE($O56)&lt;&gt;1),"",ROUND($O56*CO56,0))</f>
        <v>#N/A</v>
      </c>
      <c r="CQ56" s="75">
        <v>1</v>
      </c>
      <c r="CR56" s="181" t="e">
        <f>IF(CN56="","",CP56/CQ56)</f>
        <v>#N/A</v>
      </c>
      <c r="CS56" s="107" t="e">
        <v>#N/A</v>
      </c>
      <c r="CT56" s="75" t="e">
        <v>#N/A</v>
      </c>
      <c r="CU56" s="180" t="e">
        <f t="shared" si="17"/>
        <v>#N/A</v>
      </c>
      <c r="CV56" s="75">
        <v>1</v>
      </c>
      <c r="CW56" s="181" t="e">
        <f>IF(CS56="","",CU56/CV56)</f>
        <v>#N/A</v>
      </c>
      <c r="CX56" s="107" t="e">
        <v>#N/A</v>
      </c>
      <c r="CY56" s="75" t="e">
        <v>#N/A</v>
      </c>
      <c r="CZ56" s="180" t="e">
        <f>IF(OR(CX56="",$O56="",TYPE($O56)&lt;&gt;1),"",ROUND($O56*CY56,0))</f>
        <v>#N/A</v>
      </c>
      <c r="DA56" s="75">
        <v>1</v>
      </c>
      <c r="DB56" s="182" t="e">
        <f>IF($CX56="","",$CZ56/$DA56)</f>
        <v>#N/A</v>
      </c>
      <c r="DC56" s="109" t="str">
        <f t="shared" si="18"/>
        <v/>
      </c>
      <c r="DD56" s="76" t="str">
        <f t="shared" si="36"/>
        <v/>
      </c>
      <c r="DE56" s="82">
        <v>1</v>
      </c>
      <c r="DF56" s="183" t="str">
        <f t="shared" si="19"/>
        <v/>
      </c>
      <c r="DG56" s="85" t="s">
        <v>387</v>
      </c>
      <c r="DH56" s="184" t="str">
        <f>IF(OR(DF56="",TYPE(DF56)&lt;&gt;1),"",ROUND(DF56*DG56,0))</f>
        <v/>
      </c>
      <c r="DI56" s="77">
        <v>3</v>
      </c>
      <c r="DJ56" s="185" t="str">
        <f>IF(DH56="","",DH56/DI56)</f>
        <v/>
      </c>
      <c r="DK56" s="78" t="str">
        <f>IF(DC56="","",DC56+20)</f>
        <v/>
      </c>
      <c r="DL56" s="75" t="s">
        <v>387</v>
      </c>
      <c r="DM56" s="180" t="str">
        <f>IF(OR(DK56="",$DF56="",TYPE($DF56)&lt;&gt;1),"",ROUND($DF56*DL56,0))</f>
        <v/>
      </c>
      <c r="DN56" s="75">
        <v>1</v>
      </c>
      <c r="DO56" s="181" t="str">
        <f>IF(DK56="","",DM56/DN56)</f>
        <v/>
      </c>
      <c r="DP56" s="78" t="str">
        <f>IF(DC56="","",IF(OR(DD56="RC",DD56="SRC",DD56="S"),DC56+40,""))</f>
        <v/>
      </c>
      <c r="DQ56" s="75" t="s">
        <v>387</v>
      </c>
      <c r="DR56" s="180" t="str">
        <f>IF(OR(DP56="",$DF56="",TYPE($DF56)&lt;&gt;1),"",ROUND($DF56*DQ56,0))</f>
        <v/>
      </c>
      <c r="DS56" s="75">
        <v>1</v>
      </c>
      <c r="DT56" s="181" t="str">
        <f>IF($DP56="","",$DR56/$DS56)</f>
        <v/>
      </c>
      <c r="DU56" s="78" t="str">
        <f>IF(DC56="","",IF(OR(DD56="RC",DD56="SRC"),DC56+60,""))</f>
        <v/>
      </c>
      <c r="DV56" s="75" t="s">
        <v>387</v>
      </c>
      <c r="DW56" s="180" t="str">
        <f>IF(OR(DU56="",$DF56="",TYPE($DF56)&lt;&gt;1),"",ROUND($DF56*DV56,0))</f>
        <v/>
      </c>
      <c r="DX56" s="75">
        <v>1</v>
      </c>
      <c r="DY56" s="154" t="str">
        <f>IF($DU56="","",$DW56/$DX56)</f>
        <v/>
      </c>
      <c r="DZ56" s="506"/>
      <c r="EA56" s="826"/>
      <c r="EB56" s="749"/>
      <c r="EC56" s="749"/>
      <c r="ED56" s="749"/>
      <c r="EE56" s="845"/>
      <c r="EF56" s="752"/>
      <c r="EG56" s="770" t="s">
        <v>627</v>
      </c>
      <c r="EH56" s="770" t="s">
        <v>627</v>
      </c>
      <c r="EI56" s="779"/>
      <c r="EJ56" s="751"/>
      <c r="EK56" s="752"/>
      <c r="EL56" s="749"/>
      <c r="EM56" s="749"/>
      <c r="EN56" s="749"/>
      <c r="EO56" s="751"/>
      <c r="EP56" s="752"/>
      <c r="EQ56" s="749"/>
      <c r="ER56" s="749"/>
      <c r="ES56" s="749"/>
      <c r="ET56" s="751"/>
      <c r="EU56" s="752"/>
      <c r="EV56" s="749"/>
      <c r="EW56" s="749"/>
      <c r="EX56" s="749"/>
      <c r="EY56" s="751"/>
      <c r="EZ56" s="752"/>
      <c r="FA56" s="757" t="s">
        <v>626</v>
      </c>
      <c r="FB56" s="757" t="s">
        <v>626</v>
      </c>
      <c r="FC56" s="749"/>
      <c r="FD56" s="751"/>
      <c r="FE56" s="752"/>
      <c r="FF56" s="749"/>
      <c r="FG56" s="749"/>
      <c r="FH56" s="749"/>
      <c r="FI56" s="751"/>
      <c r="FJ56" s="859"/>
      <c r="FK56" s="749"/>
      <c r="FL56" s="749"/>
      <c r="FM56" s="749"/>
      <c r="FN56" s="909"/>
      <c r="FO56" s="210"/>
      <c r="FP56" s="43"/>
      <c r="FQ56" s="43"/>
      <c r="FR56" s="55" t="str">
        <f t="shared" si="26"/>
        <v/>
      </c>
      <c r="FS56" s="43"/>
      <c r="FT56" s="56" t="str">
        <f>IF(AR56="","",INDEX($FZ$2:$GD$2,2,MATCH(AR56,#REF!,0)))</f>
        <v/>
      </c>
      <c r="FU56" s="57" t="str">
        <f>IF(AS56="","",INDEX($FZ$2:$GD$2,2,MATCH(AS56,#REF!,0)))</f>
        <v/>
      </c>
      <c r="FV56" s="57" t="str">
        <f>IF(AT56="","",INDEX($FZ$2:$GD$2,2,MATCH(AT56,#REF!,0)))</f>
        <v/>
      </c>
      <c r="FW56" s="57" t="str">
        <f>IF(AU56="","",INDEX($FZ$2:$GD$2,2,MATCH(AU56,#REF!,0)))</f>
        <v/>
      </c>
      <c r="FX56" s="57" t="str">
        <f>IF(AV56="","",INDEX($FZ$2:$GD$2,2,MATCH(AV56,#REF!,0)))</f>
        <v/>
      </c>
      <c r="FY56" s="57" t="str">
        <f>IF(AW56="","",INDEX($FZ$2:$GD$2,2,MATCH(AW56,#REF!,0)))</f>
        <v/>
      </c>
      <c r="FZ56" s="57" t="str">
        <f>IF(AX56="","",INDEX($FZ$2:$GD$2,2,MATCH(AX56,#REF!,0)))</f>
        <v/>
      </c>
      <c r="GA56" s="57" t="str">
        <f>IF(AY56="","",INDEX($FZ$2:$GD$2,2,MATCH(AY56,#REF!,0)))</f>
        <v/>
      </c>
      <c r="GB56" s="57" t="str">
        <f>IF(AZ56="","",INDEX($FZ$2:$GD$2,2,MATCH(AZ56,#REF!,0)))</f>
        <v/>
      </c>
      <c r="GC56" s="58" t="str">
        <f>IF(BA56="","",INDEX($FZ$2:$GD$2,2,MATCH(BA56,#REF!,0)))</f>
        <v/>
      </c>
      <c r="GD56" s="59" t="e">
        <f>SUMPRODUCT(FT56:GC56,#REF!)</f>
        <v>#REF!</v>
      </c>
      <c r="GE56" s="43"/>
      <c r="GF56" s="88" t="str">
        <f t="shared" si="27"/>
        <v/>
      </c>
      <c r="GG56" s="88" t="e">
        <f t="shared" si="28"/>
        <v>#N/A</v>
      </c>
      <c r="GH56" s="88" t="e">
        <f t="shared" si="29"/>
        <v>#N/A</v>
      </c>
      <c r="GI56" s="87" t="e">
        <f t="shared" si="30"/>
        <v>#N/A</v>
      </c>
      <c r="GJ56" s="87" t="str">
        <f t="shared" si="31"/>
        <v/>
      </c>
      <c r="GK56" s="87" t="str">
        <f t="shared" si="32"/>
        <v/>
      </c>
      <c r="GL56" s="87" t="str">
        <f t="shared" si="33"/>
        <v/>
      </c>
      <c r="GM56" s="87" t="str">
        <f t="shared" si="34"/>
        <v/>
      </c>
    </row>
    <row r="57" spans="1:195" s="147" customFormat="1" ht="22.5" customHeight="1" outlineLevel="2" collapsed="1">
      <c r="A57" s="1014"/>
      <c r="B57" s="166"/>
      <c r="C57" s="494"/>
      <c r="D57" s="660" t="s">
        <v>369</v>
      </c>
      <c r="E57" s="688" t="s">
        <v>557</v>
      </c>
      <c r="F57" s="688">
        <v>1</v>
      </c>
      <c r="G57" s="688">
        <v>1</v>
      </c>
      <c r="H57" s="688">
        <v>1</v>
      </c>
      <c r="I57" s="663" t="s">
        <v>353</v>
      </c>
      <c r="J57" s="167"/>
      <c r="K57" s="165"/>
      <c r="L57" s="662">
        <v>1986</v>
      </c>
      <c r="M57" s="167" t="str">
        <f t="shared" si="37"/>
        <v>昭61</v>
      </c>
      <c r="N57" s="665">
        <f t="shared" si="67"/>
        <v>34</v>
      </c>
      <c r="O57" s="698">
        <v>584.79999999999995</v>
      </c>
      <c r="P57" s="693" t="s">
        <v>68</v>
      </c>
      <c r="Q57" s="68"/>
      <c r="R57" s="168"/>
      <c r="S57" s="168"/>
      <c r="T57" s="169"/>
      <c r="U57" s="461" t="e">
        <f t="shared" si="38"/>
        <v>#DIV/0!</v>
      </c>
      <c r="V57" s="461" t="e">
        <f t="shared" si="39"/>
        <v>#DIV/0!</v>
      </c>
      <c r="W57" s="462" t="e">
        <f t="shared" si="40"/>
        <v>#DIV/0!</v>
      </c>
      <c r="X57" s="68"/>
      <c r="Y57" s="68"/>
      <c r="Z57" s="68"/>
      <c r="AA57" s="68"/>
      <c r="AB57" s="68"/>
      <c r="AC57" s="79" t="str">
        <f t="shared" si="41"/>
        <v>4: 500㎡以上</v>
      </c>
      <c r="AD57" s="69"/>
      <c r="AE57" s="69" t="str">
        <f t="shared" si="42"/>
        <v/>
      </c>
      <c r="AF57" s="170"/>
      <c r="AG57" s="170"/>
      <c r="AH57" s="171"/>
      <c r="AI57" s="170"/>
      <c r="AJ57" s="170"/>
      <c r="AK57" s="170"/>
      <c r="AL57" s="172"/>
      <c r="AM57" s="172"/>
      <c r="AN57" s="172"/>
      <c r="AO57" s="172"/>
      <c r="AP57" s="259"/>
      <c r="AQ57" s="259" t="str">
        <f t="shared" si="43"/>
        <v/>
      </c>
      <c r="AR57" s="470"/>
      <c r="AS57" s="470"/>
      <c r="AT57" s="470"/>
      <c r="AU57" s="470"/>
      <c r="AV57" s="470"/>
      <c r="AW57" s="470"/>
      <c r="AX57" s="470"/>
      <c r="AY57" s="470"/>
      <c r="AZ57" s="470"/>
      <c r="BA57" s="470"/>
      <c r="BB57" s="68">
        <f t="shared" si="44"/>
        <v>29</v>
      </c>
      <c r="BC57" s="68"/>
      <c r="BD57" s="68">
        <f t="shared" si="45"/>
        <v>29</v>
      </c>
      <c r="BE57" s="69" t="e">
        <f t="shared" si="68"/>
        <v>#REF!</v>
      </c>
      <c r="BF57" s="69"/>
      <c r="BG57" s="467"/>
      <c r="BH57" s="468"/>
      <c r="BI57" s="175"/>
      <c r="BJ57" s="175"/>
      <c r="BK57" s="467"/>
      <c r="BL57" s="467"/>
      <c r="BM57" s="447" t="str">
        <f t="shared" si="46"/>
        <v/>
      </c>
      <c r="BN57" s="663" t="s">
        <v>68</v>
      </c>
      <c r="BO57" s="663">
        <v>1</v>
      </c>
      <c r="BP57" s="447"/>
      <c r="BQ57" s="1023"/>
      <c r="BR57" s="694" t="s">
        <v>1</v>
      </c>
      <c r="BS57" s="694" t="s">
        <v>1</v>
      </c>
      <c r="BT57" s="694" t="s">
        <v>2</v>
      </c>
      <c r="BU57" s="694" t="s">
        <v>2</v>
      </c>
      <c r="BV57" s="694" t="s">
        <v>1</v>
      </c>
      <c r="BW57" s="693" t="s">
        <v>1</v>
      </c>
      <c r="BX57" s="694" t="s">
        <v>2</v>
      </c>
      <c r="BY57" s="693" t="s">
        <v>607</v>
      </c>
      <c r="BZ57" s="447"/>
      <c r="CA57" s="695"/>
      <c r="CB57" s="696"/>
      <c r="CC57" s="501"/>
      <c r="CD57" s="260">
        <v>1</v>
      </c>
      <c r="CE57" s="261" t="str">
        <f>IF($I57="","",IFERROR(INDEX(#REF!,MATCH('一覧（改訂後・学校空調は中規模で表示ver）'!$I57,#REF!,0),MATCH($CD$4,#REF!,0)),""))</f>
        <v/>
      </c>
      <c r="CF57" s="262" t="str">
        <f t="shared" si="64"/>
        <v/>
      </c>
      <c r="CG57" s="186" t="str">
        <f t="shared" si="12"/>
        <v/>
      </c>
      <c r="CH57" s="187"/>
      <c r="CI57" s="263" t="str">
        <f t="shared" si="13"/>
        <v/>
      </c>
      <c r="CJ57" s="74" t="str">
        <f>IF(OR($CI57="",$I57=""),"",INDEX(#REF!,MATCH($I57,#REF!,0),MATCH(CI$4,#REF!,0)))</f>
        <v/>
      </c>
      <c r="CK57" s="188" t="str">
        <f t="shared" si="14"/>
        <v/>
      </c>
      <c r="CL57" s="74">
        <v>1</v>
      </c>
      <c r="CM57" s="189" t="str">
        <f t="shared" si="47"/>
        <v/>
      </c>
      <c r="CN57" s="108" t="e">
        <f>IF(OR(O57="",TYPE(O57)&lt;&gt;1),"",IF(OR(BM57="",INDEX(#REF!,MATCH('一覧（改訂後・学校空調は中規模で表示ver）'!$Q57,#REF!,0),MATCH('一覧（改訂後・学校空調は中規模で表示ver）'!CN$4,#REF!,0))="",INDEX(#REF!,MATCH('一覧（改訂後・学校空調は中規模で表示ver）'!$Q57,#REF!,0),MATCH('一覧（改訂後・学校空調は中規模で表示ver）'!CN$4,#REF!,0))+$L57&gt;=BM57),"",IF(OR(BL57="事後保全対応で更新",BL57="事後保全のみ更新せず"),"",INDEX(#REF!,MATCH('一覧（改訂後・学校空調は中規模で表示ver）'!$Q57,#REF!,0),MATCH('一覧（改訂後・学校空調は中規模で表示ver）'!CN$4,#REF!,0))+$L57)))</f>
        <v>#REF!</v>
      </c>
      <c r="CO57" s="74" t="e">
        <f>IF(OR(CN57="",$I57=""),"",IF(AND(CN57&lt;&gt;"",$CI57=CN57),INDEX(#REF!,MATCH($I57,#REF!,0),MATCH(CN$4,#REF!,0))+35,INDEX(#REF!,MATCH($I57,#REF!,0),MATCH(CN$4,#REF!,0))))</f>
        <v>#REF!</v>
      </c>
      <c r="CP57" s="188" t="e">
        <f t="shared" si="48"/>
        <v>#REF!</v>
      </c>
      <c r="CQ57" s="74">
        <v>1</v>
      </c>
      <c r="CR57" s="189" t="e">
        <f t="shared" si="49"/>
        <v>#REF!</v>
      </c>
      <c r="CS57" s="108" t="e">
        <f>IF(OR(O57="",TYPE(O57)&lt;&gt;1),"",IF(OR(BM57="",INDEX(#REF!,MATCH('一覧（改訂後・学校空調は中規模で表示ver）'!Q57,#REF!,0),MATCH(CS$4,#REF!,0))="",INDEX(#REF!,MATCH('一覧（改訂後・学校空調は中規模で表示ver）'!Q57,#REF!,0),MATCH(CS$4,#REF!,0))+$L57&gt;=BM57),"",IF(OR(BL57="事後保全対応で更新",BL57="事後保全のみ更新せず"),"",INDEX(#REF!,MATCH('一覧（改訂後・学校空調は中規模で表示ver）'!$Q57,#REF!,0),MATCH('一覧（改訂後・学校空調は中規模で表示ver）'!CS$4,#REF!,0))+$L57)))</f>
        <v>#REF!</v>
      </c>
      <c r="CT57" s="74" t="e">
        <f>IF(OR(CS57="",$I57=""),"",IF(BL57="中規模のみで残存維持",IF(AND($CI57=CS57,CS57&lt;&gt;""),INDEX(#REF!,MATCH($I57,#REF!,0),MATCH(CN$4,#REF!,0))+35,INDEX(#REF!,MATCH($I57,#REF!,0),MATCH(CN$4,#REF!,0))),IF(AND($CI57=CS57,CS57&lt;&gt;""),INDEX(#REF!,MATCH($I57,#REF!,0),MATCH(CI$4,#REF!,0))+35,INDEX(#REF!,MATCH($I57,#REF!,0),MATCH(CS$4,#REF!,0)))))</f>
        <v>#REF!</v>
      </c>
      <c r="CU57" s="188" t="e">
        <f t="shared" si="17"/>
        <v>#REF!</v>
      </c>
      <c r="CV57" s="74">
        <v>1</v>
      </c>
      <c r="CW57" s="189" t="e">
        <f t="shared" si="66"/>
        <v>#REF!</v>
      </c>
      <c r="CX57" s="108" t="e">
        <f>IF(OR(O57="",TYPE(O57)&lt;&gt;1),"",IF(OR(BM57="",,INDEX(#REF!,MATCH('一覧（改訂後・学校空調は中規模で表示ver）'!$Q57,#REF!,0),MATCH('一覧（改訂後・学校空調は中規模で表示ver）'!CX$4,#REF!,0))="",INDEX(#REF!,MATCH('一覧（改訂後・学校空調は中規模で表示ver）'!$Q57,#REF!,0),MATCH('一覧（改訂後・学校空調は中規模で表示ver）'!CX$4,#REF!,0))+L57&gt;=BM57),"",IF(OR(BL57="事後保全対応で更新",BL57="事後保全のみ更新せず"),"",INDEX(#REF!,MATCH('一覧（改訂後・学校空調は中規模で表示ver）'!$Q57,#REF!,0),MATCH('一覧（改訂後・学校空調は中規模で表示ver）'!CX$4,#REF!,0))+L57)))</f>
        <v>#REF!</v>
      </c>
      <c r="CY57" s="74" t="e">
        <f>IF(OR(CX57="",$I57=""),"",IF(AND(CX57&lt;&gt;"",$CI57=CX57),INDEX(#REF!,MATCH($I57,#REF!,0),MATCH(CI$4,#REF!,0))+35,INDEX(#REF!,MATCH($I57,#REF!,0),MATCH(CX$4,#REF!,0))))</f>
        <v>#REF!</v>
      </c>
      <c r="CZ57" s="188" t="e">
        <f t="shared" si="51"/>
        <v>#REF!</v>
      </c>
      <c r="DA57" s="74">
        <v>1</v>
      </c>
      <c r="DB57" s="264" t="e">
        <f t="shared" si="52"/>
        <v>#REF!</v>
      </c>
      <c r="DC57" s="265" t="str">
        <f t="shared" si="18"/>
        <v/>
      </c>
      <c r="DD57" s="266" t="str">
        <f t="shared" si="36"/>
        <v/>
      </c>
      <c r="DE57" s="267">
        <v>1</v>
      </c>
      <c r="DF57" s="268" t="str">
        <f t="shared" si="19"/>
        <v/>
      </c>
      <c r="DG57" s="83" t="str">
        <f>IF($DC57="","",INDEX(#REF!,MATCH($I57,#REF!,0),MATCH(DC$4,#REF!,0)))</f>
        <v/>
      </c>
      <c r="DH57" s="269" t="str">
        <f t="shared" si="53"/>
        <v/>
      </c>
      <c r="DI57" s="270">
        <v>3</v>
      </c>
      <c r="DJ57" s="271" t="str">
        <f t="shared" si="54"/>
        <v/>
      </c>
      <c r="DK57" s="272" t="str">
        <f t="shared" si="55"/>
        <v/>
      </c>
      <c r="DL57" s="74" t="str">
        <f>IF(OR(DK57="",$I57=""),"",IF(AND(DK57&lt;&gt;"",$CI57=DK57),INDEX(#REF!,MATCH($I57,#REF!,0),MATCH(DL$4,#REF!,0))+35,INDEX(#REF!,MATCH($I57,#REF!,0),MATCH(DL$4,#REF!,0))))</f>
        <v/>
      </c>
      <c r="DM57" s="188" t="str">
        <f t="shared" si="56"/>
        <v/>
      </c>
      <c r="DN57" s="74">
        <v>1</v>
      </c>
      <c r="DO57" s="189" t="str">
        <f t="shared" si="57"/>
        <v/>
      </c>
      <c r="DP57" s="272" t="str">
        <f t="shared" si="58"/>
        <v/>
      </c>
      <c r="DQ57" s="74" t="str">
        <f>IF(OR(DP57="",$I57=""),"",IF(AND($BM57=DP57,DP57&lt;&gt;""),INDEX(#REF!,MATCH($I57,#REF!,0),MATCH(DQ$4,#REF!,0))+35,INDEX(#REF!,MATCH($I57,#REF!,0),MATCH(DQ$4,#REF!,0))))</f>
        <v/>
      </c>
      <c r="DR57" s="188" t="str">
        <f t="shared" si="59"/>
        <v/>
      </c>
      <c r="DS57" s="74">
        <v>1</v>
      </c>
      <c r="DT57" s="189" t="str">
        <f t="shared" si="60"/>
        <v/>
      </c>
      <c r="DU57" s="272" t="str">
        <f t="shared" si="61"/>
        <v/>
      </c>
      <c r="DV57" s="74" t="str">
        <f>IF(OR(DU57="",$I57=""),"",IF(AND(DU57&lt;&gt;"",$CI57=DU57),INDEX(#REF!,MATCH($I57,#REF!,0),MATCH(DV$4,#REF!,0))+35,INDEX(#REF!,MATCH($I57,#REF!,0),MATCH(DV$4,#REF!,0))))</f>
        <v/>
      </c>
      <c r="DW57" s="188" t="str">
        <f t="shared" si="62"/>
        <v/>
      </c>
      <c r="DX57" s="74">
        <v>1</v>
      </c>
      <c r="DY57" s="273" t="str">
        <f t="shared" si="63"/>
        <v/>
      </c>
      <c r="DZ57" s="517"/>
      <c r="EA57" s="812"/>
      <c r="EB57" s="808"/>
      <c r="EC57" s="808"/>
      <c r="ED57" s="745"/>
      <c r="EE57" s="845"/>
      <c r="EF57" s="744"/>
      <c r="EG57" s="745"/>
      <c r="EH57" s="775" t="s">
        <v>629</v>
      </c>
      <c r="EI57" s="781"/>
      <c r="EJ57" s="782"/>
      <c r="EK57" s="783"/>
      <c r="EL57" s="781"/>
      <c r="EM57" s="781"/>
      <c r="EN57" s="781"/>
      <c r="EO57" s="782"/>
      <c r="EP57" s="783"/>
      <c r="EQ57" s="781"/>
      <c r="ER57" s="781"/>
      <c r="ES57" s="781"/>
      <c r="ET57" s="782"/>
      <c r="EU57" s="783"/>
      <c r="EV57" s="781"/>
      <c r="EW57" s="781"/>
      <c r="EX57" s="781"/>
      <c r="EY57" s="782"/>
      <c r="EZ57" s="783"/>
      <c r="FA57" s="781"/>
      <c r="FB57" s="781"/>
      <c r="FC57" s="781"/>
      <c r="FD57" s="782"/>
      <c r="FE57" s="783"/>
      <c r="FF57" s="781"/>
      <c r="FG57" s="781"/>
      <c r="FH57" s="781"/>
      <c r="FI57" s="782"/>
      <c r="FJ57" s="865"/>
      <c r="FK57" s="781"/>
      <c r="FL57" s="781"/>
      <c r="FM57" s="781"/>
      <c r="FN57" s="912"/>
      <c r="FO57" s="29"/>
      <c r="FR57" s="148" t="str">
        <f t="shared" si="26"/>
        <v/>
      </c>
      <c r="FT57" s="149" t="str">
        <f>IF(AR57="","",INDEX($FZ$2:$GD$2,2,MATCH(AR57,#REF!,0)))</f>
        <v/>
      </c>
      <c r="FU57" s="150" t="str">
        <f>IF(AS57="","",INDEX($FZ$2:$GD$2,2,MATCH(AS57,#REF!,0)))</f>
        <v/>
      </c>
      <c r="FV57" s="150" t="str">
        <f>IF(AT57="","",INDEX($FZ$2:$GD$2,2,MATCH(AT57,#REF!,0)))</f>
        <v/>
      </c>
      <c r="FW57" s="150" t="str">
        <f>IF(AU57="","",INDEX($FZ$2:$GD$2,2,MATCH(AU57,#REF!,0)))</f>
        <v/>
      </c>
      <c r="FX57" s="150" t="str">
        <f>IF(AV57="","",INDEX($FZ$2:$GD$2,2,MATCH(AV57,#REF!,0)))</f>
        <v/>
      </c>
      <c r="FY57" s="150" t="str">
        <f>IF(AW57="","",INDEX($FZ$2:$GD$2,2,MATCH(AW57,#REF!,0)))</f>
        <v/>
      </c>
      <c r="FZ57" s="150" t="str">
        <f>IF(AX57="","",INDEX($FZ$2:$GD$2,2,MATCH(AX57,#REF!,0)))</f>
        <v/>
      </c>
      <c r="GA57" s="150" t="str">
        <f>IF(AY57="","",INDEX($FZ$2:$GD$2,2,MATCH(AY57,#REF!,0)))</f>
        <v/>
      </c>
      <c r="GB57" s="150" t="str">
        <f>IF(AZ57="","",INDEX($FZ$2:$GD$2,2,MATCH(AZ57,#REF!,0)))</f>
        <v/>
      </c>
      <c r="GC57" s="151" t="str">
        <f>IF(BA57="","",INDEX($FZ$2:$GD$2,2,MATCH(BA57,#REF!,0)))</f>
        <v/>
      </c>
      <c r="GD57" s="152" t="e">
        <f>SUMPRODUCT(FT57:GC57,#REF!)</f>
        <v>#REF!</v>
      </c>
      <c r="GF57" s="153" t="str">
        <f t="shared" si="27"/>
        <v/>
      </c>
      <c r="GG57" s="153" t="e">
        <f t="shared" si="28"/>
        <v>#REF!</v>
      </c>
      <c r="GH57" s="153" t="e">
        <f t="shared" si="29"/>
        <v>#REF!</v>
      </c>
      <c r="GI57" s="153" t="e">
        <f t="shared" si="30"/>
        <v>#REF!</v>
      </c>
      <c r="GJ57" s="153" t="str">
        <f t="shared" si="31"/>
        <v/>
      </c>
      <c r="GK57" s="153" t="str">
        <f t="shared" si="32"/>
        <v/>
      </c>
      <c r="GL57" s="153" t="str">
        <f t="shared" si="33"/>
        <v/>
      </c>
      <c r="GM57" s="153" t="str">
        <f t="shared" si="34"/>
        <v/>
      </c>
    </row>
    <row r="58" spans="1:195" s="147" customFormat="1" ht="22.5" customHeight="1" outlineLevel="2">
      <c r="A58" s="1014"/>
      <c r="B58" s="166"/>
      <c r="C58" s="494"/>
      <c r="D58" s="660" t="s">
        <v>369</v>
      </c>
      <c r="E58" s="688" t="s">
        <v>558</v>
      </c>
      <c r="F58" s="688">
        <v>1</v>
      </c>
      <c r="G58" s="688">
        <v>1</v>
      </c>
      <c r="H58" s="688">
        <v>1</v>
      </c>
      <c r="I58" s="663" t="s">
        <v>353</v>
      </c>
      <c r="J58" s="167"/>
      <c r="K58" s="165"/>
      <c r="L58" s="662">
        <v>1995</v>
      </c>
      <c r="M58" s="167" t="str">
        <f t="shared" si="37"/>
        <v>平7</v>
      </c>
      <c r="N58" s="665">
        <f t="shared" si="67"/>
        <v>25</v>
      </c>
      <c r="O58" s="698">
        <v>281.10000000000002</v>
      </c>
      <c r="P58" s="693" t="s">
        <v>68</v>
      </c>
      <c r="Q58" s="68"/>
      <c r="R58" s="168"/>
      <c r="S58" s="168"/>
      <c r="T58" s="169"/>
      <c r="U58" s="461" t="e">
        <f t="shared" si="38"/>
        <v>#DIV/0!</v>
      </c>
      <c r="V58" s="461" t="e">
        <f t="shared" si="39"/>
        <v>#DIV/0!</v>
      </c>
      <c r="W58" s="462" t="e">
        <f t="shared" si="40"/>
        <v>#DIV/0!</v>
      </c>
      <c r="X58" s="68"/>
      <c r="Y58" s="68"/>
      <c r="Z58" s="70"/>
      <c r="AA58" s="70"/>
      <c r="AB58" s="70"/>
      <c r="AC58" s="471" t="str">
        <f t="shared" si="41"/>
        <v>5: 200㎡以上</v>
      </c>
      <c r="AD58" s="71"/>
      <c r="AE58" s="71">
        <f>AD58-L58</f>
        <v>-1995</v>
      </c>
      <c r="AF58" s="274"/>
      <c r="AG58" s="274"/>
      <c r="AH58" s="275"/>
      <c r="AI58" s="274"/>
      <c r="AJ58" s="274"/>
      <c r="AK58" s="274"/>
      <c r="AL58" s="276"/>
      <c r="AM58" s="276"/>
      <c r="AN58" s="276"/>
      <c r="AO58" s="276"/>
      <c r="AP58" s="277"/>
      <c r="AQ58" s="259" t="str">
        <f t="shared" si="43"/>
        <v/>
      </c>
      <c r="AR58" s="472"/>
      <c r="AS58" s="472"/>
      <c r="AT58" s="472"/>
      <c r="AU58" s="472"/>
      <c r="AV58" s="472"/>
      <c r="AW58" s="472"/>
      <c r="AX58" s="472"/>
      <c r="AY58" s="472"/>
      <c r="AZ58" s="472"/>
      <c r="BA58" s="472"/>
      <c r="BB58" s="68">
        <f t="shared" si="44"/>
        <v>20</v>
      </c>
      <c r="BC58" s="70"/>
      <c r="BD58" s="68">
        <f t="shared" si="45"/>
        <v>20</v>
      </c>
      <c r="BE58" s="71" t="e">
        <f t="shared" si="68"/>
        <v>#REF!</v>
      </c>
      <c r="BF58" s="71"/>
      <c r="BG58" s="473"/>
      <c r="BH58" s="474"/>
      <c r="BI58" s="278"/>
      <c r="BJ58" s="278"/>
      <c r="BK58" s="473"/>
      <c r="BL58" s="467"/>
      <c r="BM58" s="447" t="str">
        <f t="shared" si="46"/>
        <v/>
      </c>
      <c r="BN58" s="663" t="s">
        <v>68</v>
      </c>
      <c r="BO58" s="663">
        <v>1</v>
      </c>
      <c r="BP58" s="447"/>
      <c r="BQ58" s="1023"/>
      <c r="BR58" s="694" t="s">
        <v>1</v>
      </c>
      <c r="BS58" s="694" t="s">
        <v>1</v>
      </c>
      <c r="BT58" s="694" t="s">
        <v>2</v>
      </c>
      <c r="BU58" s="694" t="s">
        <v>1</v>
      </c>
      <c r="BV58" s="694" t="s">
        <v>1</v>
      </c>
      <c r="BW58" s="694" t="s">
        <v>1</v>
      </c>
      <c r="BX58" s="694" t="s">
        <v>2</v>
      </c>
      <c r="BY58" s="694" t="s">
        <v>607</v>
      </c>
      <c r="BZ58" s="447"/>
      <c r="CA58" s="695"/>
      <c r="CB58" s="696"/>
      <c r="CC58" s="501"/>
      <c r="CD58" s="260">
        <v>1</v>
      </c>
      <c r="CE58" s="261" t="str">
        <f>IF($I58="","",IFERROR(INDEX(#REF!,MATCH('一覧（改訂後・学校空調は中規模で表示ver）'!$I58,#REF!,0),MATCH($CD$4,#REF!,0)),""))</f>
        <v/>
      </c>
      <c r="CF58" s="262" t="str">
        <f t="shared" si="64"/>
        <v/>
      </c>
      <c r="CG58" s="186" t="str">
        <f t="shared" si="12"/>
        <v/>
      </c>
      <c r="CH58" s="187"/>
      <c r="CI58" s="263" t="str">
        <f t="shared" si="13"/>
        <v/>
      </c>
      <c r="CJ58" s="74" t="str">
        <f>IF(OR($CI58="",$I58=""),"",INDEX(#REF!,MATCH($I58,#REF!,0),MATCH(CI$4,#REF!,0)))</f>
        <v/>
      </c>
      <c r="CK58" s="188" t="str">
        <f t="shared" si="14"/>
        <v/>
      </c>
      <c r="CL58" s="74">
        <v>1</v>
      </c>
      <c r="CM58" s="189" t="str">
        <f t="shared" si="47"/>
        <v/>
      </c>
      <c r="CN58" s="108" t="e">
        <f>IF(OR(O58="",TYPE(O58)&lt;&gt;1),"",IF(OR(BM58="",INDEX(#REF!,MATCH('一覧（改訂後・学校空調は中規模で表示ver）'!$Q58,#REF!,0),MATCH('一覧（改訂後・学校空調は中規模で表示ver）'!CN$4,#REF!,0))="",INDEX(#REF!,MATCH('一覧（改訂後・学校空調は中規模で表示ver）'!$Q58,#REF!,0),MATCH('一覧（改訂後・学校空調は中規模で表示ver）'!CN$4,#REF!,0))+$L58&gt;=BM58),"",IF(OR(BL58="事後保全対応で更新",BL58="事後保全のみ更新せず"),"",INDEX(#REF!,MATCH('一覧（改訂後・学校空調は中規模で表示ver）'!$Q58,#REF!,0),MATCH('一覧（改訂後・学校空調は中規模で表示ver）'!CN$4,#REF!,0))+$L58)))</f>
        <v>#REF!</v>
      </c>
      <c r="CO58" s="74" t="e">
        <f>IF(OR(CN58="",$I58=""),"",IF(AND(CN58&lt;&gt;"",$CI58=CN58),INDEX(#REF!,MATCH($I58,#REF!,0),MATCH(CN$4,#REF!,0))+35,INDEX(#REF!,MATCH($I58,#REF!,0),MATCH(CN$4,#REF!,0))))</f>
        <v>#REF!</v>
      </c>
      <c r="CP58" s="188" t="e">
        <f t="shared" si="48"/>
        <v>#REF!</v>
      </c>
      <c r="CQ58" s="74">
        <v>1</v>
      </c>
      <c r="CR58" s="189" t="e">
        <f t="shared" si="49"/>
        <v>#REF!</v>
      </c>
      <c r="CS58" s="108" t="e">
        <f>IF(OR(O58="",TYPE(O58)&lt;&gt;1),"",IF(OR(BM58="",INDEX(#REF!,MATCH('一覧（改訂後・学校空調は中規模で表示ver）'!Q58,#REF!,0),MATCH(CS$4,#REF!,0))="",INDEX(#REF!,MATCH('一覧（改訂後・学校空調は中規模で表示ver）'!Q58,#REF!,0),MATCH(CS$4,#REF!,0))+$L58&gt;=BM58),"",IF(OR(BL58="事後保全対応で更新",BL58="事後保全のみ更新せず"),"",INDEX(#REF!,MATCH('一覧（改訂後・学校空調は中規模で表示ver）'!$Q58,#REF!,0),MATCH('一覧（改訂後・学校空調は中規模で表示ver）'!CS$4,#REF!,0))+$L58)))</f>
        <v>#REF!</v>
      </c>
      <c r="CT58" s="74" t="e">
        <f>IF(OR(CS58="",$I58=""),"",IF(BL58="中規模のみで残存維持",IF(AND($CI58=CS58,CS58&lt;&gt;""),INDEX(#REF!,MATCH($I58,#REF!,0),MATCH(CN$4,#REF!,0))+35,INDEX(#REF!,MATCH($I58,#REF!,0),MATCH(CN$4,#REF!,0))),IF(AND($CI58=CS58,CS58&lt;&gt;""),INDEX(#REF!,MATCH($I58,#REF!,0),MATCH(CI$4,#REF!,0))+35,INDEX(#REF!,MATCH($I58,#REF!,0),MATCH(CS$4,#REF!,0)))))</f>
        <v>#REF!</v>
      </c>
      <c r="CU58" s="188" t="e">
        <f t="shared" si="17"/>
        <v>#REF!</v>
      </c>
      <c r="CV58" s="74">
        <v>1</v>
      </c>
      <c r="CW58" s="189" t="e">
        <f t="shared" si="66"/>
        <v>#REF!</v>
      </c>
      <c r="CX58" s="108" t="e">
        <f>IF(OR(O58="",TYPE(O58)&lt;&gt;1),"",IF(OR(BM58="",,INDEX(#REF!,MATCH('一覧（改訂後・学校空調は中規模で表示ver）'!$Q58,#REF!,0),MATCH('一覧（改訂後・学校空調は中規模で表示ver）'!CX$4,#REF!,0))="",INDEX(#REF!,MATCH('一覧（改訂後・学校空調は中規模で表示ver）'!$Q58,#REF!,0),MATCH('一覧（改訂後・学校空調は中規模で表示ver）'!CX$4,#REF!,0))+L58&gt;=BM58),"",IF(OR(BL58="事後保全対応で更新",BL58="事後保全のみ更新せず"),"",INDEX(#REF!,MATCH('一覧（改訂後・学校空調は中規模で表示ver）'!$Q58,#REF!,0),MATCH('一覧（改訂後・学校空調は中規模で表示ver）'!CX$4,#REF!,0))+L58)))</f>
        <v>#REF!</v>
      </c>
      <c r="CY58" s="74" t="e">
        <f>IF(OR(CX58="",$I58=""),"",IF(AND(CX58&lt;&gt;"",$CI58=CX58),INDEX(#REF!,MATCH($I58,#REF!,0),MATCH(CI$4,#REF!,0))+35,INDEX(#REF!,MATCH($I58,#REF!,0),MATCH(CX$4,#REF!,0))))</f>
        <v>#REF!</v>
      </c>
      <c r="CZ58" s="188" t="e">
        <f t="shared" si="51"/>
        <v>#REF!</v>
      </c>
      <c r="DA58" s="74">
        <v>1</v>
      </c>
      <c r="DB58" s="264" t="e">
        <f t="shared" si="52"/>
        <v>#REF!</v>
      </c>
      <c r="DC58" s="265" t="str">
        <f t="shared" si="18"/>
        <v/>
      </c>
      <c r="DD58" s="266" t="str">
        <f t="shared" si="36"/>
        <v/>
      </c>
      <c r="DE58" s="267">
        <v>1</v>
      </c>
      <c r="DF58" s="268" t="str">
        <f t="shared" si="19"/>
        <v/>
      </c>
      <c r="DG58" s="83" t="str">
        <f>IF($DC58="","",INDEX(#REF!,MATCH($I58,#REF!,0),MATCH(DC$4,#REF!,0)))</f>
        <v/>
      </c>
      <c r="DH58" s="269" t="str">
        <f t="shared" si="53"/>
        <v/>
      </c>
      <c r="DI58" s="270">
        <v>3</v>
      </c>
      <c r="DJ58" s="271" t="str">
        <f t="shared" si="54"/>
        <v/>
      </c>
      <c r="DK58" s="272" t="str">
        <f t="shared" si="55"/>
        <v/>
      </c>
      <c r="DL58" s="74" t="str">
        <f>IF(OR(DK58="",$I58=""),"",IF(AND(DK58&lt;&gt;"",$CI58=DK58),INDEX(#REF!,MATCH($I58,#REF!,0),MATCH(DL$4,#REF!,0))+35,INDEX(#REF!,MATCH($I58,#REF!,0),MATCH(DL$4,#REF!,0))))</f>
        <v/>
      </c>
      <c r="DM58" s="188" t="str">
        <f t="shared" si="56"/>
        <v/>
      </c>
      <c r="DN58" s="74">
        <v>1</v>
      </c>
      <c r="DO58" s="189" t="str">
        <f t="shared" si="57"/>
        <v/>
      </c>
      <c r="DP58" s="272" t="str">
        <f t="shared" si="58"/>
        <v/>
      </c>
      <c r="DQ58" s="74" t="str">
        <f>IF(OR(DP58="",$I58=""),"",IF(AND($BM58=DP58,DP58&lt;&gt;""),INDEX(#REF!,MATCH($I58,#REF!,0),MATCH(DQ$4,#REF!,0))+35,INDEX(#REF!,MATCH($I58,#REF!,0),MATCH(DQ$4,#REF!,0))))</f>
        <v/>
      </c>
      <c r="DR58" s="188" t="str">
        <f t="shared" si="59"/>
        <v/>
      </c>
      <c r="DS58" s="74">
        <v>1</v>
      </c>
      <c r="DT58" s="189" t="str">
        <f t="shared" si="60"/>
        <v/>
      </c>
      <c r="DU58" s="272" t="str">
        <f t="shared" si="61"/>
        <v/>
      </c>
      <c r="DV58" s="74" t="str">
        <f>IF(OR(DU58="",$I58=""),"",IF(AND(DU58&lt;&gt;"",$CI58=DU58),INDEX(#REF!,MATCH($I58,#REF!,0),MATCH(DV$4,#REF!,0))+35,INDEX(#REF!,MATCH($I58,#REF!,0),MATCH(DV$4,#REF!,0))))</f>
        <v/>
      </c>
      <c r="DW58" s="188" t="str">
        <f t="shared" si="62"/>
        <v/>
      </c>
      <c r="DX58" s="74">
        <v>1</v>
      </c>
      <c r="DY58" s="273" t="str">
        <f t="shared" si="63"/>
        <v/>
      </c>
      <c r="DZ58" s="517"/>
      <c r="EA58" s="812"/>
      <c r="EB58" s="808"/>
      <c r="EC58" s="808"/>
      <c r="ED58" s="816"/>
      <c r="EE58" s="842"/>
      <c r="EF58" s="752"/>
      <c r="EG58" s="749"/>
      <c r="EH58" s="749"/>
      <c r="EI58" s="762" t="s">
        <v>628</v>
      </c>
      <c r="EJ58" s="751"/>
      <c r="EK58" s="752"/>
      <c r="EL58" s="749"/>
      <c r="EM58" s="749"/>
      <c r="EN58" s="749"/>
      <c r="EO58" s="751"/>
      <c r="EP58" s="752"/>
      <c r="EQ58" s="749"/>
      <c r="ER58" s="749"/>
      <c r="ES58" s="749"/>
      <c r="ET58" s="751"/>
      <c r="EU58" s="752"/>
      <c r="EV58" s="749"/>
      <c r="EW58" s="749"/>
      <c r="EX58" s="749"/>
      <c r="EY58" s="751"/>
      <c r="EZ58" s="752"/>
      <c r="FA58" s="749"/>
      <c r="FB58" s="749"/>
      <c r="FC58" s="749"/>
      <c r="FD58" s="751"/>
      <c r="FE58" s="752"/>
      <c r="FF58" s="749"/>
      <c r="FG58" s="749"/>
      <c r="FH58" s="749"/>
      <c r="FI58" s="751"/>
      <c r="FJ58" s="859"/>
      <c r="FK58" s="749"/>
      <c r="FL58" s="749"/>
      <c r="FM58" s="749"/>
      <c r="FN58" s="909"/>
      <c r="FO58" s="29"/>
      <c r="FR58" s="148" t="str">
        <f t="shared" si="26"/>
        <v/>
      </c>
      <c r="FT58" s="149" t="str">
        <f>IF(AR58="","",INDEX($FZ$2:$GD$2,2,MATCH(AR58,#REF!,0)))</f>
        <v/>
      </c>
      <c r="FU58" s="150" t="str">
        <f>IF(AS58="","",INDEX($FZ$2:$GD$2,2,MATCH(AS58,#REF!,0)))</f>
        <v/>
      </c>
      <c r="FV58" s="150" t="str">
        <f>IF(AT58="","",INDEX($FZ$2:$GD$2,2,MATCH(AT58,#REF!,0)))</f>
        <v/>
      </c>
      <c r="FW58" s="150" t="str">
        <f>IF(AU58="","",INDEX($FZ$2:$GD$2,2,MATCH(AU58,#REF!,0)))</f>
        <v/>
      </c>
      <c r="FX58" s="150" t="str">
        <f>IF(AV58="","",INDEX($FZ$2:$GD$2,2,MATCH(AV58,#REF!,0)))</f>
        <v/>
      </c>
      <c r="FY58" s="150" t="str">
        <f>IF(AW58="","",INDEX($FZ$2:$GD$2,2,MATCH(AW58,#REF!,0)))</f>
        <v/>
      </c>
      <c r="FZ58" s="150" t="str">
        <f>IF(AX58="","",INDEX($FZ$2:$GD$2,2,MATCH(AX58,#REF!,0)))</f>
        <v/>
      </c>
      <c r="GA58" s="150" t="str">
        <f>IF(AY58="","",INDEX($FZ$2:$GD$2,2,MATCH(AY58,#REF!,0)))</f>
        <v/>
      </c>
      <c r="GB58" s="150" t="str">
        <f>IF(AZ58="","",INDEX($FZ$2:$GD$2,2,MATCH(AZ58,#REF!,0)))</f>
        <v/>
      </c>
      <c r="GC58" s="151" t="str">
        <f>IF(BA58="","",INDEX($FZ$2:$GD$2,2,MATCH(BA58,#REF!,0)))</f>
        <v/>
      </c>
      <c r="GD58" s="152" t="e">
        <f>SUMPRODUCT(FT58:GC58,#REF!)</f>
        <v>#REF!</v>
      </c>
      <c r="GF58" s="153" t="str">
        <f t="shared" si="27"/>
        <v/>
      </c>
      <c r="GG58" s="153" t="e">
        <f t="shared" si="28"/>
        <v>#REF!</v>
      </c>
      <c r="GH58" s="153" t="e">
        <f t="shared" si="29"/>
        <v>#REF!</v>
      </c>
      <c r="GI58" s="153" t="e">
        <f t="shared" si="30"/>
        <v>#REF!</v>
      </c>
      <c r="GJ58" s="153" t="str">
        <f t="shared" si="31"/>
        <v/>
      </c>
      <c r="GK58" s="153" t="str">
        <f t="shared" si="32"/>
        <v/>
      </c>
      <c r="GL58" s="153" t="str">
        <f t="shared" si="33"/>
        <v/>
      </c>
      <c r="GM58" s="153" t="str">
        <f t="shared" si="34"/>
        <v/>
      </c>
    </row>
    <row r="59" spans="1:195" s="147" customFormat="1" ht="22.5" customHeight="1" outlineLevel="2">
      <c r="A59" s="1014"/>
      <c r="B59" s="166"/>
      <c r="C59" s="494"/>
      <c r="D59" s="660" t="s">
        <v>369</v>
      </c>
      <c r="E59" s="688" t="s">
        <v>559</v>
      </c>
      <c r="F59" s="688">
        <v>1</v>
      </c>
      <c r="G59" s="926"/>
      <c r="H59" s="688">
        <v>1</v>
      </c>
      <c r="I59" s="663" t="s">
        <v>353</v>
      </c>
      <c r="J59" s="167"/>
      <c r="K59" s="279"/>
      <c r="L59" s="662">
        <v>1984</v>
      </c>
      <c r="M59" s="167" t="str">
        <f t="shared" si="37"/>
        <v>昭59</v>
      </c>
      <c r="N59" s="665">
        <f t="shared" si="67"/>
        <v>36</v>
      </c>
      <c r="O59" s="698">
        <v>297</v>
      </c>
      <c r="P59" s="693" t="s">
        <v>68</v>
      </c>
      <c r="Q59" s="68"/>
      <c r="R59" s="169"/>
      <c r="S59" s="169"/>
      <c r="T59" s="169"/>
      <c r="U59" s="461" t="e">
        <f t="shared" si="38"/>
        <v>#DIV/0!</v>
      </c>
      <c r="V59" s="461" t="e">
        <f t="shared" si="39"/>
        <v>#DIV/0!</v>
      </c>
      <c r="W59" s="462" t="e">
        <f t="shared" si="40"/>
        <v>#DIV/0!</v>
      </c>
      <c r="X59" s="68"/>
      <c r="Y59" s="68"/>
      <c r="Z59" s="68"/>
      <c r="AA59" s="68"/>
      <c r="AB59" s="68"/>
      <c r="AC59" s="79" t="str">
        <f t="shared" si="41"/>
        <v>5: 200㎡以上</v>
      </c>
      <c r="AD59" s="69"/>
      <c r="AE59" s="69">
        <f>AD59-L59</f>
        <v>-1984</v>
      </c>
      <c r="AF59" s="170"/>
      <c r="AG59" s="170"/>
      <c r="AH59" s="171"/>
      <c r="AI59" s="170"/>
      <c r="AJ59" s="170"/>
      <c r="AK59" s="170"/>
      <c r="AL59" s="172"/>
      <c r="AM59" s="172"/>
      <c r="AN59" s="172"/>
      <c r="AO59" s="172"/>
      <c r="AP59" s="259"/>
      <c r="AQ59" s="259" t="str">
        <f t="shared" si="43"/>
        <v/>
      </c>
      <c r="AR59" s="470"/>
      <c r="AS59" s="470"/>
      <c r="AT59" s="470"/>
      <c r="AU59" s="470"/>
      <c r="AV59" s="470"/>
      <c r="AW59" s="470"/>
      <c r="AX59" s="470"/>
      <c r="AY59" s="470"/>
      <c r="AZ59" s="470"/>
      <c r="BA59" s="470"/>
      <c r="BB59" s="68">
        <f t="shared" si="44"/>
        <v>31</v>
      </c>
      <c r="BC59" s="68"/>
      <c r="BD59" s="68">
        <f t="shared" si="45"/>
        <v>31</v>
      </c>
      <c r="BE59" s="69" t="e">
        <f t="shared" si="68"/>
        <v>#REF!</v>
      </c>
      <c r="BF59" s="69"/>
      <c r="BG59" s="467"/>
      <c r="BH59" s="468"/>
      <c r="BI59" s="175"/>
      <c r="BJ59" s="175"/>
      <c r="BK59" s="467"/>
      <c r="BL59" s="467"/>
      <c r="BM59" s="447" t="str">
        <f t="shared" si="46"/>
        <v/>
      </c>
      <c r="BN59" s="663" t="s">
        <v>68</v>
      </c>
      <c r="BO59" s="663">
        <v>1</v>
      </c>
      <c r="BP59" s="447"/>
      <c r="BQ59" s="1023"/>
      <c r="BR59" s="663"/>
      <c r="BS59" s="663"/>
      <c r="BT59" s="663"/>
      <c r="BU59" s="663"/>
      <c r="BV59" s="663"/>
      <c r="BW59" s="663"/>
      <c r="BX59" s="663"/>
      <c r="BY59" s="663"/>
      <c r="BZ59" s="447"/>
      <c r="CA59" s="695"/>
      <c r="CB59" s="696"/>
      <c r="CC59" s="501"/>
      <c r="CD59" s="260">
        <v>1</v>
      </c>
      <c r="CE59" s="261" t="str">
        <f>IF($I59="","",IFERROR(INDEX(#REF!,MATCH('一覧（改訂後・学校空調は中規模で表示ver）'!$I59,#REF!,0),MATCH($CD$4,#REF!,0)),""))</f>
        <v/>
      </c>
      <c r="CF59" s="262" t="str">
        <f t="shared" si="64"/>
        <v/>
      </c>
      <c r="CG59" s="186" t="str">
        <f t="shared" si="12"/>
        <v/>
      </c>
      <c r="CH59" s="187"/>
      <c r="CI59" s="263" t="str">
        <f t="shared" si="13"/>
        <v/>
      </c>
      <c r="CJ59" s="74" t="str">
        <f>IF(OR($CI59="",$I59=""),"",INDEX(#REF!,MATCH($I59,#REF!,0),MATCH(CI$4,#REF!,0)))</f>
        <v/>
      </c>
      <c r="CK59" s="188" t="str">
        <f t="shared" si="14"/>
        <v/>
      </c>
      <c r="CL59" s="74">
        <v>1</v>
      </c>
      <c r="CM59" s="189" t="str">
        <f t="shared" si="47"/>
        <v/>
      </c>
      <c r="CN59" s="108" t="e">
        <f>IF(OR(O59="",TYPE(O59)&lt;&gt;1),"",IF(OR(BM59="",INDEX(#REF!,MATCH('一覧（改訂後・学校空調は中規模で表示ver）'!$Q59,#REF!,0),MATCH('一覧（改訂後・学校空調は中規模で表示ver）'!CN$4,#REF!,0))="",INDEX(#REF!,MATCH('一覧（改訂後・学校空調は中規模で表示ver）'!$Q59,#REF!,0),MATCH('一覧（改訂後・学校空調は中規模で表示ver）'!CN$4,#REF!,0))+$L59&gt;=BM59),"",IF(OR(BL59="事後保全対応で更新",BL59="事後保全のみ更新せず"),"",INDEX(#REF!,MATCH('一覧（改訂後・学校空調は中規模で表示ver）'!$Q59,#REF!,0),MATCH('一覧（改訂後・学校空調は中規模で表示ver）'!CN$4,#REF!,0))+$L59)))</f>
        <v>#REF!</v>
      </c>
      <c r="CO59" s="74" t="e">
        <f>IF(OR(CN59="",$I59=""),"",IF(AND(CN59&lt;&gt;"",$CI59=CN59),INDEX(#REF!,MATCH($I59,#REF!,0),MATCH(CN$4,#REF!,0))+35,INDEX(#REF!,MATCH($I59,#REF!,0),MATCH(CN$4,#REF!,0))))</f>
        <v>#REF!</v>
      </c>
      <c r="CP59" s="188" t="e">
        <f t="shared" si="48"/>
        <v>#REF!</v>
      </c>
      <c r="CQ59" s="74">
        <v>1</v>
      </c>
      <c r="CR59" s="189" t="e">
        <f t="shared" si="49"/>
        <v>#REF!</v>
      </c>
      <c r="CS59" s="108" t="e">
        <f>IF(OR(O59="",TYPE(O59)&lt;&gt;1),"",IF(OR(BM59="",INDEX(#REF!,MATCH('一覧（改訂後・学校空調は中規模で表示ver）'!Q59,#REF!,0),MATCH(CS$4,#REF!,0))="",INDEX(#REF!,MATCH('一覧（改訂後・学校空調は中規模で表示ver）'!Q59,#REF!,0),MATCH(CS$4,#REF!,0))+$L59&gt;=BM59),"",IF(OR(BL59="事後保全対応で更新",BL59="事後保全のみ更新せず"),"",INDEX(#REF!,MATCH('一覧（改訂後・学校空調は中規模で表示ver）'!$Q59,#REF!,0),MATCH('一覧（改訂後・学校空調は中規模で表示ver）'!CS$4,#REF!,0))+$L59)))</f>
        <v>#REF!</v>
      </c>
      <c r="CT59" s="74" t="e">
        <f>IF(OR(CS59="",$I59=""),"",IF(BL59="中規模のみで残存維持",IF(AND($CI59=CS59,CS59&lt;&gt;""),INDEX(#REF!,MATCH($I59,#REF!,0),MATCH(CN$4,#REF!,0))+35,INDEX(#REF!,MATCH($I59,#REF!,0),MATCH(CN$4,#REF!,0))),IF(AND($CI59=CS59,CS59&lt;&gt;""),INDEX(#REF!,MATCH($I59,#REF!,0),MATCH(CI$4,#REF!,0))+35,INDEX(#REF!,MATCH($I59,#REF!,0),MATCH(CS$4,#REF!,0)))))</f>
        <v>#REF!</v>
      </c>
      <c r="CU59" s="188" t="e">
        <f t="shared" si="17"/>
        <v>#REF!</v>
      </c>
      <c r="CV59" s="74">
        <v>1</v>
      </c>
      <c r="CW59" s="189" t="e">
        <f t="shared" si="66"/>
        <v>#REF!</v>
      </c>
      <c r="CX59" s="108" t="e">
        <f>IF(OR(O59="",TYPE(O59)&lt;&gt;1),"",IF(OR(BM59="",,INDEX(#REF!,MATCH('一覧（改訂後・学校空調は中規模で表示ver）'!$Q59,#REF!,0),MATCH('一覧（改訂後・学校空調は中規模で表示ver）'!CX$4,#REF!,0))="",INDEX(#REF!,MATCH('一覧（改訂後・学校空調は中規模で表示ver）'!$Q59,#REF!,0),MATCH('一覧（改訂後・学校空調は中規模で表示ver）'!CX$4,#REF!,0))+L59&gt;=BM59),"",IF(OR(BL59="事後保全対応で更新",BL59="事後保全のみ更新せず"),"",INDEX(#REF!,MATCH('一覧（改訂後・学校空調は中規模で表示ver）'!$Q59,#REF!,0),MATCH('一覧（改訂後・学校空調は中規模で表示ver）'!CX$4,#REF!,0))+L59)))</f>
        <v>#REF!</v>
      </c>
      <c r="CY59" s="74" t="e">
        <f>IF(OR(CX59="",$I59=""),"",IF(AND(CX59&lt;&gt;"",$CI59=CX59),INDEX(#REF!,MATCH($I59,#REF!,0),MATCH(CI$4,#REF!,0))+35,INDEX(#REF!,MATCH($I59,#REF!,0),MATCH(CX$4,#REF!,0))))</f>
        <v>#REF!</v>
      </c>
      <c r="CZ59" s="188" t="e">
        <f t="shared" si="51"/>
        <v>#REF!</v>
      </c>
      <c r="DA59" s="74">
        <v>1</v>
      </c>
      <c r="DB59" s="264" t="e">
        <f t="shared" si="52"/>
        <v>#REF!</v>
      </c>
      <c r="DC59" s="265" t="str">
        <f t="shared" si="18"/>
        <v/>
      </c>
      <c r="DD59" s="266" t="str">
        <f t="shared" si="36"/>
        <v/>
      </c>
      <c r="DE59" s="267">
        <v>1</v>
      </c>
      <c r="DF59" s="268" t="str">
        <f t="shared" si="19"/>
        <v/>
      </c>
      <c r="DG59" s="83" t="str">
        <f>IF($DC59="","",INDEX(#REF!,MATCH($I59,#REF!,0),MATCH(DC$4,#REF!,0)))</f>
        <v/>
      </c>
      <c r="DH59" s="269" t="str">
        <f t="shared" si="53"/>
        <v/>
      </c>
      <c r="DI59" s="270">
        <v>3</v>
      </c>
      <c r="DJ59" s="271" t="str">
        <f t="shared" si="54"/>
        <v/>
      </c>
      <c r="DK59" s="272" t="str">
        <f t="shared" si="55"/>
        <v/>
      </c>
      <c r="DL59" s="74" t="str">
        <f>IF(OR(DK59="",$I59=""),"",IF(AND(DK59&lt;&gt;"",$CI59=DK59),INDEX(#REF!,MATCH($I59,#REF!,0),MATCH(DL$4,#REF!,0))+35,INDEX(#REF!,MATCH($I59,#REF!,0),MATCH(DL$4,#REF!,0))))</f>
        <v/>
      </c>
      <c r="DM59" s="188" t="str">
        <f t="shared" si="56"/>
        <v/>
      </c>
      <c r="DN59" s="74">
        <v>1</v>
      </c>
      <c r="DO59" s="189" t="str">
        <f t="shared" si="57"/>
        <v/>
      </c>
      <c r="DP59" s="272" t="str">
        <f t="shared" si="58"/>
        <v/>
      </c>
      <c r="DQ59" s="74" t="str">
        <f>IF(OR(DP59="",$I59=""),"",IF(AND($BM59=DP59,DP59&lt;&gt;""),INDEX(#REF!,MATCH($I59,#REF!,0),MATCH(DQ$4,#REF!,0))+35,INDEX(#REF!,MATCH($I59,#REF!,0),MATCH(DQ$4,#REF!,0))))</f>
        <v/>
      </c>
      <c r="DR59" s="188" t="str">
        <f t="shared" si="59"/>
        <v/>
      </c>
      <c r="DS59" s="74">
        <v>1</v>
      </c>
      <c r="DT59" s="189" t="str">
        <f t="shared" si="60"/>
        <v/>
      </c>
      <c r="DU59" s="272" t="str">
        <f t="shared" si="61"/>
        <v/>
      </c>
      <c r="DV59" s="74" t="str">
        <f>IF(OR(DU59="",$I59=""),"",IF(AND(DU59&lt;&gt;"",$CI59=DU59),INDEX(#REF!,MATCH($I59,#REF!,0),MATCH(DV$4,#REF!,0))+35,INDEX(#REF!,MATCH($I59,#REF!,0),MATCH(DV$4,#REF!,0))))</f>
        <v/>
      </c>
      <c r="DW59" s="188" t="str">
        <f t="shared" si="62"/>
        <v/>
      </c>
      <c r="DX59" s="74">
        <v>1</v>
      </c>
      <c r="DY59" s="273" t="str">
        <f t="shared" si="63"/>
        <v/>
      </c>
      <c r="DZ59" s="517"/>
      <c r="EA59" s="812"/>
      <c r="EB59" s="808"/>
      <c r="EC59" s="808"/>
      <c r="ED59" s="816"/>
      <c r="EE59" s="851" t="s">
        <v>628</v>
      </c>
      <c r="EF59" s="783"/>
      <c r="EG59" s="781"/>
      <c r="EH59" s="781"/>
      <c r="EI59" s="781"/>
      <c r="EJ59" s="782"/>
      <c r="EK59" s="783"/>
      <c r="EL59" s="781"/>
      <c r="EM59" s="781"/>
      <c r="EN59" s="781"/>
      <c r="EO59" s="782"/>
      <c r="EP59" s="783"/>
      <c r="EQ59" s="781"/>
      <c r="ER59" s="781"/>
      <c r="ES59" s="781"/>
      <c r="ET59" s="782"/>
      <c r="EU59" s="783"/>
      <c r="EV59" s="781"/>
      <c r="EW59" s="781"/>
      <c r="EX59" s="781"/>
      <c r="EY59" s="782"/>
      <c r="EZ59" s="783"/>
      <c r="FA59" s="781"/>
      <c r="FB59" s="781"/>
      <c r="FC59" s="781"/>
      <c r="FD59" s="782"/>
      <c r="FE59" s="783"/>
      <c r="FF59" s="781"/>
      <c r="FG59" s="781"/>
      <c r="FH59" s="781"/>
      <c r="FI59" s="782"/>
      <c r="FJ59" s="865"/>
      <c r="FK59" s="781"/>
      <c r="FL59" s="781"/>
      <c r="FM59" s="781"/>
      <c r="FN59" s="912"/>
      <c r="FO59" s="29"/>
      <c r="FR59" s="148" t="str">
        <f t="shared" si="26"/>
        <v/>
      </c>
      <c r="FT59" s="149" t="str">
        <f>IF(AR59="","",INDEX($FZ$2:$GD$2,2,MATCH(AR59,#REF!,0)))</f>
        <v/>
      </c>
      <c r="FU59" s="150" t="str">
        <f>IF(AS59="","",INDEX($FZ$2:$GD$2,2,MATCH(AS59,#REF!,0)))</f>
        <v/>
      </c>
      <c r="FV59" s="150" t="str">
        <f>IF(AT59="","",INDEX($FZ$2:$GD$2,2,MATCH(AT59,#REF!,0)))</f>
        <v/>
      </c>
      <c r="FW59" s="150" t="str">
        <f>IF(AU59="","",INDEX($FZ$2:$GD$2,2,MATCH(AU59,#REF!,0)))</f>
        <v/>
      </c>
      <c r="FX59" s="150" t="str">
        <f>IF(AV59="","",INDEX($FZ$2:$GD$2,2,MATCH(AV59,#REF!,0)))</f>
        <v/>
      </c>
      <c r="FY59" s="150" t="str">
        <f>IF(AW59="","",INDEX($FZ$2:$GD$2,2,MATCH(AW59,#REF!,0)))</f>
        <v/>
      </c>
      <c r="FZ59" s="150" t="str">
        <f>IF(AX59="","",INDEX($FZ$2:$GD$2,2,MATCH(AX59,#REF!,0)))</f>
        <v/>
      </c>
      <c r="GA59" s="150" t="str">
        <f>IF(AY59="","",INDEX($FZ$2:$GD$2,2,MATCH(AY59,#REF!,0)))</f>
        <v/>
      </c>
      <c r="GB59" s="150" t="str">
        <f>IF(AZ59="","",INDEX($FZ$2:$GD$2,2,MATCH(AZ59,#REF!,0)))</f>
        <v/>
      </c>
      <c r="GC59" s="151" t="str">
        <f>IF(BA59="","",INDEX($FZ$2:$GD$2,2,MATCH(BA59,#REF!,0)))</f>
        <v/>
      </c>
      <c r="GD59" s="152" t="e">
        <f>SUMPRODUCT(FT59:GC59,#REF!)</f>
        <v>#REF!</v>
      </c>
      <c r="GF59" s="153" t="str">
        <f t="shared" si="27"/>
        <v/>
      </c>
      <c r="GG59" s="153" t="e">
        <f t="shared" si="28"/>
        <v>#REF!</v>
      </c>
      <c r="GH59" s="153" t="e">
        <f t="shared" si="29"/>
        <v>#REF!</v>
      </c>
      <c r="GI59" s="153" t="e">
        <f t="shared" si="30"/>
        <v>#REF!</v>
      </c>
      <c r="GJ59" s="153" t="str">
        <f t="shared" si="31"/>
        <v/>
      </c>
      <c r="GK59" s="153" t="str">
        <f t="shared" si="32"/>
        <v/>
      </c>
      <c r="GL59" s="153" t="str">
        <f t="shared" si="33"/>
        <v/>
      </c>
      <c r="GM59" s="153" t="str">
        <f t="shared" si="34"/>
        <v/>
      </c>
    </row>
    <row r="60" spans="1:195" s="13" customFormat="1" ht="22.5" customHeight="1" outlineLevel="2">
      <c r="A60" s="1014"/>
      <c r="B60" s="166"/>
      <c r="C60" s="494"/>
      <c r="D60" s="660" t="s">
        <v>378</v>
      </c>
      <c r="E60" s="688" t="s">
        <v>560</v>
      </c>
      <c r="F60" s="688">
        <v>1</v>
      </c>
      <c r="G60" s="688">
        <v>1</v>
      </c>
      <c r="H60" s="688">
        <v>1</v>
      </c>
      <c r="I60" s="661" t="s">
        <v>353</v>
      </c>
      <c r="J60" s="167"/>
      <c r="K60" s="165"/>
      <c r="L60" s="665">
        <v>2017</v>
      </c>
      <c r="M60" s="167" t="str">
        <f>IF(OR(L60="",TYPE(L60)&lt;&gt;1),"",TEXT(DATEVALUE(L60&amp;"/1/1"),"gge"))</f>
        <v>平29</v>
      </c>
      <c r="N60" s="665">
        <f t="shared" si="67"/>
        <v>3</v>
      </c>
      <c r="O60" s="697">
        <v>131.30000000000001</v>
      </c>
      <c r="P60" s="694" t="s">
        <v>611</v>
      </c>
      <c r="Q60" s="68"/>
      <c r="R60" s="168"/>
      <c r="S60" s="168"/>
      <c r="T60" s="169"/>
      <c r="U60" s="461" t="e">
        <f>IF(OR(TYPE(O60)&lt;&gt;1,O60=""),"",IF(O60=0,0,ROUND(O60/(R60+S60)*1.1,0)))</f>
        <v>#DIV/0!</v>
      </c>
      <c r="V60" s="461" t="e">
        <f>IF(OR(TYPE(O60)&lt;&gt;1,O60=""),"",IF(O60=0,0,ROUND((O60/(R60+S60))^0.5*1.1*4*(4*R60+1)*0.7,0)))</f>
        <v>#DIV/0!</v>
      </c>
      <c r="W60" s="462" t="e">
        <f>IF(OR(TYPE(O60)&lt;&gt;1,O60=""),"",IF(O60=0,0,ROUND((O60/(R60+S60))^0.5*1.1*4*(4*R60+1)*0.3,0)))</f>
        <v>#DIV/0!</v>
      </c>
      <c r="X60" s="68"/>
      <c r="Y60" s="68"/>
      <c r="Z60" s="68"/>
      <c r="AA60" s="68"/>
      <c r="AB60" s="68"/>
      <c r="AC60" s="79" t="str">
        <f>IF(OR(O60="",TYPE(O60)&lt;&gt;1),"",IF(O60&gt;=5000,"1: 5,000㎡以上",IF(O60&gt;=3000,"2: 3,000㎡以上",IF(O60&gt;=1000,"3: 1,000㎡以上",IF(O60&gt;=500,"4: 500㎡以上",IF(O60&gt;=200,"5: 200㎡以上",IF(O60&gt;=100,"6: 100㎡以上",IF(O60&gt;=0,"7: 100㎡未満",""))))))))</f>
        <v>6: 100㎡以上</v>
      </c>
      <c r="AD60" s="69"/>
      <c r="AE60" s="69" t="str">
        <f t="shared" ref="AE60:AE72" si="69">IF(AD60="","",AD60-L60)</f>
        <v/>
      </c>
      <c r="AF60" s="170"/>
      <c r="AG60" s="170"/>
      <c r="AH60" s="171"/>
      <c r="AI60" s="170"/>
      <c r="AJ60" s="170"/>
      <c r="AK60" s="170"/>
      <c r="AL60" s="172"/>
      <c r="AM60" s="172"/>
      <c r="AN60" s="172"/>
      <c r="AO60" s="172"/>
      <c r="AP60" s="173"/>
      <c r="AQ60" s="463" t="str">
        <f>IF(OR(AP60="",BB60=""),"",IF(OR(AP60="80年以上",AP60="躯体補修の上80年以上"),80-BB60,IF(OR(AP60="60年以上80年未満",AP60="躯体補修の上60年未満"),IF(TYPE(AN60)=1,AN60-BB60,80-BB60),IF(OR(AP60="60年未満",AP60="60年"),60-BB60,IF(AP60="40年",40-BB60,"")))))</f>
        <v/>
      </c>
      <c r="AR60" s="464"/>
      <c r="AS60" s="464"/>
      <c r="AT60" s="464"/>
      <c r="AU60" s="464"/>
      <c r="AV60" s="464"/>
      <c r="AW60" s="464"/>
      <c r="AX60" s="464"/>
      <c r="AY60" s="464"/>
      <c r="AZ60" s="464"/>
      <c r="BA60" s="464"/>
      <c r="BB60" s="68">
        <f t="shared" si="44"/>
        <v>-2</v>
      </c>
      <c r="BC60" s="68"/>
      <c r="BD60" s="68">
        <f>IF(BB60="","",BB60+BC60)</f>
        <v>-2</v>
      </c>
      <c r="BE60" s="69" t="e">
        <f t="shared" si="68"/>
        <v>#REF!</v>
      </c>
      <c r="BF60" s="146"/>
      <c r="BG60" s="465"/>
      <c r="BH60" s="466"/>
      <c r="BI60" s="174"/>
      <c r="BJ60" s="175"/>
      <c r="BK60" s="467"/>
      <c r="BL60" s="465"/>
      <c r="BM60" s="441" t="str">
        <f t="shared" si="46"/>
        <v/>
      </c>
      <c r="BN60" s="661" t="s">
        <v>611</v>
      </c>
      <c r="BO60" s="661">
        <v>1</v>
      </c>
      <c r="BP60" s="441" t="s">
        <v>0</v>
      </c>
      <c r="BQ60" s="1023" t="s">
        <v>414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0</v>
      </c>
      <c r="BW60" s="694" t="s">
        <v>0</v>
      </c>
      <c r="BX60" s="694" t="s">
        <v>0</v>
      </c>
      <c r="BY60" s="694" t="s">
        <v>607</v>
      </c>
      <c r="BZ60" s="441" t="s">
        <v>0</v>
      </c>
      <c r="CA60" s="695"/>
      <c r="CB60" s="696"/>
      <c r="CC60" s="499">
        <v>103140000</v>
      </c>
      <c r="CD60" s="192">
        <v>1</v>
      </c>
      <c r="CE60" s="177" t="s">
        <v>387</v>
      </c>
      <c r="CF60" s="178" t="str">
        <f t="shared" si="64"/>
        <v/>
      </c>
      <c r="CG60" s="176" t="str">
        <f t="shared" si="12"/>
        <v/>
      </c>
      <c r="CH60" s="179"/>
      <c r="CI60" s="106" t="str">
        <f t="shared" si="13"/>
        <v/>
      </c>
      <c r="CJ60" s="75" t="s">
        <v>387</v>
      </c>
      <c r="CK60" s="180" t="str">
        <f t="shared" si="14"/>
        <v/>
      </c>
      <c r="CL60" s="75">
        <v>1</v>
      </c>
      <c r="CM60" s="181" t="str">
        <f>IF(CI60="","",CK60/CL60)</f>
        <v/>
      </c>
      <c r="CN60" s="107" t="e">
        <v>#N/A</v>
      </c>
      <c r="CO60" s="75" t="e">
        <v>#N/A</v>
      </c>
      <c r="CP60" s="180" t="e">
        <f t="shared" si="48"/>
        <v>#N/A</v>
      </c>
      <c r="CQ60" s="75">
        <v>1</v>
      </c>
      <c r="CR60" s="181" t="e">
        <f>IF(CN60="","",CP60/CQ60)</f>
        <v>#N/A</v>
      </c>
      <c r="CS60" s="107" t="e">
        <v>#N/A</v>
      </c>
      <c r="CT60" s="75" t="e">
        <v>#N/A</v>
      </c>
      <c r="CU60" s="180" t="e">
        <f t="shared" si="17"/>
        <v>#N/A</v>
      </c>
      <c r="CV60" s="75">
        <v>1</v>
      </c>
      <c r="CW60" s="181" t="e">
        <f>IF(CS60="","",CU60/CV60)</f>
        <v>#N/A</v>
      </c>
      <c r="CX60" s="107" t="e">
        <v>#N/A</v>
      </c>
      <c r="CY60" s="75" t="e">
        <v>#N/A</v>
      </c>
      <c r="CZ60" s="180" t="e">
        <f t="shared" si="51"/>
        <v>#N/A</v>
      </c>
      <c r="DA60" s="75">
        <v>1</v>
      </c>
      <c r="DB60" s="182" t="e">
        <f t="shared" si="52"/>
        <v>#N/A</v>
      </c>
      <c r="DC60" s="109" t="str">
        <f t="shared" si="18"/>
        <v/>
      </c>
      <c r="DD60" s="76" t="str">
        <f t="shared" si="36"/>
        <v/>
      </c>
      <c r="DE60" s="82">
        <v>1</v>
      </c>
      <c r="DF60" s="183" t="str">
        <f t="shared" si="19"/>
        <v/>
      </c>
      <c r="DG60" s="85" t="s">
        <v>387</v>
      </c>
      <c r="DH60" s="184" t="str">
        <f>IF(OR(DF60="",TYPE(DF60)&lt;&gt;1),"",ROUND(DF60*DG60,0))</f>
        <v/>
      </c>
      <c r="DI60" s="77">
        <v>3</v>
      </c>
      <c r="DJ60" s="185" t="str">
        <f>IF(DH60="","",DH60/DI60)</f>
        <v/>
      </c>
      <c r="DK60" s="78" t="str">
        <f>IF(DC60="","",DC60+20)</f>
        <v/>
      </c>
      <c r="DL60" s="75" t="s">
        <v>387</v>
      </c>
      <c r="DM60" s="180" t="str">
        <f t="shared" si="56"/>
        <v/>
      </c>
      <c r="DN60" s="75">
        <v>1</v>
      </c>
      <c r="DO60" s="181" t="str">
        <f>IF(DK60="","",DM60/DN60)</f>
        <v/>
      </c>
      <c r="DP60" s="78" t="str">
        <f>IF(DC60="","",IF(OR(DD60="RC",DD60="SRC",DD60="S"),DC60+40,""))</f>
        <v/>
      </c>
      <c r="DQ60" s="75" t="s">
        <v>387</v>
      </c>
      <c r="DR60" s="180" t="str">
        <f t="shared" si="59"/>
        <v/>
      </c>
      <c r="DS60" s="75">
        <v>1</v>
      </c>
      <c r="DT60" s="181" t="str">
        <f t="shared" si="60"/>
        <v/>
      </c>
      <c r="DU60" s="78" t="str">
        <f>IF(DC60="","",IF(OR(DD60="RC",DD60="SRC"),DC60+60,""))</f>
        <v/>
      </c>
      <c r="DV60" s="75" t="s">
        <v>387</v>
      </c>
      <c r="DW60" s="180" t="str">
        <f t="shared" si="62"/>
        <v/>
      </c>
      <c r="DX60" s="75">
        <v>1</v>
      </c>
      <c r="DY60" s="154" t="str">
        <f t="shared" si="63"/>
        <v/>
      </c>
      <c r="DZ60" s="506"/>
      <c r="EA60" s="813" t="s">
        <v>627</v>
      </c>
      <c r="EB60" s="799" t="s">
        <v>627</v>
      </c>
      <c r="EC60" s="808"/>
      <c r="ED60" s="816"/>
      <c r="EE60" s="845"/>
      <c r="EF60" s="752"/>
      <c r="EG60" s="749"/>
      <c r="EH60" s="749"/>
      <c r="EI60" s="749"/>
      <c r="EJ60" s="751"/>
      <c r="EK60" s="752"/>
      <c r="EL60" s="749"/>
      <c r="EM60" s="749"/>
      <c r="EN60" s="749"/>
      <c r="EO60" s="751"/>
      <c r="EP60" s="752"/>
      <c r="EQ60" s="749"/>
      <c r="ER60" s="749"/>
      <c r="ES60" s="749"/>
      <c r="ET60" s="751"/>
      <c r="EU60" s="766" t="s">
        <v>626</v>
      </c>
      <c r="EV60" s="758" t="s">
        <v>626</v>
      </c>
      <c r="EW60" s="749"/>
      <c r="EX60" s="749"/>
      <c r="EY60" s="751"/>
      <c r="EZ60" s="752"/>
      <c r="FA60" s="749"/>
      <c r="FB60" s="749"/>
      <c r="FC60" s="749"/>
      <c r="FD60" s="751"/>
      <c r="FE60" s="752"/>
      <c r="FF60" s="749"/>
      <c r="FG60" s="749"/>
      <c r="FH60" s="749"/>
      <c r="FI60" s="751"/>
      <c r="FJ60" s="859"/>
      <c r="FK60" s="749"/>
      <c r="FL60" s="749"/>
      <c r="FM60" s="749"/>
      <c r="FN60" s="909"/>
      <c r="FO60" s="210"/>
      <c r="FP60" s="43"/>
      <c r="FQ60" s="43"/>
      <c r="FR60" s="55" t="str">
        <f t="shared" si="26"/>
        <v/>
      </c>
      <c r="FS60" s="43"/>
      <c r="FT60" s="56" t="str">
        <f>IF(AR60="","",INDEX($FZ$2:$GD$2,2,MATCH(AR60,#REF!,0)))</f>
        <v/>
      </c>
      <c r="FU60" s="57" t="str">
        <f>IF(AS60="","",INDEX($FZ$2:$GD$2,2,MATCH(AS60,#REF!,0)))</f>
        <v/>
      </c>
      <c r="FV60" s="57" t="str">
        <f>IF(AT60="","",INDEX($FZ$2:$GD$2,2,MATCH(AT60,#REF!,0)))</f>
        <v/>
      </c>
      <c r="FW60" s="57" t="str">
        <f>IF(AU60="","",INDEX($FZ$2:$GD$2,2,MATCH(AU60,#REF!,0)))</f>
        <v/>
      </c>
      <c r="FX60" s="57" t="str">
        <f>IF(AV60="","",INDEX($FZ$2:$GD$2,2,MATCH(AV60,#REF!,0)))</f>
        <v/>
      </c>
      <c r="FY60" s="57" t="str">
        <f>IF(AW60="","",INDEX($FZ$2:$GD$2,2,MATCH(AW60,#REF!,0)))</f>
        <v/>
      </c>
      <c r="FZ60" s="57" t="str">
        <f>IF(AX60="","",INDEX($FZ$2:$GD$2,2,MATCH(AX60,#REF!,0)))</f>
        <v/>
      </c>
      <c r="GA60" s="57" t="str">
        <f>IF(AY60="","",INDEX($FZ$2:$GD$2,2,MATCH(AY60,#REF!,0)))</f>
        <v/>
      </c>
      <c r="GB60" s="57" t="str">
        <f>IF(AZ60="","",INDEX($FZ$2:$GD$2,2,MATCH(AZ60,#REF!,0)))</f>
        <v/>
      </c>
      <c r="GC60" s="58" t="str">
        <f>IF(BA60="","",INDEX($FZ$2:$GD$2,2,MATCH(BA60,#REF!,0)))</f>
        <v/>
      </c>
      <c r="GD60" s="59" t="e">
        <f>SUMPRODUCT(FT60:GC60,#REF!)</f>
        <v>#REF!</v>
      </c>
      <c r="GE60" s="43"/>
      <c r="GF60" s="88" t="str">
        <f t="shared" si="27"/>
        <v/>
      </c>
      <c r="GG60" s="88" t="e">
        <f t="shared" si="28"/>
        <v>#N/A</v>
      </c>
      <c r="GH60" s="88" t="e">
        <f t="shared" si="29"/>
        <v>#N/A</v>
      </c>
      <c r="GI60" s="87" t="e">
        <f t="shared" si="30"/>
        <v>#N/A</v>
      </c>
      <c r="GJ60" s="87" t="str">
        <f t="shared" si="31"/>
        <v/>
      </c>
      <c r="GK60" s="87" t="str">
        <f t="shared" si="32"/>
        <v/>
      </c>
      <c r="GL60" s="87" t="str">
        <f t="shared" si="33"/>
        <v/>
      </c>
      <c r="GM60" s="87" t="str">
        <f t="shared" si="34"/>
        <v/>
      </c>
    </row>
    <row r="61" spans="1:195" s="13" customFormat="1" ht="22.5" customHeight="1" outlineLevel="2">
      <c r="A61" s="1014"/>
      <c r="B61" s="166"/>
      <c r="C61" s="494"/>
      <c r="D61" s="660" t="s">
        <v>378</v>
      </c>
      <c r="E61" s="688" t="s">
        <v>561</v>
      </c>
      <c r="F61" s="688">
        <v>1</v>
      </c>
      <c r="G61" s="688">
        <v>1</v>
      </c>
      <c r="H61" s="688">
        <v>1</v>
      </c>
      <c r="I61" s="661" t="s">
        <v>353</v>
      </c>
      <c r="J61" s="167"/>
      <c r="K61" s="165"/>
      <c r="L61" s="665">
        <v>2010</v>
      </c>
      <c r="M61" s="167" t="str">
        <f>IF(OR(L61="",TYPE(L61)&lt;&gt;1),"",TEXT(DATEVALUE(L61&amp;"/1/1"),"gge"))</f>
        <v>平22</v>
      </c>
      <c r="N61" s="665">
        <f t="shared" si="67"/>
        <v>10</v>
      </c>
      <c r="O61" s="697">
        <v>194.4</v>
      </c>
      <c r="P61" s="694" t="s">
        <v>611</v>
      </c>
      <c r="Q61" s="68"/>
      <c r="R61" s="168"/>
      <c r="S61" s="168"/>
      <c r="T61" s="169"/>
      <c r="U61" s="461" t="e">
        <f>IF(OR(TYPE(O61)&lt;&gt;1,O61=""),"",IF(O61=0,0,ROUND(O61/(R61+S61)*1.1,0)))</f>
        <v>#DIV/0!</v>
      </c>
      <c r="V61" s="461" t="e">
        <f>IF(OR(TYPE(O61)&lt;&gt;1,O61=""),"",IF(O61=0,0,ROUND((O61/(R61+S61))^0.5*1.1*4*(4*R61+1)*0.7,0)))</f>
        <v>#DIV/0!</v>
      </c>
      <c r="W61" s="462" t="e">
        <f>IF(OR(TYPE(O61)&lt;&gt;1,O61=""),"",IF(O61=0,0,ROUND((O61/(R61+S61))^0.5*1.1*4*(4*R61+1)*0.3,0)))</f>
        <v>#DIV/0!</v>
      </c>
      <c r="X61" s="68"/>
      <c r="Y61" s="68"/>
      <c r="Z61" s="68"/>
      <c r="AA61" s="68"/>
      <c r="AB61" s="68"/>
      <c r="AC61" s="79" t="str">
        <f>IF(OR(O61="",TYPE(O61)&lt;&gt;1),"",IF(O61&gt;=5000,"1: 5,000㎡以上",IF(O61&gt;=3000,"2: 3,000㎡以上",IF(O61&gt;=1000,"3: 1,000㎡以上",IF(O61&gt;=500,"4: 500㎡以上",IF(O61&gt;=200,"5: 200㎡以上",IF(O61&gt;=100,"6: 100㎡以上",IF(O61&gt;=0,"7: 100㎡未満",""))))))))</f>
        <v>6: 100㎡以上</v>
      </c>
      <c r="AD61" s="69"/>
      <c r="AE61" s="69" t="str">
        <f t="shared" si="69"/>
        <v/>
      </c>
      <c r="AF61" s="170"/>
      <c r="AG61" s="170"/>
      <c r="AH61" s="171"/>
      <c r="AI61" s="170"/>
      <c r="AJ61" s="170"/>
      <c r="AK61" s="170"/>
      <c r="AL61" s="172"/>
      <c r="AM61" s="172"/>
      <c r="AN61" s="172"/>
      <c r="AO61" s="172"/>
      <c r="AP61" s="173"/>
      <c r="AQ61" s="463" t="str">
        <f>IF(OR(AP61="",BB61=""),"",IF(OR(AP61="80年以上",AP61="躯体補修の上80年以上"),80-BB61,IF(OR(AP61="60年以上80年未満",AP61="躯体補修の上60年未満"),IF(TYPE(AN61)=1,AN61-BB61,80-BB61),IF(OR(AP61="60年未満",AP61="60年"),60-BB61,IF(AP61="40年",40-BB61,"")))))</f>
        <v/>
      </c>
      <c r="AR61" s="464"/>
      <c r="AS61" s="464"/>
      <c r="AT61" s="464"/>
      <c r="AU61" s="464"/>
      <c r="AV61" s="464"/>
      <c r="AW61" s="464"/>
      <c r="AX61" s="464"/>
      <c r="AY61" s="464"/>
      <c r="AZ61" s="464"/>
      <c r="BA61" s="464"/>
      <c r="BB61" s="68">
        <f t="shared" si="44"/>
        <v>5</v>
      </c>
      <c r="BC61" s="68"/>
      <c r="BD61" s="68">
        <f>IF(BB61="","",BB61+BC61)</f>
        <v>5</v>
      </c>
      <c r="BE61" s="69" t="e">
        <f t="shared" si="68"/>
        <v>#REF!</v>
      </c>
      <c r="BF61" s="146"/>
      <c r="BG61" s="465"/>
      <c r="BH61" s="466"/>
      <c r="BI61" s="174"/>
      <c r="BJ61" s="175"/>
      <c r="BK61" s="467"/>
      <c r="BL61" s="465"/>
      <c r="BM61" s="441" t="str">
        <f t="shared" si="46"/>
        <v/>
      </c>
      <c r="BN61" s="661" t="s">
        <v>611</v>
      </c>
      <c r="BO61" s="661">
        <v>1</v>
      </c>
      <c r="BP61" s="441"/>
      <c r="BQ61" s="1023"/>
      <c r="BR61" s="694" t="s">
        <v>0</v>
      </c>
      <c r="BS61" s="694" t="s">
        <v>0</v>
      </c>
      <c r="BT61" s="694" t="s">
        <v>1</v>
      </c>
      <c r="BU61" s="694" t="s">
        <v>0</v>
      </c>
      <c r="BV61" s="694" t="s">
        <v>0</v>
      </c>
      <c r="BW61" s="694" t="s">
        <v>0</v>
      </c>
      <c r="BX61" s="694" t="s">
        <v>1</v>
      </c>
      <c r="BY61" s="694" t="s">
        <v>607</v>
      </c>
      <c r="BZ61" s="441"/>
      <c r="CA61" s="695"/>
      <c r="CB61" s="696"/>
      <c r="CC61" s="499"/>
      <c r="CD61" s="192">
        <v>1</v>
      </c>
      <c r="CE61" s="177" t="s">
        <v>387</v>
      </c>
      <c r="CF61" s="178" t="str">
        <f t="shared" si="64"/>
        <v/>
      </c>
      <c r="CG61" s="176" t="str">
        <f t="shared" si="12"/>
        <v/>
      </c>
      <c r="CH61" s="179"/>
      <c r="CI61" s="106" t="str">
        <f t="shared" si="13"/>
        <v/>
      </c>
      <c r="CJ61" s="75" t="s">
        <v>387</v>
      </c>
      <c r="CK61" s="180" t="str">
        <f t="shared" si="14"/>
        <v/>
      </c>
      <c r="CL61" s="75">
        <v>1</v>
      </c>
      <c r="CM61" s="181" t="str">
        <f>IF(CI61="","",CK61/CL61)</f>
        <v/>
      </c>
      <c r="CN61" s="107" t="e">
        <v>#N/A</v>
      </c>
      <c r="CO61" s="75" t="e">
        <v>#N/A</v>
      </c>
      <c r="CP61" s="180" t="e">
        <f t="shared" si="48"/>
        <v>#N/A</v>
      </c>
      <c r="CQ61" s="75">
        <v>1</v>
      </c>
      <c r="CR61" s="181" t="e">
        <f>IF(CN61="","",CP61/CQ61)</f>
        <v>#N/A</v>
      </c>
      <c r="CS61" s="107" t="e">
        <v>#N/A</v>
      </c>
      <c r="CT61" s="75" t="e">
        <v>#N/A</v>
      </c>
      <c r="CU61" s="180" t="e">
        <f t="shared" si="17"/>
        <v>#N/A</v>
      </c>
      <c r="CV61" s="75">
        <v>1</v>
      </c>
      <c r="CW61" s="181" t="e">
        <f>IF(CS61="","",CU61/CV61)</f>
        <v>#N/A</v>
      </c>
      <c r="CX61" s="107" t="e">
        <v>#N/A</v>
      </c>
      <c r="CY61" s="75" t="e">
        <v>#N/A</v>
      </c>
      <c r="CZ61" s="180" t="e">
        <f t="shared" si="51"/>
        <v>#N/A</v>
      </c>
      <c r="DA61" s="75">
        <v>1</v>
      </c>
      <c r="DB61" s="182" t="e">
        <f t="shared" si="52"/>
        <v>#N/A</v>
      </c>
      <c r="DC61" s="109" t="str">
        <f t="shared" si="18"/>
        <v/>
      </c>
      <c r="DD61" s="76" t="str">
        <f t="shared" si="36"/>
        <v/>
      </c>
      <c r="DE61" s="82">
        <v>1</v>
      </c>
      <c r="DF61" s="183" t="str">
        <f t="shared" si="19"/>
        <v/>
      </c>
      <c r="DG61" s="85" t="s">
        <v>387</v>
      </c>
      <c r="DH61" s="184" t="str">
        <f>IF(OR(DF61="",TYPE(DF61)&lt;&gt;1),"",ROUND(DF61*DG61,0))</f>
        <v/>
      </c>
      <c r="DI61" s="77">
        <v>3</v>
      </c>
      <c r="DJ61" s="185" t="str">
        <f>IF(DH61="","",DH61/DI61)</f>
        <v/>
      </c>
      <c r="DK61" s="78" t="str">
        <f>IF(DC61="","",DC61+20)</f>
        <v/>
      </c>
      <c r="DL61" s="75" t="s">
        <v>387</v>
      </c>
      <c r="DM61" s="180" t="str">
        <f t="shared" si="56"/>
        <v/>
      </c>
      <c r="DN61" s="75">
        <v>1</v>
      </c>
      <c r="DO61" s="181" t="str">
        <f>IF(DK61="","",DM61/DN61)</f>
        <v/>
      </c>
      <c r="DP61" s="78" t="str">
        <f>IF(DC61="","",IF(OR(DD61="RC",DD61="SRC",DD61="S"),DC61+40,""))</f>
        <v/>
      </c>
      <c r="DQ61" s="75" t="s">
        <v>387</v>
      </c>
      <c r="DR61" s="180" t="str">
        <f t="shared" si="59"/>
        <v/>
      </c>
      <c r="DS61" s="75">
        <v>1</v>
      </c>
      <c r="DT61" s="181" t="str">
        <f t="shared" si="60"/>
        <v/>
      </c>
      <c r="DU61" s="78" t="str">
        <f>IF(DC61="","",IF(OR(DD61="RC",DD61="SRC"),DC61+60,""))</f>
        <v/>
      </c>
      <c r="DV61" s="75" t="s">
        <v>387</v>
      </c>
      <c r="DW61" s="180" t="str">
        <f t="shared" si="62"/>
        <v/>
      </c>
      <c r="DX61" s="75">
        <v>1</v>
      </c>
      <c r="DY61" s="154" t="str">
        <f t="shared" si="63"/>
        <v/>
      </c>
      <c r="DZ61" s="506"/>
      <c r="EA61" s="812"/>
      <c r="EB61" s="808"/>
      <c r="EC61" s="808"/>
      <c r="ED61" s="816"/>
      <c r="EE61" s="845"/>
      <c r="EF61" s="752"/>
      <c r="EG61" s="749"/>
      <c r="EH61" s="749"/>
      <c r="EI61" s="749"/>
      <c r="EJ61" s="751"/>
      <c r="EK61" s="752"/>
      <c r="EL61" s="749"/>
      <c r="EM61" s="749"/>
      <c r="EN61" s="757" t="s">
        <v>626</v>
      </c>
      <c r="EO61" s="780" t="s">
        <v>626</v>
      </c>
      <c r="EP61" s="752"/>
      <c r="EQ61" s="749"/>
      <c r="ER61" s="749"/>
      <c r="ES61" s="749"/>
      <c r="ET61" s="751"/>
      <c r="EU61" s="752"/>
      <c r="EV61" s="749"/>
      <c r="EW61" s="749"/>
      <c r="EX61" s="749"/>
      <c r="EY61" s="751"/>
      <c r="EZ61" s="752"/>
      <c r="FA61" s="749"/>
      <c r="FB61" s="749"/>
      <c r="FC61" s="749"/>
      <c r="FD61" s="751"/>
      <c r="FE61" s="752"/>
      <c r="FF61" s="749"/>
      <c r="FG61" s="749"/>
      <c r="FH61" s="770" t="s">
        <v>627</v>
      </c>
      <c r="FI61" s="800" t="s">
        <v>627</v>
      </c>
      <c r="FJ61" s="859"/>
      <c r="FK61" s="749"/>
      <c r="FL61" s="749"/>
      <c r="FM61" s="749"/>
      <c r="FN61" s="909"/>
      <c r="FO61" s="210"/>
      <c r="FP61" s="43"/>
      <c r="FQ61" s="43"/>
      <c r="FR61" s="55" t="str">
        <f t="shared" si="26"/>
        <v/>
      </c>
      <c r="FS61" s="43"/>
      <c r="FT61" s="56" t="str">
        <f>IF(AR61="","",INDEX($FZ$2:$GD$2,2,MATCH(AR61,#REF!,0)))</f>
        <v/>
      </c>
      <c r="FU61" s="57" t="str">
        <f>IF(AS61="","",INDEX($FZ$2:$GD$2,2,MATCH(AS61,#REF!,0)))</f>
        <v/>
      </c>
      <c r="FV61" s="57" t="str">
        <f>IF(AT61="","",INDEX($FZ$2:$GD$2,2,MATCH(AT61,#REF!,0)))</f>
        <v/>
      </c>
      <c r="FW61" s="57" t="str">
        <f>IF(AU61="","",INDEX($FZ$2:$GD$2,2,MATCH(AU61,#REF!,0)))</f>
        <v/>
      </c>
      <c r="FX61" s="57" t="str">
        <f>IF(AV61="","",INDEX($FZ$2:$GD$2,2,MATCH(AV61,#REF!,0)))</f>
        <v/>
      </c>
      <c r="FY61" s="57" t="str">
        <f>IF(AW61="","",INDEX($FZ$2:$GD$2,2,MATCH(AW61,#REF!,0)))</f>
        <v/>
      </c>
      <c r="FZ61" s="57" t="str">
        <f>IF(AX61="","",INDEX($FZ$2:$GD$2,2,MATCH(AX61,#REF!,0)))</f>
        <v/>
      </c>
      <c r="GA61" s="57" t="str">
        <f>IF(AY61="","",INDEX($FZ$2:$GD$2,2,MATCH(AY61,#REF!,0)))</f>
        <v/>
      </c>
      <c r="GB61" s="57" t="str">
        <f>IF(AZ61="","",INDEX($FZ$2:$GD$2,2,MATCH(AZ61,#REF!,0)))</f>
        <v/>
      </c>
      <c r="GC61" s="58" t="str">
        <f>IF(BA61="","",INDEX($FZ$2:$GD$2,2,MATCH(BA61,#REF!,0)))</f>
        <v/>
      </c>
      <c r="GD61" s="59" t="e">
        <f>SUMPRODUCT(FT61:GC61,#REF!)</f>
        <v>#REF!</v>
      </c>
      <c r="GE61" s="43"/>
      <c r="GF61" s="88" t="str">
        <f t="shared" si="27"/>
        <v/>
      </c>
      <c r="GG61" s="88" t="e">
        <f t="shared" si="28"/>
        <v>#N/A</v>
      </c>
      <c r="GH61" s="88" t="e">
        <f t="shared" si="29"/>
        <v>#N/A</v>
      </c>
      <c r="GI61" s="87" t="e">
        <f t="shared" si="30"/>
        <v>#N/A</v>
      </c>
      <c r="GJ61" s="87" t="str">
        <f t="shared" si="31"/>
        <v/>
      </c>
      <c r="GK61" s="87" t="str">
        <f t="shared" si="32"/>
        <v/>
      </c>
      <c r="GL61" s="87" t="str">
        <f t="shared" si="33"/>
        <v/>
      </c>
      <c r="GM61" s="87" t="str">
        <f t="shared" si="34"/>
        <v/>
      </c>
    </row>
    <row r="62" spans="1:195" s="13" customFormat="1" ht="22.5" customHeight="1" outlineLevel="2">
      <c r="A62" s="1014"/>
      <c r="B62" s="166"/>
      <c r="C62" s="494"/>
      <c r="D62" s="660" t="s">
        <v>378</v>
      </c>
      <c r="E62" s="688" t="s">
        <v>562</v>
      </c>
      <c r="F62" s="688">
        <v>1</v>
      </c>
      <c r="G62" s="688">
        <v>1</v>
      </c>
      <c r="H62" s="688">
        <v>1</v>
      </c>
      <c r="I62" s="661" t="s">
        <v>353</v>
      </c>
      <c r="J62" s="167"/>
      <c r="K62" s="165"/>
      <c r="L62" s="665">
        <v>2010</v>
      </c>
      <c r="M62" s="167" t="str">
        <f>IF(OR(L62="",TYPE(L62)&lt;&gt;1),"",TEXT(DATEVALUE(L62&amp;"/1/1"),"gge"))</f>
        <v>平22</v>
      </c>
      <c r="N62" s="665">
        <f t="shared" si="67"/>
        <v>10</v>
      </c>
      <c r="O62" s="697">
        <v>109.3</v>
      </c>
      <c r="P62" s="694" t="s">
        <v>611</v>
      </c>
      <c r="Q62" s="68"/>
      <c r="R62" s="168"/>
      <c r="S62" s="168"/>
      <c r="T62" s="169"/>
      <c r="U62" s="461" t="e">
        <f>IF(OR(TYPE(O62)&lt;&gt;1,O62=""),"",IF(O62=0,0,ROUND(O62/(R62+S62)*1.1,0)))</f>
        <v>#DIV/0!</v>
      </c>
      <c r="V62" s="461" t="e">
        <f>IF(OR(TYPE(O62)&lt;&gt;1,O62=""),"",IF(O62=0,0,ROUND((O62/(R62+S62))^0.5*1.1*4*(4*R62+1)*0.7,0)))</f>
        <v>#DIV/0!</v>
      </c>
      <c r="W62" s="462" t="e">
        <f>IF(OR(TYPE(O62)&lt;&gt;1,O62=""),"",IF(O62=0,0,ROUND((O62/(R62+S62))^0.5*1.1*4*(4*R62+1)*0.3,0)))</f>
        <v>#DIV/0!</v>
      </c>
      <c r="X62" s="68"/>
      <c r="Y62" s="68"/>
      <c r="Z62" s="68"/>
      <c r="AA62" s="68"/>
      <c r="AB62" s="68"/>
      <c r="AC62" s="79" t="str">
        <f>IF(OR(O62="",TYPE(O62)&lt;&gt;1),"",IF(O62&gt;=5000,"1: 5,000㎡以上",IF(O62&gt;=3000,"2: 3,000㎡以上",IF(O62&gt;=1000,"3: 1,000㎡以上",IF(O62&gt;=500,"4: 500㎡以上",IF(O62&gt;=200,"5: 200㎡以上",IF(O62&gt;=100,"6: 100㎡以上",IF(O62&gt;=0,"7: 100㎡未満",""))))))))</f>
        <v>6: 100㎡以上</v>
      </c>
      <c r="AD62" s="69"/>
      <c r="AE62" s="69" t="str">
        <f t="shared" si="69"/>
        <v/>
      </c>
      <c r="AF62" s="170"/>
      <c r="AG62" s="170"/>
      <c r="AH62" s="171"/>
      <c r="AI62" s="170"/>
      <c r="AJ62" s="170"/>
      <c r="AK62" s="170"/>
      <c r="AL62" s="172"/>
      <c r="AM62" s="172"/>
      <c r="AN62" s="172"/>
      <c r="AO62" s="172"/>
      <c r="AP62" s="173"/>
      <c r="AQ62" s="463" t="str">
        <f>IF(OR(AP62="",BB62=""),"",IF(OR(AP62="80年以上",AP62="躯体補修の上80年以上"),80-BB62,IF(OR(AP62="60年以上80年未満",AP62="躯体補修の上60年未満"),IF(TYPE(AN62)=1,AN62-BB62,80-BB62),IF(OR(AP62="60年未満",AP62="60年"),60-BB62,IF(AP62="40年",40-BB62,"")))))</f>
        <v/>
      </c>
      <c r="AR62" s="464"/>
      <c r="AS62" s="464"/>
      <c r="AT62" s="464"/>
      <c r="AU62" s="464"/>
      <c r="AV62" s="464"/>
      <c r="AW62" s="464"/>
      <c r="AX62" s="464"/>
      <c r="AY62" s="464"/>
      <c r="AZ62" s="464"/>
      <c r="BA62" s="464"/>
      <c r="BB62" s="68">
        <f t="shared" si="44"/>
        <v>5</v>
      </c>
      <c r="BC62" s="68"/>
      <c r="BD62" s="68">
        <f>IF(BB62="","",BB62+BC62)</f>
        <v>5</v>
      </c>
      <c r="BE62" s="69" t="e">
        <f t="shared" si="68"/>
        <v>#REF!</v>
      </c>
      <c r="BF62" s="146"/>
      <c r="BG62" s="465"/>
      <c r="BH62" s="468"/>
      <c r="BI62" s="174"/>
      <c r="BJ62" s="175"/>
      <c r="BK62" s="467"/>
      <c r="BL62" s="465"/>
      <c r="BM62" s="447" t="str">
        <f t="shared" si="46"/>
        <v/>
      </c>
      <c r="BN62" s="661" t="s">
        <v>611</v>
      </c>
      <c r="BO62" s="661">
        <v>1</v>
      </c>
      <c r="BP62" s="447"/>
      <c r="BQ62" s="1023"/>
      <c r="BR62" s="694" t="s">
        <v>0</v>
      </c>
      <c r="BS62" s="694" t="s">
        <v>0</v>
      </c>
      <c r="BT62" s="694" t="s">
        <v>0</v>
      </c>
      <c r="BU62" s="694" t="s">
        <v>0</v>
      </c>
      <c r="BV62" s="694" t="s">
        <v>0</v>
      </c>
      <c r="BW62" s="694" t="s">
        <v>0</v>
      </c>
      <c r="BX62" s="694" t="s">
        <v>1</v>
      </c>
      <c r="BY62" s="694" t="s">
        <v>607</v>
      </c>
      <c r="BZ62" s="447"/>
      <c r="CA62" s="695"/>
      <c r="CB62" s="696"/>
      <c r="CC62" s="501"/>
      <c r="CD62" s="192">
        <v>1</v>
      </c>
      <c r="CE62" s="177" t="s">
        <v>387</v>
      </c>
      <c r="CF62" s="178" t="str">
        <f t="shared" si="64"/>
        <v/>
      </c>
      <c r="CG62" s="186" t="str">
        <f t="shared" si="12"/>
        <v/>
      </c>
      <c r="CH62" s="187"/>
      <c r="CI62" s="106" t="str">
        <f t="shared" si="13"/>
        <v/>
      </c>
      <c r="CJ62" s="75" t="s">
        <v>387</v>
      </c>
      <c r="CK62" s="180" t="str">
        <f t="shared" si="14"/>
        <v/>
      </c>
      <c r="CL62" s="75">
        <v>2</v>
      </c>
      <c r="CM62" s="181" t="str">
        <f>IF(CI62="","",CK62/CL62)</f>
        <v/>
      </c>
      <c r="CN62" s="107" t="e">
        <v>#N/A</v>
      </c>
      <c r="CO62" s="75" t="e">
        <v>#N/A</v>
      </c>
      <c r="CP62" s="180" t="e">
        <f t="shared" si="48"/>
        <v>#N/A</v>
      </c>
      <c r="CQ62" s="75">
        <v>1</v>
      </c>
      <c r="CR62" s="181" t="e">
        <f>IF(CN62="","",CP62/CQ62)</f>
        <v>#N/A</v>
      </c>
      <c r="CS62" s="107" t="e">
        <v>#N/A</v>
      </c>
      <c r="CT62" s="75" t="e">
        <v>#N/A</v>
      </c>
      <c r="CU62" s="180" t="e">
        <f t="shared" si="17"/>
        <v>#N/A</v>
      </c>
      <c r="CV62" s="75">
        <v>1</v>
      </c>
      <c r="CW62" s="181" t="e">
        <f>IF(CS62="","",CU62/CV62)</f>
        <v>#N/A</v>
      </c>
      <c r="CX62" s="107" t="e">
        <v>#N/A</v>
      </c>
      <c r="CY62" s="75" t="e">
        <v>#N/A</v>
      </c>
      <c r="CZ62" s="180" t="e">
        <f t="shared" si="51"/>
        <v>#N/A</v>
      </c>
      <c r="DA62" s="75">
        <v>1</v>
      </c>
      <c r="DB62" s="182" t="e">
        <f t="shared" si="52"/>
        <v>#N/A</v>
      </c>
      <c r="DC62" s="109" t="str">
        <f t="shared" si="18"/>
        <v/>
      </c>
      <c r="DD62" s="76" t="str">
        <f t="shared" si="36"/>
        <v/>
      </c>
      <c r="DE62" s="82">
        <v>2</v>
      </c>
      <c r="DF62" s="183" t="str">
        <f t="shared" si="19"/>
        <v/>
      </c>
      <c r="DG62" s="85" t="s">
        <v>387</v>
      </c>
      <c r="DH62" s="184" t="str">
        <f>IF(OR(DF62="",TYPE(DF62)&lt;&gt;1),"",ROUND(DF62*DG62,0))</f>
        <v/>
      </c>
      <c r="DI62" s="77">
        <v>3</v>
      </c>
      <c r="DJ62" s="185" t="str">
        <f>IF(DH62="","",DH62/DI62)</f>
        <v/>
      </c>
      <c r="DK62" s="78" t="str">
        <f>IF(DC62="","",DC62+20)</f>
        <v/>
      </c>
      <c r="DL62" s="75" t="s">
        <v>387</v>
      </c>
      <c r="DM62" s="180" t="str">
        <f t="shared" si="56"/>
        <v/>
      </c>
      <c r="DN62" s="75">
        <v>1</v>
      </c>
      <c r="DO62" s="181" t="str">
        <f>IF(DK62="","",DM62/DN62)</f>
        <v/>
      </c>
      <c r="DP62" s="78" t="str">
        <f>IF(DC62="","",IF(OR(DD62="RC",DD62="SRC",DD62="S"),DC62+40,""))</f>
        <v/>
      </c>
      <c r="DQ62" s="75" t="s">
        <v>387</v>
      </c>
      <c r="DR62" s="180" t="str">
        <f t="shared" si="59"/>
        <v/>
      </c>
      <c r="DS62" s="75">
        <v>1</v>
      </c>
      <c r="DT62" s="181" t="str">
        <f t="shared" si="60"/>
        <v/>
      </c>
      <c r="DU62" s="78" t="str">
        <f>IF(DC62="","",IF(OR(DD62="RC",DD62="SRC"),DC62+60,""))</f>
        <v/>
      </c>
      <c r="DV62" s="75" t="s">
        <v>387</v>
      </c>
      <c r="DW62" s="180" t="str">
        <f t="shared" si="62"/>
        <v/>
      </c>
      <c r="DX62" s="75">
        <v>1</v>
      </c>
      <c r="DY62" s="154" t="str">
        <f t="shared" si="63"/>
        <v/>
      </c>
      <c r="DZ62" s="506"/>
      <c r="EA62" s="812"/>
      <c r="EB62" s="808"/>
      <c r="EC62" s="808"/>
      <c r="ED62" s="816"/>
      <c r="EE62" s="845"/>
      <c r="EF62" s="752"/>
      <c r="EG62" s="749"/>
      <c r="EH62" s="749"/>
      <c r="EI62" s="749"/>
      <c r="EJ62" s="751"/>
      <c r="EK62" s="752"/>
      <c r="EL62" s="749"/>
      <c r="EM62" s="749"/>
      <c r="EN62" s="757" t="s">
        <v>626</v>
      </c>
      <c r="EO62" s="780" t="s">
        <v>626</v>
      </c>
      <c r="EP62" s="752"/>
      <c r="EQ62" s="749"/>
      <c r="ER62" s="749"/>
      <c r="ES62" s="749"/>
      <c r="ET62" s="751"/>
      <c r="EU62" s="752"/>
      <c r="EV62" s="749"/>
      <c r="EW62" s="749"/>
      <c r="EX62" s="749"/>
      <c r="EY62" s="751"/>
      <c r="EZ62" s="752"/>
      <c r="FA62" s="749"/>
      <c r="FB62" s="749"/>
      <c r="FC62" s="749"/>
      <c r="FD62" s="751"/>
      <c r="FE62" s="752"/>
      <c r="FF62" s="749"/>
      <c r="FG62" s="749"/>
      <c r="FH62" s="770" t="s">
        <v>627</v>
      </c>
      <c r="FI62" s="800" t="s">
        <v>627</v>
      </c>
      <c r="FJ62" s="859"/>
      <c r="FK62" s="749"/>
      <c r="FL62" s="749"/>
      <c r="FM62" s="749"/>
      <c r="FN62" s="909"/>
      <c r="FO62" s="210"/>
      <c r="FP62" s="43"/>
      <c r="FQ62" s="43"/>
      <c r="FR62" s="55" t="str">
        <f t="shared" si="26"/>
        <v/>
      </c>
      <c r="FS62" s="43"/>
      <c r="FT62" s="56" t="str">
        <f>IF(AR62="","",INDEX($FZ$2:$GD$2,2,MATCH(AR62,#REF!,0)))</f>
        <v/>
      </c>
      <c r="FU62" s="57" t="str">
        <f>IF(AS62="","",INDEX($FZ$2:$GD$2,2,MATCH(AS62,#REF!,0)))</f>
        <v/>
      </c>
      <c r="FV62" s="57" t="str">
        <f>IF(AT62="","",INDEX($FZ$2:$GD$2,2,MATCH(AT62,#REF!,0)))</f>
        <v/>
      </c>
      <c r="FW62" s="57" t="str">
        <f>IF(AU62="","",INDEX($FZ$2:$GD$2,2,MATCH(AU62,#REF!,0)))</f>
        <v/>
      </c>
      <c r="FX62" s="57" t="str">
        <f>IF(AV62="","",INDEX($FZ$2:$GD$2,2,MATCH(AV62,#REF!,0)))</f>
        <v/>
      </c>
      <c r="FY62" s="57" t="str">
        <f>IF(AW62="","",INDEX($FZ$2:$GD$2,2,MATCH(AW62,#REF!,0)))</f>
        <v/>
      </c>
      <c r="FZ62" s="57" t="str">
        <f>IF(AX62="","",INDEX($FZ$2:$GD$2,2,MATCH(AX62,#REF!,0)))</f>
        <v/>
      </c>
      <c r="GA62" s="57" t="str">
        <f>IF(AY62="","",INDEX($FZ$2:$GD$2,2,MATCH(AY62,#REF!,0)))</f>
        <v/>
      </c>
      <c r="GB62" s="57" t="str">
        <f>IF(AZ62="","",INDEX($FZ$2:$GD$2,2,MATCH(AZ62,#REF!,0)))</f>
        <v/>
      </c>
      <c r="GC62" s="58" t="str">
        <f>IF(BA62="","",INDEX($FZ$2:$GD$2,2,MATCH(BA62,#REF!,0)))</f>
        <v/>
      </c>
      <c r="GD62" s="59" t="e">
        <f>SUMPRODUCT(FT62:GC62,#REF!)</f>
        <v>#REF!</v>
      </c>
      <c r="GE62" s="43"/>
      <c r="GF62" s="88" t="str">
        <f t="shared" si="27"/>
        <v/>
      </c>
      <c r="GG62" s="88" t="e">
        <f t="shared" si="28"/>
        <v>#N/A</v>
      </c>
      <c r="GH62" s="88" t="e">
        <f t="shared" si="29"/>
        <v>#N/A</v>
      </c>
      <c r="GI62" s="87" t="e">
        <f t="shared" si="30"/>
        <v>#N/A</v>
      </c>
      <c r="GJ62" s="87" t="str">
        <f t="shared" si="31"/>
        <v/>
      </c>
      <c r="GK62" s="87" t="str">
        <f t="shared" si="32"/>
        <v/>
      </c>
      <c r="GL62" s="87" t="str">
        <f t="shared" si="33"/>
        <v/>
      </c>
      <c r="GM62" s="87" t="str">
        <f t="shared" si="34"/>
        <v/>
      </c>
    </row>
    <row r="63" spans="1:195" s="13" customFormat="1" ht="22.5" customHeight="1" outlineLevel="1">
      <c r="A63" s="1014"/>
      <c r="B63" s="166"/>
      <c r="C63" s="494"/>
      <c r="D63" s="672" t="s">
        <v>518</v>
      </c>
      <c r="E63" s="667" t="s">
        <v>563</v>
      </c>
      <c r="F63" s="688">
        <v>1</v>
      </c>
      <c r="G63" s="688">
        <v>1</v>
      </c>
      <c r="H63" s="688">
        <v>1</v>
      </c>
      <c r="I63" s="661" t="s">
        <v>353</v>
      </c>
      <c r="J63" s="167"/>
      <c r="K63" s="165"/>
      <c r="L63" s="665">
        <v>2013</v>
      </c>
      <c r="M63" s="167" t="str">
        <f t="shared" ref="M63" si="70">IF(OR(L63="",TYPE(L63)&lt;&gt;1),"",TEXT(DATEVALUE(L63&amp;"/1/1"),"gge"))</f>
        <v>平25</v>
      </c>
      <c r="N63" s="665">
        <f t="shared" si="67"/>
        <v>7</v>
      </c>
      <c r="O63" s="697">
        <v>119.1</v>
      </c>
      <c r="P63" s="694" t="s">
        <v>611</v>
      </c>
      <c r="Q63" s="68"/>
      <c r="R63" s="168"/>
      <c r="S63" s="168"/>
      <c r="T63" s="169"/>
      <c r="U63" s="461" t="e">
        <f t="shared" ref="U63" si="71">IF(OR(TYPE(O63)&lt;&gt;1,O63=""),"",IF(O63=0,0,ROUND(O63/(R63+S63)*1.1,0)))</f>
        <v>#DIV/0!</v>
      </c>
      <c r="V63" s="461" t="e">
        <f t="shared" ref="V63" si="72">IF(OR(TYPE(O63)&lt;&gt;1,O63=""),"",IF(O63=0,0,ROUND((O63/(R63+S63))^0.5*1.1*4*(4*R63+1)*0.7,0)))</f>
        <v>#DIV/0!</v>
      </c>
      <c r="W63" s="462" t="e">
        <f t="shared" ref="W63" si="73">IF(OR(TYPE(O63)&lt;&gt;1,O63=""),"",IF(O63=0,0,ROUND((O63/(R63+S63))^0.5*1.1*4*(4*R63+1)*0.3,0)))</f>
        <v>#DIV/0!</v>
      </c>
      <c r="X63" s="68"/>
      <c r="Y63" s="68"/>
      <c r="Z63" s="68"/>
      <c r="AA63" s="68"/>
      <c r="AB63" s="68"/>
      <c r="AC63" s="79" t="str">
        <f t="shared" ref="AC63" si="74">IF(OR(O63="",TYPE(O63)&lt;&gt;1),"",IF(O63&gt;=5000,"1: 5,000㎡以上",IF(O63&gt;=3000,"2: 3,000㎡以上",IF(O63&gt;=1000,"3: 1,000㎡以上",IF(O63&gt;=500,"4: 500㎡以上",IF(O63&gt;=200,"5: 200㎡以上",IF(O63&gt;=100,"6: 100㎡以上",IF(O63&gt;=0,"7: 100㎡未満",""))))))))</f>
        <v>6: 100㎡以上</v>
      </c>
      <c r="AD63" s="69"/>
      <c r="AE63" s="69" t="str">
        <f t="shared" si="69"/>
        <v/>
      </c>
      <c r="AF63" s="170"/>
      <c r="AG63" s="170"/>
      <c r="AH63" s="171"/>
      <c r="AI63" s="170"/>
      <c r="AJ63" s="170"/>
      <c r="AK63" s="170"/>
      <c r="AL63" s="172"/>
      <c r="AM63" s="172"/>
      <c r="AN63" s="172"/>
      <c r="AO63" s="172"/>
      <c r="AP63" s="173"/>
      <c r="AQ63" s="463" t="str">
        <f t="shared" ref="AQ63" si="75">IF(OR(AP63="",BB63=""),"",IF(OR(AP63="80年以上",AP63="躯体補修の上80年以上"),80-BB63,IF(OR(AP63="60年以上80年未満",AP63="躯体補修の上60年未満"),IF(TYPE(AN63)=1,AN63-BB63,80-BB63),IF(OR(AP63="60年未満",AP63="60年"),60-BB63,IF(AP63="40年",40-BB63,"")))))</f>
        <v/>
      </c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68">
        <f t="shared" si="44"/>
        <v>2</v>
      </c>
      <c r="BC63" s="68"/>
      <c r="BD63" s="68">
        <f t="shared" ref="BD63" si="76">IF(BB63="","",BB63+BC63)</f>
        <v>2</v>
      </c>
      <c r="BE63" s="69" t="e">
        <f t="shared" si="68"/>
        <v>#REF!</v>
      </c>
      <c r="BF63" s="146"/>
      <c r="BG63" s="465"/>
      <c r="BH63" s="466"/>
      <c r="BI63" s="174"/>
      <c r="BJ63" s="175"/>
      <c r="BK63" s="467"/>
      <c r="BL63" s="465"/>
      <c r="BM63" s="441" t="str">
        <f t="shared" si="46"/>
        <v/>
      </c>
      <c r="BN63" s="661" t="s">
        <v>611</v>
      </c>
      <c r="BO63" s="661">
        <v>1</v>
      </c>
      <c r="BP63" s="441"/>
      <c r="BQ63" s="1023"/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0</v>
      </c>
      <c r="BW63" s="694" t="s">
        <v>0</v>
      </c>
      <c r="BX63" s="694" t="s">
        <v>0</v>
      </c>
      <c r="BY63" s="694" t="s">
        <v>607</v>
      </c>
      <c r="BZ63" s="441"/>
      <c r="CA63" s="695"/>
      <c r="CB63" s="696"/>
      <c r="CC63" s="499"/>
      <c r="CD63" s="192">
        <v>1</v>
      </c>
      <c r="CE63" s="177" t="s">
        <v>387</v>
      </c>
      <c r="CF63" s="178" t="str">
        <f t="shared" si="64"/>
        <v/>
      </c>
      <c r="CG63" s="176" t="str">
        <f t="shared" si="12"/>
        <v/>
      </c>
      <c r="CH63" s="179"/>
      <c r="CI63" s="106" t="str">
        <f t="shared" si="13"/>
        <v/>
      </c>
      <c r="CJ63" s="75" t="s">
        <v>387</v>
      </c>
      <c r="CK63" s="180" t="str">
        <f t="shared" si="14"/>
        <v/>
      </c>
      <c r="CL63" s="75">
        <v>1</v>
      </c>
      <c r="CM63" s="181" t="str">
        <f t="shared" ref="CM63" si="77">IF(CI63="","",CK63/CL63)</f>
        <v/>
      </c>
      <c r="CN63" s="107" t="e">
        <v>#N/A</v>
      </c>
      <c r="CO63" s="75" t="e">
        <v>#N/A</v>
      </c>
      <c r="CP63" s="180" t="e">
        <f t="shared" si="48"/>
        <v>#N/A</v>
      </c>
      <c r="CQ63" s="75">
        <v>1</v>
      </c>
      <c r="CR63" s="181" t="e">
        <f t="shared" ref="CR63" si="78">IF(CN63="","",CP63/CQ63)</f>
        <v>#N/A</v>
      </c>
      <c r="CS63" s="107" t="e">
        <v>#N/A</v>
      </c>
      <c r="CT63" s="75" t="e">
        <v>#N/A</v>
      </c>
      <c r="CU63" s="180" t="e">
        <f t="shared" si="17"/>
        <v>#N/A</v>
      </c>
      <c r="CV63" s="75">
        <v>1</v>
      </c>
      <c r="CW63" s="181" t="e">
        <f t="shared" ref="CW63" si="79">IF(CS63="","",CU63/CV63)</f>
        <v>#N/A</v>
      </c>
      <c r="CX63" s="107" t="e">
        <v>#N/A</v>
      </c>
      <c r="CY63" s="75" t="e">
        <v>#N/A</v>
      </c>
      <c r="CZ63" s="180" t="e">
        <f t="shared" si="51"/>
        <v>#N/A</v>
      </c>
      <c r="DA63" s="75">
        <v>1</v>
      </c>
      <c r="DB63" s="182" t="e">
        <f t="shared" si="52"/>
        <v>#N/A</v>
      </c>
      <c r="DC63" s="109" t="str">
        <f t="shared" si="18"/>
        <v/>
      </c>
      <c r="DD63" s="76" t="str">
        <f t="shared" si="36"/>
        <v/>
      </c>
      <c r="DE63" s="82">
        <v>1</v>
      </c>
      <c r="DF63" s="183" t="str">
        <f t="shared" si="19"/>
        <v/>
      </c>
      <c r="DG63" s="85" t="s">
        <v>387</v>
      </c>
      <c r="DH63" s="184" t="str">
        <f t="shared" ref="DH63" si="80">IF(OR(DF63="",TYPE(DF63)&lt;&gt;1),"",ROUND(DF63*DG63,0))</f>
        <v/>
      </c>
      <c r="DI63" s="77">
        <v>3</v>
      </c>
      <c r="DJ63" s="185" t="str">
        <f t="shared" ref="DJ63" si="81">IF(DH63="","",DH63/DI63)</f>
        <v/>
      </c>
      <c r="DK63" s="78" t="str">
        <f t="shared" ref="DK63" si="82">IF(DC63="","",DC63+20)</f>
        <v/>
      </c>
      <c r="DL63" s="75" t="s">
        <v>387</v>
      </c>
      <c r="DM63" s="180" t="str">
        <f t="shared" si="56"/>
        <v/>
      </c>
      <c r="DN63" s="75">
        <v>1</v>
      </c>
      <c r="DO63" s="181" t="str">
        <f t="shared" ref="DO63" si="83">IF(DK63="","",DM63/DN63)</f>
        <v/>
      </c>
      <c r="DP63" s="78" t="str">
        <f t="shared" ref="DP63" si="84">IF(DC63="","",IF(OR(DD63="RC",DD63="SRC",DD63="S"),DC63+40,""))</f>
        <v/>
      </c>
      <c r="DQ63" s="75" t="s">
        <v>387</v>
      </c>
      <c r="DR63" s="180" t="str">
        <f t="shared" si="59"/>
        <v/>
      </c>
      <c r="DS63" s="75">
        <v>1</v>
      </c>
      <c r="DT63" s="181" t="str">
        <f t="shared" si="60"/>
        <v/>
      </c>
      <c r="DU63" s="78" t="str">
        <f t="shared" ref="DU63" si="85">IF(DC63="","",IF(OR(DD63="RC",DD63="SRC"),DC63+60,""))</f>
        <v/>
      </c>
      <c r="DV63" s="75" t="s">
        <v>387</v>
      </c>
      <c r="DW63" s="180" t="str">
        <f t="shared" si="62"/>
        <v/>
      </c>
      <c r="DX63" s="75">
        <v>1</v>
      </c>
      <c r="DY63" s="154" t="str">
        <f t="shared" si="63"/>
        <v/>
      </c>
      <c r="DZ63" s="506"/>
      <c r="EA63" s="812"/>
      <c r="EB63" s="808"/>
      <c r="EC63" s="808"/>
      <c r="ED63" s="816"/>
      <c r="EE63" s="845"/>
      <c r="EF63" s="752"/>
      <c r="EG63" s="749"/>
      <c r="EH63" s="749"/>
      <c r="EI63" s="749"/>
      <c r="EJ63" s="751"/>
      <c r="EK63" s="752"/>
      <c r="EL63" s="749"/>
      <c r="EM63" s="749"/>
      <c r="EN63" s="749"/>
      <c r="EO63" s="751"/>
      <c r="EP63" s="752"/>
      <c r="EQ63" s="757" t="s">
        <v>626</v>
      </c>
      <c r="ER63" s="757" t="s">
        <v>626</v>
      </c>
      <c r="ES63" s="779"/>
      <c r="ET63" s="771"/>
      <c r="EU63" s="765"/>
      <c r="EV63" s="779"/>
      <c r="EW63" s="779"/>
      <c r="EX63" s="779"/>
      <c r="EY63" s="771"/>
      <c r="EZ63" s="765"/>
      <c r="FA63" s="779"/>
      <c r="FB63" s="779"/>
      <c r="FC63" s="779"/>
      <c r="FD63" s="771"/>
      <c r="FE63" s="765"/>
      <c r="FF63" s="779"/>
      <c r="FG63" s="779"/>
      <c r="FH63" s="779"/>
      <c r="FI63" s="771"/>
      <c r="FJ63" s="864"/>
      <c r="FK63" s="770" t="s">
        <v>627</v>
      </c>
      <c r="FL63" s="770" t="s">
        <v>627</v>
      </c>
      <c r="FM63" s="785"/>
      <c r="FN63" s="911"/>
      <c r="FO63" s="210"/>
      <c r="FP63" s="43"/>
      <c r="FQ63" s="43"/>
      <c r="FR63" s="55" t="str">
        <f t="shared" si="26"/>
        <v/>
      </c>
      <c r="FS63" s="43"/>
      <c r="FT63" s="56" t="str">
        <f>IF(AR63="","",INDEX($FZ$2:$GD$2,2,MATCH(AR63,#REF!,0)))</f>
        <v/>
      </c>
      <c r="FU63" s="57" t="str">
        <f>IF(AS63="","",INDEX($FZ$2:$GD$2,2,MATCH(AS63,#REF!,0)))</f>
        <v/>
      </c>
      <c r="FV63" s="57" t="str">
        <f>IF(AT63="","",INDEX($FZ$2:$GD$2,2,MATCH(AT63,#REF!,0)))</f>
        <v/>
      </c>
      <c r="FW63" s="57" t="str">
        <f>IF(AU63="","",INDEX($FZ$2:$GD$2,2,MATCH(AU63,#REF!,0)))</f>
        <v/>
      </c>
      <c r="FX63" s="57" t="str">
        <f>IF(AV63="","",INDEX($FZ$2:$GD$2,2,MATCH(AV63,#REF!,0)))</f>
        <v/>
      </c>
      <c r="FY63" s="57" t="str">
        <f>IF(AW63="","",INDEX($FZ$2:$GD$2,2,MATCH(AW63,#REF!,0)))</f>
        <v/>
      </c>
      <c r="FZ63" s="57" t="str">
        <f>IF(AX63="","",INDEX($FZ$2:$GD$2,2,MATCH(AX63,#REF!,0)))</f>
        <v/>
      </c>
      <c r="GA63" s="57" t="str">
        <f>IF(AY63="","",INDEX($FZ$2:$GD$2,2,MATCH(AY63,#REF!,0)))</f>
        <v/>
      </c>
      <c r="GB63" s="57" t="str">
        <f>IF(AZ63="","",INDEX($FZ$2:$GD$2,2,MATCH(AZ63,#REF!,0)))</f>
        <v/>
      </c>
      <c r="GC63" s="58" t="str">
        <f>IF(BA63="","",INDEX($FZ$2:$GD$2,2,MATCH(BA63,#REF!,0)))</f>
        <v/>
      </c>
      <c r="GD63" s="59" t="e">
        <f>SUMPRODUCT(FT63:GC63,#REF!)</f>
        <v>#REF!</v>
      </c>
      <c r="GE63" s="43"/>
      <c r="GF63" s="88" t="str">
        <f t="shared" si="27"/>
        <v/>
      </c>
      <c r="GG63" s="88" t="e">
        <f t="shared" si="28"/>
        <v>#N/A</v>
      </c>
      <c r="GH63" s="88" t="e">
        <f t="shared" si="29"/>
        <v>#N/A</v>
      </c>
      <c r="GI63" s="87" t="e">
        <f t="shared" si="30"/>
        <v>#N/A</v>
      </c>
      <c r="GJ63" s="87" t="str">
        <f t="shared" si="31"/>
        <v/>
      </c>
      <c r="GK63" s="87" t="str">
        <f t="shared" si="32"/>
        <v/>
      </c>
      <c r="GL63" s="87" t="str">
        <f t="shared" si="33"/>
        <v/>
      </c>
      <c r="GM63" s="87" t="str">
        <f t="shared" si="34"/>
        <v/>
      </c>
    </row>
    <row r="64" spans="1:195" s="13" customFormat="1" ht="22.5" customHeight="1" outlineLevel="1">
      <c r="A64" s="1014"/>
      <c r="B64" s="166"/>
      <c r="C64" s="494"/>
      <c r="D64" s="672" t="s">
        <v>518</v>
      </c>
      <c r="E64" s="667" t="s">
        <v>564</v>
      </c>
      <c r="F64" s="688">
        <v>1</v>
      </c>
      <c r="G64" s="926"/>
      <c r="H64" s="688">
        <v>1</v>
      </c>
      <c r="I64" s="661" t="s">
        <v>353</v>
      </c>
      <c r="J64" s="167"/>
      <c r="K64" s="165"/>
      <c r="L64" s="665">
        <v>2011</v>
      </c>
      <c r="M64" s="167" t="str">
        <f>IF(OR(L64="",TYPE(L64)&lt;&gt;1),"",TEXT(DATEVALUE(L64&amp;"/1/1"),"gge"))</f>
        <v>平23</v>
      </c>
      <c r="N64" s="665">
        <f t="shared" si="67"/>
        <v>9</v>
      </c>
      <c r="O64" s="697">
        <v>81.8</v>
      </c>
      <c r="P64" s="694" t="s">
        <v>611</v>
      </c>
      <c r="Q64" s="68"/>
      <c r="R64" s="168"/>
      <c r="S64" s="168"/>
      <c r="T64" s="169"/>
      <c r="U64" s="461" t="e">
        <f>IF(OR(TYPE(O64)&lt;&gt;1,O64=""),"",IF(O64=0,0,ROUND(O64/(R64+S64)*1.1,0)))</f>
        <v>#DIV/0!</v>
      </c>
      <c r="V64" s="461" t="e">
        <f>IF(OR(TYPE(O64)&lt;&gt;1,O64=""),"",IF(O64=0,0,ROUND((O64/(R64+S64))^0.5*1.1*4*(4*R64+1)*0.7,0)))</f>
        <v>#DIV/0!</v>
      </c>
      <c r="W64" s="462" t="e">
        <f>IF(OR(TYPE(O64)&lt;&gt;1,O64=""),"",IF(O64=0,0,ROUND((O64/(R64+S64))^0.5*1.1*4*(4*R64+1)*0.3,0)))</f>
        <v>#DIV/0!</v>
      </c>
      <c r="X64" s="68"/>
      <c r="Y64" s="68"/>
      <c r="Z64" s="68"/>
      <c r="AA64" s="68"/>
      <c r="AB64" s="68"/>
      <c r="AC64" s="79" t="str">
        <f>IF(OR(O64="",TYPE(O64)&lt;&gt;1),"",IF(O64&gt;=5000,"1: 5,000㎡以上",IF(O64&gt;=3000,"2: 3,000㎡以上",IF(O64&gt;=1000,"3: 1,000㎡以上",IF(O64&gt;=500,"4: 500㎡以上",IF(O64&gt;=200,"5: 200㎡以上",IF(O64&gt;=100,"6: 100㎡以上",IF(O64&gt;=0,"7: 100㎡未満",""))))))))</f>
        <v>7: 100㎡未満</v>
      </c>
      <c r="AD64" s="69"/>
      <c r="AE64" s="69" t="str">
        <f t="shared" si="69"/>
        <v/>
      </c>
      <c r="AF64" s="170"/>
      <c r="AG64" s="170"/>
      <c r="AH64" s="171"/>
      <c r="AI64" s="170"/>
      <c r="AJ64" s="170"/>
      <c r="AK64" s="170"/>
      <c r="AL64" s="172"/>
      <c r="AM64" s="172"/>
      <c r="AN64" s="172"/>
      <c r="AO64" s="172"/>
      <c r="AP64" s="173"/>
      <c r="AQ64" s="463" t="str">
        <f>IF(OR(AP64="",BB64=""),"",IF(OR(AP64="80年以上",AP64="躯体補修の上80年以上"),80-BB64,IF(OR(AP64="60年以上80年未満",AP64="躯体補修の上60年未満"),IF(TYPE(AN64)=1,AN64-BB64,80-BB64),IF(OR(AP64="60年未満",AP64="60年"),60-BB64,IF(AP64="40年",40-BB64,"")))))</f>
        <v/>
      </c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68">
        <f t="shared" si="44"/>
        <v>4</v>
      </c>
      <c r="BC64" s="68"/>
      <c r="BD64" s="68">
        <f>IF(BB64="","",BB64+BC64)</f>
        <v>4</v>
      </c>
      <c r="BE64" s="69" t="e">
        <f t="shared" si="68"/>
        <v>#REF!</v>
      </c>
      <c r="BF64" s="146"/>
      <c r="BG64" s="465"/>
      <c r="BH64" s="466"/>
      <c r="BI64" s="174"/>
      <c r="BJ64" s="175"/>
      <c r="BK64" s="467"/>
      <c r="BL64" s="465"/>
      <c r="BM64" s="441" t="str">
        <f t="shared" si="46"/>
        <v/>
      </c>
      <c r="BN64" s="661" t="s">
        <v>611</v>
      </c>
      <c r="BO64" s="661">
        <v>1</v>
      </c>
      <c r="BP64" s="441"/>
      <c r="BQ64" s="1023"/>
      <c r="BR64" s="663"/>
      <c r="BS64" s="663"/>
      <c r="BT64" s="663"/>
      <c r="BU64" s="663"/>
      <c r="BV64" s="663"/>
      <c r="BW64" s="663"/>
      <c r="BX64" s="663"/>
      <c r="BY64" s="663"/>
      <c r="BZ64" s="441"/>
      <c r="CA64" s="695"/>
      <c r="CB64" s="696"/>
      <c r="CC64" s="499"/>
      <c r="CD64" s="192">
        <v>1</v>
      </c>
      <c r="CE64" s="177" t="str">
        <f>IF($I64="","",IFERROR(INDEX(#REF!,MATCH('一覧（改訂後・学校空調は中規模で表示ver）'!$I187,#REF!,0),MATCH($CD$4,#REF!,0)),""))</f>
        <v/>
      </c>
      <c r="CF64" s="178" t="str">
        <f t="shared" si="64"/>
        <v/>
      </c>
      <c r="CG64" s="176" t="str">
        <f t="shared" si="12"/>
        <v/>
      </c>
      <c r="CH64" s="179"/>
      <c r="CI64" s="106" t="str">
        <f t="shared" si="13"/>
        <v/>
      </c>
      <c r="CJ64" s="75" t="str">
        <f>IF(OR($CI64="",$I64=""),"",INDEX(#REF!,MATCH($I64,#REF!,0),MATCH(CI$4,#REF!,0)))</f>
        <v/>
      </c>
      <c r="CK64" s="180" t="str">
        <f t="shared" si="14"/>
        <v/>
      </c>
      <c r="CL64" s="75">
        <v>1</v>
      </c>
      <c r="CM64" s="181" t="str">
        <f>IF(CI64="","",CK64/CL64)</f>
        <v/>
      </c>
      <c r="CN64" s="107" t="e">
        <f>IF(OR(O64="",TYPE(O64)&lt;&gt;1),"",IF(OR(BM64="",INDEX(#REF!,MATCH('一覧（改訂後・学校空調は中規模で表示ver）'!$Q187,#REF!,0),MATCH('一覧（改訂後・学校空調は中規模で表示ver）'!CN$4,#REF!,0))="",INDEX(#REF!,MATCH('一覧（改訂後・学校空調は中規模で表示ver）'!$Q187,#REF!,0),MATCH('一覧（改訂後・学校空調は中規模で表示ver）'!CN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N$4,#REF!,0))+$L64)))</f>
        <v>#REF!</v>
      </c>
      <c r="CO64" s="75" t="e">
        <f>IF(OR(CN64="",$I64=""),"",IF(AND(CN64&lt;&gt;"",$CI64=CN64),INDEX(#REF!,MATCH($I64,#REF!,0),MATCH(CN$4,#REF!,0))+35,INDEX(#REF!,MATCH($I64,#REF!,0),MATCH(CN$4,#REF!,0))))</f>
        <v>#REF!</v>
      </c>
      <c r="CP64" s="180" t="e">
        <f t="shared" si="48"/>
        <v>#REF!</v>
      </c>
      <c r="CQ64" s="75">
        <v>1</v>
      </c>
      <c r="CR64" s="181" t="e">
        <f>IF(CN64="","",CP64/CQ64)</f>
        <v>#REF!</v>
      </c>
      <c r="CS64" s="107" t="e">
        <f>IF(OR(O64="",TYPE(O64)&lt;&gt;1),"",IF(OR(BM64="",INDEX(#REF!,MATCH('一覧（改訂後・学校空調は中規模で表示ver）'!Q187,#REF!,0),MATCH(CS$4,#REF!,0))="",INDEX(#REF!,MATCH('一覧（改訂後・学校空調は中規模で表示ver）'!Q187,#REF!,0),MATCH(CS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S$4,#REF!,0))+$L64)))</f>
        <v>#REF!</v>
      </c>
      <c r="CT64" s="75" t="e">
        <f>IF(OR(CS64="",$I64=""),"",IF(BL64="中規模のみで残存維持",IF(AND($CI64=CS64,CS64&lt;&gt;""),INDEX(#REF!,MATCH($I64,#REF!,0),MATCH(CN$4,#REF!,0))+35,INDEX(#REF!,MATCH($I64,#REF!,0),MATCH(CN$4,#REF!,0))),IF(AND($CI64=CS64,CS64&lt;&gt;""),INDEX(#REF!,MATCH($I64,#REF!,0),MATCH(CI$4,#REF!,0))+35,INDEX(#REF!,MATCH($I64,#REF!,0),MATCH(CS$4,#REF!,0)))))</f>
        <v>#REF!</v>
      </c>
      <c r="CU64" s="180" t="e">
        <f t="shared" si="17"/>
        <v>#REF!</v>
      </c>
      <c r="CV64" s="75">
        <v>1</v>
      </c>
      <c r="CW64" s="181" t="e">
        <f>IF(CS64="","",CU64/CV64)</f>
        <v>#REF!</v>
      </c>
      <c r="CX64" s="107" t="e">
        <f>IF(OR(O64="",TYPE(O64)&lt;&gt;1),"",IF(OR(BM64="",,INDEX(#REF!,MATCH('一覧（改訂後・学校空調は中規模で表示ver）'!$Q187,#REF!,0),MATCH('一覧（改訂後・学校空調は中規模で表示ver）'!CX$4,#REF!,0))="",INDEX(#REF!,MATCH('一覧（改訂後・学校空調は中規模で表示ver）'!$Q187,#REF!,0),MATCH('一覧（改訂後・学校空調は中規模で表示ver）'!CX$4,#REF!,0))+L64&gt;=BM64),"",IF(OR(BL64="事後保全対応で更新",BL64="事後保全のみ更新せず"),"",INDEX(#REF!,MATCH('一覧（改訂後・学校空調は中規模で表示ver）'!$Q187,#REF!,0),MATCH('一覧（改訂後・学校空調は中規模で表示ver）'!CX$4,#REF!,0))+L64)))</f>
        <v>#REF!</v>
      </c>
      <c r="CY64" s="75" t="e">
        <f>IF(OR(CX64="",$I64=""),"",IF(AND(CX64&lt;&gt;"",$CI64=CX64),INDEX(#REF!,MATCH($I64,#REF!,0),MATCH(CI$4,#REF!,0))+35,INDEX(#REF!,MATCH($I64,#REF!,0),MATCH(CX$4,#REF!,0))))</f>
        <v>#REF!</v>
      </c>
      <c r="CZ64" s="180" t="e">
        <f t="shared" si="51"/>
        <v>#REF!</v>
      </c>
      <c r="DA64" s="75">
        <v>1</v>
      </c>
      <c r="DB64" s="182" t="e">
        <f t="shared" si="52"/>
        <v>#REF!</v>
      </c>
      <c r="DC64" s="109" t="str">
        <f t="shared" si="18"/>
        <v/>
      </c>
      <c r="DD64" s="76" t="str">
        <f t="shared" si="36"/>
        <v/>
      </c>
      <c r="DE64" s="82">
        <v>1</v>
      </c>
      <c r="DF64" s="183" t="str">
        <f t="shared" si="19"/>
        <v/>
      </c>
      <c r="DG64" s="85" t="str">
        <f>IF($DC64="","",INDEX(#REF!,MATCH($I64,#REF!,0),MATCH(DC$4,#REF!,0)))</f>
        <v/>
      </c>
      <c r="DH64" s="184" t="str">
        <f>IF(OR(DF64="",TYPE(DF64)&lt;&gt;1),"",ROUND(DF64*DG64,0))</f>
        <v/>
      </c>
      <c r="DI64" s="77">
        <v>3</v>
      </c>
      <c r="DJ64" s="185" t="str">
        <f>IF(DH64="","",DH64/DI64)</f>
        <v/>
      </c>
      <c r="DK64" s="78" t="str">
        <f>IF(DC64="","",DC64+20)</f>
        <v/>
      </c>
      <c r="DL64" s="75" t="str">
        <f>IF(OR(DK64="",$I64=""),"",IF(AND(DK64&lt;&gt;"",$CI64=DK64),INDEX(#REF!,MATCH($I64,#REF!,0),MATCH(DL$4,#REF!,0))+35,INDEX(#REF!,MATCH($I64,#REF!,0),MATCH(DL$4,#REF!,0))))</f>
        <v/>
      </c>
      <c r="DM64" s="180" t="str">
        <f t="shared" si="56"/>
        <v/>
      </c>
      <c r="DN64" s="75">
        <v>1</v>
      </c>
      <c r="DO64" s="181" t="str">
        <f>IF(DK64="","",DM64/DN64)</f>
        <v/>
      </c>
      <c r="DP64" s="78" t="str">
        <f>IF(DC64="","",IF(OR(DD64="RC",DD64="SRC",DD64="S"),DC64+40,""))</f>
        <v/>
      </c>
      <c r="DQ64" s="75" t="str">
        <f>IF(OR(DP64="",$I64=""),"",IF(AND($BM64=DP64,DP64&lt;&gt;""),INDEX(#REF!,MATCH($I64,#REF!,0),MATCH(DQ$4,#REF!,0))+35,INDEX(#REF!,MATCH($I64,#REF!,0),MATCH(DQ$4,#REF!,0))))</f>
        <v/>
      </c>
      <c r="DR64" s="180" t="str">
        <f t="shared" si="59"/>
        <v/>
      </c>
      <c r="DS64" s="75">
        <v>1</v>
      </c>
      <c r="DT64" s="181" t="str">
        <f t="shared" si="60"/>
        <v/>
      </c>
      <c r="DU64" s="78" t="str">
        <f>IF(DC64="","",IF(OR(DD64="RC",DD64="SRC"),DC64+60,""))</f>
        <v/>
      </c>
      <c r="DV64" s="75" t="str">
        <f>IF(OR(DU64="",$I64=""),"",IF(AND(DU64&lt;&gt;"",$CI64=DU64),INDEX(#REF!,MATCH($I64,#REF!,0),MATCH(DV$4,#REF!,0))+35,INDEX(#REF!,MATCH($I64,#REF!,0),MATCH(DV$4,#REF!,0))))</f>
        <v/>
      </c>
      <c r="DW64" s="180" t="str">
        <f t="shared" si="62"/>
        <v/>
      </c>
      <c r="DX64" s="75">
        <v>1</v>
      </c>
      <c r="DY64" s="154" t="str">
        <f t="shared" si="63"/>
        <v/>
      </c>
      <c r="DZ64" s="515"/>
      <c r="EA64" s="828"/>
      <c r="EB64" s="808"/>
      <c r="EC64" s="808"/>
      <c r="ED64" s="816"/>
      <c r="EE64" s="844" t="s">
        <v>627</v>
      </c>
      <c r="EF64" s="783"/>
      <c r="EG64" s="781"/>
      <c r="EH64" s="781"/>
      <c r="EI64" s="781"/>
      <c r="EJ64" s="782"/>
      <c r="EK64" s="783"/>
      <c r="EL64" s="781"/>
      <c r="EM64" s="781"/>
      <c r="EN64" s="781"/>
      <c r="EO64" s="782"/>
      <c r="EP64" s="783"/>
      <c r="EQ64" s="781"/>
      <c r="ER64" s="781"/>
      <c r="ES64" s="781"/>
      <c r="ET64" s="782"/>
      <c r="EU64" s="783"/>
      <c r="EV64" s="781"/>
      <c r="EW64" s="781"/>
      <c r="EX64" s="781"/>
      <c r="EY64" s="782"/>
      <c r="EZ64" s="783"/>
      <c r="FA64" s="781"/>
      <c r="FB64" s="781"/>
      <c r="FC64" s="781"/>
      <c r="FD64" s="782"/>
      <c r="FE64" s="783"/>
      <c r="FF64" s="781"/>
      <c r="FG64" s="781"/>
      <c r="FH64" s="781"/>
      <c r="FI64" s="782"/>
      <c r="FJ64" s="865"/>
      <c r="FK64" s="781"/>
      <c r="FL64" s="781"/>
      <c r="FM64" s="781"/>
      <c r="FN64" s="912"/>
      <c r="FO64" s="210"/>
      <c r="FP64" s="43"/>
      <c r="FQ64" s="43"/>
      <c r="FR64" s="55" t="str">
        <f t="shared" si="26"/>
        <v/>
      </c>
      <c r="FS64" s="43"/>
      <c r="FT64" s="56" t="str">
        <f>IF(AR64="","",INDEX($FZ$2:$GD$2,2,MATCH(AR64,#REF!,0)))</f>
        <v/>
      </c>
      <c r="FU64" s="57" t="str">
        <f>IF(AS64="","",INDEX($FZ$2:$GD$2,2,MATCH(AS64,#REF!,0)))</f>
        <v/>
      </c>
      <c r="FV64" s="57" t="str">
        <f>IF(AT64="","",INDEX($FZ$2:$GD$2,2,MATCH(AT64,#REF!,0)))</f>
        <v/>
      </c>
      <c r="FW64" s="57" t="str">
        <f>IF(AU64="","",INDEX($FZ$2:$GD$2,2,MATCH(AU64,#REF!,0)))</f>
        <v/>
      </c>
      <c r="FX64" s="57" t="str">
        <f>IF(AV64="","",INDEX($FZ$2:$GD$2,2,MATCH(AV64,#REF!,0)))</f>
        <v/>
      </c>
      <c r="FY64" s="57" t="str">
        <f>IF(AW64="","",INDEX($FZ$2:$GD$2,2,MATCH(AW64,#REF!,0)))</f>
        <v/>
      </c>
      <c r="FZ64" s="57" t="str">
        <f>IF(AX64="","",INDEX($FZ$2:$GD$2,2,MATCH(AX64,#REF!,0)))</f>
        <v/>
      </c>
      <c r="GA64" s="57" t="str">
        <f>IF(AY64="","",INDEX($FZ$2:$GD$2,2,MATCH(AY64,#REF!,0)))</f>
        <v/>
      </c>
      <c r="GB64" s="57" t="str">
        <f>IF(AZ64="","",INDEX($FZ$2:$GD$2,2,MATCH(AZ64,#REF!,0)))</f>
        <v/>
      </c>
      <c r="GC64" s="58" t="str">
        <f>IF(BA64="","",INDEX($FZ$2:$GD$2,2,MATCH(BA64,#REF!,0)))</f>
        <v/>
      </c>
      <c r="GD64" s="59" t="e">
        <f>SUMPRODUCT(FT64:GC64,#REF!)</f>
        <v>#REF!</v>
      </c>
      <c r="GE64" s="43"/>
      <c r="GF64" s="88" t="str">
        <f t="shared" si="27"/>
        <v/>
      </c>
      <c r="GG64" s="88" t="e">
        <f t="shared" si="28"/>
        <v>#REF!</v>
      </c>
      <c r="GH64" s="88" t="e">
        <f t="shared" si="29"/>
        <v>#REF!</v>
      </c>
      <c r="GI64" s="87" t="e">
        <f t="shared" si="30"/>
        <v>#REF!</v>
      </c>
      <c r="GJ64" s="87" t="str">
        <f t="shared" si="31"/>
        <v/>
      </c>
      <c r="GK64" s="87" t="str">
        <f t="shared" si="32"/>
        <v/>
      </c>
      <c r="GL64" s="87" t="str">
        <f t="shared" si="33"/>
        <v/>
      </c>
      <c r="GM64" s="87" t="str">
        <f t="shared" si="34"/>
        <v/>
      </c>
    </row>
    <row r="65" spans="1:195" s="13" customFormat="1" ht="22.5" customHeight="1" outlineLevel="1">
      <c r="A65" s="1014"/>
      <c r="B65" s="166"/>
      <c r="C65" s="494"/>
      <c r="D65" s="672" t="s">
        <v>518</v>
      </c>
      <c r="E65" s="667" t="s">
        <v>565</v>
      </c>
      <c r="F65" s="688">
        <v>1</v>
      </c>
      <c r="G65" s="688">
        <v>1</v>
      </c>
      <c r="H65" s="688">
        <v>1</v>
      </c>
      <c r="I65" s="661" t="s">
        <v>353</v>
      </c>
      <c r="J65" s="167"/>
      <c r="K65" s="165"/>
      <c r="L65" s="665">
        <v>2021</v>
      </c>
      <c r="M65" s="167" t="str">
        <f>IF(OR(L65="",TYPE(L65)&lt;&gt;1),"",TEXT(DATEVALUE(L65&amp;"/1/1"),"gge"))</f>
        <v>令3</v>
      </c>
      <c r="N65" s="665">
        <v>0</v>
      </c>
      <c r="O65" s="697">
        <v>99.2</v>
      </c>
      <c r="P65" s="694" t="s">
        <v>611</v>
      </c>
      <c r="Q65" s="68"/>
      <c r="R65" s="168"/>
      <c r="S65" s="168"/>
      <c r="T65" s="169"/>
      <c r="U65" s="461" t="e">
        <f>IF(OR(TYPE(O65)&lt;&gt;1,O65=""),"",IF(O65=0,0,ROUND(O65/(R65+S65)*1.1,0)))</f>
        <v>#DIV/0!</v>
      </c>
      <c r="V65" s="461" t="e">
        <f>IF(OR(TYPE(O65)&lt;&gt;1,O65=""),"",IF(O65=0,0,ROUND((O65/(R65+S65))^0.5*1.1*4*(4*R65+1)*0.7,0)))</f>
        <v>#DIV/0!</v>
      </c>
      <c r="W65" s="462" t="e">
        <f>IF(OR(TYPE(O65)&lt;&gt;1,O65=""),"",IF(O65=0,0,ROUND((O65/(R65+S65))^0.5*1.1*4*(4*R65+1)*0.3,0)))</f>
        <v>#DIV/0!</v>
      </c>
      <c r="X65" s="68"/>
      <c r="Y65" s="68"/>
      <c r="Z65" s="68"/>
      <c r="AA65" s="68"/>
      <c r="AB65" s="68"/>
      <c r="AC65" s="79" t="str">
        <f>IF(OR(O65="",TYPE(O65)&lt;&gt;1),"",IF(O65&gt;=5000,"1: 5,000㎡以上",IF(O65&gt;=3000,"2: 3,000㎡以上",IF(O65&gt;=1000,"3: 1,000㎡以上",IF(O65&gt;=500,"4: 500㎡以上",IF(O65&gt;=200,"5: 200㎡以上",IF(O65&gt;=100,"6: 100㎡以上",IF(O65&gt;=0,"7: 100㎡未満",""))))))))</f>
        <v>7: 100㎡未満</v>
      </c>
      <c r="AD65" s="69"/>
      <c r="AE65" s="69" t="str">
        <f t="shared" si="69"/>
        <v/>
      </c>
      <c r="AF65" s="170"/>
      <c r="AG65" s="170"/>
      <c r="AH65" s="171"/>
      <c r="AI65" s="170"/>
      <c r="AJ65" s="170"/>
      <c r="AK65" s="170"/>
      <c r="AL65" s="172"/>
      <c r="AM65" s="172"/>
      <c r="AN65" s="172"/>
      <c r="AO65" s="172"/>
      <c r="AP65" s="173"/>
      <c r="AQ65" s="463" t="str">
        <f>IF(OR(AP65="",BB65=""),"",IF(OR(AP65="80年以上",AP65="躯体補修の上80年以上"),80-BB65,IF(OR(AP65="60年以上80年未満",AP65="躯体補修の上60年未満"),IF(TYPE(AN65)=1,AN65-BB65,80-BB65),IF(OR(AP65="60年未満",AP65="60年"),60-BB65,IF(AP65="40年",40-BB65,"")))))</f>
        <v/>
      </c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68">
        <f t="shared" si="44"/>
        <v>-6</v>
      </c>
      <c r="BC65" s="68"/>
      <c r="BD65" s="68">
        <f>IF(BB65="","",BB65+BC65)</f>
        <v>-6</v>
      </c>
      <c r="BE65" s="69" t="e">
        <f t="shared" si="68"/>
        <v>#REF!</v>
      </c>
      <c r="BF65" s="146"/>
      <c r="BG65" s="465"/>
      <c r="BH65" s="466"/>
      <c r="BI65" s="174"/>
      <c r="BJ65" s="175"/>
      <c r="BK65" s="467"/>
      <c r="BL65" s="465"/>
      <c r="BM65" s="441" t="str">
        <f t="shared" si="46"/>
        <v/>
      </c>
      <c r="BN65" s="661" t="s">
        <v>611</v>
      </c>
      <c r="BO65" s="661">
        <v>1</v>
      </c>
      <c r="BP65" s="441"/>
      <c r="BQ65" s="1023"/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0</v>
      </c>
      <c r="BW65" s="694" t="s">
        <v>0</v>
      </c>
      <c r="BX65" s="694" t="s">
        <v>0</v>
      </c>
      <c r="BY65" s="694" t="s">
        <v>607</v>
      </c>
      <c r="BZ65" s="441"/>
      <c r="CA65" s="695"/>
      <c r="CB65" s="696"/>
      <c r="CC65" s="499"/>
      <c r="CD65" s="192">
        <v>1</v>
      </c>
      <c r="CE65" s="177" t="s">
        <v>387</v>
      </c>
      <c r="CF65" s="178" t="str">
        <f t="shared" si="64"/>
        <v/>
      </c>
      <c r="CG65" s="176" t="str">
        <f t="shared" si="12"/>
        <v/>
      </c>
      <c r="CH65" s="179"/>
      <c r="CI65" s="106" t="str">
        <f t="shared" si="13"/>
        <v/>
      </c>
      <c r="CJ65" s="75" t="s">
        <v>387</v>
      </c>
      <c r="CK65" s="180" t="str">
        <f t="shared" si="14"/>
        <v/>
      </c>
      <c r="CL65" s="75">
        <v>1</v>
      </c>
      <c r="CM65" s="181" t="str">
        <f>IF(CI65="","",CK65/CL65)</f>
        <v/>
      </c>
      <c r="CN65" s="107" t="e">
        <v>#N/A</v>
      </c>
      <c r="CO65" s="75" t="e">
        <v>#N/A</v>
      </c>
      <c r="CP65" s="180" t="e">
        <f t="shared" si="48"/>
        <v>#N/A</v>
      </c>
      <c r="CQ65" s="75">
        <v>1</v>
      </c>
      <c r="CR65" s="181" t="e">
        <f>IF(CN65="","",CP65/CQ65)</f>
        <v>#N/A</v>
      </c>
      <c r="CS65" s="107" t="e">
        <v>#N/A</v>
      </c>
      <c r="CT65" s="75" t="e">
        <v>#N/A</v>
      </c>
      <c r="CU65" s="180" t="e">
        <f t="shared" si="17"/>
        <v>#N/A</v>
      </c>
      <c r="CV65" s="75">
        <v>1</v>
      </c>
      <c r="CW65" s="181" t="e">
        <f>IF(CS65="","",CU65/CV65)</f>
        <v>#N/A</v>
      </c>
      <c r="CX65" s="107" t="e">
        <v>#N/A</v>
      </c>
      <c r="CY65" s="75" t="e">
        <v>#N/A</v>
      </c>
      <c r="CZ65" s="180" t="e">
        <f t="shared" si="51"/>
        <v>#N/A</v>
      </c>
      <c r="DA65" s="75">
        <v>1</v>
      </c>
      <c r="DB65" s="182" t="e">
        <f t="shared" si="52"/>
        <v>#N/A</v>
      </c>
      <c r="DC65" s="109" t="str">
        <f t="shared" si="18"/>
        <v/>
      </c>
      <c r="DD65" s="76" t="str">
        <f t="shared" si="36"/>
        <v/>
      </c>
      <c r="DE65" s="82">
        <v>1</v>
      </c>
      <c r="DF65" s="183" t="str">
        <f t="shared" si="19"/>
        <v/>
      </c>
      <c r="DG65" s="85" t="s">
        <v>387</v>
      </c>
      <c r="DH65" s="184" t="str">
        <f>IF(OR(DF65="",TYPE(DF65)&lt;&gt;1),"",ROUND(DF65*DG65,0))</f>
        <v/>
      </c>
      <c r="DI65" s="77">
        <v>3</v>
      </c>
      <c r="DJ65" s="185" t="str">
        <f>IF(DH65="","",DH65/DI65)</f>
        <v/>
      </c>
      <c r="DK65" s="78" t="str">
        <f>IF(DC65="","",DC65+20)</f>
        <v/>
      </c>
      <c r="DL65" s="75" t="s">
        <v>387</v>
      </c>
      <c r="DM65" s="180" t="str">
        <f t="shared" si="56"/>
        <v/>
      </c>
      <c r="DN65" s="75">
        <v>1</v>
      </c>
      <c r="DO65" s="181" t="str">
        <f>IF(DK65="","",DM65/DN65)</f>
        <v/>
      </c>
      <c r="DP65" s="78" t="str">
        <f>IF(DC65="","",IF(OR(DD65="RC",DD65="SRC",DD65="S"),DC65+40,""))</f>
        <v/>
      </c>
      <c r="DQ65" s="75" t="s">
        <v>387</v>
      </c>
      <c r="DR65" s="180" t="str">
        <f t="shared" si="59"/>
        <v/>
      </c>
      <c r="DS65" s="75">
        <v>1</v>
      </c>
      <c r="DT65" s="181" t="str">
        <f t="shared" si="60"/>
        <v/>
      </c>
      <c r="DU65" s="78" t="str">
        <f>IF(DC65="","",IF(OR(DD65="RC",DD65="SRC"),DC65+60,""))</f>
        <v/>
      </c>
      <c r="DV65" s="75" t="s">
        <v>387</v>
      </c>
      <c r="DW65" s="180" t="str">
        <f t="shared" si="62"/>
        <v/>
      </c>
      <c r="DX65" s="75">
        <v>1</v>
      </c>
      <c r="DY65" s="154" t="str">
        <f t="shared" si="63"/>
        <v/>
      </c>
      <c r="DZ65" s="506"/>
      <c r="EA65" s="828"/>
      <c r="EB65" s="808"/>
      <c r="EC65" s="808"/>
      <c r="ED65" s="816"/>
      <c r="EE65" s="844" t="s">
        <v>627</v>
      </c>
      <c r="EF65" s="752"/>
      <c r="EG65" s="749"/>
      <c r="EH65" s="749"/>
      <c r="EI65" s="749"/>
      <c r="EJ65" s="751"/>
      <c r="EK65" s="752"/>
      <c r="EL65" s="749"/>
      <c r="EM65" s="749"/>
      <c r="EN65" s="749"/>
      <c r="EO65" s="751"/>
      <c r="EP65" s="752"/>
      <c r="EQ65" s="749"/>
      <c r="ER65" s="749"/>
      <c r="ES65" s="749"/>
      <c r="ET65" s="751"/>
      <c r="EU65" s="752"/>
      <c r="EV65" s="749"/>
      <c r="EW65" s="749"/>
      <c r="EX65" s="757" t="s">
        <v>626</v>
      </c>
      <c r="EY65" s="780" t="s">
        <v>626</v>
      </c>
      <c r="EZ65" s="752"/>
      <c r="FA65" s="749"/>
      <c r="FB65" s="749"/>
      <c r="FC65" s="749"/>
      <c r="FD65" s="751"/>
      <c r="FE65" s="752"/>
      <c r="FF65" s="749"/>
      <c r="FG65" s="749"/>
      <c r="FH65" s="749"/>
      <c r="FI65" s="751"/>
      <c r="FJ65" s="859"/>
      <c r="FK65" s="749"/>
      <c r="FL65" s="749"/>
      <c r="FM65" s="749"/>
      <c r="FN65" s="909"/>
      <c r="FO65" s="210"/>
      <c r="FP65" s="43"/>
      <c r="FQ65" s="43"/>
      <c r="FR65" s="55" t="str">
        <f t="shared" si="26"/>
        <v/>
      </c>
      <c r="FS65" s="43"/>
      <c r="FT65" s="56" t="str">
        <f>IF(AR65="","",INDEX($FZ$2:$GD$2,2,MATCH(AR65,#REF!,0)))</f>
        <v/>
      </c>
      <c r="FU65" s="57" t="str">
        <f>IF(AS65="","",INDEX($FZ$2:$GD$2,2,MATCH(AS65,#REF!,0)))</f>
        <v/>
      </c>
      <c r="FV65" s="57" t="str">
        <f>IF(AT65="","",INDEX($FZ$2:$GD$2,2,MATCH(AT65,#REF!,0)))</f>
        <v/>
      </c>
      <c r="FW65" s="57" t="str">
        <f>IF(AU65="","",INDEX($FZ$2:$GD$2,2,MATCH(AU65,#REF!,0)))</f>
        <v/>
      </c>
      <c r="FX65" s="57" t="str">
        <f>IF(AV65="","",INDEX($FZ$2:$GD$2,2,MATCH(AV65,#REF!,0)))</f>
        <v/>
      </c>
      <c r="FY65" s="57" t="str">
        <f>IF(AW65="","",INDEX($FZ$2:$GD$2,2,MATCH(AW65,#REF!,0)))</f>
        <v/>
      </c>
      <c r="FZ65" s="57" t="str">
        <f>IF(AX65="","",INDEX($FZ$2:$GD$2,2,MATCH(AX65,#REF!,0)))</f>
        <v/>
      </c>
      <c r="GA65" s="57" t="str">
        <f>IF(AY65="","",INDEX($FZ$2:$GD$2,2,MATCH(AY65,#REF!,0)))</f>
        <v/>
      </c>
      <c r="GB65" s="57" t="str">
        <f>IF(AZ65="","",INDEX($FZ$2:$GD$2,2,MATCH(AZ65,#REF!,0)))</f>
        <v/>
      </c>
      <c r="GC65" s="58" t="str">
        <f>IF(BA65="","",INDEX($FZ$2:$GD$2,2,MATCH(BA65,#REF!,0)))</f>
        <v/>
      </c>
      <c r="GD65" s="59" t="e">
        <f>SUMPRODUCT(FT65:GC65,#REF!)</f>
        <v>#REF!</v>
      </c>
      <c r="GE65" s="43"/>
      <c r="GF65" s="88" t="str">
        <f t="shared" si="27"/>
        <v/>
      </c>
      <c r="GG65" s="88" t="e">
        <f t="shared" si="28"/>
        <v>#N/A</v>
      </c>
      <c r="GH65" s="88" t="e">
        <f t="shared" si="29"/>
        <v>#N/A</v>
      </c>
      <c r="GI65" s="87" t="e">
        <f t="shared" si="30"/>
        <v>#N/A</v>
      </c>
      <c r="GJ65" s="87" t="str">
        <f t="shared" si="31"/>
        <v/>
      </c>
      <c r="GK65" s="87" t="str">
        <f t="shared" si="32"/>
        <v/>
      </c>
      <c r="GL65" s="87" t="str">
        <f t="shared" si="33"/>
        <v/>
      </c>
      <c r="GM65" s="87" t="str">
        <f t="shared" si="34"/>
        <v/>
      </c>
    </row>
    <row r="66" spans="1:195" s="13" customFormat="1" ht="22.5" customHeight="1" outlineLevel="1">
      <c r="A66" s="1014"/>
      <c r="B66" s="166"/>
      <c r="C66" s="494"/>
      <c r="D66" s="664" t="s">
        <v>513</v>
      </c>
      <c r="E66" s="688" t="s">
        <v>566</v>
      </c>
      <c r="F66" s="688">
        <v>1</v>
      </c>
      <c r="G66" s="688">
        <v>1</v>
      </c>
      <c r="H66" s="688">
        <v>1</v>
      </c>
      <c r="I66" s="663" t="s">
        <v>359</v>
      </c>
      <c r="J66" s="167"/>
      <c r="K66" s="165"/>
      <c r="L66" s="662">
        <v>1997</v>
      </c>
      <c r="M66" s="167" t="str">
        <f>IF(OR(L66="",TYPE(L66)&lt;&gt;1),"",TEXT(DATEVALUE(L66&amp;"/1/1"),"gge"))</f>
        <v>平9</v>
      </c>
      <c r="N66" s="665">
        <f t="shared" ref="N66:N88" si="86">2020-L66</f>
        <v>23</v>
      </c>
      <c r="O66" s="697">
        <v>7812.8</v>
      </c>
      <c r="P66" s="693" t="s">
        <v>603</v>
      </c>
      <c r="Q66" s="68"/>
      <c r="R66" s="168"/>
      <c r="S66" s="168"/>
      <c r="T66" s="169"/>
      <c r="U66" s="461" t="e">
        <f>IF(OR(TYPE(O66)&lt;&gt;1,O66=""),"",IF(O66=0,0,ROUND(O66/(R66+S66)*1.1,0)))</f>
        <v>#DIV/0!</v>
      </c>
      <c r="V66" s="461" t="e">
        <f>IF(OR(TYPE(O66)&lt;&gt;1,O66=""),"",IF(O66=0,0,ROUND((O66/(R66+S66))^0.5*1.1*4*(4*R66+1)*0.7,0)))</f>
        <v>#DIV/0!</v>
      </c>
      <c r="W66" s="462" t="e">
        <f>IF(OR(TYPE(O66)&lt;&gt;1,O66=""),"",IF(O66=0,0,ROUND((O66/(R66+S66))^0.5*1.1*4*(4*R66+1)*0.3,0)))</f>
        <v>#DIV/0!</v>
      </c>
      <c r="X66" s="68"/>
      <c r="Y66" s="68"/>
      <c r="Z66" s="68"/>
      <c r="AA66" s="68"/>
      <c r="AB66" s="68"/>
      <c r="AC66" s="79" t="str">
        <f>IF(OR(O66="",TYPE(O66)&lt;&gt;1),"",IF(O66&gt;=5000,"1: 5,000㎡以上",IF(O66&gt;=3000,"2: 3,000㎡以上",IF(O66&gt;=1000,"3: 1,000㎡以上",IF(O66&gt;=500,"4: 500㎡以上",IF(O66&gt;=200,"5: 200㎡以上",IF(O66&gt;=100,"6: 100㎡以上",IF(O66&gt;=0,"7: 100㎡未満",""))))))))</f>
        <v>1: 5,000㎡以上</v>
      </c>
      <c r="AD66" s="69"/>
      <c r="AE66" s="69" t="str">
        <f t="shared" si="69"/>
        <v/>
      </c>
      <c r="AF66" s="170"/>
      <c r="AG66" s="170"/>
      <c r="AH66" s="171"/>
      <c r="AI66" s="170"/>
      <c r="AJ66" s="170"/>
      <c r="AK66" s="170"/>
      <c r="AL66" s="172"/>
      <c r="AM66" s="172"/>
      <c r="AN66" s="172"/>
      <c r="AO66" s="172"/>
      <c r="AP66" s="173"/>
      <c r="AQ66" s="463" t="str">
        <f>IF(OR(AP66="",BB66=""),"",IF(OR(AP66="80年以上",AP66="躯体補修の上80年以上"),80-BB66,IF(OR(AP66="60年以上80年未満",AP66="躯体補修の上60年未満"),IF(TYPE(AN66)=1,AN66-BB66,80-BB66),IF(OR(AP66="60年未満",AP66="60年"),60-BB66,IF(AP66="40年",40-BB66,"")))))</f>
        <v/>
      </c>
      <c r="AR66" s="464"/>
      <c r="AS66" s="464"/>
      <c r="AT66" s="464"/>
      <c r="AU66" s="464"/>
      <c r="AV66" s="464"/>
      <c r="AW66" s="464"/>
      <c r="AX66" s="464"/>
      <c r="AY66" s="464"/>
      <c r="AZ66" s="464"/>
      <c r="BA66" s="464"/>
      <c r="BB66" s="68">
        <f t="shared" si="44"/>
        <v>18</v>
      </c>
      <c r="BC66" s="68"/>
      <c r="BD66" s="68">
        <f>IF(BB66="","",BB66+BC66)</f>
        <v>18</v>
      </c>
      <c r="BE66" s="69" t="e">
        <f t="shared" si="68"/>
        <v>#REF!</v>
      </c>
      <c r="BF66" s="146"/>
      <c r="BG66" s="465"/>
      <c r="BH66" s="466"/>
      <c r="BI66" s="174"/>
      <c r="BJ66" s="175"/>
      <c r="BK66" s="467"/>
      <c r="BL66" s="465"/>
      <c r="BM66" s="441" t="str">
        <f t="shared" si="46"/>
        <v/>
      </c>
      <c r="BN66" s="663" t="s">
        <v>603</v>
      </c>
      <c r="BO66" s="661">
        <v>2</v>
      </c>
      <c r="BP66" s="441" t="s">
        <v>0</v>
      </c>
      <c r="BQ66" s="1023" t="s">
        <v>414</v>
      </c>
      <c r="BR66" s="694" t="s">
        <v>1</v>
      </c>
      <c r="BS66" s="693" t="s">
        <v>1</v>
      </c>
      <c r="BT66" s="694" t="s">
        <v>1</v>
      </c>
      <c r="BU66" s="694" t="s">
        <v>2</v>
      </c>
      <c r="BV66" s="694" t="s">
        <v>1</v>
      </c>
      <c r="BW66" s="694" t="s">
        <v>1</v>
      </c>
      <c r="BX66" s="694" t="s">
        <v>1</v>
      </c>
      <c r="BY66" s="694" t="s">
        <v>1</v>
      </c>
      <c r="BZ66" s="441" t="s">
        <v>1</v>
      </c>
      <c r="CA66" s="695" t="s">
        <v>621</v>
      </c>
      <c r="CB66" s="696"/>
      <c r="CC66" s="499">
        <v>8382000</v>
      </c>
      <c r="CD66" s="192">
        <v>1</v>
      </c>
      <c r="CE66" s="177" t="s">
        <v>387</v>
      </c>
      <c r="CF66" s="178" t="str">
        <f t="shared" si="64"/>
        <v/>
      </c>
      <c r="CG66" s="176" t="str">
        <f t="shared" si="12"/>
        <v/>
      </c>
      <c r="CH66" s="179"/>
      <c r="CI66" s="106" t="str">
        <f t="shared" si="13"/>
        <v/>
      </c>
      <c r="CJ66" s="75" t="s">
        <v>387</v>
      </c>
      <c r="CK66" s="180" t="str">
        <f t="shared" si="14"/>
        <v/>
      </c>
      <c r="CL66" s="75">
        <v>1</v>
      </c>
      <c r="CM66" s="181" t="str">
        <f>IF(CI66="","",CK66/CL66)</f>
        <v/>
      </c>
      <c r="CN66" s="107" t="e">
        <v>#N/A</v>
      </c>
      <c r="CO66" s="75" t="e">
        <v>#N/A</v>
      </c>
      <c r="CP66" s="180" t="e">
        <f t="shared" si="48"/>
        <v>#N/A</v>
      </c>
      <c r="CQ66" s="75">
        <v>1</v>
      </c>
      <c r="CR66" s="181" t="e">
        <f>IF(CN66="","",CP66/CQ66)</f>
        <v>#N/A</v>
      </c>
      <c r="CS66" s="107" t="e">
        <v>#N/A</v>
      </c>
      <c r="CT66" s="75" t="e">
        <v>#N/A</v>
      </c>
      <c r="CU66" s="180" t="e">
        <f t="shared" si="17"/>
        <v>#N/A</v>
      </c>
      <c r="CV66" s="75">
        <v>1</v>
      </c>
      <c r="CW66" s="181" t="e">
        <f>IF(CS66="","",CU66/CV66)</f>
        <v>#N/A</v>
      </c>
      <c r="CX66" s="107" t="e">
        <v>#N/A</v>
      </c>
      <c r="CY66" s="75" t="e">
        <v>#N/A</v>
      </c>
      <c r="CZ66" s="180" t="e">
        <f t="shared" si="51"/>
        <v>#N/A</v>
      </c>
      <c r="DA66" s="75">
        <v>1</v>
      </c>
      <c r="DB66" s="182" t="e">
        <f t="shared" si="52"/>
        <v>#N/A</v>
      </c>
      <c r="DC66" s="109" t="str">
        <f t="shared" si="18"/>
        <v/>
      </c>
      <c r="DD66" s="76" t="str">
        <f t="shared" si="36"/>
        <v/>
      </c>
      <c r="DE66" s="82">
        <v>1</v>
      </c>
      <c r="DF66" s="183" t="str">
        <f t="shared" si="19"/>
        <v/>
      </c>
      <c r="DG66" s="85" t="s">
        <v>387</v>
      </c>
      <c r="DH66" s="184" t="str">
        <f>IF(OR(DF66="",TYPE(DF66)&lt;&gt;1),"",ROUND(DF66*DG66,0))</f>
        <v/>
      </c>
      <c r="DI66" s="77">
        <v>3</v>
      </c>
      <c r="DJ66" s="185" t="str">
        <f>IF(DH66="","",DH66/DI66)</f>
        <v/>
      </c>
      <c r="DK66" s="78" t="str">
        <f>IF(DC66="","",DC66+20)</f>
        <v/>
      </c>
      <c r="DL66" s="75" t="s">
        <v>387</v>
      </c>
      <c r="DM66" s="180" t="str">
        <f t="shared" si="56"/>
        <v/>
      </c>
      <c r="DN66" s="75">
        <v>1</v>
      </c>
      <c r="DO66" s="181" t="str">
        <f>IF(DK66="","",DM66/DN66)</f>
        <v/>
      </c>
      <c r="DP66" s="78" t="str">
        <f>IF(DC66="","",IF(OR(DD66="RC",DD66="SRC",DD66="S"),DC66+40,""))</f>
        <v/>
      </c>
      <c r="DQ66" s="75" t="s">
        <v>387</v>
      </c>
      <c r="DR66" s="180" t="str">
        <f t="shared" si="59"/>
        <v/>
      </c>
      <c r="DS66" s="75">
        <v>1</v>
      </c>
      <c r="DT66" s="181" t="str">
        <f t="shared" si="60"/>
        <v/>
      </c>
      <c r="DU66" s="78" t="str">
        <f>IF(DC66="","",IF(OR(DD66="RC",DD66="SRC"),DC66+60,""))</f>
        <v/>
      </c>
      <c r="DV66" s="75" t="s">
        <v>387</v>
      </c>
      <c r="DW66" s="180" t="str">
        <f t="shared" si="62"/>
        <v/>
      </c>
      <c r="DX66" s="75">
        <v>1</v>
      </c>
      <c r="DY66" s="154" t="str">
        <f t="shared" si="63"/>
        <v/>
      </c>
      <c r="DZ66" s="506"/>
      <c r="EA66" s="812"/>
      <c r="EB66" s="808"/>
      <c r="EC66" s="808"/>
      <c r="ED66" s="757" t="s">
        <v>626</v>
      </c>
      <c r="EE66" s="848" t="s">
        <v>626</v>
      </c>
      <c r="EF66" s="784" t="s">
        <v>626</v>
      </c>
      <c r="EG66" s="758" t="s">
        <v>626</v>
      </c>
      <c r="EH66" s="749"/>
      <c r="EI66" s="749"/>
      <c r="EJ66" s="751"/>
      <c r="EK66" s="752"/>
      <c r="EL66" s="749"/>
      <c r="EM66" s="749"/>
      <c r="EN66" s="749"/>
      <c r="EO66" s="751"/>
      <c r="EP66" s="752"/>
      <c r="EQ66" s="749"/>
      <c r="ER66" s="749"/>
      <c r="ES66" s="749"/>
      <c r="ET66" s="830" t="s">
        <v>624</v>
      </c>
      <c r="EU66" s="752"/>
      <c r="EV66" s="749"/>
      <c r="EW66" s="749"/>
      <c r="EX66" s="767" t="s">
        <v>623</v>
      </c>
      <c r="EY66" s="830" t="s">
        <v>623</v>
      </c>
      <c r="EZ66" s="885" t="s">
        <v>623</v>
      </c>
      <c r="FA66" s="767" t="s">
        <v>623</v>
      </c>
      <c r="FB66" s="749"/>
      <c r="FC66" s="749"/>
      <c r="FD66" s="751"/>
      <c r="FE66" s="752"/>
      <c r="FF66" s="749"/>
      <c r="FG66" s="749"/>
      <c r="FH66" s="749"/>
      <c r="FI66" s="751"/>
      <c r="FJ66" s="859"/>
      <c r="FK66" s="749"/>
      <c r="FL66" s="749"/>
      <c r="FM66" s="749"/>
      <c r="FN66" s="909"/>
      <c r="FO66" s="210"/>
      <c r="FP66" s="43"/>
      <c r="FQ66" s="43"/>
      <c r="FR66" s="55" t="str">
        <f t="shared" si="26"/>
        <v/>
      </c>
      <c r="FS66" s="43"/>
      <c r="FT66" s="56" t="str">
        <f>IF(AR66="","",INDEX($FZ$2:$GD$2,2,MATCH(AR66,#REF!,0)))</f>
        <v/>
      </c>
      <c r="FU66" s="57" t="str">
        <f>IF(AS66="","",INDEX($FZ$2:$GD$2,2,MATCH(AS66,#REF!,0)))</f>
        <v/>
      </c>
      <c r="FV66" s="57" t="str">
        <f>IF(AT66="","",INDEX($FZ$2:$GD$2,2,MATCH(AT66,#REF!,0)))</f>
        <v/>
      </c>
      <c r="FW66" s="57" t="str">
        <f>IF(AU66="","",INDEX($FZ$2:$GD$2,2,MATCH(AU66,#REF!,0)))</f>
        <v/>
      </c>
      <c r="FX66" s="57" t="str">
        <f>IF(AV66="","",INDEX($FZ$2:$GD$2,2,MATCH(AV66,#REF!,0)))</f>
        <v/>
      </c>
      <c r="FY66" s="57" t="str">
        <f>IF(AW66="","",INDEX($FZ$2:$GD$2,2,MATCH(AW66,#REF!,0)))</f>
        <v/>
      </c>
      <c r="FZ66" s="57" t="str">
        <f>IF(AX66="","",INDEX($FZ$2:$GD$2,2,MATCH(AX66,#REF!,0)))</f>
        <v/>
      </c>
      <c r="GA66" s="57" t="str">
        <f>IF(AY66="","",INDEX($FZ$2:$GD$2,2,MATCH(AY66,#REF!,0)))</f>
        <v/>
      </c>
      <c r="GB66" s="57" t="str">
        <f>IF(AZ66="","",INDEX($FZ$2:$GD$2,2,MATCH(AZ66,#REF!,0)))</f>
        <v/>
      </c>
      <c r="GC66" s="58" t="str">
        <f>IF(BA66="","",INDEX($FZ$2:$GD$2,2,MATCH(BA66,#REF!,0)))</f>
        <v/>
      </c>
      <c r="GD66" s="59" t="e">
        <f>SUMPRODUCT(FT66:GC66,#REF!)</f>
        <v>#REF!</v>
      </c>
      <c r="GE66" s="43"/>
      <c r="GF66" s="88" t="str">
        <f t="shared" si="27"/>
        <v/>
      </c>
      <c r="GG66" s="88" t="e">
        <f t="shared" si="28"/>
        <v>#N/A</v>
      </c>
      <c r="GH66" s="88" t="e">
        <f t="shared" si="29"/>
        <v>#N/A</v>
      </c>
      <c r="GI66" s="87" t="e">
        <f t="shared" si="30"/>
        <v>#N/A</v>
      </c>
      <c r="GJ66" s="87" t="str">
        <f t="shared" si="31"/>
        <v/>
      </c>
      <c r="GK66" s="87" t="str">
        <f t="shared" si="32"/>
        <v/>
      </c>
      <c r="GL66" s="87" t="str">
        <f t="shared" si="33"/>
        <v/>
      </c>
      <c r="GM66" s="87" t="str">
        <f t="shared" si="34"/>
        <v/>
      </c>
    </row>
    <row r="67" spans="1:195" s="13" customFormat="1" ht="22.5" customHeight="1" outlineLevel="1">
      <c r="A67" s="1014"/>
      <c r="B67" s="166"/>
      <c r="C67" s="494"/>
      <c r="D67" s="664" t="s">
        <v>513</v>
      </c>
      <c r="E67" s="688" t="s">
        <v>299</v>
      </c>
      <c r="F67" s="688">
        <v>1</v>
      </c>
      <c r="G67" s="688">
        <v>1</v>
      </c>
      <c r="H67" s="688">
        <v>1</v>
      </c>
      <c r="I67" s="663" t="s">
        <v>359</v>
      </c>
      <c r="J67" s="167"/>
      <c r="K67" s="165"/>
      <c r="L67" s="662">
        <v>1995</v>
      </c>
      <c r="M67" s="167" t="str">
        <f>IF(OR(L67="",TYPE(L67)&lt;&gt;1),"",TEXT(DATEVALUE(L67&amp;"/1/1"),"gge"))</f>
        <v>平7</v>
      </c>
      <c r="N67" s="665">
        <f t="shared" si="86"/>
        <v>25</v>
      </c>
      <c r="O67" s="697">
        <v>961.9</v>
      </c>
      <c r="P67" s="693" t="s">
        <v>603</v>
      </c>
      <c r="Q67" s="68"/>
      <c r="R67" s="168"/>
      <c r="S67" s="168"/>
      <c r="T67" s="169"/>
      <c r="U67" s="461" t="e">
        <f>IF(OR(TYPE(O67)&lt;&gt;1,O67=""),"",IF(O67=0,0,ROUND(O67/(R67+S67)*1.1,0)))</f>
        <v>#DIV/0!</v>
      </c>
      <c r="V67" s="461" t="e">
        <f>IF(OR(TYPE(O67)&lt;&gt;1,O67=""),"",IF(O67=0,0,ROUND((O67/(R67+S67))^0.5*1.1*4*(4*R67+1)*0.7,0)))</f>
        <v>#DIV/0!</v>
      </c>
      <c r="W67" s="462" t="e">
        <f>IF(OR(TYPE(O67)&lt;&gt;1,O67=""),"",IF(O67=0,0,ROUND((O67/(R67+S67))^0.5*1.1*4*(4*R67+1)*0.3,0)))</f>
        <v>#DIV/0!</v>
      </c>
      <c r="X67" s="68"/>
      <c r="Y67" s="68"/>
      <c r="Z67" s="68"/>
      <c r="AA67" s="68"/>
      <c r="AB67" s="68"/>
      <c r="AC67" s="79" t="str">
        <f>IF(OR(O67="",TYPE(O67)&lt;&gt;1),"",IF(O67&gt;=5000,"1: 5,000㎡以上",IF(O67&gt;=3000,"2: 3,000㎡以上",IF(O67&gt;=1000,"3: 1,000㎡以上",IF(O67&gt;=500,"4: 500㎡以上",IF(O67&gt;=200,"5: 200㎡以上",IF(O67&gt;=100,"6: 100㎡以上",IF(O67&gt;=0,"7: 100㎡未満",""))))))))</f>
        <v>4: 500㎡以上</v>
      </c>
      <c r="AD67" s="69"/>
      <c r="AE67" s="69" t="str">
        <f t="shared" si="69"/>
        <v/>
      </c>
      <c r="AF67" s="170"/>
      <c r="AG67" s="170"/>
      <c r="AH67" s="171"/>
      <c r="AI67" s="170"/>
      <c r="AJ67" s="170"/>
      <c r="AK67" s="170"/>
      <c r="AL67" s="172"/>
      <c r="AM67" s="172"/>
      <c r="AN67" s="172"/>
      <c r="AO67" s="172"/>
      <c r="AP67" s="173"/>
      <c r="AQ67" s="463" t="str">
        <f>IF(OR(AP67="",BB67=""),"",IF(OR(AP67="80年以上",AP67="躯体補修の上80年以上"),80-BB67,IF(OR(AP67="60年以上80年未満",AP67="躯体補修の上60年未満"),IF(TYPE(AN67)=1,AN67-BB67,80-BB67),IF(OR(AP67="60年未満",AP67="60年"),60-BB67,IF(AP67="40年",40-BB67,"")))))</f>
        <v/>
      </c>
      <c r="AR67" s="464"/>
      <c r="AS67" s="464"/>
      <c r="AT67" s="464"/>
      <c r="AU67" s="464"/>
      <c r="AV67" s="464"/>
      <c r="AW67" s="464"/>
      <c r="AX67" s="464"/>
      <c r="AY67" s="464"/>
      <c r="AZ67" s="464"/>
      <c r="BA67" s="464"/>
      <c r="BB67" s="68">
        <f t="shared" si="44"/>
        <v>20</v>
      </c>
      <c r="BC67" s="68"/>
      <c r="BD67" s="68">
        <f>IF(BB67="","",BB67+BC67)</f>
        <v>20</v>
      </c>
      <c r="BE67" s="69" t="e">
        <f t="shared" si="68"/>
        <v>#REF!</v>
      </c>
      <c r="BF67" s="146"/>
      <c r="BG67" s="465"/>
      <c r="BH67" s="466"/>
      <c r="BI67" s="174"/>
      <c r="BJ67" s="175"/>
      <c r="BK67" s="467"/>
      <c r="BL67" s="465"/>
      <c r="BM67" s="441" t="str">
        <f t="shared" si="46"/>
        <v/>
      </c>
      <c r="BN67" s="663" t="s">
        <v>603</v>
      </c>
      <c r="BO67" s="663">
        <v>2</v>
      </c>
      <c r="BP67" s="441"/>
      <c r="BQ67" s="1023"/>
      <c r="BR67" s="694" t="s">
        <v>1</v>
      </c>
      <c r="BS67" s="694" t="s">
        <v>2</v>
      </c>
      <c r="BT67" s="694" t="s">
        <v>1</v>
      </c>
      <c r="BU67" s="694" t="s">
        <v>2</v>
      </c>
      <c r="BV67" s="694" t="s">
        <v>1</v>
      </c>
      <c r="BW67" s="694" t="s">
        <v>615</v>
      </c>
      <c r="BX67" s="694" t="s">
        <v>2</v>
      </c>
      <c r="BY67" s="694" t="s">
        <v>607</v>
      </c>
      <c r="BZ67" s="441"/>
      <c r="CA67" s="695" t="s">
        <v>468</v>
      </c>
      <c r="CB67" s="696" t="s">
        <v>618</v>
      </c>
      <c r="CC67" s="499"/>
      <c r="CD67" s="192">
        <v>1</v>
      </c>
      <c r="CE67" s="177" t="s">
        <v>387</v>
      </c>
      <c r="CF67" s="178" t="str">
        <f t="shared" si="64"/>
        <v/>
      </c>
      <c r="CG67" s="176" t="str">
        <f t="shared" si="12"/>
        <v/>
      </c>
      <c r="CH67" s="179"/>
      <c r="CI67" s="106" t="str">
        <f t="shared" si="13"/>
        <v/>
      </c>
      <c r="CJ67" s="75" t="s">
        <v>387</v>
      </c>
      <c r="CK67" s="180" t="str">
        <f t="shared" si="14"/>
        <v/>
      </c>
      <c r="CL67" s="75">
        <v>1</v>
      </c>
      <c r="CM67" s="181" t="str">
        <f>IF(CI67="","",CK67/CL67)</f>
        <v/>
      </c>
      <c r="CN67" s="107" t="e">
        <v>#N/A</v>
      </c>
      <c r="CO67" s="75" t="e">
        <v>#N/A</v>
      </c>
      <c r="CP67" s="180" t="e">
        <f t="shared" si="48"/>
        <v>#N/A</v>
      </c>
      <c r="CQ67" s="75">
        <v>1</v>
      </c>
      <c r="CR67" s="181" t="e">
        <f>IF(CN67="","",CP67/CQ67)</f>
        <v>#N/A</v>
      </c>
      <c r="CS67" s="107" t="e">
        <v>#N/A</v>
      </c>
      <c r="CT67" s="75" t="e">
        <v>#N/A</v>
      </c>
      <c r="CU67" s="180" t="e">
        <f t="shared" si="17"/>
        <v>#N/A</v>
      </c>
      <c r="CV67" s="75">
        <v>1</v>
      </c>
      <c r="CW67" s="181" t="e">
        <f>IF(CS67="","",CU67/CV67)</f>
        <v>#N/A</v>
      </c>
      <c r="CX67" s="107" t="e">
        <v>#N/A</v>
      </c>
      <c r="CY67" s="75" t="e">
        <v>#N/A</v>
      </c>
      <c r="CZ67" s="180" t="e">
        <f t="shared" si="51"/>
        <v>#N/A</v>
      </c>
      <c r="DA67" s="75">
        <v>1</v>
      </c>
      <c r="DB67" s="182" t="e">
        <f t="shared" si="52"/>
        <v>#N/A</v>
      </c>
      <c r="DC67" s="109" t="str">
        <f t="shared" si="18"/>
        <v/>
      </c>
      <c r="DD67" s="76" t="str">
        <f t="shared" si="36"/>
        <v/>
      </c>
      <c r="DE67" s="82">
        <v>1</v>
      </c>
      <c r="DF67" s="183" t="str">
        <f t="shared" si="19"/>
        <v/>
      </c>
      <c r="DG67" s="85" t="s">
        <v>387</v>
      </c>
      <c r="DH67" s="184" t="str">
        <f>IF(OR(DF67="",TYPE(DF67)&lt;&gt;1),"",ROUND(DF67*DG67,0))</f>
        <v/>
      </c>
      <c r="DI67" s="77">
        <v>3</v>
      </c>
      <c r="DJ67" s="185" t="str">
        <f>IF(DH67="","",DH67/DI67)</f>
        <v/>
      </c>
      <c r="DK67" s="78" t="str">
        <f>IF(DC67="","",DC67+20)</f>
        <v/>
      </c>
      <c r="DL67" s="75" t="s">
        <v>387</v>
      </c>
      <c r="DM67" s="180" t="str">
        <f t="shared" si="56"/>
        <v/>
      </c>
      <c r="DN67" s="75">
        <v>1</v>
      </c>
      <c r="DO67" s="181" t="str">
        <f>IF(DK67="","",DM67/DN67)</f>
        <v/>
      </c>
      <c r="DP67" s="78" t="str">
        <f>IF(DC67="","",IF(OR(DD67="RC",DD67="SRC",DD67="S"),DC67+40,""))</f>
        <v/>
      </c>
      <c r="DQ67" s="75" t="s">
        <v>387</v>
      </c>
      <c r="DR67" s="180" t="str">
        <f t="shared" si="59"/>
        <v/>
      </c>
      <c r="DS67" s="75">
        <v>1</v>
      </c>
      <c r="DT67" s="181" t="str">
        <f t="shared" si="60"/>
        <v/>
      </c>
      <c r="DU67" s="78" t="str">
        <f>IF(DC67="","",IF(OR(DD67="RC",DD67="SRC"),DC67+60,""))</f>
        <v/>
      </c>
      <c r="DV67" s="75" t="s">
        <v>387</v>
      </c>
      <c r="DW67" s="180" t="str">
        <f t="shared" si="62"/>
        <v/>
      </c>
      <c r="DX67" s="75">
        <v>1</v>
      </c>
      <c r="DY67" s="154" t="str">
        <f t="shared" si="63"/>
        <v/>
      </c>
      <c r="DZ67" s="506"/>
      <c r="EA67" s="812"/>
      <c r="EB67" s="808"/>
      <c r="EC67" s="808"/>
      <c r="ED67" s="821"/>
      <c r="EE67" s="847" t="s">
        <v>624</v>
      </c>
      <c r="EF67" s="752"/>
      <c r="EG67" s="749"/>
      <c r="EH67" s="749"/>
      <c r="EI67" s="749"/>
      <c r="EJ67" s="751"/>
      <c r="EK67" s="752"/>
      <c r="EL67" s="749"/>
      <c r="EM67" s="809" t="s">
        <v>623</v>
      </c>
      <c r="EN67" s="809" t="s">
        <v>623</v>
      </c>
      <c r="EO67" s="751"/>
      <c r="EP67" s="752"/>
      <c r="EQ67" s="749"/>
      <c r="ER67" s="749"/>
      <c r="ES67" s="749"/>
      <c r="ET67" s="751"/>
      <c r="EU67" s="752"/>
      <c r="EV67" s="749"/>
      <c r="EW67" s="749"/>
      <c r="EX67" s="749"/>
      <c r="EY67" s="751"/>
      <c r="EZ67" s="752"/>
      <c r="FA67" s="749"/>
      <c r="FB67" s="749"/>
      <c r="FC67" s="749"/>
      <c r="FD67" s="840" t="s">
        <v>624</v>
      </c>
      <c r="FE67" s="752"/>
      <c r="FF67" s="756"/>
      <c r="FG67" s="749"/>
      <c r="FH67" s="749"/>
      <c r="FI67" s="751"/>
      <c r="FJ67" s="894" t="s">
        <v>625</v>
      </c>
      <c r="FK67" s="811" t="s">
        <v>625</v>
      </c>
      <c r="FL67" s="749"/>
      <c r="FM67" s="749"/>
      <c r="FN67" s="909"/>
      <c r="FO67" s="210"/>
      <c r="FP67" s="43"/>
      <c r="FQ67" s="43"/>
      <c r="FR67" s="55" t="str">
        <f t="shared" si="26"/>
        <v/>
      </c>
      <c r="FS67" s="43"/>
      <c r="FT67" s="56" t="str">
        <f>IF(AR67="","",INDEX($FZ$2:$GD$2,2,MATCH(AR67,#REF!,0)))</f>
        <v/>
      </c>
      <c r="FU67" s="57" t="str">
        <f>IF(AS67="","",INDEX($FZ$2:$GD$2,2,MATCH(AS67,#REF!,0)))</f>
        <v/>
      </c>
      <c r="FV67" s="57" t="str">
        <f>IF(AT67="","",INDEX($FZ$2:$GD$2,2,MATCH(AT67,#REF!,0)))</f>
        <v/>
      </c>
      <c r="FW67" s="57" t="str">
        <f>IF(AU67="","",INDEX($FZ$2:$GD$2,2,MATCH(AU67,#REF!,0)))</f>
        <v/>
      </c>
      <c r="FX67" s="57" t="str">
        <f>IF(AV67="","",INDEX($FZ$2:$GD$2,2,MATCH(AV67,#REF!,0)))</f>
        <v/>
      </c>
      <c r="FY67" s="57" t="str">
        <f>IF(AW67="","",INDEX($FZ$2:$GD$2,2,MATCH(AW67,#REF!,0)))</f>
        <v/>
      </c>
      <c r="FZ67" s="57" t="str">
        <f>IF(AX67="","",INDEX($FZ$2:$GD$2,2,MATCH(AX67,#REF!,0)))</f>
        <v/>
      </c>
      <c r="GA67" s="57" t="str">
        <f>IF(AY67="","",INDEX($FZ$2:$GD$2,2,MATCH(AY67,#REF!,0)))</f>
        <v/>
      </c>
      <c r="GB67" s="57" t="str">
        <f>IF(AZ67="","",INDEX($FZ$2:$GD$2,2,MATCH(AZ67,#REF!,0)))</f>
        <v/>
      </c>
      <c r="GC67" s="58" t="str">
        <f>IF(BA67="","",INDEX($FZ$2:$GD$2,2,MATCH(BA67,#REF!,0)))</f>
        <v/>
      </c>
      <c r="GD67" s="59" t="e">
        <f>SUMPRODUCT(FT67:GC67,#REF!)</f>
        <v>#REF!</v>
      </c>
      <c r="GE67" s="43"/>
      <c r="GF67" s="88" t="str">
        <f t="shared" si="27"/>
        <v/>
      </c>
      <c r="GG67" s="88" t="e">
        <f t="shared" si="28"/>
        <v>#N/A</v>
      </c>
      <c r="GH67" s="88" t="e">
        <f t="shared" si="29"/>
        <v>#N/A</v>
      </c>
      <c r="GI67" s="87" t="e">
        <f t="shared" si="30"/>
        <v>#N/A</v>
      </c>
      <c r="GJ67" s="87" t="str">
        <f t="shared" si="31"/>
        <v/>
      </c>
      <c r="GK67" s="87" t="str">
        <f t="shared" si="32"/>
        <v/>
      </c>
      <c r="GL67" s="87" t="str">
        <f t="shared" si="33"/>
        <v/>
      </c>
      <c r="GM67" s="87" t="str">
        <f t="shared" si="34"/>
        <v/>
      </c>
    </row>
    <row r="68" spans="1:195" s="13" customFormat="1" ht="22.5" customHeight="1" outlineLevel="1">
      <c r="A68" s="1014"/>
      <c r="B68" s="166"/>
      <c r="C68" s="494"/>
      <c r="D68" s="664" t="s">
        <v>513</v>
      </c>
      <c r="E68" s="667" t="s">
        <v>567</v>
      </c>
      <c r="F68" s="688"/>
      <c r="G68" s="688"/>
      <c r="H68" s="688">
        <v>1</v>
      </c>
      <c r="I68" s="661" t="s">
        <v>359</v>
      </c>
      <c r="J68" s="167"/>
      <c r="K68" s="165"/>
      <c r="L68" s="665">
        <v>1995</v>
      </c>
      <c r="M68" s="167" t="str">
        <f t="shared" si="37"/>
        <v>平7</v>
      </c>
      <c r="N68" s="665">
        <f t="shared" si="86"/>
        <v>25</v>
      </c>
      <c r="O68" s="697">
        <v>125.8</v>
      </c>
      <c r="P68" s="694" t="s">
        <v>70</v>
      </c>
      <c r="Q68" s="68"/>
      <c r="R68" s="168"/>
      <c r="S68" s="168"/>
      <c r="T68" s="169"/>
      <c r="U68" s="461" t="e">
        <f t="shared" si="38"/>
        <v>#DIV/0!</v>
      </c>
      <c r="V68" s="461" t="e">
        <f t="shared" si="39"/>
        <v>#DIV/0!</v>
      </c>
      <c r="W68" s="462" t="e">
        <f t="shared" si="40"/>
        <v>#DIV/0!</v>
      </c>
      <c r="X68" s="68"/>
      <c r="Y68" s="68"/>
      <c r="Z68" s="68"/>
      <c r="AA68" s="68"/>
      <c r="AB68" s="68"/>
      <c r="AC68" s="79" t="str">
        <f t="shared" si="41"/>
        <v>6: 100㎡以上</v>
      </c>
      <c r="AD68" s="69"/>
      <c r="AE68" s="69" t="str">
        <f t="shared" si="69"/>
        <v/>
      </c>
      <c r="AF68" s="170"/>
      <c r="AG68" s="170"/>
      <c r="AH68" s="171"/>
      <c r="AI68" s="170"/>
      <c r="AJ68" s="170"/>
      <c r="AK68" s="170"/>
      <c r="AL68" s="172"/>
      <c r="AM68" s="172"/>
      <c r="AN68" s="172"/>
      <c r="AO68" s="172"/>
      <c r="AP68" s="173"/>
      <c r="AQ68" s="463" t="str">
        <f t="shared" si="43"/>
        <v/>
      </c>
      <c r="AR68" s="464"/>
      <c r="AS68" s="464"/>
      <c r="AT68" s="464"/>
      <c r="AU68" s="464"/>
      <c r="AV68" s="464"/>
      <c r="AW68" s="464"/>
      <c r="AX68" s="464"/>
      <c r="AY68" s="464"/>
      <c r="AZ68" s="464"/>
      <c r="BA68" s="464"/>
      <c r="BB68" s="68">
        <f t="shared" si="44"/>
        <v>20</v>
      </c>
      <c r="BC68" s="68"/>
      <c r="BD68" s="68">
        <f t="shared" si="45"/>
        <v>20</v>
      </c>
      <c r="BE68" s="69" t="e">
        <f t="shared" si="68"/>
        <v>#REF!</v>
      </c>
      <c r="BF68" s="146"/>
      <c r="BG68" s="465"/>
      <c r="BH68" s="466"/>
      <c r="BI68" s="174"/>
      <c r="BJ68" s="175"/>
      <c r="BK68" s="467"/>
      <c r="BL68" s="465"/>
      <c r="BM68" s="441" t="str">
        <f t="shared" si="46"/>
        <v/>
      </c>
      <c r="BN68" s="661" t="s">
        <v>70</v>
      </c>
      <c r="BO68" s="661">
        <v>2</v>
      </c>
      <c r="BP68" s="441"/>
      <c r="BQ68" s="441"/>
      <c r="BR68" s="663"/>
      <c r="BS68" s="663"/>
      <c r="BT68" s="663"/>
      <c r="BU68" s="663"/>
      <c r="BV68" s="663"/>
      <c r="BW68" s="663"/>
      <c r="BX68" s="663"/>
      <c r="BY68" s="663"/>
      <c r="BZ68" s="441"/>
      <c r="CA68" s="695"/>
      <c r="CB68" s="696"/>
      <c r="CC68" s="500">
        <v>5508000</v>
      </c>
      <c r="CD68" s="192">
        <v>1</v>
      </c>
      <c r="CE68" s="177" t="s">
        <v>387</v>
      </c>
      <c r="CF68" s="178" t="str">
        <f t="shared" si="64"/>
        <v/>
      </c>
      <c r="CG68" s="176" t="str">
        <f t="shared" si="12"/>
        <v/>
      </c>
      <c r="CH68" s="179"/>
      <c r="CI68" s="106" t="str">
        <f t="shared" si="13"/>
        <v/>
      </c>
      <c r="CJ68" s="75" t="s">
        <v>387</v>
      </c>
      <c r="CK68" s="180" t="str">
        <f t="shared" si="14"/>
        <v/>
      </c>
      <c r="CL68" s="75">
        <v>1</v>
      </c>
      <c r="CM68" s="181" t="str">
        <f t="shared" si="47"/>
        <v/>
      </c>
      <c r="CN68" s="107" t="e">
        <v>#N/A</v>
      </c>
      <c r="CO68" s="75" t="e">
        <v>#N/A</v>
      </c>
      <c r="CP68" s="180" t="e">
        <f t="shared" si="48"/>
        <v>#N/A</v>
      </c>
      <c r="CQ68" s="75">
        <v>1</v>
      </c>
      <c r="CR68" s="181" t="e">
        <f t="shared" si="49"/>
        <v>#N/A</v>
      </c>
      <c r="CS68" s="107" t="e">
        <v>#N/A</v>
      </c>
      <c r="CT68" s="75" t="e">
        <v>#N/A</v>
      </c>
      <c r="CU68" s="180" t="e">
        <f t="shared" si="17"/>
        <v>#N/A</v>
      </c>
      <c r="CV68" s="75">
        <v>1</v>
      </c>
      <c r="CW68" s="181" t="e">
        <f t="shared" si="66"/>
        <v>#N/A</v>
      </c>
      <c r="CX68" s="107" t="e">
        <v>#N/A</v>
      </c>
      <c r="CY68" s="75" t="e">
        <v>#N/A</v>
      </c>
      <c r="CZ68" s="180" t="e">
        <f t="shared" si="51"/>
        <v>#N/A</v>
      </c>
      <c r="DA68" s="75">
        <v>1</v>
      </c>
      <c r="DB68" s="182" t="e">
        <f t="shared" si="52"/>
        <v>#N/A</v>
      </c>
      <c r="DC68" s="109" t="str">
        <f t="shared" si="18"/>
        <v/>
      </c>
      <c r="DD68" s="76" t="str">
        <f t="shared" si="36"/>
        <v/>
      </c>
      <c r="DE68" s="82">
        <v>1</v>
      </c>
      <c r="DF68" s="183" t="str">
        <f t="shared" si="19"/>
        <v/>
      </c>
      <c r="DG68" s="85" t="s">
        <v>387</v>
      </c>
      <c r="DH68" s="184" t="str">
        <f t="shared" si="53"/>
        <v/>
      </c>
      <c r="DI68" s="77">
        <v>3</v>
      </c>
      <c r="DJ68" s="185" t="str">
        <f t="shared" si="54"/>
        <v/>
      </c>
      <c r="DK68" s="78" t="str">
        <f t="shared" si="55"/>
        <v/>
      </c>
      <c r="DL68" s="75" t="s">
        <v>387</v>
      </c>
      <c r="DM68" s="180" t="str">
        <f t="shared" si="56"/>
        <v/>
      </c>
      <c r="DN68" s="75">
        <v>1</v>
      </c>
      <c r="DO68" s="181" t="str">
        <f t="shared" si="57"/>
        <v/>
      </c>
      <c r="DP68" s="78" t="str">
        <f t="shared" si="58"/>
        <v/>
      </c>
      <c r="DQ68" s="75" t="s">
        <v>387</v>
      </c>
      <c r="DR68" s="180" t="str">
        <f t="shared" si="59"/>
        <v/>
      </c>
      <c r="DS68" s="75">
        <v>1</v>
      </c>
      <c r="DT68" s="181" t="str">
        <f t="shared" si="60"/>
        <v/>
      </c>
      <c r="DU68" s="78" t="str">
        <f t="shared" si="61"/>
        <v/>
      </c>
      <c r="DV68" s="75" t="s">
        <v>387</v>
      </c>
      <c r="DW68" s="180" t="str">
        <f t="shared" si="62"/>
        <v/>
      </c>
      <c r="DX68" s="75">
        <v>1</v>
      </c>
      <c r="DY68" s="154" t="str">
        <f t="shared" si="63"/>
        <v/>
      </c>
      <c r="DZ68" s="506"/>
      <c r="EA68" s="812"/>
      <c r="EB68" s="808"/>
      <c r="EC68" s="808"/>
      <c r="ED68" s="821"/>
      <c r="EE68" s="852"/>
      <c r="EF68" s="752"/>
      <c r="EG68" s="749"/>
      <c r="EH68" s="749"/>
      <c r="EI68" s="749"/>
      <c r="EJ68" s="751"/>
      <c r="EK68" s="752"/>
      <c r="EL68" s="749"/>
      <c r="EM68" s="767" t="s">
        <v>623</v>
      </c>
      <c r="EN68" s="767" t="s">
        <v>623</v>
      </c>
      <c r="EO68" s="771"/>
      <c r="EP68" s="752"/>
      <c r="EQ68" s="749"/>
      <c r="ER68" s="749"/>
      <c r="ES68" s="749"/>
      <c r="ET68" s="751"/>
      <c r="EU68" s="752"/>
      <c r="EV68" s="749"/>
      <c r="EW68" s="749"/>
      <c r="EX68" s="749"/>
      <c r="EY68" s="751"/>
      <c r="EZ68" s="752"/>
      <c r="FA68" s="749"/>
      <c r="FB68" s="749"/>
      <c r="FC68" s="749"/>
      <c r="FD68" s="840" t="s">
        <v>624</v>
      </c>
      <c r="FE68" s="765"/>
      <c r="FF68" s="818"/>
      <c r="FG68" s="779"/>
      <c r="FH68" s="779"/>
      <c r="FI68" s="771"/>
      <c r="FJ68" s="897" t="s">
        <v>625</v>
      </c>
      <c r="FK68" s="810" t="s">
        <v>625</v>
      </c>
      <c r="FL68" s="749"/>
      <c r="FM68" s="749"/>
      <c r="FN68" s="909"/>
      <c r="FO68" s="210"/>
      <c r="FP68" s="43"/>
      <c r="FQ68" s="43"/>
      <c r="FR68" s="55" t="str">
        <f t="shared" si="26"/>
        <v/>
      </c>
      <c r="FS68" s="43"/>
      <c r="FT68" s="56" t="str">
        <f>IF(AR68="","",INDEX($FZ$2:$GD$2,2,MATCH(AR68,#REF!,0)))</f>
        <v/>
      </c>
      <c r="FU68" s="57" t="str">
        <f>IF(AS68="","",INDEX($FZ$2:$GD$2,2,MATCH(AS68,#REF!,0)))</f>
        <v/>
      </c>
      <c r="FV68" s="57" t="str">
        <f>IF(AT68="","",INDEX($FZ$2:$GD$2,2,MATCH(AT68,#REF!,0)))</f>
        <v/>
      </c>
      <c r="FW68" s="57" t="str">
        <f>IF(AU68="","",INDEX($FZ$2:$GD$2,2,MATCH(AU68,#REF!,0)))</f>
        <v/>
      </c>
      <c r="FX68" s="57" t="str">
        <f>IF(AV68="","",INDEX($FZ$2:$GD$2,2,MATCH(AV68,#REF!,0)))</f>
        <v/>
      </c>
      <c r="FY68" s="57" t="str">
        <f>IF(AW68="","",INDEX($FZ$2:$GD$2,2,MATCH(AW68,#REF!,0)))</f>
        <v/>
      </c>
      <c r="FZ68" s="57" t="str">
        <f>IF(AX68="","",INDEX($FZ$2:$GD$2,2,MATCH(AX68,#REF!,0)))</f>
        <v/>
      </c>
      <c r="GA68" s="57" t="str">
        <f>IF(AY68="","",INDEX($FZ$2:$GD$2,2,MATCH(AY68,#REF!,0)))</f>
        <v/>
      </c>
      <c r="GB68" s="57" t="str">
        <f>IF(AZ68="","",INDEX($FZ$2:$GD$2,2,MATCH(AZ68,#REF!,0)))</f>
        <v/>
      </c>
      <c r="GC68" s="58" t="str">
        <f>IF(BA68="","",INDEX($FZ$2:$GD$2,2,MATCH(BA68,#REF!,0)))</f>
        <v/>
      </c>
      <c r="GD68" s="59" t="e">
        <f>SUMPRODUCT(FT68:GC68,#REF!)</f>
        <v>#REF!</v>
      </c>
      <c r="GE68" s="43"/>
      <c r="GF68" s="88" t="str">
        <f t="shared" si="27"/>
        <v/>
      </c>
      <c r="GG68" s="88" t="e">
        <f t="shared" si="28"/>
        <v>#N/A</v>
      </c>
      <c r="GH68" s="88" t="e">
        <f t="shared" si="29"/>
        <v>#N/A</v>
      </c>
      <c r="GI68" s="87" t="e">
        <f t="shared" si="30"/>
        <v>#N/A</v>
      </c>
      <c r="GJ68" s="87" t="str">
        <f t="shared" si="31"/>
        <v/>
      </c>
      <c r="GK68" s="87" t="str">
        <f t="shared" si="32"/>
        <v/>
      </c>
      <c r="GL68" s="87" t="str">
        <f t="shared" si="33"/>
        <v/>
      </c>
      <c r="GM68" s="87" t="str">
        <f t="shared" si="34"/>
        <v/>
      </c>
    </row>
    <row r="69" spans="1:195" s="13" customFormat="1" ht="22.5" customHeight="1" outlineLevel="1">
      <c r="A69" s="1014"/>
      <c r="B69" s="166"/>
      <c r="C69" s="494"/>
      <c r="D69" s="664" t="s">
        <v>513</v>
      </c>
      <c r="E69" s="688" t="s">
        <v>297</v>
      </c>
      <c r="F69" s="688">
        <v>1</v>
      </c>
      <c r="G69" s="688">
        <v>1</v>
      </c>
      <c r="H69" s="688">
        <v>1</v>
      </c>
      <c r="I69" s="663" t="s">
        <v>359</v>
      </c>
      <c r="J69" s="167"/>
      <c r="K69" s="165"/>
      <c r="L69" s="662">
        <v>1991</v>
      </c>
      <c r="M69" s="167" t="str">
        <f t="shared" si="37"/>
        <v>平3</v>
      </c>
      <c r="N69" s="665">
        <f t="shared" si="86"/>
        <v>29</v>
      </c>
      <c r="O69" s="697">
        <v>960</v>
      </c>
      <c r="P69" s="693" t="s">
        <v>603</v>
      </c>
      <c r="Q69" s="68"/>
      <c r="R69" s="168"/>
      <c r="S69" s="168"/>
      <c r="T69" s="169"/>
      <c r="U69" s="461" t="e">
        <f t="shared" si="38"/>
        <v>#DIV/0!</v>
      </c>
      <c r="V69" s="461" t="e">
        <f t="shared" si="39"/>
        <v>#DIV/0!</v>
      </c>
      <c r="W69" s="462" t="e">
        <f t="shared" si="40"/>
        <v>#DIV/0!</v>
      </c>
      <c r="X69" s="68"/>
      <c r="Y69" s="68"/>
      <c r="Z69" s="68"/>
      <c r="AA69" s="68"/>
      <c r="AB69" s="68"/>
      <c r="AC69" s="79" t="str">
        <f t="shared" si="41"/>
        <v>4: 500㎡以上</v>
      </c>
      <c r="AD69" s="69"/>
      <c r="AE69" s="69" t="str">
        <f t="shared" si="69"/>
        <v/>
      </c>
      <c r="AF69" s="170"/>
      <c r="AG69" s="170"/>
      <c r="AH69" s="171"/>
      <c r="AI69" s="170"/>
      <c r="AJ69" s="170"/>
      <c r="AK69" s="170"/>
      <c r="AL69" s="172"/>
      <c r="AM69" s="172"/>
      <c r="AN69" s="172"/>
      <c r="AO69" s="172"/>
      <c r="AP69" s="173"/>
      <c r="AQ69" s="463" t="str">
        <f t="shared" si="43"/>
        <v/>
      </c>
      <c r="AR69" s="464"/>
      <c r="AS69" s="464"/>
      <c r="AT69" s="464"/>
      <c r="AU69" s="464"/>
      <c r="AV69" s="464"/>
      <c r="AW69" s="464"/>
      <c r="AX69" s="464"/>
      <c r="AY69" s="464"/>
      <c r="AZ69" s="464"/>
      <c r="BA69" s="464"/>
      <c r="BB69" s="68">
        <f t="shared" si="44"/>
        <v>24</v>
      </c>
      <c r="BC69" s="68"/>
      <c r="BD69" s="68">
        <f t="shared" si="45"/>
        <v>24</v>
      </c>
      <c r="BE69" s="69" t="e">
        <f t="shared" si="68"/>
        <v>#REF!</v>
      </c>
      <c r="BF69" s="146"/>
      <c r="BG69" s="465"/>
      <c r="BH69" s="466"/>
      <c r="BI69" s="174"/>
      <c r="BJ69" s="175"/>
      <c r="BK69" s="467"/>
      <c r="BL69" s="465"/>
      <c r="BM69" s="441" t="str">
        <f t="shared" si="46"/>
        <v/>
      </c>
      <c r="BN69" s="663" t="s">
        <v>603</v>
      </c>
      <c r="BO69" s="663">
        <v>1</v>
      </c>
      <c r="BP69" s="441"/>
      <c r="BQ69" s="1023"/>
      <c r="BR69" s="694" t="s">
        <v>1</v>
      </c>
      <c r="BS69" s="694" t="s">
        <v>2</v>
      </c>
      <c r="BT69" s="694" t="s">
        <v>2</v>
      </c>
      <c r="BU69" s="694" t="s">
        <v>2</v>
      </c>
      <c r="BV69" s="694" t="s">
        <v>1</v>
      </c>
      <c r="BW69" s="694" t="s">
        <v>1</v>
      </c>
      <c r="BX69" s="694" t="s">
        <v>607</v>
      </c>
      <c r="BY69" s="694" t="s">
        <v>2</v>
      </c>
      <c r="BZ69" s="441"/>
      <c r="CA69" s="695" t="s">
        <v>468</v>
      </c>
      <c r="CB69" s="696" t="s">
        <v>618</v>
      </c>
      <c r="CC69" s="499"/>
      <c r="CD69" s="192">
        <v>1</v>
      </c>
      <c r="CE69" s="177" t="s">
        <v>387</v>
      </c>
      <c r="CF69" s="178" t="str">
        <f t="shared" si="64"/>
        <v/>
      </c>
      <c r="CG69" s="176" t="str">
        <f t="shared" si="12"/>
        <v/>
      </c>
      <c r="CH69" s="179"/>
      <c r="CI69" s="106" t="str">
        <f t="shared" si="13"/>
        <v/>
      </c>
      <c r="CJ69" s="75" t="s">
        <v>387</v>
      </c>
      <c r="CK69" s="180" t="str">
        <f t="shared" si="14"/>
        <v/>
      </c>
      <c r="CL69" s="75">
        <v>1</v>
      </c>
      <c r="CM69" s="181" t="str">
        <f t="shared" si="47"/>
        <v/>
      </c>
      <c r="CN69" s="107" t="s">
        <v>387</v>
      </c>
      <c r="CO69" s="75" t="s">
        <v>387</v>
      </c>
      <c r="CP69" s="180" t="str">
        <f t="shared" si="48"/>
        <v/>
      </c>
      <c r="CQ69" s="75">
        <v>1</v>
      </c>
      <c r="CR69" s="181" t="str">
        <f t="shared" si="49"/>
        <v/>
      </c>
      <c r="CS69" s="107" t="s">
        <v>387</v>
      </c>
      <c r="CT69" s="75" t="s">
        <v>387</v>
      </c>
      <c r="CU69" s="180" t="str">
        <f t="shared" si="17"/>
        <v/>
      </c>
      <c r="CV69" s="75">
        <v>1</v>
      </c>
      <c r="CW69" s="181" t="str">
        <f t="shared" si="66"/>
        <v/>
      </c>
      <c r="CX69" s="107" t="s">
        <v>387</v>
      </c>
      <c r="CY69" s="75" t="s">
        <v>387</v>
      </c>
      <c r="CZ69" s="180" t="str">
        <f t="shared" si="51"/>
        <v/>
      </c>
      <c r="DA69" s="75">
        <v>1</v>
      </c>
      <c r="DB69" s="182" t="str">
        <f t="shared" si="52"/>
        <v/>
      </c>
      <c r="DC69" s="109" t="str">
        <f t="shared" si="18"/>
        <v/>
      </c>
      <c r="DD69" s="76" t="str">
        <f t="shared" si="36"/>
        <v/>
      </c>
      <c r="DE69" s="82">
        <v>1</v>
      </c>
      <c r="DF69" s="183" t="str">
        <f t="shared" si="19"/>
        <v/>
      </c>
      <c r="DG69" s="85" t="s">
        <v>387</v>
      </c>
      <c r="DH69" s="184" t="str">
        <f t="shared" si="53"/>
        <v/>
      </c>
      <c r="DI69" s="77">
        <v>3</v>
      </c>
      <c r="DJ69" s="185" t="str">
        <f t="shared" si="54"/>
        <v/>
      </c>
      <c r="DK69" s="78" t="str">
        <f t="shared" si="55"/>
        <v/>
      </c>
      <c r="DL69" s="75" t="s">
        <v>387</v>
      </c>
      <c r="DM69" s="180" t="str">
        <f t="shared" si="56"/>
        <v/>
      </c>
      <c r="DN69" s="75">
        <v>1</v>
      </c>
      <c r="DO69" s="181" t="str">
        <f t="shared" si="57"/>
        <v/>
      </c>
      <c r="DP69" s="78" t="str">
        <f t="shared" si="58"/>
        <v/>
      </c>
      <c r="DQ69" s="75" t="s">
        <v>387</v>
      </c>
      <c r="DR69" s="180" t="str">
        <f t="shared" si="59"/>
        <v/>
      </c>
      <c r="DS69" s="75">
        <v>1</v>
      </c>
      <c r="DT69" s="181" t="str">
        <f t="shared" si="60"/>
        <v/>
      </c>
      <c r="DU69" s="78" t="str">
        <f t="shared" si="61"/>
        <v/>
      </c>
      <c r="DV69" s="75" t="s">
        <v>387</v>
      </c>
      <c r="DW69" s="180" t="str">
        <f t="shared" si="62"/>
        <v/>
      </c>
      <c r="DX69" s="75">
        <v>1</v>
      </c>
      <c r="DY69" s="154" t="str">
        <f t="shared" si="63"/>
        <v/>
      </c>
      <c r="DZ69" s="512"/>
      <c r="EA69" s="812"/>
      <c r="EB69" s="808"/>
      <c r="EC69" s="808"/>
      <c r="ED69" s="816"/>
      <c r="EE69" s="847" t="s">
        <v>624</v>
      </c>
      <c r="EF69" s="752"/>
      <c r="EG69" s="749"/>
      <c r="EH69" s="749"/>
      <c r="EI69" s="749"/>
      <c r="EJ69" s="751"/>
      <c r="EK69" s="752"/>
      <c r="EL69" s="749"/>
      <c r="EM69" s="809" t="s">
        <v>623</v>
      </c>
      <c r="EN69" s="809" t="s">
        <v>623</v>
      </c>
      <c r="EO69" s="751"/>
      <c r="EP69" s="752"/>
      <c r="EQ69" s="749"/>
      <c r="ER69" s="749"/>
      <c r="ES69" s="749"/>
      <c r="ET69" s="751"/>
      <c r="EU69" s="752"/>
      <c r="EV69" s="749"/>
      <c r="EW69" s="749"/>
      <c r="EX69" s="749"/>
      <c r="EY69" s="751"/>
      <c r="EZ69" s="752"/>
      <c r="FA69" s="749"/>
      <c r="FB69" s="749"/>
      <c r="FC69" s="749"/>
      <c r="FD69" s="840" t="s">
        <v>624</v>
      </c>
      <c r="FE69" s="752"/>
      <c r="FF69" s="756"/>
      <c r="FG69" s="749"/>
      <c r="FH69" s="749"/>
      <c r="FI69" s="751"/>
      <c r="FJ69" s="894" t="s">
        <v>625</v>
      </c>
      <c r="FK69" s="811" t="s">
        <v>625</v>
      </c>
      <c r="FL69" s="749"/>
      <c r="FM69" s="749"/>
      <c r="FN69" s="909"/>
      <c r="FO69" s="210"/>
      <c r="FP69" s="43"/>
      <c r="FQ69" s="43"/>
      <c r="FR69" s="55" t="str">
        <f t="shared" si="26"/>
        <v/>
      </c>
      <c r="FS69" s="43"/>
      <c r="FT69" s="56" t="str">
        <f>IF(AR69="","",INDEX($FZ$2:$GD$2,2,MATCH(AR69,#REF!,0)))</f>
        <v/>
      </c>
      <c r="FU69" s="57" t="str">
        <f>IF(AS69="","",INDEX($FZ$2:$GD$2,2,MATCH(AS69,#REF!,0)))</f>
        <v/>
      </c>
      <c r="FV69" s="57" t="str">
        <f>IF(AT69="","",INDEX($FZ$2:$GD$2,2,MATCH(AT69,#REF!,0)))</f>
        <v/>
      </c>
      <c r="FW69" s="57" t="str">
        <f>IF(AU69="","",INDEX($FZ$2:$GD$2,2,MATCH(AU69,#REF!,0)))</f>
        <v/>
      </c>
      <c r="FX69" s="57" t="str">
        <f>IF(AV69="","",INDEX($FZ$2:$GD$2,2,MATCH(AV69,#REF!,0)))</f>
        <v/>
      </c>
      <c r="FY69" s="57" t="str">
        <f>IF(AW69="","",INDEX($FZ$2:$GD$2,2,MATCH(AW69,#REF!,0)))</f>
        <v/>
      </c>
      <c r="FZ69" s="57" t="str">
        <f>IF(AX69="","",INDEX($FZ$2:$GD$2,2,MATCH(AX69,#REF!,0)))</f>
        <v/>
      </c>
      <c r="GA69" s="57" t="str">
        <f>IF(AY69="","",INDEX($FZ$2:$GD$2,2,MATCH(AY69,#REF!,0)))</f>
        <v/>
      </c>
      <c r="GB69" s="57" t="str">
        <f>IF(AZ69="","",INDEX($FZ$2:$GD$2,2,MATCH(AZ69,#REF!,0)))</f>
        <v/>
      </c>
      <c r="GC69" s="58" t="str">
        <f>IF(BA69="","",INDEX($FZ$2:$GD$2,2,MATCH(BA69,#REF!,0)))</f>
        <v/>
      </c>
      <c r="GD69" s="59" t="e">
        <f>SUMPRODUCT(FT69:GC69,#REF!)</f>
        <v>#REF!</v>
      </c>
      <c r="GE69" s="43"/>
      <c r="GF69" s="88" t="str">
        <f t="shared" si="27"/>
        <v/>
      </c>
      <c r="GG69" s="88" t="str">
        <f t="shared" si="28"/>
        <v/>
      </c>
      <c r="GH69" s="88" t="str">
        <f t="shared" si="29"/>
        <v/>
      </c>
      <c r="GI69" s="87" t="str">
        <f t="shared" si="30"/>
        <v/>
      </c>
      <c r="GJ69" s="87" t="str">
        <f t="shared" si="31"/>
        <v/>
      </c>
      <c r="GK69" s="87" t="str">
        <f t="shared" si="32"/>
        <v/>
      </c>
      <c r="GL69" s="87" t="str">
        <f t="shared" si="33"/>
        <v/>
      </c>
      <c r="GM69" s="87" t="str">
        <f t="shared" si="34"/>
        <v/>
      </c>
    </row>
    <row r="70" spans="1:195" s="13" customFormat="1" ht="22.5" customHeight="1" outlineLevel="1">
      <c r="A70" s="1014"/>
      <c r="B70" s="166"/>
      <c r="C70" s="494"/>
      <c r="D70" s="664" t="s">
        <v>519</v>
      </c>
      <c r="E70" s="688" t="s">
        <v>298</v>
      </c>
      <c r="F70" s="688">
        <v>1</v>
      </c>
      <c r="G70" s="688">
        <v>1</v>
      </c>
      <c r="H70" s="688">
        <v>1</v>
      </c>
      <c r="I70" s="663" t="s">
        <v>359</v>
      </c>
      <c r="J70" s="167"/>
      <c r="K70" s="165"/>
      <c r="L70" s="662">
        <v>1990</v>
      </c>
      <c r="M70" s="167" t="str">
        <f>IF(OR(L70="",TYPE(L70)&lt;&gt;1),"",TEXT(DATEVALUE(L70&amp;"/1/1"),"gge"))</f>
        <v>平2</v>
      </c>
      <c r="N70" s="665">
        <f t="shared" si="86"/>
        <v>30</v>
      </c>
      <c r="O70" s="698">
        <v>966.5</v>
      </c>
      <c r="P70" s="693" t="s">
        <v>603</v>
      </c>
      <c r="Q70" s="68"/>
      <c r="R70" s="168"/>
      <c r="S70" s="168"/>
      <c r="T70" s="169"/>
      <c r="U70" s="461" t="e">
        <f>IF(OR(TYPE(O70)&lt;&gt;1,O70=""),"",IF(O70=0,0,ROUND(O70/(R70+S70)*1.1,0)))</f>
        <v>#DIV/0!</v>
      </c>
      <c r="V70" s="461" t="e">
        <f>IF(OR(TYPE(O70)&lt;&gt;1,O70=""),"",IF(O70=0,0,ROUND((O70/(R70+S70))^0.5*1.1*4*(4*R70+1)*0.7,0)))</f>
        <v>#DIV/0!</v>
      </c>
      <c r="W70" s="462" t="e">
        <f>IF(OR(TYPE(O70)&lt;&gt;1,O70=""),"",IF(O70=0,0,ROUND((O70/(R70+S70))^0.5*1.1*4*(4*R70+1)*0.3,0)))</f>
        <v>#DIV/0!</v>
      </c>
      <c r="X70" s="68"/>
      <c r="Y70" s="68"/>
      <c r="Z70" s="68"/>
      <c r="AA70" s="68"/>
      <c r="AB70" s="68"/>
      <c r="AC70" s="79" t="str">
        <f>IF(OR(O70="",TYPE(O70)&lt;&gt;1),"",IF(O70&gt;=5000,"1: 5,000㎡以上",IF(O70&gt;=3000,"2: 3,000㎡以上",IF(O70&gt;=1000,"3: 1,000㎡以上",IF(O70&gt;=500,"4: 500㎡以上",IF(O70&gt;=200,"5: 200㎡以上",IF(O70&gt;=100,"6: 100㎡以上",IF(O70&gt;=0,"7: 100㎡未満",""))))))))</f>
        <v>4: 500㎡以上</v>
      </c>
      <c r="AD70" s="69"/>
      <c r="AE70" s="69" t="str">
        <f>IF(AD70="","",AD70-L70)</f>
        <v/>
      </c>
      <c r="AF70" s="170"/>
      <c r="AG70" s="170"/>
      <c r="AH70" s="171"/>
      <c r="AI70" s="170"/>
      <c r="AJ70" s="170"/>
      <c r="AK70" s="170"/>
      <c r="AL70" s="172"/>
      <c r="AM70" s="172"/>
      <c r="AN70" s="172"/>
      <c r="AO70" s="172"/>
      <c r="AP70" s="173"/>
      <c r="AQ70" s="463" t="str">
        <f>IF(OR(AP70="",BB70=""),"",IF(OR(AP70="80年以上",AP70="躯体補修の上80年以上"),80-BB70,IF(OR(AP70="60年以上80年未満",AP70="躯体補修の上60年未満"),IF(TYPE(AN70)=1,AN70-BB70,80-BB70),IF(OR(AP70="60年未満",AP70="60年"),60-BB70,IF(AP70="40年",40-BB70,"")))))</f>
        <v/>
      </c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68">
        <f>IF(AND(TYPE(B$4)=1,B$4&lt;&gt;"",TYPE(L70)=1,L70&lt;&gt;""),B$4-L70,"")</f>
        <v>25</v>
      </c>
      <c r="BC70" s="68"/>
      <c r="BD70" s="68">
        <f>IF(BB70="","",BB70+BC70)</f>
        <v>25</v>
      </c>
      <c r="BE70" s="69" t="e">
        <f t="shared" si="68"/>
        <v>#REF!</v>
      </c>
      <c r="BF70" s="146"/>
      <c r="BG70" s="465"/>
      <c r="BH70" s="466"/>
      <c r="BI70" s="174"/>
      <c r="BJ70" s="175"/>
      <c r="BK70" s="467"/>
      <c r="BL70" s="465"/>
      <c r="BM70" s="441" t="str">
        <f>IF(OR(B$4="",AQ70=""),"",AQ70+B$4)</f>
        <v/>
      </c>
      <c r="BN70" s="663" t="s">
        <v>603</v>
      </c>
      <c r="BO70" s="663">
        <v>1</v>
      </c>
      <c r="BP70" s="441"/>
      <c r="BQ70" s="1023"/>
      <c r="BR70" s="693" t="s">
        <v>3</v>
      </c>
      <c r="BS70" s="693" t="s">
        <v>2</v>
      </c>
      <c r="BT70" s="694" t="s">
        <v>2</v>
      </c>
      <c r="BU70" s="694" t="s">
        <v>3</v>
      </c>
      <c r="BV70" s="694" t="s">
        <v>1</v>
      </c>
      <c r="BW70" s="694" t="s">
        <v>3</v>
      </c>
      <c r="BX70" s="694" t="s">
        <v>3</v>
      </c>
      <c r="BY70" s="694" t="s">
        <v>607</v>
      </c>
      <c r="BZ70" s="441"/>
      <c r="CA70" s="695"/>
      <c r="CB70" s="696"/>
      <c r="CC70" s="499"/>
      <c r="CD70" s="192">
        <v>1</v>
      </c>
      <c r="CE70" s="177" t="s">
        <v>387</v>
      </c>
      <c r="CF70" s="178" t="str">
        <f t="shared" si="64"/>
        <v/>
      </c>
      <c r="CG70" s="176" t="str">
        <f t="shared" si="12"/>
        <v/>
      </c>
      <c r="CH70" s="179"/>
      <c r="CI70" s="106" t="str">
        <f t="shared" si="13"/>
        <v/>
      </c>
      <c r="CJ70" s="75" t="s">
        <v>387</v>
      </c>
      <c r="CK70" s="180" t="str">
        <f t="shared" si="14"/>
        <v/>
      </c>
      <c r="CL70" s="75">
        <v>1</v>
      </c>
      <c r="CM70" s="181" t="str">
        <f>IF(CI70="","",CK70/CL70)</f>
        <v/>
      </c>
      <c r="CN70" s="107" t="e">
        <v>#N/A</v>
      </c>
      <c r="CO70" s="75" t="e">
        <v>#N/A</v>
      </c>
      <c r="CP70" s="180" t="e">
        <f>IF(OR(CN70="",$O70="",TYPE($O70)&lt;&gt;1),"",ROUND($O70*CO70,0))</f>
        <v>#N/A</v>
      </c>
      <c r="CQ70" s="75">
        <v>1</v>
      </c>
      <c r="CR70" s="181" t="e">
        <f>IF(CN70="","",CP70/CQ70)</f>
        <v>#N/A</v>
      </c>
      <c r="CS70" s="107" t="e">
        <v>#N/A</v>
      </c>
      <c r="CT70" s="75" t="e">
        <v>#N/A</v>
      </c>
      <c r="CU70" s="180" t="e">
        <f t="shared" si="17"/>
        <v>#N/A</v>
      </c>
      <c r="CV70" s="75">
        <v>1</v>
      </c>
      <c r="CW70" s="181" t="e">
        <f>IF(CS70="","",CU70/CV70)</f>
        <v>#N/A</v>
      </c>
      <c r="CX70" s="107" t="e">
        <v>#N/A</v>
      </c>
      <c r="CY70" s="75" t="e">
        <v>#N/A</v>
      </c>
      <c r="CZ70" s="180" t="e">
        <f>IF(OR(CX70="",$O70="",TYPE($O70)&lt;&gt;1),"",ROUND($O70*CY70,0))</f>
        <v>#N/A</v>
      </c>
      <c r="DA70" s="75">
        <v>1</v>
      </c>
      <c r="DB70" s="182" t="e">
        <f>IF($CX70="","",$CZ70/$DA70)</f>
        <v>#N/A</v>
      </c>
      <c r="DC70" s="109" t="str">
        <f t="shared" si="18"/>
        <v/>
      </c>
      <c r="DD70" s="76" t="str">
        <f t="shared" si="36"/>
        <v/>
      </c>
      <c r="DE70" s="82">
        <v>1</v>
      </c>
      <c r="DF70" s="183" t="str">
        <f t="shared" si="19"/>
        <v/>
      </c>
      <c r="DG70" s="85" t="s">
        <v>387</v>
      </c>
      <c r="DH70" s="184" t="str">
        <f>IF(OR(DF70="",TYPE(DF70)&lt;&gt;1),"",ROUND(DF70*DG70,0))</f>
        <v/>
      </c>
      <c r="DI70" s="77">
        <v>3</v>
      </c>
      <c r="DJ70" s="185" t="str">
        <f>IF(DH70="","",DH70/DI70)</f>
        <v/>
      </c>
      <c r="DK70" s="78" t="str">
        <f>IF(DC70="","",DC70+20)</f>
        <v/>
      </c>
      <c r="DL70" s="75" t="s">
        <v>387</v>
      </c>
      <c r="DM70" s="180" t="str">
        <f>IF(OR(DK70="",$DF70="",TYPE($DF70)&lt;&gt;1),"",ROUND($DF70*DL70,0))</f>
        <v/>
      </c>
      <c r="DN70" s="75">
        <v>1</v>
      </c>
      <c r="DO70" s="181" t="str">
        <f>IF(DK70="","",DM70/DN70)</f>
        <v/>
      </c>
      <c r="DP70" s="78" t="str">
        <f>IF(DC70="","",IF(OR(DD70="RC",DD70="SRC",DD70="S"),DC70+40,""))</f>
        <v/>
      </c>
      <c r="DQ70" s="75" t="s">
        <v>387</v>
      </c>
      <c r="DR70" s="180" t="str">
        <f>IF(OR(DP70="",$DF70="",TYPE($DF70)&lt;&gt;1),"",ROUND($DF70*DQ70,0))</f>
        <v/>
      </c>
      <c r="DS70" s="75">
        <v>1</v>
      </c>
      <c r="DT70" s="181" t="str">
        <f>IF($DP70="","",$DR70/$DS70)</f>
        <v/>
      </c>
      <c r="DU70" s="78" t="str">
        <f>IF(DC70="","",IF(OR(DD70="RC",DD70="SRC"),DC70+60,""))</f>
        <v/>
      </c>
      <c r="DV70" s="75" t="s">
        <v>387</v>
      </c>
      <c r="DW70" s="180" t="str">
        <f>IF(OR(DU70="",$DF70="",TYPE($DF70)&lt;&gt;1),"",ROUND($DF70*DV70,0))</f>
        <v/>
      </c>
      <c r="DX70" s="75">
        <v>1</v>
      </c>
      <c r="DY70" s="154" t="str">
        <f>IF($DU70="","",$DW70/$DX70)</f>
        <v/>
      </c>
      <c r="DZ70" s="511" t="s">
        <v>429</v>
      </c>
      <c r="EA70" s="812"/>
      <c r="EB70" s="808"/>
      <c r="EC70" s="808"/>
      <c r="ED70" s="816"/>
      <c r="EE70" s="845"/>
      <c r="EF70" s="752"/>
      <c r="EG70" s="749"/>
      <c r="EH70" s="749"/>
      <c r="EI70" s="749"/>
      <c r="EJ70" s="751"/>
      <c r="EK70" s="752"/>
      <c r="EL70" s="749"/>
      <c r="EM70" s="749"/>
      <c r="EN70" s="749"/>
      <c r="EO70" s="884" t="s">
        <v>631</v>
      </c>
      <c r="EP70" s="783"/>
      <c r="EQ70" s="781"/>
      <c r="ER70" s="781"/>
      <c r="ES70" s="781"/>
      <c r="ET70" s="782"/>
      <c r="EU70" s="783"/>
      <c r="EV70" s="781"/>
      <c r="EW70" s="781"/>
      <c r="EX70" s="781"/>
      <c r="EY70" s="782"/>
      <c r="EZ70" s="783"/>
      <c r="FA70" s="781"/>
      <c r="FB70" s="781"/>
      <c r="FC70" s="781"/>
      <c r="FD70" s="782"/>
      <c r="FE70" s="783"/>
      <c r="FF70" s="781"/>
      <c r="FG70" s="781"/>
      <c r="FH70" s="781"/>
      <c r="FI70" s="782"/>
      <c r="FJ70" s="865"/>
      <c r="FK70" s="781"/>
      <c r="FL70" s="781"/>
      <c r="FM70" s="781"/>
      <c r="FN70" s="912"/>
      <c r="FO70" s="210"/>
      <c r="FP70" s="43"/>
      <c r="FQ70" s="43"/>
      <c r="FR70" s="55" t="str">
        <f t="shared" si="26"/>
        <v/>
      </c>
      <c r="FS70" s="43"/>
      <c r="FT70" s="56" t="str">
        <f>IF(AR70="","",INDEX($FZ$2:$GD$2,2,MATCH(AR70,#REF!,0)))</f>
        <v/>
      </c>
      <c r="FU70" s="57" t="str">
        <f>IF(AS70="","",INDEX($FZ$2:$GD$2,2,MATCH(AS70,#REF!,0)))</f>
        <v/>
      </c>
      <c r="FV70" s="57" t="str">
        <f>IF(AT70="","",INDEX($FZ$2:$GD$2,2,MATCH(AT70,#REF!,0)))</f>
        <v/>
      </c>
      <c r="FW70" s="57" t="str">
        <f>IF(AU70="","",INDEX($FZ$2:$GD$2,2,MATCH(AU70,#REF!,0)))</f>
        <v/>
      </c>
      <c r="FX70" s="57" t="str">
        <f>IF(AV70="","",INDEX($FZ$2:$GD$2,2,MATCH(AV70,#REF!,0)))</f>
        <v/>
      </c>
      <c r="FY70" s="57" t="str">
        <f>IF(AW70="","",INDEX($FZ$2:$GD$2,2,MATCH(AW70,#REF!,0)))</f>
        <v/>
      </c>
      <c r="FZ70" s="57" t="str">
        <f>IF(AX70="","",INDEX($FZ$2:$GD$2,2,MATCH(AX70,#REF!,0)))</f>
        <v/>
      </c>
      <c r="GA70" s="57" t="str">
        <f>IF(AY70="","",INDEX($FZ$2:$GD$2,2,MATCH(AY70,#REF!,0)))</f>
        <v/>
      </c>
      <c r="GB70" s="57" t="str">
        <f>IF(AZ70="","",INDEX($FZ$2:$GD$2,2,MATCH(AZ70,#REF!,0)))</f>
        <v/>
      </c>
      <c r="GC70" s="58" t="str">
        <f>IF(BA70="","",INDEX($FZ$2:$GD$2,2,MATCH(BA70,#REF!,0)))</f>
        <v/>
      </c>
      <c r="GD70" s="59" t="e">
        <f>SUMPRODUCT(FT70:GC70,#REF!)</f>
        <v>#REF!</v>
      </c>
      <c r="GE70" s="43"/>
      <c r="GF70" s="88" t="str">
        <f t="shared" si="27"/>
        <v/>
      </c>
      <c r="GG70" s="88" t="e">
        <f t="shared" si="28"/>
        <v>#N/A</v>
      </c>
      <c r="GH70" s="88" t="e">
        <f t="shared" si="29"/>
        <v>#N/A</v>
      </c>
      <c r="GI70" s="87" t="e">
        <f t="shared" si="30"/>
        <v>#N/A</v>
      </c>
      <c r="GJ70" s="87" t="str">
        <f t="shared" si="31"/>
        <v/>
      </c>
      <c r="GK70" s="87" t="str">
        <f t="shared" si="32"/>
        <v/>
      </c>
      <c r="GL70" s="87" t="str">
        <f t="shared" si="33"/>
        <v/>
      </c>
      <c r="GM70" s="87" t="str">
        <f t="shared" si="34"/>
        <v/>
      </c>
    </row>
    <row r="71" spans="1:195" s="13" customFormat="1" ht="22.5" customHeight="1" outlineLevel="1">
      <c r="A71" s="1014"/>
      <c r="B71" s="166"/>
      <c r="C71" s="494"/>
      <c r="D71" s="664" t="s">
        <v>513</v>
      </c>
      <c r="E71" s="688" t="s">
        <v>568</v>
      </c>
      <c r="F71" s="688">
        <v>1</v>
      </c>
      <c r="G71" s="688">
        <v>1</v>
      </c>
      <c r="H71" s="688">
        <v>1</v>
      </c>
      <c r="I71" s="663" t="s">
        <v>359</v>
      </c>
      <c r="J71" s="167"/>
      <c r="K71" s="165"/>
      <c r="L71" s="662">
        <v>1991</v>
      </c>
      <c r="M71" s="167" t="str">
        <f>IF(OR(L71="",TYPE(L71)&lt;&gt;1),"",TEXT(DATEVALUE(L71&amp;"/1/1"),"gge"))</f>
        <v>平3</v>
      </c>
      <c r="N71" s="665">
        <f t="shared" si="86"/>
        <v>29</v>
      </c>
      <c r="O71" s="697">
        <v>221.5</v>
      </c>
      <c r="P71" s="693" t="s">
        <v>68</v>
      </c>
      <c r="Q71" s="68"/>
      <c r="R71" s="168"/>
      <c r="S71" s="168"/>
      <c r="T71" s="169"/>
      <c r="U71" s="461"/>
      <c r="V71" s="461"/>
      <c r="W71" s="462"/>
      <c r="X71" s="68"/>
      <c r="Y71" s="68"/>
      <c r="Z71" s="68"/>
      <c r="AA71" s="68"/>
      <c r="AB71" s="68"/>
      <c r="AC71" s="79"/>
      <c r="AD71" s="69"/>
      <c r="AE71" s="69"/>
      <c r="AF71" s="170"/>
      <c r="AG71" s="170"/>
      <c r="AH71" s="171"/>
      <c r="AI71" s="170"/>
      <c r="AJ71" s="170"/>
      <c r="AK71" s="170"/>
      <c r="AL71" s="172"/>
      <c r="AM71" s="172"/>
      <c r="AN71" s="172"/>
      <c r="AO71" s="172"/>
      <c r="AP71" s="173"/>
      <c r="AQ71" s="463"/>
      <c r="AR71" s="464"/>
      <c r="AS71" s="464"/>
      <c r="AT71" s="464"/>
      <c r="AU71" s="464"/>
      <c r="AV71" s="464"/>
      <c r="AW71" s="464"/>
      <c r="AX71" s="464"/>
      <c r="AY71" s="464"/>
      <c r="AZ71" s="464"/>
      <c r="BA71" s="464"/>
      <c r="BB71" s="68"/>
      <c r="BC71" s="68"/>
      <c r="BD71" s="68"/>
      <c r="BE71" s="69"/>
      <c r="BF71" s="146"/>
      <c r="BG71" s="465"/>
      <c r="BH71" s="466"/>
      <c r="BI71" s="174"/>
      <c r="BJ71" s="175"/>
      <c r="BK71" s="467"/>
      <c r="BL71" s="465"/>
      <c r="BM71" s="441"/>
      <c r="BN71" s="663" t="s">
        <v>68</v>
      </c>
      <c r="BO71" s="663">
        <v>1</v>
      </c>
      <c r="BP71" s="441"/>
      <c r="BQ71" s="1023"/>
      <c r="BR71" s="694" t="s">
        <v>1</v>
      </c>
      <c r="BS71" s="694" t="s">
        <v>1</v>
      </c>
      <c r="BT71" s="694" t="s">
        <v>1</v>
      </c>
      <c r="BU71" s="694" t="s">
        <v>1</v>
      </c>
      <c r="BV71" s="694" t="s">
        <v>1</v>
      </c>
      <c r="BW71" s="694" t="s">
        <v>1</v>
      </c>
      <c r="BX71" s="694" t="s">
        <v>2</v>
      </c>
      <c r="BY71" s="694" t="s">
        <v>2</v>
      </c>
      <c r="BZ71" s="441"/>
      <c r="CA71" s="695"/>
      <c r="CB71" s="696"/>
      <c r="CC71" s="499"/>
      <c r="CD71" s="192">
        <v>1</v>
      </c>
      <c r="CE71" s="177" t="str">
        <f>IF($I71="","",IFERROR(INDEX(#REF!,MATCH('一覧（改訂後・学校空調は中規模で表示ver）'!$I198,#REF!,0),MATCH($CD$4,#REF!,0)),""))</f>
        <v/>
      </c>
      <c r="CF71" s="178" t="str">
        <f t="shared" si="64"/>
        <v/>
      </c>
      <c r="CG71" s="176" t="str">
        <f t="shared" si="12"/>
        <v/>
      </c>
      <c r="CH71" s="179"/>
      <c r="CI71" s="106" t="str">
        <f t="shared" si="13"/>
        <v/>
      </c>
      <c r="CJ71" s="75" t="str">
        <f>IF(OR($CI71="",$I71=""),"",INDEX(#REF!,MATCH($I71,#REF!,0),MATCH(CI$4,#REF!,0)))</f>
        <v/>
      </c>
      <c r="CK71" s="180" t="str">
        <f t="shared" si="14"/>
        <v/>
      </c>
      <c r="CL71" s="75">
        <v>1</v>
      </c>
      <c r="CM71" s="181" t="str">
        <f>IF(CI71="","",CK71/CL71)</f>
        <v/>
      </c>
      <c r="CN71" s="107" t="e">
        <f>IF(OR(O71="",TYPE(O71)&lt;&gt;1),"",IF(OR(BM71="",INDEX(#REF!,MATCH('一覧（改訂後・学校空調は中規模で表示ver）'!$Q198,#REF!,0),MATCH('一覧（改訂後・学校空調は中規模で表示ver）'!CN$4,#REF!,0))="",INDEX(#REF!,MATCH('一覧（改訂後・学校空調は中規模で表示ver）'!$Q198,#REF!,0),MATCH('一覧（改訂後・学校空調は中規模で表示ver）'!CN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N$4,#REF!,0))+$L71)))</f>
        <v>#REF!</v>
      </c>
      <c r="CO71" s="75" t="e">
        <f>IF(OR(CN71="",$I71=""),"",IF(AND(CN71&lt;&gt;"",$CI71=CN71),INDEX(#REF!,MATCH($I71,#REF!,0),MATCH(CN$4,#REF!,0))+35,INDEX(#REF!,MATCH($I71,#REF!,0),MATCH(CN$4,#REF!,0))))</f>
        <v>#REF!</v>
      </c>
      <c r="CP71" s="180" t="e">
        <f>IF(OR(CN71="",$O71="",TYPE($O71)&lt;&gt;1),"",ROUND($O71*CO71,0))</f>
        <v>#REF!</v>
      </c>
      <c r="CQ71" s="75">
        <v>1</v>
      </c>
      <c r="CR71" s="181" t="e">
        <f>IF(CN71="","",CP71/CQ71)</f>
        <v>#REF!</v>
      </c>
      <c r="CS71" s="107" t="e">
        <f>IF(OR(O71="",TYPE(O71)&lt;&gt;1),"",IF(OR(BM71="",INDEX(#REF!,MATCH('一覧（改訂後・学校空調は中規模で表示ver）'!Q198,#REF!,0),MATCH(CS$4,#REF!,0))="",INDEX(#REF!,MATCH('一覧（改訂後・学校空調は中規模で表示ver）'!Q198,#REF!,0),MATCH(CS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S$4,#REF!,0))+$L71)))</f>
        <v>#REF!</v>
      </c>
      <c r="CT71" s="75" t="e">
        <f>IF(OR(CS71="",$I71=""),"",IF(BL71="中規模のみで残存維持",IF(AND($CI71=CS71,CS71&lt;&gt;""),INDEX(#REF!,MATCH($I71,#REF!,0),MATCH(CN$4,#REF!,0))+35,INDEX(#REF!,MATCH($I71,#REF!,0),MATCH(CN$4,#REF!,0))),IF(AND($CI71=CS71,CS71&lt;&gt;""),INDEX(#REF!,MATCH($I71,#REF!,0),MATCH(CI$4,#REF!,0))+35,INDEX(#REF!,MATCH($I71,#REF!,0),MATCH(CS$4,#REF!,0)))))</f>
        <v>#REF!</v>
      </c>
      <c r="CU71" s="180" t="e">
        <f t="shared" si="17"/>
        <v>#REF!</v>
      </c>
      <c r="CV71" s="75">
        <v>1</v>
      </c>
      <c r="CW71" s="181" t="e">
        <f>IF(CS71="","",CU71/CV71)</f>
        <v>#REF!</v>
      </c>
      <c r="CX71" s="107" t="e">
        <f>IF(OR(O71="",TYPE(O71)&lt;&gt;1),"",IF(OR(BM71="",,INDEX(#REF!,MATCH('一覧（改訂後・学校空調は中規模で表示ver）'!$Q198,#REF!,0),MATCH('一覧（改訂後・学校空調は中規模で表示ver）'!CX$4,#REF!,0))="",INDEX(#REF!,MATCH('一覧（改訂後・学校空調は中規模で表示ver）'!$Q198,#REF!,0),MATCH('一覧（改訂後・学校空調は中規模で表示ver）'!CX$4,#REF!,0))+L71&gt;=BM71),"",IF(OR(BL71="事後保全対応で更新",BL71="事後保全のみ更新せず"),"",INDEX(#REF!,MATCH('一覧（改訂後・学校空調は中規模で表示ver）'!$Q198,#REF!,0),MATCH('一覧（改訂後・学校空調は中規模で表示ver）'!CX$4,#REF!,0))+L71)))</f>
        <v>#REF!</v>
      </c>
      <c r="CY71" s="75" t="e">
        <f>IF(OR(CX71="",$I71=""),"",IF(AND(CX71&lt;&gt;"",$CI71=CX71),INDEX(#REF!,MATCH($I71,#REF!,0),MATCH(CI$4,#REF!,0))+35,INDEX(#REF!,MATCH($I71,#REF!,0),MATCH(CX$4,#REF!,0))))</f>
        <v>#REF!</v>
      </c>
      <c r="CZ71" s="180" t="e">
        <f>IF(OR(CX71="",$O71="",TYPE($O71)&lt;&gt;1),"",ROUND($O71*CY71,0))</f>
        <v>#REF!</v>
      </c>
      <c r="DA71" s="75">
        <v>1</v>
      </c>
      <c r="DB71" s="182" t="e">
        <f>IF($CX71="","",$CZ71/$DA71)</f>
        <v>#REF!</v>
      </c>
      <c r="DC71" s="109" t="str">
        <f t="shared" si="18"/>
        <v/>
      </c>
      <c r="DD71" s="76" t="str">
        <f t="shared" si="36"/>
        <v/>
      </c>
      <c r="DE71" s="82">
        <v>1</v>
      </c>
      <c r="DF71" s="183" t="str">
        <f t="shared" si="19"/>
        <v/>
      </c>
      <c r="DG71" s="85" t="str">
        <f>IF($DC71="","",INDEX(#REF!,MATCH($I71,#REF!,0),MATCH(DC$4,#REF!,0)))</f>
        <v/>
      </c>
      <c r="DH71" s="184" t="str">
        <f>IF(OR(DF71="",TYPE(DF71)&lt;&gt;1),"",ROUND(DF71*DG71,0))</f>
        <v/>
      </c>
      <c r="DI71" s="77">
        <v>3</v>
      </c>
      <c r="DJ71" s="185" t="str">
        <f>IF(DH71="","",DH71/DI71)</f>
        <v/>
      </c>
      <c r="DK71" s="78" t="str">
        <f>IF(DC71="","",DC71+20)</f>
        <v/>
      </c>
      <c r="DL71" s="75" t="str">
        <f>IF(OR(DK71="",$I71=""),"",IF(AND(DK71&lt;&gt;"",$CI71=DK71),INDEX(#REF!,MATCH($I71,#REF!,0),MATCH(DL$4,#REF!,0))+35,INDEX(#REF!,MATCH($I71,#REF!,0),MATCH(DL$4,#REF!,0))))</f>
        <v/>
      </c>
      <c r="DM71" s="180" t="str">
        <f>IF(OR(DK71="",$DF71="",TYPE($DF71)&lt;&gt;1),"",ROUND($DF71*DL71,0))</f>
        <v/>
      </c>
      <c r="DN71" s="75">
        <v>1</v>
      </c>
      <c r="DO71" s="181" t="str">
        <f>IF(DK71="","",DM71/DN71)</f>
        <v/>
      </c>
      <c r="DP71" s="78" t="str">
        <f>IF(DC71="","",IF(OR(DD71="RC",DD71="SRC",DD71="S"),DC71+40,""))</f>
        <v/>
      </c>
      <c r="DQ71" s="75" t="str">
        <f>IF(OR(DP71="",$I71=""),"",IF(AND($BM71=DP71,DP71&lt;&gt;""),INDEX(#REF!,MATCH($I71,#REF!,0),MATCH(DQ$4,#REF!,0))+35,INDEX(#REF!,MATCH($I71,#REF!,0),MATCH(DQ$4,#REF!,0))))</f>
        <v/>
      </c>
      <c r="DR71" s="180" t="str">
        <f>IF(OR(DP71="",$DF71="",TYPE($DF71)&lt;&gt;1),"",ROUND($DF71*DQ71,0))</f>
        <v/>
      </c>
      <c r="DS71" s="75">
        <v>1</v>
      </c>
      <c r="DT71" s="181" t="str">
        <f>IF($DP71="","",$DR71/$DS71)</f>
        <v/>
      </c>
      <c r="DU71" s="78" t="str">
        <f>IF(DC71="","",IF(OR(DD71="RC",DD71="SRC"),DC71+60,""))</f>
        <v/>
      </c>
      <c r="DV71" s="75" t="str">
        <f>IF(OR(DU71="",$I71=""),"",IF(AND(DU71&lt;&gt;"",$CI71=DU71),INDEX(#REF!,MATCH($I71,#REF!,0),MATCH(DV$4,#REF!,0))+35,INDEX(#REF!,MATCH($I71,#REF!,0),MATCH(DV$4,#REF!,0))))</f>
        <v/>
      </c>
      <c r="DW71" s="180" t="str">
        <f>IF(OR(DU71="",$DF71="",TYPE($DF71)&lt;&gt;1),"",ROUND($DF71*DV71,0))</f>
        <v/>
      </c>
      <c r="DX71" s="75">
        <v>1</v>
      </c>
      <c r="DY71" s="154" t="str">
        <f>IF($DU71="","",$DW71/$DX71)</f>
        <v/>
      </c>
      <c r="DZ71" s="506"/>
      <c r="EA71" s="812"/>
      <c r="EB71" s="808"/>
      <c r="EC71" s="808"/>
      <c r="ED71" s="816"/>
      <c r="EE71" s="842"/>
      <c r="EF71" s="752"/>
      <c r="EG71" s="749"/>
      <c r="EH71" s="749"/>
      <c r="EI71" s="749"/>
      <c r="EJ71" s="751"/>
      <c r="EK71" s="752"/>
      <c r="EL71" s="749"/>
      <c r="EM71" s="749"/>
      <c r="EN71" s="749"/>
      <c r="EO71" s="751"/>
      <c r="EP71" s="752"/>
      <c r="EQ71" s="749"/>
      <c r="ER71" s="749"/>
      <c r="ES71" s="749"/>
      <c r="ET71" s="751"/>
      <c r="EU71" s="752"/>
      <c r="EV71" s="749"/>
      <c r="EW71" s="749"/>
      <c r="EX71" s="749"/>
      <c r="EY71" s="751"/>
      <c r="EZ71" s="752"/>
      <c r="FA71" s="749"/>
      <c r="FB71" s="749"/>
      <c r="FC71" s="749"/>
      <c r="FD71" s="751"/>
      <c r="FE71" s="752"/>
      <c r="FF71" s="749"/>
      <c r="FG71" s="749"/>
      <c r="FH71" s="749"/>
      <c r="FI71" s="751"/>
      <c r="FJ71" s="859"/>
      <c r="FK71" s="749"/>
      <c r="FL71" s="749"/>
      <c r="FM71" s="749"/>
      <c r="FN71" s="909"/>
      <c r="FO71" s="210"/>
      <c r="FP71" s="43"/>
      <c r="FQ71" s="43"/>
      <c r="FR71" s="55" t="str">
        <f t="shared" si="26"/>
        <v/>
      </c>
      <c r="FS71" s="43"/>
      <c r="FT71" s="56" t="str">
        <f>IF(AR71="","",INDEX($FZ$2:$GD$2,2,MATCH(AR71,#REF!,0)))</f>
        <v/>
      </c>
      <c r="FU71" s="57" t="str">
        <f>IF(AS71="","",INDEX($FZ$2:$GD$2,2,MATCH(AS71,#REF!,0)))</f>
        <v/>
      </c>
      <c r="FV71" s="57" t="str">
        <f>IF(AT71="","",INDEX($FZ$2:$GD$2,2,MATCH(AT71,#REF!,0)))</f>
        <v/>
      </c>
      <c r="FW71" s="57" t="str">
        <f>IF(AU71="","",INDEX($FZ$2:$GD$2,2,MATCH(AU71,#REF!,0)))</f>
        <v/>
      </c>
      <c r="FX71" s="57" t="str">
        <f>IF(AV71="","",INDEX($FZ$2:$GD$2,2,MATCH(AV71,#REF!,0)))</f>
        <v/>
      </c>
      <c r="FY71" s="57" t="str">
        <f>IF(AW71="","",INDEX($FZ$2:$GD$2,2,MATCH(AW71,#REF!,0)))</f>
        <v/>
      </c>
      <c r="FZ71" s="57" t="str">
        <f>IF(AX71="","",INDEX($FZ$2:$GD$2,2,MATCH(AX71,#REF!,0)))</f>
        <v/>
      </c>
      <c r="GA71" s="57" t="str">
        <f>IF(AY71="","",INDEX($FZ$2:$GD$2,2,MATCH(AY71,#REF!,0)))</f>
        <v/>
      </c>
      <c r="GB71" s="57" t="str">
        <f>IF(AZ71="","",INDEX($FZ$2:$GD$2,2,MATCH(AZ71,#REF!,0)))</f>
        <v/>
      </c>
      <c r="GC71" s="58" t="str">
        <f>IF(BA71="","",INDEX($FZ$2:$GD$2,2,MATCH(BA71,#REF!,0)))</f>
        <v/>
      </c>
      <c r="GD71" s="59" t="e">
        <f>SUMPRODUCT(FT71:GC71,#REF!)</f>
        <v>#REF!</v>
      </c>
      <c r="GE71" s="43"/>
      <c r="GF71" s="88" t="str">
        <f t="shared" si="27"/>
        <v/>
      </c>
      <c r="GG71" s="88" t="e">
        <f t="shared" si="28"/>
        <v>#REF!</v>
      </c>
      <c r="GH71" s="88" t="e">
        <f t="shared" si="29"/>
        <v>#REF!</v>
      </c>
      <c r="GI71" s="87" t="e">
        <f t="shared" si="30"/>
        <v>#REF!</v>
      </c>
      <c r="GJ71" s="87" t="str">
        <f t="shared" si="31"/>
        <v/>
      </c>
      <c r="GK71" s="87" t="str">
        <f t="shared" si="32"/>
        <v/>
      </c>
      <c r="GL71" s="87" t="str">
        <f t="shared" si="33"/>
        <v/>
      </c>
      <c r="GM71" s="87" t="str">
        <f t="shared" si="34"/>
        <v/>
      </c>
    </row>
    <row r="72" spans="1:195" s="13" customFormat="1" ht="22.5" customHeight="1" outlineLevel="1">
      <c r="A72" s="1014"/>
      <c r="B72" s="166"/>
      <c r="C72" s="494"/>
      <c r="D72" s="664" t="s">
        <v>513</v>
      </c>
      <c r="E72" s="667" t="s">
        <v>569</v>
      </c>
      <c r="F72" s="688">
        <v>1</v>
      </c>
      <c r="G72" s="688">
        <v>1</v>
      </c>
      <c r="H72" s="688">
        <v>1</v>
      </c>
      <c r="I72" s="661" t="s">
        <v>359</v>
      </c>
      <c r="J72" s="167"/>
      <c r="K72" s="165"/>
      <c r="L72" s="665">
        <v>1991</v>
      </c>
      <c r="M72" s="167" t="str">
        <f t="shared" si="37"/>
        <v>平3</v>
      </c>
      <c r="N72" s="665">
        <f t="shared" si="86"/>
        <v>29</v>
      </c>
      <c r="O72" s="995" t="s">
        <v>601</v>
      </c>
      <c r="P72" s="703" t="s">
        <v>601</v>
      </c>
      <c r="Q72" s="68"/>
      <c r="R72" s="168"/>
      <c r="S72" s="168"/>
      <c r="T72" s="169"/>
      <c r="U72" s="461" t="str">
        <f t="shared" si="38"/>
        <v/>
      </c>
      <c r="V72" s="461" t="str">
        <f t="shared" si="39"/>
        <v/>
      </c>
      <c r="W72" s="462" t="str">
        <f t="shared" si="40"/>
        <v/>
      </c>
      <c r="X72" s="68"/>
      <c r="Y72" s="68"/>
      <c r="Z72" s="68"/>
      <c r="AA72" s="68"/>
      <c r="AB72" s="68"/>
      <c r="AC72" s="79" t="str">
        <f t="shared" si="41"/>
        <v/>
      </c>
      <c r="AD72" s="69"/>
      <c r="AE72" s="69" t="str">
        <f t="shared" si="69"/>
        <v/>
      </c>
      <c r="AF72" s="170"/>
      <c r="AG72" s="170"/>
      <c r="AH72" s="171"/>
      <c r="AI72" s="170"/>
      <c r="AJ72" s="170"/>
      <c r="AK72" s="170"/>
      <c r="AL72" s="172"/>
      <c r="AM72" s="172"/>
      <c r="AN72" s="172"/>
      <c r="AO72" s="172"/>
      <c r="AP72" s="173"/>
      <c r="AQ72" s="463" t="str">
        <f t="shared" si="43"/>
        <v/>
      </c>
      <c r="AR72" s="464"/>
      <c r="AS72" s="464"/>
      <c r="AT72" s="464"/>
      <c r="AU72" s="464"/>
      <c r="AV72" s="464"/>
      <c r="AW72" s="464"/>
      <c r="AX72" s="464"/>
      <c r="AY72" s="464"/>
      <c r="AZ72" s="464"/>
      <c r="BA72" s="464"/>
      <c r="BB72" s="68">
        <f t="shared" si="44"/>
        <v>24</v>
      </c>
      <c r="BC72" s="68"/>
      <c r="BD72" s="68">
        <f t="shared" si="45"/>
        <v>24</v>
      </c>
      <c r="BE72" s="69" t="e">
        <f>GD72/10</f>
        <v>#REF!</v>
      </c>
      <c r="BF72" s="146"/>
      <c r="BG72" s="465"/>
      <c r="BH72" s="466"/>
      <c r="BI72" s="174"/>
      <c r="BJ72" s="175"/>
      <c r="BK72" s="467"/>
      <c r="BL72" s="465"/>
      <c r="BM72" s="441" t="str">
        <f t="shared" si="46"/>
        <v/>
      </c>
      <c r="BN72" s="704" t="s">
        <v>601</v>
      </c>
      <c r="BO72" s="703" t="s">
        <v>601</v>
      </c>
      <c r="BP72" s="441" t="s">
        <v>0</v>
      </c>
      <c r="BQ72" s="441" t="s">
        <v>414</v>
      </c>
      <c r="BR72" s="663"/>
      <c r="BS72" s="663"/>
      <c r="BT72" s="663"/>
      <c r="BU72" s="663"/>
      <c r="BV72" s="663"/>
      <c r="BW72" s="663"/>
      <c r="BX72" s="663"/>
      <c r="BY72" s="663"/>
      <c r="BZ72" s="441" t="s">
        <v>2</v>
      </c>
      <c r="CA72" s="695"/>
      <c r="CB72" s="696"/>
      <c r="CC72" s="499">
        <v>2790000</v>
      </c>
      <c r="CD72" s="192">
        <v>1</v>
      </c>
      <c r="CE72" s="177" t="s">
        <v>387</v>
      </c>
      <c r="CF72" s="178" t="str">
        <f t="shared" si="64"/>
        <v/>
      </c>
      <c r="CG72" s="176" t="str">
        <f t="shared" ref="CG72:CG135" si="87">IF(BL72="廃止等",BM72,"")</f>
        <v/>
      </c>
      <c r="CH72" s="179"/>
      <c r="CI72" s="106" t="str">
        <f t="shared" ref="CI72:CI135" si="88">IF(BH72="","",IF(BH72="要躯体改修",$B$4,VALUE(LEFT(BH72,4))))</f>
        <v/>
      </c>
      <c r="CJ72" s="75" t="s">
        <v>387</v>
      </c>
      <c r="CK72" s="180" t="str">
        <f t="shared" ref="CK72:CK135" si="89">IF(OR(O72="",TYPE(O72)&lt;&gt;1,$CI72=""),"",ROUND(O72*CJ72,0))</f>
        <v/>
      </c>
      <c r="CL72" s="75">
        <v>1</v>
      </c>
      <c r="CM72" s="181" t="str">
        <f t="shared" si="47"/>
        <v/>
      </c>
      <c r="CN72" s="107" t="e">
        <v>#N/A</v>
      </c>
      <c r="CO72" s="75" t="e">
        <v>#N/A</v>
      </c>
      <c r="CP72" s="180" t="e">
        <f t="shared" si="48"/>
        <v>#N/A</v>
      </c>
      <c r="CQ72" s="75">
        <v>1</v>
      </c>
      <c r="CR72" s="181" t="e">
        <f t="shared" si="49"/>
        <v>#N/A</v>
      </c>
      <c r="CS72" s="107" t="e">
        <v>#N/A</v>
      </c>
      <c r="CT72" s="75" t="e">
        <v>#N/A</v>
      </c>
      <c r="CU72" s="180" t="e">
        <f t="shared" ref="CU72:CU135" si="90">IF(OR(CS72="",O72="",TYPE(O72)&lt;&gt;1),"",ROUND(O72*CT72,0))</f>
        <v>#N/A</v>
      </c>
      <c r="CV72" s="75">
        <v>1</v>
      </c>
      <c r="CW72" s="181" t="e">
        <f t="shared" si="66"/>
        <v>#N/A</v>
      </c>
      <c r="CX72" s="107" t="e">
        <v>#N/A</v>
      </c>
      <c r="CY72" s="75" t="e">
        <v>#N/A</v>
      </c>
      <c r="CZ72" s="180" t="e">
        <f t="shared" si="51"/>
        <v>#N/A</v>
      </c>
      <c r="DA72" s="75">
        <v>1</v>
      </c>
      <c r="DB72" s="182" t="e">
        <f t="shared" si="52"/>
        <v>#N/A</v>
      </c>
      <c r="DC72" s="109" t="str">
        <f t="shared" ref="DC72:DC135" si="91">IF(OR(BL72="更新",BL72="事後保全対応で更新"),IF(AND(BM72&lt;&gt;"",TYPE(BM72)=1),BM72,""),"")</f>
        <v/>
      </c>
      <c r="DD72" s="76" t="str">
        <f t="shared" si="36"/>
        <v/>
      </c>
      <c r="DE72" s="82">
        <v>1</v>
      </c>
      <c r="DF72" s="183" t="str">
        <f t="shared" ref="DF72:DF135" si="92">IF(OR(DC72="",$O72="",TYPE($O72)&lt;&gt;1),"",O72*DE72)</f>
        <v/>
      </c>
      <c r="DG72" s="85" t="s">
        <v>387</v>
      </c>
      <c r="DH72" s="184" t="str">
        <f t="shared" si="53"/>
        <v/>
      </c>
      <c r="DI72" s="77">
        <v>3</v>
      </c>
      <c r="DJ72" s="185" t="str">
        <f t="shared" si="54"/>
        <v/>
      </c>
      <c r="DK72" s="78" t="str">
        <f t="shared" si="55"/>
        <v/>
      </c>
      <c r="DL72" s="75" t="s">
        <v>387</v>
      </c>
      <c r="DM72" s="180" t="str">
        <f t="shared" si="56"/>
        <v/>
      </c>
      <c r="DN72" s="75">
        <v>1</v>
      </c>
      <c r="DO72" s="181" t="str">
        <f t="shared" si="57"/>
        <v/>
      </c>
      <c r="DP72" s="78" t="str">
        <f t="shared" si="58"/>
        <v/>
      </c>
      <c r="DQ72" s="75" t="s">
        <v>387</v>
      </c>
      <c r="DR72" s="180" t="str">
        <f t="shared" si="59"/>
        <v/>
      </c>
      <c r="DS72" s="75">
        <v>1</v>
      </c>
      <c r="DT72" s="181" t="str">
        <f t="shared" si="60"/>
        <v/>
      </c>
      <c r="DU72" s="78" t="str">
        <f t="shared" si="61"/>
        <v/>
      </c>
      <c r="DV72" s="75" t="s">
        <v>387</v>
      </c>
      <c r="DW72" s="180" t="str">
        <f t="shared" si="62"/>
        <v/>
      </c>
      <c r="DX72" s="75">
        <v>1</v>
      </c>
      <c r="DY72" s="154" t="str">
        <f t="shared" si="63"/>
        <v/>
      </c>
      <c r="DZ72" s="506"/>
      <c r="EA72" s="812"/>
      <c r="EB72" s="808"/>
      <c r="EC72" s="808"/>
      <c r="ED72" s="816"/>
      <c r="EE72" s="842"/>
      <c r="EF72" s="752"/>
      <c r="EG72" s="749"/>
      <c r="EH72" s="749"/>
      <c r="EI72" s="749"/>
      <c r="EJ72" s="751"/>
      <c r="EK72" s="752"/>
      <c r="EL72" s="749"/>
      <c r="EM72" s="749"/>
      <c r="EN72" s="749"/>
      <c r="EO72" s="751"/>
      <c r="EP72" s="752"/>
      <c r="EQ72" s="749"/>
      <c r="ER72" s="749"/>
      <c r="ES72" s="749"/>
      <c r="ET72" s="751"/>
      <c r="EU72" s="752"/>
      <c r="EV72" s="749"/>
      <c r="EW72" s="749"/>
      <c r="EX72" s="749"/>
      <c r="EY72" s="751"/>
      <c r="EZ72" s="752"/>
      <c r="FA72" s="749"/>
      <c r="FB72" s="749"/>
      <c r="FC72" s="749"/>
      <c r="FD72" s="751"/>
      <c r="FE72" s="752"/>
      <c r="FF72" s="749"/>
      <c r="FG72" s="749"/>
      <c r="FH72" s="749"/>
      <c r="FI72" s="751"/>
      <c r="FJ72" s="859"/>
      <c r="FK72" s="749"/>
      <c r="FL72" s="749"/>
      <c r="FM72" s="749"/>
      <c r="FN72" s="909"/>
      <c r="FO72" s="210"/>
      <c r="FP72" s="43"/>
      <c r="FQ72" s="43"/>
      <c r="FR72" s="55" t="str">
        <f t="shared" ref="FR72:FR135" si="93">IF(SUM(DZ72:FO72)=0,"",SUM(DZ72:FO72)+CF72)</f>
        <v/>
      </c>
      <c r="FS72" s="43"/>
      <c r="FT72" s="56" t="str">
        <f>IF(AR72="","",INDEX($FZ$2:$GD$2,2,MATCH(AR72,#REF!,0)))</f>
        <v/>
      </c>
      <c r="FU72" s="57" t="str">
        <f>IF(AS72="","",INDEX($FZ$2:$GD$2,2,MATCH(AS72,#REF!,0)))</f>
        <v/>
      </c>
      <c r="FV72" s="57" t="str">
        <f>IF(AT72="","",INDEX($FZ$2:$GD$2,2,MATCH(AT72,#REF!,0)))</f>
        <v/>
      </c>
      <c r="FW72" s="57" t="str">
        <f>IF(AU72="","",INDEX($FZ$2:$GD$2,2,MATCH(AU72,#REF!,0)))</f>
        <v/>
      </c>
      <c r="FX72" s="57" t="str">
        <f>IF(AV72="","",INDEX($FZ$2:$GD$2,2,MATCH(AV72,#REF!,0)))</f>
        <v/>
      </c>
      <c r="FY72" s="57" t="str">
        <f>IF(AW72="","",INDEX($FZ$2:$GD$2,2,MATCH(AW72,#REF!,0)))</f>
        <v/>
      </c>
      <c r="FZ72" s="57" t="str">
        <f>IF(AX72="","",INDEX($FZ$2:$GD$2,2,MATCH(AX72,#REF!,0)))</f>
        <v/>
      </c>
      <c r="GA72" s="57" t="str">
        <f>IF(AY72="","",INDEX($FZ$2:$GD$2,2,MATCH(AY72,#REF!,0)))</f>
        <v/>
      </c>
      <c r="GB72" s="57" t="str">
        <f>IF(AZ72="","",INDEX($FZ$2:$GD$2,2,MATCH(AZ72,#REF!,0)))</f>
        <v/>
      </c>
      <c r="GC72" s="58" t="str">
        <f>IF(BA72="","",INDEX($FZ$2:$GD$2,2,MATCH(BA72,#REF!,0)))</f>
        <v/>
      </c>
      <c r="GD72" s="59" t="e">
        <f>SUMPRODUCT(FT72:GC72,#REF!)</f>
        <v>#REF!</v>
      </c>
      <c r="GE72" s="43"/>
      <c r="GF72" s="88" t="str">
        <f t="shared" ref="GF72:GF135" si="94">IF(CI72="","",CI72+CL72-1)</f>
        <v/>
      </c>
      <c r="GG72" s="88" t="e">
        <f t="shared" ref="GG72:GG135" si="95">IF(CN72="","",CN72+CQ72-1)</f>
        <v>#N/A</v>
      </c>
      <c r="GH72" s="88" t="e">
        <f t="shared" ref="GH72:GH135" si="96">IF(CS72="","",CS72+CV72-1)</f>
        <v>#N/A</v>
      </c>
      <c r="GI72" s="87" t="e">
        <f t="shared" ref="GI72:GI135" si="97">IF(CX72="","",CX72+DA72-1)</f>
        <v>#N/A</v>
      </c>
      <c r="GJ72" s="87" t="str">
        <f t="shared" ref="GJ72:GJ135" si="98">IF(DC72="","",DC72+DI72-1)</f>
        <v/>
      </c>
      <c r="GK72" s="87" t="str">
        <f t="shared" ref="GK72:GK135" si="99">IF(DK72="","",DK72+DN72-1)</f>
        <v/>
      </c>
      <c r="GL72" s="87" t="str">
        <f t="shared" ref="GL72:GL135" si="100">IF(DP72="","",DP72+DS72-1)</f>
        <v/>
      </c>
      <c r="GM72" s="87" t="str">
        <f t="shared" ref="GM72:GM135" si="101">IF(DU72="","",DU72+DX72-1)</f>
        <v/>
      </c>
    </row>
    <row r="73" spans="1:195" s="13" customFormat="1" ht="22.5" customHeight="1" outlineLevel="1">
      <c r="A73" s="1014"/>
      <c r="B73" s="166"/>
      <c r="C73" s="494"/>
      <c r="D73" s="664" t="s">
        <v>513</v>
      </c>
      <c r="E73" s="667" t="s">
        <v>570</v>
      </c>
      <c r="F73" s="688">
        <v>1</v>
      </c>
      <c r="G73" s="688">
        <v>1</v>
      </c>
      <c r="H73" s="688">
        <v>1</v>
      </c>
      <c r="I73" s="661" t="s">
        <v>359</v>
      </c>
      <c r="J73" s="167"/>
      <c r="K73" s="165"/>
      <c r="L73" s="665">
        <v>1991</v>
      </c>
      <c r="M73" s="167" t="str">
        <f t="shared" si="37"/>
        <v>平3</v>
      </c>
      <c r="N73" s="665">
        <f t="shared" si="86"/>
        <v>29</v>
      </c>
      <c r="O73" s="995" t="s">
        <v>601</v>
      </c>
      <c r="P73" s="703" t="s">
        <v>601</v>
      </c>
      <c r="Q73" s="68"/>
      <c r="R73" s="168"/>
      <c r="S73" s="168"/>
      <c r="T73" s="169"/>
      <c r="U73" s="461"/>
      <c r="V73" s="461"/>
      <c r="W73" s="462"/>
      <c r="X73" s="68"/>
      <c r="Y73" s="68"/>
      <c r="Z73" s="68"/>
      <c r="AA73" s="68"/>
      <c r="AB73" s="68"/>
      <c r="AC73" s="79"/>
      <c r="AD73" s="69"/>
      <c r="AE73" s="69"/>
      <c r="AF73" s="170"/>
      <c r="AG73" s="170"/>
      <c r="AH73" s="171"/>
      <c r="AI73" s="170"/>
      <c r="AJ73" s="170"/>
      <c r="AK73" s="170"/>
      <c r="AL73" s="172"/>
      <c r="AM73" s="172"/>
      <c r="AN73" s="172"/>
      <c r="AO73" s="172"/>
      <c r="AP73" s="173"/>
      <c r="AQ73" s="463"/>
      <c r="AR73" s="464"/>
      <c r="AS73" s="464"/>
      <c r="AT73" s="464"/>
      <c r="AU73" s="464"/>
      <c r="AV73" s="464"/>
      <c r="AW73" s="464"/>
      <c r="AX73" s="464"/>
      <c r="AY73" s="464"/>
      <c r="AZ73" s="464"/>
      <c r="BA73" s="464"/>
      <c r="BB73" s="68"/>
      <c r="BC73" s="68"/>
      <c r="BD73" s="68"/>
      <c r="BE73" s="69"/>
      <c r="BF73" s="146"/>
      <c r="BG73" s="465"/>
      <c r="BH73" s="466"/>
      <c r="BI73" s="174"/>
      <c r="BJ73" s="175"/>
      <c r="BK73" s="467"/>
      <c r="BL73" s="465"/>
      <c r="BM73" s="441"/>
      <c r="BN73" s="704" t="s">
        <v>601</v>
      </c>
      <c r="BO73" s="703" t="s">
        <v>601</v>
      </c>
      <c r="BP73" s="441"/>
      <c r="BQ73" s="441"/>
      <c r="BR73" s="663"/>
      <c r="BS73" s="663"/>
      <c r="BT73" s="663"/>
      <c r="BU73" s="663"/>
      <c r="BV73" s="663"/>
      <c r="BW73" s="663"/>
      <c r="BX73" s="663"/>
      <c r="BY73" s="663"/>
      <c r="BZ73" s="441"/>
      <c r="CA73" s="695"/>
      <c r="CB73" s="696"/>
      <c r="CC73" s="499"/>
      <c r="CD73" s="192">
        <v>1</v>
      </c>
      <c r="CE73" s="177" t="str">
        <f>IF($I73="","",IFERROR(INDEX(#REF!,MATCH('一覧（改訂後・学校空調は中規模で表示ver）'!$I204,#REF!,0),MATCH($CD$4,#REF!,0)),""))</f>
        <v/>
      </c>
      <c r="CF73" s="178" t="str">
        <f t="shared" si="64"/>
        <v/>
      </c>
      <c r="CG73" s="176" t="str">
        <f t="shared" si="87"/>
        <v/>
      </c>
      <c r="CH73" s="179"/>
      <c r="CI73" s="106" t="str">
        <f t="shared" si="88"/>
        <v/>
      </c>
      <c r="CJ73" s="75" t="str">
        <f>IF(OR($CI73="",$I73=""),"",INDEX(#REF!,MATCH($I73,#REF!,0),MATCH(CI$4,#REF!,0)))</f>
        <v/>
      </c>
      <c r="CK73" s="180" t="str">
        <f t="shared" si="89"/>
        <v/>
      </c>
      <c r="CL73" s="75">
        <v>1</v>
      </c>
      <c r="CM73" s="181" t="str">
        <f t="shared" si="47"/>
        <v/>
      </c>
      <c r="CN73" s="107" t="str">
        <f>IF(OR(O73="",TYPE(O73)&lt;&gt;1),"",IF(OR(BM73="",INDEX(#REF!,MATCH('一覧（改訂後・学校空調は中規模で表示ver）'!$Q204,#REF!,0),MATCH('一覧（改訂後・学校空調は中規模で表示ver）'!CN$4,#REF!,0))="",INDEX(#REF!,MATCH('一覧（改訂後・学校空調は中規模で表示ver）'!$Q204,#REF!,0),MATCH('一覧（改訂後・学校空調は中規模で表示ver）'!CN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N$4,#REF!,0))+$L73)))</f>
        <v/>
      </c>
      <c r="CO73" s="75" t="str">
        <f>IF(OR(CN73="",$I73=""),"",IF(AND(CN73&lt;&gt;"",$CI73=CN73),INDEX(#REF!,MATCH($I73,#REF!,0),MATCH(CN$4,#REF!,0))+35,INDEX(#REF!,MATCH($I73,#REF!,0),MATCH(CN$4,#REF!,0))))</f>
        <v/>
      </c>
      <c r="CP73" s="180" t="str">
        <f t="shared" si="48"/>
        <v/>
      </c>
      <c r="CQ73" s="75">
        <v>1</v>
      </c>
      <c r="CR73" s="181" t="str">
        <f t="shared" si="49"/>
        <v/>
      </c>
      <c r="CS73" s="107" t="str">
        <f>IF(OR(O73="",TYPE(O73)&lt;&gt;1),"",IF(OR(BM73="",INDEX(#REF!,MATCH('一覧（改訂後・学校空調は中規模で表示ver）'!Q204,#REF!,0),MATCH(CS$4,#REF!,0))="",INDEX(#REF!,MATCH('一覧（改訂後・学校空調は中規模で表示ver）'!Q204,#REF!,0),MATCH(CS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S$4,#REF!,0))+$L73)))</f>
        <v/>
      </c>
      <c r="CT73" s="75" t="str">
        <f>IF(OR(CS73="",$I73=""),"",IF(BL73="中規模のみで残存維持",IF(AND($CI73=CS73,CS73&lt;&gt;""),INDEX(#REF!,MATCH($I73,#REF!,0),MATCH(CN$4,#REF!,0))+35,INDEX(#REF!,MATCH($I73,#REF!,0),MATCH(CN$4,#REF!,0))),IF(AND($CI73=CS73,CS73&lt;&gt;""),INDEX(#REF!,MATCH($I73,#REF!,0),MATCH(CI$4,#REF!,0))+35,INDEX(#REF!,MATCH($I73,#REF!,0),MATCH(CS$4,#REF!,0)))))</f>
        <v/>
      </c>
      <c r="CU73" s="180" t="str">
        <f t="shared" si="90"/>
        <v/>
      </c>
      <c r="CV73" s="75">
        <v>1</v>
      </c>
      <c r="CW73" s="181" t="str">
        <f t="shared" si="66"/>
        <v/>
      </c>
      <c r="CX73" s="107" t="str">
        <f>IF(OR(O73="",TYPE(O73)&lt;&gt;1),"",IF(OR(BM73="",,INDEX(#REF!,MATCH('一覧（改訂後・学校空調は中規模で表示ver）'!$Q204,#REF!,0),MATCH('一覧（改訂後・学校空調は中規模で表示ver）'!CX$4,#REF!,0))="",INDEX(#REF!,MATCH('一覧（改訂後・学校空調は中規模で表示ver）'!$Q204,#REF!,0),MATCH('一覧（改訂後・学校空調は中規模で表示ver）'!CX$4,#REF!,0))+L73&gt;=BM73),"",IF(OR(BL73="事後保全対応で更新",BL73="事後保全のみ更新せず"),"",INDEX(#REF!,MATCH('一覧（改訂後・学校空調は中規模で表示ver）'!$Q204,#REF!,0),MATCH('一覧（改訂後・学校空調は中規模で表示ver）'!CX$4,#REF!,0))+L73)))</f>
        <v/>
      </c>
      <c r="CY73" s="75" t="str">
        <f>IF(OR(CX73="",$I73=""),"",IF(AND(CX73&lt;&gt;"",$CI73=CX73),INDEX(#REF!,MATCH($I73,#REF!,0),MATCH(CI$4,#REF!,0))+35,INDEX(#REF!,MATCH($I73,#REF!,0),MATCH(CX$4,#REF!,0))))</f>
        <v/>
      </c>
      <c r="CZ73" s="180" t="str">
        <f t="shared" si="51"/>
        <v/>
      </c>
      <c r="DA73" s="75">
        <v>1</v>
      </c>
      <c r="DB73" s="182" t="str">
        <f t="shared" si="52"/>
        <v/>
      </c>
      <c r="DC73" s="109" t="str">
        <f t="shared" si="91"/>
        <v/>
      </c>
      <c r="DD73" s="76" t="str">
        <f t="shared" ref="DD73:DD136" si="102">IF(Q73="","",Q73)</f>
        <v/>
      </c>
      <c r="DE73" s="82">
        <v>1</v>
      </c>
      <c r="DF73" s="183" t="str">
        <f t="shared" si="92"/>
        <v/>
      </c>
      <c r="DG73" s="85" t="str">
        <f>IF($DC73="","",INDEX(#REF!,MATCH($I73,#REF!,0),MATCH(DC$4,#REF!,0)))</f>
        <v/>
      </c>
      <c r="DH73" s="184" t="str">
        <f t="shared" si="53"/>
        <v/>
      </c>
      <c r="DI73" s="77">
        <v>3</v>
      </c>
      <c r="DJ73" s="185" t="str">
        <f t="shared" si="54"/>
        <v/>
      </c>
      <c r="DK73" s="78" t="str">
        <f t="shared" si="55"/>
        <v/>
      </c>
      <c r="DL73" s="75" t="str">
        <f>IF(OR(DK73="",$I73=""),"",IF(AND(DK73&lt;&gt;"",$CI73=DK73),INDEX(#REF!,MATCH($I73,#REF!,0),MATCH(DL$4,#REF!,0))+35,INDEX(#REF!,MATCH($I73,#REF!,0),MATCH(DL$4,#REF!,0))))</f>
        <v/>
      </c>
      <c r="DM73" s="180" t="str">
        <f t="shared" si="56"/>
        <v/>
      </c>
      <c r="DN73" s="75">
        <v>1</v>
      </c>
      <c r="DO73" s="181" t="str">
        <f t="shared" si="57"/>
        <v/>
      </c>
      <c r="DP73" s="78" t="str">
        <f t="shared" si="58"/>
        <v/>
      </c>
      <c r="DQ73" s="75" t="str">
        <f>IF(OR(DP73="",$I73=""),"",IF(AND($BM73=DP73,DP73&lt;&gt;""),INDEX(#REF!,MATCH($I73,#REF!,0),MATCH(DQ$4,#REF!,0))+35,INDEX(#REF!,MATCH($I73,#REF!,0),MATCH(DQ$4,#REF!,0))))</f>
        <v/>
      </c>
      <c r="DR73" s="180" t="str">
        <f t="shared" si="59"/>
        <v/>
      </c>
      <c r="DS73" s="75">
        <v>1</v>
      </c>
      <c r="DT73" s="181" t="str">
        <f t="shared" si="60"/>
        <v/>
      </c>
      <c r="DU73" s="78" t="str">
        <f t="shared" si="61"/>
        <v/>
      </c>
      <c r="DV73" s="75" t="str">
        <f>IF(OR(DU73="",$I73=""),"",IF(AND(DU73&lt;&gt;"",$CI73=DU73),INDEX(#REF!,MATCH($I73,#REF!,0),MATCH(DV$4,#REF!,0))+35,INDEX(#REF!,MATCH($I73,#REF!,0),MATCH(DV$4,#REF!,0))))</f>
        <v/>
      </c>
      <c r="DW73" s="180" t="str">
        <f t="shared" si="62"/>
        <v/>
      </c>
      <c r="DX73" s="75">
        <v>1</v>
      </c>
      <c r="DY73" s="154" t="str">
        <f t="shared" si="63"/>
        <v/>
      </c>
      <c r="DZ73" s="516"/>
      <c r="EA73" s="812"/>
      <c r="EB73" s="808"/>
      <c r="EC73" s="808"/>
      <c r="ED73" s="816"/>
      <c r="EE73" s="842"/>
      <c r="EF73" s="752"/>
      <c r="EG73" s="749"/>
      <c r="EH73" s="749"/>
      <c r="EI73" s="749"/>
      <c r="EJ73" s="751"/>
      <c r="EK73" s="752"/>
      <c r="EL73" s="749"/>
      <c r="EM73" s="749"/>
      <c r="EN73" s="749"/>
      <c r="EO73" s="751"/>
      <c r="EP73" s="752"/>
      <c r="EQ73" s="749"/>
      <c r="ER73" s="749"/>
      <c r="ES73" s="749"/>
      <c r="ET73" s="751"/>
      <c r="EU73" s="752"/>
      <c r="EV73" s="749"/>
      <c r="EW73" s="749"/>
      <c r="EX73" s="749"/>
      <c r="EY73" s="751"/>
      <c r="EZ73" s="752"/>
      <c r="FA73" s="749"/>
      <c r="FB73" s="749"/>
      <c r="FC73" s="749"/>
      <c r="FD73" s="751"/>
      <c r="FE73" s="752"/>
      <c r="FF73" s="749"/>
      <c r="FG73" s="749"/>
      <c r="FH73" s="749"/>
      <c r="FI73" s="751"/>
      <c r="FJ73" s="859"/>
      <c r="FK73" s="749"/>
      <c r="FL73" s="749"/>
      <c r="FM73" s="749"/>
      <c r="FN73" s="909"/>
      <c r="FO73" s="210"/>
      <c r="FP73" s="43"/>
      <c r="FQ73" s="43"/>
      <c r="FR73" s="55" t="str">
        <f t="shared" si="93"/>
        <v/>
      </c>
      <c r="FS73" s="43"/>
      <c r="FT73" s="56" t="str">
        <f>IF(AR73="","",INDEX($FZ$2:$GD$2,2,MATCH(AR73,#REF!,0)))</f>
        <v/>
      </c>
      <c r="FU73" s="57" t="str">
        <f>IF(AS73="","",INDEX($FZ$2:$GD$2,2,MATCH(AS73,#REF!,0)))</f>
        <v/>
      </c>
      <c r="FV73" s="57" t="str">
        <f>IF(AT73="","",INDEX($FZ$2:$GD$2,2,MATCH(AT73,#REF!,0)))</f>
        <v/>
      </c>
      <c r="FW73" s="57" t="str">
        <f>IF(AU73="","",INDEX($FZ$2:$GD$2,2,MATCH(AU73,#REF!,0)))</f>
        <v/>
      </c>
      <c r="FX73" s="57" t="str">
        <f>IF(AV73="","",INDEX($FZ$2:$GD$2,2,MATCH(AV73,#REF!,0)))</f>
        <v/>
      </c>
      <c r="FY73" s="57" t="str">
        <f>IF(AW73="","",INDEX($FZ$2:$GD$2,2,MATCH(AW73,#REF!,0)))</f>
        <v/>
      </c>
      <c r="FZ73" s="57" t="str">
        <f>IF(AX73="","",INDEX($FZ$2:$GD$2,2,MATCH(AX73,#REF!,0)))</f>
        <v/>
      </c>
      <c r="GA73" s="57" t="str">
        <f>IF(AY73="","",INDEX($FZ$2:$GD$2,2,MATCH(AY73,#REF!,0)))</f>
        <v/>
      </c>
      <c r="GB73" s="57" t="str">
        <f>IF(AZ73="","",INDEX($FZ$2:$GD$2,2,MATCH(AZ73,#REF!,0)))</f>
        <v/>
      </c>
      <c r="GC73" s="58" t="str">
        <f>IF(BA73="","",INDEX($FZ$2:$GD$2,2,MATCH(BA73,#REF!,0)))</f>
        <v/>
      </c>
      <c r="GD73" s="59" t="e">
        <f>SUMPRODUCT(FT73:GC73,#REF!)</f>
        <v>#REF!</v>
      </c>
      <c r="GE73" s="43"/>
      <c r="GF73" s="88" t="str">
        <f t="shared" si="94"/>
        <v/>
      </c>
      <c r="GG73" s="88" t="str">
        <f t="shared" si="95"/>
        <v/>
      </c>
      <c r="GH73" s="88" t="str">
        <f t="shared" si="96"/>
        <v/>
      </c>
      <c r="GI73" s="87" t="str">
        <f t="shared" si="97"/>
        <v/>
      </c>
      <c r="GJ73" s="87" t="str">
        <f t="shared" si="98"/>
        <v/>
      </c>
      <c r="GK73" s="87" t="str">
        <f t="shared" si="99"/>
        <v/>
      </c>
      <c r="GL73" s="87" t="str">
        <f t="shared" si="100"/>
        <v/>
      </c>
      <c r="GM73" s="87" t="str">
        <f t="shared" si="101"/>
        <v/>
      </c>
    </row>
    <row r="74" spans="1:195" s="13" customFormat="1" ht="22.5" customHeight="1" outlineLevel="1" thickBot="1">
      <c r="A74" s="1014"/>
      <c r="B74" s="200"/>
      <c r="C74" s="495"/>
      <c r="D74" s="664" t="s">
        <v>513</v>
      </c>
      <c r="E74" s="688" t="s">
        <v>571</v>
      </c>
      <c r="F74" s="688">
        <v>1</v>
      </c>
      <c r="G74" s="688">
        <v>1</v>
      </c>
      <c r="H74" s="688">
        <v>1</v>
      </c>
      <c r="I74" s="663" t="s">
        <v>359</v>
      </c>
      <c r="J74" s="167"/>
      <c r="K74" s="165"/>
      <c r="L74" s="665">
        <v>1992</v>
      </c>
      <c r="M74" s="167" t="str">
        <f t="shared" ref="M74:M137" si="103">IF(OR(L74="",TYPE(L74)&lt;&gt;1),"",TEXT(DATEVALUE(L74&amp;"/1/1"),"gge"))</f>
        <v>平4</v>
      </c>
      <c r="N74" s="665">
        <f t="shared" si="86"/>
        <v>28</v>
      </c>
      <c r="O74" s="697">
        <v>1499</v>
      </c>
      <c r="P74" s="693" t="s">
        <v>68</v>
      </c>
      <c r="Q74" s="68"/>
      <c r="R74" s="168"/>
      <c r="S74" s="168"/>
      <c r="T74" s="169"/>
      <c r="U74" s="461"/>
      <c r="V74" s="461"/>
      <c r="W74" s="462"/>
      <c r="X74" s="68"/>
      <c r="Y74" s="68"/>
      <c r="Z74" s="68"/>
      <c r="AA74" s="68"/>
      <c r="AB74" s="68"/>
      <c r="AC74" s="79"/>
      <c r="AD74" s="69"/>
      <c r="AE74" s="69"/>
      <c r="AF74" s="170"/>
      <c r="AG74" s="170"/>
      <c r="AH74" s="171"/>
      <c r="AI74" s="170"/>
      <c r="AJ74" s="170"/>
      <c r="AK74" s="170"/>
      <c r="AL74" s="172"/>
      <c r="AM74" s="172"/>
      <c r="AN74" s="172"/>
      <c r="AO74" s="172"/>
      <c r="AP74" s="173"/>
      <c r="AQ74" s="463"/>
      <c r="AR74" s="464"/>
      <c r="AS74" s="464"/>
      <c r="AT74" s="464"/>
      <c r="AU74" s="464"/>
      <c r="AV74" s="464"/>
      <c r="AW74" s="464"/>
      <c r="AX74" s="464"/>
      <c r="AY74" s="464"/>
      <c r="AZ74" s="464"/>
      <c r="BA74" s="464"/>
      <c r="BB74" s="68"/>
      <c r="BC74" s="68"/>
      <c r="BD74" s="68"/>
      <c r="BE74" s="69"/>
      <c r="BF74" s="146"/>
      <c r="BG74" s="465"/>
      <c r="BH74" s="466"/>
      <c r="BI74" s="174"/>
      <c r="BJ74" s="175"/>
      <c r="BK74" s="467"/>
      <c r="BL74" s="465"/>
      <c r="BM74" s="441"/>
      <c r="BN74" s="663" t="s">
        <v>68</v>
      </c>
      <c r="BO74" s="663">
        <v>2</v>
      </c>
      <c r="BP74" s="441"/>
      <c r="BQ74" s="1023"/>
      <c r="BR74" s="693" t="s">
        <v>0</v>
      </c>
      <c r="BS74" s="694" t="s">
        <v>1</v>
      </c>
      <c r="BT74" s="694" t="s">
        <v>2</v>
      </c>
      <c r="BU74" s="694" t="s">
        <v>1</v>
      </c>
      <c r="BV74" s="694" t="s">
        <v>1</v>
      </c>
      <c r="BW74" s="694" t="s">
        <v>1</v>
      </c>
      <c r="BX74" s="694" t="s">
        <v>2</v>
      </c>
      <c r="BY74" s="694" t="s">
        <v>607</v>
      </c>
      <c r="BZ74" s="441"/>
      <c r="CA74" s="695" t="s">
        <v>468</v>
      </c>
      <c r="CB74" s="696" t="s">
        <v>618</v>
      </c>
      <c r="CC74" s="499"/>
      <c r="CD74" s="192">
        <v>1</v>
      </c>
      <c r="CE74" s="578" t="str">
        <f>IF($I74="","",IFERROR(INDEX(#REF!,MATCH('一覧（改訂後・学校空調は中規模で表示ver）'!$I205,#REF!,0),MATCH($CD$4,#REF!,0)),""))</f>
        <v/>
      </c>
      <c r="CF74" s="179" t="str">
        <f t="shared" si="64"/>
        <v/>
      </c>
      <c r="CG74" s="176" t="str">
        <f t="shared" si="87"/>
        <v/>
      </c>
      <c r="CH74" s="179"/>
      <c r="CI74" s="106" t="str">
        <f t="shared" si="88"/>
        <v/>
      </c>
      <c r="CJ74" s="75" t="str">
        <f>IF(OR($CI74="",$I74=""),"",INDEX(#REF!,MATCH($I74,#REF!,0),MATCH(CI$4,#REF!,0)))</f>
        <v/>
      </c>
      <c r="CK74" s="180" t="str">
        <f t="shared" si="89"/>
        <v/>
      </c>
      <c r="CL74" s="75">
        <v>1</v>
      </c>
      <c r="CM74" s="181" t="str">
        <f t="shared" ref="CM74:CM137" si="104">IF(CI74="","",CK74/CL74)</f>
        <v/>
      </c>
      <c r="CN74" s="107" t="e">
        <f>IF(OR(O74="",TYPE(O74)&lt;&gt;1),"",IF(OR(BM74="",INDEX(#REF!,MATCH('一覧（改訂後・学校空調は中規模で表示ver）'!$Q205,#REF!,0),MATCH('一覧（改訂後・学校空調は中規模で表示ver）'!CN$4,#REF!,0))="",INDEX(#REF!,MATCH('一覧（改訂後・学校空調は中規模で表示ver）'!$Q205,#REF!,0),MATCH('一覧（改訂後・学校空調は中規模で表示ver）'!CN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N$4,#REF!,0))+$L74)))</f>
        <v>#REF!</v>
      </c>
      <c r="CO74" s="75" t="e">
        <f>IF(OR(CN74="",$I74=""),"",IF(AND(CN74&lt;&gt;"",$CI74=CN74),INDEX(#REF!,MATCH($I74,#REF!,0),MATCH(CN$4,#REF!,0))+35,INDEX(#REF!,MATCH($I74,#REF!,0),MATCH(CN$4,#REF!,0))))</f>
        <v>#REF!</v>
      </c>
      <c r="CP74" s="180" t="e">
        <f t="shared" ref="CP74:CP137" si="105">IF(OR(CN74="",$O74="",TYPE($O74)&lt;&gt;1),"",ROUND($O74*CO74,0))</f>
        <v>#REF!</v>
      </c>
      <c r="CQ74" s="75">
        <v>1</v>
      </c>
      <c r="CR74" s="181" t="e">
        <f t="shared" ref="CR74:CR137" si="106">IF(CN74="","",CP74/CQ74)</f>
        <v>#REF!</v>
      </c>
      <c r="CS74" s="107" t="e">
        <f>IF(OR(O74="",TYPE(O74)&lt;&gt;1),"",IF(OR(BM74="",INDEX(#REF!,MATCH('一覧（改訂後・学校空調は中規模で表示ver）'!Q205,#REF!,0),MATCH(CS$4,#REF!,0))="",INDEX(#REF!,MATCH('一覧（改訂後・学校空調は中規模で表示ver）'!Q205,#REF!,0),MATCH(CS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S$4,#REF!,0))+$L74)))</f>
        <v>#REF!</v>
      </c>
      <c r="CT74" s="75" t="e">
        <f>IF(OR(CS74="",$I74=""),"",IF(BL74="中規模のみで残存維持",IF(AND($CI74=CS74,CS74&lt;&gt;""),INDEX(#REF!,MATCH($I74,#REF!,0),MATCH(CN$4,#REF!,0))+35,INDEX(#REF!,MATCH($I74,#REF!,0),MATCH(CN$4,#REF!,0))),IF(AND($CI74=CS74,CS74&lt;&gt;""),INDEX(#REF!,MATCH($I74,#REF!,0),MATCH(CI$4,#REF!,0))+35,INDEX(#REF!,MATCH($I74,#REF!,0),MATCH(CS$4,#REF!,0)))))</f>
        <v>#REF!</v>
      </c>
      <c r="CU74" s="180" t="e">
        <f t="shared" si="90"/>
        <v>#REF!</v>
      </c>
      <c r="CV74" s="75">
        <v>1</v>
      </c>
      <c r="CW74" s="181" t="e">
        <f t="shared" si="66"/>
        <v>#REF!</v>
      </c>
      <c r="CX74" s="107" t="e">
        <f>IF(OR(O74="",TYPE(O74)&lt;&gt;1),"",IF(OR(BM74="",,INDEX(#REF!,MATCH('一覧（改訂後・学校空調は中規模で表示ver）'!$Q205,#REF!,0),MATCH('一覧（改訂後・学校空調は中規模で表示ver）'!CX$4,#REF!,0))="",INDEX(#REF!,MATCH('一覧（改訂後・学校空調は中規模で表示ver）'!$Q205,#REF!,0),MATCH('一覧（改訂後・学校空調は中規模で表示ver）'!CX$4,#REF!,0))+L74&gt;=BM74),"",IF(OR(BL74="事後保全対応で更新",BL74="事後保全のみ更新せず"),"",INDEX(#REF!,MATCH('一覧（改訂後・学校空調は中規模で表示ver）'!$Q205,#REF!,0),MATCH('一覧（改訂後・学校空調は中規模で表示ver）'!CX$4,#REF!,0))+L74)))</f>
        <v>#REF!</v>
      </c>
      <c r="CY74" s="75" t="e">
        <f>IF(OR(CX74="",$I74=""),"",IF(AND(CX74&lt;&gt;"",$CI74=CX74),INDEX(#REF!,MATCH($I74,#REF!,0),MATCH(CI$4,#REF!,0))+35,INDEX(#REF!,MATCH($I74,#REF!,0),MATCH(CX$4,#REF!,0))))</f>
        <v>#REF!</v>
      </c>
      <c r="CZ74" s="180" t="e">
        <f t="shared" ref="CZ74:CZ137" si="107">IF(OR(CX74="",$O74="",TYPE($O74)&lt;&gt;1),"",ROUND($O74*CY74,0))</f>
        <v>#REF!</v>
      </c>
      <c r="DA74" s="75">
        <v>1</v>
      </c>
      <c r="DB74" s="182" t="e">
        <f t="shared" ref="DB74:DB137" si="108">IF($CX74="","",$CZ74/$DA74)</f>
        <v>#REF!</v>
      </c>
      <c r="DC74" s="109" t="str">
        <f t="shared" si="91"/>
        <v/>
      </c>
      <c r="DD74" s="76" t="str">
        <f t="shared" si="102"/>
        <v/>
      </c>
      <c r="DE74" s="82">
        <v>1</v>
      </c>
      <c r="DF74" s="183" t="str">
        <f t="shared" si="92"/>
        <v/>
      </c>
      <c r="DG74" s="85" t="str">
        <f>IF($DC74="","",INDEX(#REF!,MATCH($I74,#REF!,0),MATCH(DC$4,#REF!,0)))</f>
        <v/>
      </c>
      <c r="DH74" s="184" t="str">
        <f t="shared" ref="DH74:DH137" si="109">IF(OR(DF74="",TYPE(DF74)&lt;&gt;1),"",ROUND(DF74*DG74,0))</f>
        <v/>
      </c>
      <c r="DI74" s="77">
        <v>3</v>
      </c>
      <c r="DJ74" s="185" t="str">
        <f t="shared" ref="DJ74:DJ137" si="110">IF(DH74="","",DH74/DI74)</f>
        <v/>
      </c>
      <c r="DK74" s="78" t="str">
        <f t="shared" ref="DK74:DK137" si="111">IF(DC74="","",DC74+20)</f>
        <v/>
      </c>
      <c r="DL74" s="75" t="str">
        <f>IF(OR(DK74="",$I74=""),"",IF(AND(DK74&lt;&gt;"",$CI74=DK74),INDEX(#REF!,MATCH($I74,#REF!,0),MATCH(DL$4,#REF!,0))+35,INDEX(#REF!,MATCH($I74,#REF!,0),MATCH(DL$4,#REF!,0))))</f>
        <v/>
      </c>
      <c r="DM74" s="180" t="str">
        <f t="shared" ref="DM74:DM137" si="112">IF(OR(DK74="",$DF74="",TYPE($DF74)&lt;&gt;1),"",ROUND($DF74*DL74,0))</f>
        <v/>
      </c>
      <c r="DN74" s="75">
        <v>1</v>
      </c>
      <c r="DO74" s="181" t="str">
        <f t="shared" ref="DO74:DO137" si="113">IF(DK74="","",DM74/DN74)</f>
        <v/>
      </c>
      <c r="DP74" s="78" t="str">
        <f t="shared" ref="DP74:DP137" si="114">IF(DC74="","",IF(OR(DD74="RC",DD74="SRC",DD74="S"),DC74+40,""))</f>
        <v/>
      </c>
      <c r="DQ74" s="75" t="str">
        <f>IF(OR(DP74="",$I74=""),"",IF(AND($BM74=DP74,DP74&lt;&gt;""),INDEX(#REF!,MATCH($I74,#REF!,0),MATCH(DQ$4,#REF!,0))+35,INDEX(#REF!,MATCH($I74,#REF!,0),MATCH(DQ$4,#REF!,0))))</f>
        <v/>
      </c>
      <c r="DR74" s="180" t="str">
        <f t="shared" ref="DR74:DR137" si="115">IF(OR(DP74="",$DF74="",TYPE($DF74)&lt;&gt;1),"",ROUND($DF74*DQ74,0))</f>
        <v/>
      </c>
      <c r="DS74" s="75">
        <v>1</v>
      </c>
      <c r="DT74" s="181" t="str">
        <f t="shared" ref="DT74:DT137" si="116">IF($DP74="","",$DR74/$DS74)</f>
        <v/>
      </c>
      <c r="DU74" s="78" t="str">
        <f t="shared" ref="DU74:DU137" si="117">IF(DC74="","",IF(OR(DD74="RC",DD74="SRC"),DC74+60,""))</f>
        <v/>
      </c>
      <c r="DV74" s="75" t="str">
        <f>IF(OR(DU74="",$I74=""),"",IF(AND(DU74&lt;&gt;"",$CI74=DU74),INDEX(#REF!,MATCH($I74,#REF!,0),MATCH(DV$4,#REF!,0))+35,INDEX(#REF!,MATCH($I74,#REF!,0),MATCH(DV$4,#REF!,0))))</f>
        <v/>
      </c>
      <c r="DW74" s="180" t="str">
        <f t="shared" ref="DW74:DW137" si="118">IF(OR(DU74="",$DF74="",TYPE($DF74)&lt;&gt;1),"",ROUND($DF74*DV74,0))</f>
        <v/>
      </c>
      <c r="DX74" s="75">
        <v>1</v>
      </c>
      <c r="DY74" s="154" t="str">
        <f t="shared" ref="DY74:DY137" si="119">IF($DU74="","",$DW74/$DX74)</f>
        <v/>
      </c>
      <c r="DZ74" s="579"/>
      <c r="EA74" s="812"/>
      <c r="EB74" s="808"/>
      <c r="EC74" s="808"/>
      <c r="ED74" s="816"/>
      <c r="EE74" s="853" t="s">
        <v>624</v>
      </c>
      <c r="EF74" s="752"/>
      <c r="EG74" s="749"/>
      <c r="EH74" s="749"/>
      <c r="EI74" s="749"/>
      <c r="EJ74" s="751"/>
      <c r="EK74" s="752"/>
      <c r="EL74" s="749"/>
      <c r="EM74" s="749"/>
      <c r="EN74" s="749"/>
      <c r="EO74" s="830" t="s">
        <v>623</v>
      </c>
      <c r="EP74" s="885" t="s">
        <v>623</v>
      </c>
      <c r="EQ74" s="767" t="s">
        <v>623</v>
      </c>
      <c r="ER74" s="779"/>
      <c r="ES74" s="779"/>
      <c r="ET74" s="771"/>
      <c r="EU74" s="765"/>
      <c r="EV74" s="779"/>
      <c r="EW74" s="779"/>
      <c r="EX74" s="779"/>
      <c r="EY74" s="771"/>
      <c r="EZ74" s="765"/>
      <c r="FA74" s="779"/>
      <c r="FB74" s="779"/>
      <c r="FC74" s="779"/>
      <c r="FD74" s="840" t="s">
        <v>624</v>
      </c>
      <c r="FE74" s="752"/>
      <c r="FF74" s="756"/>
      <c r="FG74" s="749"/>
      <c r="FH74" s="749"/>
      <c r="FI74" s="751"/>
      <c r="FJ74" s="894" t="s">
        <v>625</v>
      </c>
      <c r="FK74" s="811" t="s">
        <v>625</v>
      </c>
      <c r="FL74" s="749"/>
      <c r="FM74" s="749"/>
      <c r="FN74" s="909"/>
      <c r="FO74" s="210"/>
      <c r="FP74" s="43"/>
      <c r="FQ74" s="43"/>
      <c r="FR74" s="144" t="str">
        <f t="shared" si="93"/>
        <v/>
      </c>
      <c r="FS74" s="43"/>
      <c r="FT74" s="238" t="str">
        <f>IF(AR74="","",INDEX($FZ$2:$GD$2,2,MATCH(AR74,#REF!,0)))</f>
        <v/>
      </c>
      <c r="FU74" s="239" t="str">
        <f>IF(AS74="","",INDEX($FZ$2:$GD$2,2,MATCH(AS74,#REF!,0)))</f>
        <v/>
      </c>
      <c r="FV74" s="239" t="str">
        <f>IF(AT74="","",INDEX($FZ$2:$GD$2,2,MATCH(AT74,#REF!,0)))</f>
        <v/>
      </c>
      <c r="FW74" s="239" t="str">
        <f>IF(AU74="","",INDEX($FZ$2:$GD$2,2,MATCH(AU74,#REF!,0)))</f>
        <v/>
      </c>
      <c r="FX74" s="239" t="str">
        <f>IF(AV74="","",INDEX($FZ$2:$GD$2,2,MATCH(AV74,#REF!,0)))</f>
        <v/>
      </c>
      <c r="FY74" s="239" t="str">
        <f>IF(AW74="","",INDEX($FZ$2:$GD$2,2,MATCH(AW74,#REF!,0)))</f>
        <v/>
      </c>
      <c r="FZ74" s="239" t="str">
        <f>IF(AX74="","",INDEX($FZ$2:$GD$2,2,MATCH(AX74,#REF!,0)))</f>
        <v/>
      </c>
      <c r="GA74" s="239" t="str">
        <f>IF(AY74="","",INDEX($FZ$2:$GD$2,2,MATCH(AY74,#REF!,0)))</f>
        <v/>
      </c>
      <c r="GB74" s="239" t="str">
        <f>IF(AZ74="","",INDEX($FZ$2:$GD$2,2,MATCH(AZ74,#REF!,0)))</f>
        <v/>
      </c>
      <c r="GC74" s="240" t="str">
        <f>IF(BA74="","",INDEX($FZ$2:$GD$2,2,MATCH(BA74,#REF!,0)))</f>
        <v/>
      </c>
      <c r="GD74" s="241" t="e">
        <f>SUMPRODUCT(FT74:GC74,#REF!)</f>
        <v>#REF!</v>
      </c>
      <c r="GE74" s="43"/>
      <c r="GF74" s="242" t="str">
        <f t="shared" si="94"/>
        <v/>
      </c>
      <c r="GG74" s="242" t="e">
        <f t="shared" si="95"/>
        <v>#REF!</v>
      </c>
      <c r="GH74" s="242" t="e">
        <f t="shared" si="96"/>
        <v>#REF!</v>
      </c>
      <c r="GI74" s="243" t="e">
        <f t="shared" si="97"/>
        <v>#REF!</v>
      </c>
      <c r="GJ74" s="243" t="str">
        <f t="shared" si="98"/>
        <v/>
      </c>
      <c r="GK74" s="243" t="str">
        <f t="shared" si="99"/>
        <v/>
      </c>
      <c r="GL74" s="243" t="str">
        <f t="shared" si="100"/>
        <v/>
      </c>
      <c r="GM74" s="243" t="str">
        <f t="shared" si="101"/>
        <v/>
      </c>
    </row>
    <row r="75" spans="1:195" s="13" customFormat="1" ht="22.5" customHeight="1" outlineLevel="1">
      <c r="A75" s="1014"/>
      <c r="B75" s="166"/>
      <c r="C75" s="494"/>
      <c r="D75" s="664" t="s">
        <v>513</v>
      </c>
      <c r="E75" s="688" t="s">
        <v>293</v>
      </c>
      <c r="F75" s="688">
        <v>1</v>
      </c>
      <c r="G75" s="688">
        <v>1</v>
      </c>
      <c r="H75" s="688">
        <v>1</v>
      </c>
      <c r="I75" s="663" t="s">
        <v>357</v>
      </c>
      <c r="J75" s="283"/>
      <c r="K75" s="284"/>
      <c r="L75" s="662">
        <v>1987</v>
      </c>
      <c r="M75" s="283" t="str">
        <f t="shared" si="103"/>
        <v>昭62</v>
      </c>
      <c r="N75" s="665">
        <f t="shared" si="86"/>
        <v>33</v>
      </c>
      <c r="O75" s="698">
        <v>1270</v>
      </c>
      <c r="P75" s="693" t="s">
        <v>603</v>
      </c>
      <c r="Q75" s="285"/>
      <c r="R75" s="286"/>
      <c r="S75" s="286"/>
      <c r="T75" s="287"/>
      <c r="U75" s="453" t="e">
        <f t="shared" ref="U75:U138" si="120">IF(OR(TYPE(O75)&lt;&gt;1,O75=""),"",IF(O75=0,0,ROUND(O75/(R75+S75)*1.1,0)))</f>
        <v>#DIV/0!</v>
      </c>
      <c r="V75" s="453" t="e">
        <f t="shared" ref="V75:V138" si="121">IF(OR(TYPE(O75)&lt;&gt;1,O75=""),"",IF(O75=0,0,ROUND((O75/(R75+S75))^0.5*1.1*4*(4*R75+1)*0.7,0)))</f>
        <v>#DIV/0!</v>
      </c>
      <c r="W75" s="454" t="e">
        <f t="shared" ref="W75:W138" si="122">IF(OR(TYPE(O75)&lt;&gt;1,O75=""),"",IF(O75=0,0,ROUND((O75/(R75+S75))^0.5*1.1*4*(4*R75+1)*0.3,0)))</f>
        <v>#DIV/0!</v>
      </c>
      <c r="X75" s="285"/>
      <c r="Y75" s="285"/>
      <c r="Z75" s="285"/>
      <c r="AA75" s="285"/>
      <c r="AB75" s="285"/>
      <c r="AC75" s="455" t="str">
        <f t="shared" ref="AC75:AC138" si="123">IF(OR(O75="",TYPE(O75)&lt;&gt;1),"",IF(O75&gt;=5000,"1: 5,000㎡以上",IF(O75&gt;=3000,"2: 3,000㎡以上",IF(O75&gt;=1000,"3: 1,000㎡以上",IF(O75&gt;=500,"4: 500㎡以上",IF(O75&gt;=200,"5: 200㎡以上",IF(O75&gt;=100,"6: 100㎡以上",IF(O75&gt;=0,"7: 100㎡未満",""))))))))</f>
        <v>3: 1,000㎡以上</v>
      </c>
      <c r="AD75" s="288"/>
      <c r="AE75" s="288" t="str">
        <f t="shared" ref="AE75:AE138" si="124">IF(AD75="","",AD75-L75)</f>
        <v/>
      </c>
      <c r="AF75" s="289"/>
      <c r="AG75" s="289"/>
      <c r="AH75" s="290"/>
      <c r="AI75" s="289"/>
      <c r="AJ75" s="289"/>
      <c r="AK75" s="289"/>
      <c r="AL75" s="291"/>
      <c r="AM75" s="291"/>
      <c r="AN75" s="291"/>
      <c r="AO75" s="291"/>
      <c r="AP75" s="292"/>
      <c r="AQ75" s="456" t="str">
        <f t="shared" ref="AQ75:AQ138" si="125">IF(OR(AP75="",BB75=""),"",IF(OR(AP75="80年以上",AP75="躯体補修の上80年以上"),80-BB75,IF(OR(AP75="60年以上80年未満",AP75="躯体補修の上60年未満"),IF(TYPE(AN75)=1,AN75-BB75,80-BB75),IF(OR(AP75="60年未満",AP75="60年"),60-BB75,IF(AP75="40年",40-BB75,"")))))</f>
        <v/>
      </c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285">
        <f t="shared" ref="BB75:BB138" si="126">IF(AND(TYPE(B$4)=1,B$4&lt;&gt;"",TYPE(L75)=1,L75&lt;&gt;""),B$4-L75,"")</f>
        <v>28</v>
      </c>
      <c r="BC75" s="285"/>
      <c r="BD75" s="285">
        <f t="shared" ref="BD75:BD138" si="127">IF(BB75="","",BB75+BC75)</f>
        <v>28</v>
      </c>
      <c r="BE75" s="288" t="e">
        <f t="shared" ref="BE75:BE106" si="128">GD75/10</f>
        <v>#REF!</v>
      </c>
      <c r="BF75" s="293"/>
      <c r="BG75" s="458"/>
      <c r="BH75" s="459"/>
      <c r="BI75" s="294"/>
      <c r="BJ75" s="295"/>
      <c r="BK75" s="460"/>
      <c r="BL75" s="458"/>
      <c r="BM75" s="438" t="str">
        <f t="shared" ref="BM75:BM138" si="129">IF(OR(B$4="",AQ75=""),"",AQ75+B$4)</f>
        <v/>
      </c>
      <c r="BN75" s="663" t="s">
        <v>603</v>
      </c>
      <c r="BO75" s="663">
        <v>1</v>
      </c>
      <c r="BP75" s="438"/>
      <c r="BQ75" s="1024"/>
      <c r="BR75" s="694" t="s">
        <v>1</v>
      </c>
      <c r="BS75" s="694" t="s">
        <v>1</v>
      </c>
      <c r="BT75" s="694" t="s">
        <v>2</v>
      </c>
      <c r="BU75" s="694" t="s">
        <v>2</v>
      </c>
      <c r="BV75" s="693" t="s">
        <v>1</v>
      </c>
      <c r="BW75" s="694" t="s">
        <v>1</v>
      </c>
      <c r="BX75" s="693" t="s">
        <v>0</v>
      </c>
      <c r="BY75" s="693" t="s">
        <v>607</v>
      </c>
      <c r="BZ75" s="438"/>
      <c r="CA75" s="695" t="s">
        <v>468</v>
      </c>
      <c r="CB75" s="696" t="s">
        <v>622</v>
      </c>
      <c r="CC75" s="570"/>
      <c r="CD75" s="297">
        <v>1</v>
      </c>
      <c r="CE75" s="298" t="s">
        <v>387</v>
      </c>
      <c r="CF75" s="299" t="str">
        <f t="shared" si="64"/>
        <v/>
      </c>
      <c r="CG75" s="300" t="str">
        <f t="shared" si="87"/>
        <v/>
      </c>
      <c r="CH75" s="301"/>
      <c r="CI75" s="302" t="str">
        <f t="shared" si="88"/>
        <v/>
      </c>
      <c r="CJ75" s="303" t="s">
        <v>387</v>
      </c>
      <c r="CK75" s="304" t="str">
        <f t="shared" si="89"/>
        <v/>
      </c>
      <c r="CL75" s="303">
        <v>1</v>
      </c>
      <c r="CM75" s="305" t="str">
        <f t="shared" si="104"/>
        <v/>
      </c>
      <c r="CN75" s="306" t="e">
        <v>#N/A</v>
      </c>
      <c r="CO75" s="303" t="e">
        <v>#N/A</v>
      </c>
      <c r="CP75" s="304" t="e">
        <f t="shared" si="105"/>
        <v>#N/A</v>
      </c>
      <c r="CQ75" s="303">
        <v>1</v>
      </c>
      <c r="CR75" s="305" t="e">
        <f t="shared" si="106"/>
        <v>#N/A</v>
      </c>
      <c r="CS75" s="306" t="e">
        <v>#N/A</v>
      </c>
      <c r="CT75" s="303" t="e">
        <v>#N/A</v>
      </c>
      <c r="CU75" s="304" t="e">
        <f t="shared" si="90"/>
        <v>#N/A</v>
      </c>
      <c r="CV75" s="303">
        <v>1</v>
      </c>
      <c r="CW75" s="305" t="e">
        <f t="shared" si="66"/>
        <v>#N/A</v>
      </c>
      <c r="CX75" s="306" t="e">
        <v>#N/A</v>
      </c>
      <c r="CY75" s="303" t="e">
        <v>#N/A</v>
      </c>
      <c r="CZ75" s="304" t="e">
        <f t="shared" si="107"/>
        <v>#N/A</v>
      </c>
      <c r="DA75" s="303">
        <v>1</v>
      </c>
      <c r="DB75" s="307" t="e">
        <f t="shared" si="108"/>
        <v>#N/A</v>
      </c>
      <c r="DC75" s="308" t="str">
        <f t="shared" si="91"/>
        <v/>
      </c>
      <c r="DD75" s="309" t="str">
        <f t="shared" si="102"/>
        <v/>
      </c>
      <c r="DE75" s="310">
        <v>1</v>
      </c>
      <c r="DF75" s="311" t="str">
        <f t="shared" si="92"/>
        <v/>
      </c>
      <c r="DG75" s="312" t="s">
        <v>387</v>
      </c>
      <c r="DH75" s="313" t="str">
        <f t="shared" si="109"/>
        <v/>
      </c>
      <c r="DI75" s="314">
        <v>3</v>
      </c>
      <c r="DJ75" s="315" t="str">
        <f t="shared" si="110"/>
        <v/>
      </c>
      <c r="DK75" s="316" t="str">
        <f t="shared" si="111"/>
        <v/>
      </c>
      <c r="DL75" s="303" t="s">
        <v>387</v>
      </c>
      <c r="DM75" s="304" t="str">
        <f t="shared" si="112"/>
        <v/>
      </c>
      <c r="DN75" s="303">
        <v>1</v>
      </c>
      <c r="DO75" s="305" t="str">
        <f t="shared" si="113"/>
        <v/>
      </c>
      <c r="DP75" s="316" t="str">
        <f t="shared" si="114"/>
        <v/>
      </c>
      <c r="DQ75" s="303" t="s">
        <v>387</v>
      </c>
      <c r="DR75" s="304" t="str">
        <f t="shared" si="115"/>
        <v/>
      </c>
      <c r="DS75" s="303">
        <v>1</v>
      </c>
      <c r="DT75" s="305" t="str">
        <f t="shared" si="116"/>
        <v/>
      </c>
      <c r="DU75" s="316" t="str">
        <f t="shared" si="117"/>
        <v/>
      </c>
      <c r="DV75" s="303" t="s">
        <v>387</v>
      </c>
      <c r="DW75" s="304" t="str">
        <f t="shared" si="118"/>
        <v/>
      </c>
      <c r="DX75" s="303">
        <v>1</v>
      </c>
      <c r="DY75" s="317" t="str">
        <f t="shared" si="119"/>
        <v/>
      </c>
      <c r="DZ75" s="571"/>
      <c r="EA75" s="812"/>
      <c r="EB75" s="808"/>
      <c r="EC75" s="808"/>
      <c r="ED75" s="816"/>
      <c r="EE75" s="847" t="s">
        <v>624</v>
      </c>
      <c r="EF75" s="752"/>
      <c r="EG75" s="749"/>
      <c r="EH75" s="749"/>
      <c r="EI75" s="749"/>
      <c r="EJ75" s="751"/>
      <c r="EK75" s="752"/>
      <c r="EL75" s="757" t="s">
        <v>626</v>
      </c>
      <c r="EM75" s="757" t="s">
        <v>626</v>
      </c>
      <c r="EN75" s="749"/>
      <c r="EO75" s="751"/>
      <c r="EP75" s="752"/>
      <c r="EQ75" s="749"/>
      <c r="ER75" s="749"/>
      <c r="ES75" s="749"/>
      <c r="ET75" s="751"/>
      <c r="EU75" s="752"/>
      <c r="EV75" s="749"/>
      <c r="EW75" s="749"/>
      <c r="EX75" s="749"/>
      <c r="EY75" s="751"/>
      <c r="EZ75" s="752"/>
      <c r="FA75" s="749"/>
      <c r="FB75" s="749"/>
      <c r="FC75" s="749"/>
      <c r="FD75" s="751"/>
      <c r="FE75" s="752"/>
      <c r="FF75" s="749"/>
      <c r="FG75" s="749"/>
      <c r="FH75" s="749"/>
      <c r="FI75" s="800" t="s">
        <v>627</v>
      </c>
      <c r="FJ75" s="871" t="s">
        <v>627</v>
      </c>
      <c r="FK75" s="770" t="s">
        <v>627</v>
      </c>
      <c r="FL75" s="770" t="s">
        <v>627</v>
      </c>
      <c r="FM75" s="749"/>
      <c r="FN75" s="909"/>
      <c r="FO75" s="210"/>
      <c r="FP75" s="43"/>
      <c r="FQ75" s="43"/>
      <c r="FR75" s="55" t="str">
        <f t="shared" si="93"/>
        <v/>
      </c>
      <c r="FS75" s="43"/>
      <c r="FT75" s="56" t="str">
        <f>IF(AR75="","",INDEX($FZ$2:$GD$2,2,MATCH(AR75,#REF!,0)))</f>
        <v/>
      </c>
      <c r="FU75" s="57" t="str">
        <f>IF(AS75="","",INDEX($FZ$2:$GD$2,2,MATCH(AS75,#REF!,0)))</f>
        <v/>
      </c>
      <c r="FV75" s="57" t="str">
        <f>IF(AT75="","",INDEX($FZ$2:$GD$2,2,MATCH(AT75,#REF!,0)))</f>
        <v/>
      </c>
      <c r="FW75" s="57" t="str">
        <f>IF(AU75="","",INDEX($FZ$2:$GD$2,2,MATCH(AU75,#REF!,0)))</f>
        <v/>
      </c>
      <c r="FX75" s="57" t="str">
        <f>IF(AV75="","",INDEX($FZ$2:$GD$2,2,MATCH(AV75,#REF!,0)))</f>
        <v/>
      </c>
      <c r="FY75" s="57" t="str">
        <f>IF(AW75="","",INDEX($FZ$2:$GD$2,2,MATCH(AW75,#REF!,0)))</f>
        <v/>
      </c>
      <c r="FZ75" s="57" t="str">
        <f>IF(AX75="","",INDEX($FZ$2:$GD$2,2,MATCH(AX75,#REF!,0)))</f>
        <v/>
      </c>
      <c r="GA75" s="57" t="str">
        <f>IF(AY75="","",INDEX($FZ$2:$GD$2,2,MATCH(AY75,#REF!,0)))</f>
        <v/>
      </c>
      <c r="GB75" s="57" t="str">
        <f>IF(AZ75="","",INDEX($FZ$2:$GD$2,2,MATCH(AZ75,#REF!,0)))</f>
        <v/>
      </c>
      <c r="GC75" s="58" t="str">
        <f>IF(BA75="","",INDEX($FZ$2:$GD$2,2,MATCH(BA75,#REF!,0)))</f>
        <v/>
      </c>
      <c r="GD75" s="59" t="e">
        <f>SUMPRODUCT(FT75:GC75,#REF!)</f>
        <v>#REF!</v>
      </c>
      <c r="GE75" s="43"/>
      <c r="GF75" s="88" t="str">
        <f t="shared" si="94"/>
        <v/>
      </c>
      <c r="GG75" s="88" t="e">
        <f t="shared" si="95"/>
        <v>#N/A</v>
      </c>
      <c r="GH75" s="88" t="e">
        <f t="shared" si="96"/>
        <v>#N/A</v>
      </c>
      <c r="GI75" s="87" t="e">
        <f t="shared" si="97"/>
        <v>#N/A</v>
      </c>
      <c r="GJ75" s="87" t="str">
        <f t="shared" si="98"/>
        <v/>
      </c>
      <c r="GK75" s="87" t="str">
        <f t="shared" si="99"/>
        <v/>
      </c>
      <c r="GL75" s="87" t="str">
        <f t="shared" si="100"/>
        <v/>
      </c>
      <c r="GM75" s="87" t="str">
        <f t="shared" si="101"/>
        <v/>
      </c>
    </row>
    <row r="76" spans="1:195" s="13" customFormat="1" ht="22.5" customHeight="1" outlineLevel="1">
      <c r="A76" s="1014"/>
      <c r="B76" s="166"/>
      <c r="C76" s="494"/>
      <c r="D76" s="664" t="s">
        <v>513</v>
      </c>
      <c r="E76" s="688" t="s">
        <v>572</v>
      </c>
      <c r="F76" s="688">
        <v>1</v>
      </c>
      <c r="G76" s="688">
        <v>1</v>
      </c>
      <c r="H76" s="688">
        <v>1</v>
      </c>
      <c r="I76" s="663" t="s">
        <v>359</v>
      </c>
      <c r="J76" s="167"/>
      <c r="K76" s="165"/>
      <c r="L76" s="662">
        <v>1987</v>
      </c>
      <c r="M76" s="167" t="str">
        <f t="shared" si="103"/>
        <v>昭62</v>
      </c>
      <c r="N76" s="665">
        <f t="shared" si="86"/>
        <v>33</v>
      </c>
      <c r="O76" s="697">
        <v>236.1</v>
      </c>
      <c r="P76" s="693" t="s">
        <v>612</v>
      </c>
      <c r="Q76" s="68"/>
      <c r="R76" s="168"/>
      <c r="S76" s="168"/>
      <c r="T76" s="169"/>
      <c r="U76" s="461" t="e">
        <f t="shared" si="120"/>
        <v>#DIV/0!</v>
      </c>
      <c r="V76" s="461" t="e">
        <f t="shared" si="121"/>
        <v>#DIV/0!</v>
      </c>
      <c r="W76" s="462" t="e">
        <f t="shared" si="122"/>
        <v>#DIV/0!</v>
      </c>
      <c r="X76" s="68"/>
      <c r="Y76" s="68"/>
      <c r="Z76" s="68"/>
      <c r="AA76" s="68"/>
      <c r="AB76" s="68"/>
      <c r="AC76" s="79" t="str">
        <f t="shared" si="123"/>
        <v>5: 200㎡以上</v>
      </c>
      <c r="AD76" s="69"/>
      <c r="AE76" s="69" t="str">
        <f t="shared" si="124"/>
        <v/>
      </c>
      <c r="AF76" s="170"/>
      <c r="AG76" s="170"/>
      <c r="AH76" s="171"/>
      <c r="AI76" s="170"/>
      <c r="AJ76" s="170"/>
      <c r="AK76" s="170"/>
      <c r="AL76" s="172"/>
      <c r="AM76" s="172"/>
      <c r="AN76" s="172"/>
      <c r="AO76" s="172"/>
      <c r="AP76" s="173"/>
      <c r="AQ76" s="463" t="str">
        <f t="shared" si="125"/>
        <v/>
      </c>
      <c r="AR76" s="464"/>
      <c r="AS76" s="464"/>
      <c r="AT76" s="464"/>
      <c r="AU76" s="464"/>
      <c r="AV76" s="464"/>
      <c r="AW76" s="464"/>
      <c r="AX76" s="464"/>
      <c r="AY76" s="464"/>
      <c r="AZ76" s="464"/>
      <c r="BA76" s="464"/>
      <c r="BB76" s="68">
        <f t="shared" si="126"/>
        <v>28</v>
      </c>
      <c r="BC76" s="68"/>
      <c r="BD76" s="68">
        <f t="shared" si="127"/>
        <v>28</v>
      </c>
      <c r="BE76" s="69" t="e">
        <f t="shared" si="128"/>
        <v>#REF!</v>
      </c>
      <c r="BF76" s="146"/>
      <c r="BG76" s="465"/>
      <c r="BH76" s="466"/>
      <c r="BI76" s="174"/>
      <c r="BJ76" s="175"/>
      <c r="BK76" s="467"/>
      <c r="BL76" s="465"/>
      <c r="BM76" s="441" t="str">
        <f t="shared" si="129"/>
        <v/>
      </c>
      <c r="BN76" s="663" t="s">
        <v>612</v>
      </c>
      <c r="BO76" s="663">
        <v>1</v>
      </c>
      <c r="BP76" s="441"/>
      <c r="BQ76" s="1023"/>
      <c r="BR76" s="693" t="s">
        <v>2</v>
      </c>
      <c r="BS76" s="694" t="s">
        <v>1</v>
      </c>
      <c r="BT76" s="694" t="s">
        <v>1</v>
      </c>
      <c r="BU76" s="694" t="s">
        <v>2</v>
      </c>
      <c r="BV76" s="694" t="s">
        <v>1</v>
      </c>
      <c r="BW76" s="694" t="s">
        <v>1</v>
      </c>
      <c r="BX76" s="694" t="s">
        <v>607</v>
      </c>
      <c r="BY76" s="694" t="s">
        <v>607</v>
      </c>
      <c r="BZ76" s="441"/>
      <c r="CA76" s="695" t="s">
        <v>468</v>
      </c>
      <c r="CB76" s="696" t="s">
        <v>618</v>
      </c>
      <c r="CC76" s="499"/>
      <c r="CD76" s="192">
        <v>1</v>
      </c>
      <c r="CE76" s="177" t="s">
        <v>387</v>
      </c>
      <c r="CF76" s="178" t="str">
        <f t="shared" si="64"/>
        <v/>
      </c>
      <c r="CG76" s="176" t="str">
        <f t="shared" si="87"/>
        <v/>
      </c>
      <c r="CH76" s="179"/>
      <c r="CI76" s="106" t="str">
        <f t="shared" si="88"/>
        <v/>
      </c>
      <c r="CJ76" s="75" t="s">
        <v>387</v>
      </c>
      <c r="CK76" s="180" t="str">
        <f t="shared" si="89"/>
        <v/>
      </c>
      <c r="CL76" s="75">
        <v>1</v>
      </c>
      <c r="CM76" s="181" t="str">
        <f t="shared" si="104"/>
        <v/>
      </c>
      <c r="CN76" s="107" t="e">
        <v>#N/A</v>
      </c>
      <c r="CO76" s="75" t="e">
        <v>#N/A</v>
      </c>
      <c r="CP76" s="180" t="e">
        <f t="shared" si="105"/>
        <v>#N/A</v>
      </c>
      <c r="CQ76" s="75">
        <v>1</v>
      </c>
      <c r="CR76" s="181" t="e">
        <f t="shared" si="106"/>
        <v>#N/A</v>
      </c>
      <c r="CS76" s="107" t="e">
        <v>#N/A</v>
      </c>
      <c r="CT76" s="75" t="e">
        <v>#N/A</v>
      </c>
      <c r="CU76" s="180" t="e">
        <f t="shared" si="90"/>
        <v>#N/A</v>
      </c>
      <c r="CV76" s="75">
        <v>1</v>
      </c>
      <c r="CW76" s="181" t="e">
        <f t="shared" si="66"/>
        <v>#N/A</v>
      </c>
      <c r="CX76" s="107" t="e">
        <v>#N/A</v>
      </c>
      <c r="CY76" s="75" t="e">
        <v>#N/A</v>
      </c>
      <c r="CZ76" s="180" t="e">
        <f t="shared" si="107"/>
        <v>#N/A</v>
      </c>
      <c r="DA76" s="75">
        <v>1</v>
      </c>
      <c r="DB76" s="182" t="e">
        <f t="shared" si="108"/>
        <v>#N/A</v>
      </c>
      <c r="DC76" s="109" t="str">
        <f t="shared" si="91"/>
        <v/>
      </c>
      <c r="DD76" s="76" t="str">
        <f t="shared" si="102"/>
        <v/>
      </c>
      <c r="DE76" s="82">
        <v>1</v>
      </c>
      <c r="DF76" s="183" t="str">
        <f t="shared" si="92"/>
        <v/>
      </c>
      <c r="DG76" s="85" t="s">
        <v>387</v>
      </c>
      <c r="DH76" s="184" t="str">
        <f t="shared" si="109"/>
        <v/>
      </c>
      <c r="DI76" s="77">
        <v>3</v>
      </c>
      <c r="DJ76" s="185" t="str">
        <f t="shared" si="110"/>
        <v/>
      </c>
      <c r="DK76" s="78" t="str">
        <f t="shared" si="111"/>
        <v/>
      </c>
      <c r="DL76" s="75" t="s">
        <v>387</v>
      </c>
      <c r="DM76" s="180" t="str">
        <f t="shared" si="112"/>
        <v/>
      </c>
      <c r="DN76" s="75">
        <v>1</v>
      </c>
      <c r="DO76" s="181" t="str">
        <f t="shared" si="113"/>
        <v/>
      </c>
      <c r="DP76" s="78" t="str">
        <f t="shared" si="114"/>
        <v/>
      </c>
      <c r="DQ76" s="75" t="s">
        <v>387</v>
      </c>
      <c r="DR76" s="180" t="str">
        <f t="shared" si="115"/>
        <v/>
      </c>
      <c r="DS76" s="75">
        <v>1</v>
      </c>
      <c r="DT76" s="181" t="str">
        <f t="shared" si="116"/>
        <v/>
      </c>
      <c r="DU76" s="78" t="str">
        <f t="shared" si="117"/>
        <v/>
      </c>
      <c r="DV76" s="75" t="s">
        <v>387</v>
      </c>
      <c r="DW76" s="180" t="str">
        <f t="shared" si="118"/>
        <v/>
      </c>
      <c r="DX76" s="75">
        <v>1</v>
      </c>
      <c r="DY76" s="154" t="str">
        <f t="shared" si="119"/>
        <v/>
      </c>
      <c r="DZ76" s="506"/>
      <c r="EA76" s="812"/>
      <c r="EB76" s="808"/>
      <c r="EC76" s="808"/>
      <c r="ED76" s="816"/>
      <c r="EE76" s="847" t="s">
        <v>624</v>
      </c>
      <c r="EF76" s="752"/>
      <c r="EG76" s="749"/>
      <c r="EH76" s="749"/>
      <c r="EI76" s="749"/>
      <c r="EJ76" s="751"/>
      <c r="EK76" s="885" t="s">
        <v>623</v>
      </c>
      <c r="EL76" s="767" t="s">
        <v>623</v>
      </c>
      <c r="EM76" s="749"/>
      <c r="EN76" s="749"/>
      <c r="EO76" s="751"/>
      <c r="EP76" s="752"/>
      <c r="EQ76" s="749"/>
      <c r="ER76" s="749"/>
      <c r="ES76" s="749"/>
      <c r="ET76" s="751"/>
      <c r="EU76" s="752"/>
      <c r="EV76" s="749"/>
      <c r="EW76" s="749"/>
      <c r="EX76" s="749"/>
      <c r="EY76" s="840" t="s">
        <v>624</v>
      </c>
      <c r="EZ76" s="765"/>
      <c r="FA76" s="779"/>
      <c r="FB76" s="779"/>
      <c r="FC76" s="779"/>
      <c r="FD76" s="771"/>
      <c r="FE76" s="902" t="s">
        <v>625</v>
      </c>
      <c r="FF76" s="810" t="s">
        <v>625</v>
      </c>
      <c r="FG76" s="749"/>
      <c r="FH76" s="749"/>
      <c r="FI76" s="751"/>
      <c r="FJ76" s="859"/>
      <c r="FK76" s="749"/>
      <c r="FL76" s="749"/>
      <c r="FM76" s="749"/>
      <c r="FN76" s="909"/>
      <c r="FO76" s="210"/>
      <c r="FP76" s="43"/>
      <c r="FQ76" s="43"/>
      <c r="FR76" s="55" t="str">
        <f t="shared" si="93"/>
        <v/>
      </c>
      <c r="FS76" s="43"/>
      <c r="FT76" s="56" t="str">
        <f>IF(AR76="","",INDEX($FZ$2:$GD$2,2,MATCH(AR76,#REF!,0)))</f>
        <v/>
      </c>
      <c r="FU76" s="57" t="str">
        <f>IF(AS76="","",INDEX($FZ$2:$GD$2,2,MATCH(AS76,#REF!,0)))</f>
        <v/>
      </c>
      <c r="FV76" s="57" t="str">
        <f>IF(AT76="","",INDEX($FZ$2:$GD$2,2,MATCH(AT76,#REF!,0)))</f>
        <v/>
      </c>
      <c r="FW76" s="57" t="str">
        <f>IF(AU76="","",INDEX($FZ$2:$GD$2,2,MATCH(AU76,#REF!,0)))</f>
        <v/>
      </c>
      <c r="FX76" s="57" t="str">
        <f>IF(AV76="","",INDEX($FZ$2:$GD$2,2,MATCH(AV76,#REF!,0)))</f>
        <v/>
      </c>
      <c r="FY76" s="57" t="str">
        <f>IF(AW76="","",INDEX($FZ$2:$GD$2,2,MATCH(AW76,#REF!,0)))</f>
        <v/>
      </c>
      <c r="FZ76" s="57" t="str">
        <f>IF(AX76="","",INDEX($FZ$2:$GD$2,2,MATCH(AX76,#REF!,0)))</f>
        <v/>
      </c>
      <c r="GA76" s="57" t="str">
        <f>IF(AY76="","",INDEX($FZ$2:$GD$2,2,MATCH(AY76,#REF!,0)))</f>
        <v/>
      </c>
      <c r="GB76" s="57" t="str">
        <f>IF(AZ76="","",INDEX($FZ$2:$GD$2,2,MATCH(AZ76,#REF!,0)))</f>
        <v/>
      </c>
      <c r="GC76" s="58" t="str">
        <f>IF(BA76="","",INDEX($FZ$2:$GD$2,2,MATCH(BA76,#REF!,0)))</f>
        <v/>
      </c>
      <c r="GD76" s="59" t="e">
        <f>SUMPRODUCT(FT76:GC76,#REF!)</f>
        <v>#REF!</v>
      </c>
      <c r="GE76" s="43"/>
      <c r="GF76" s="88" t="str">
        <f t="shared" si="94"/>
        <v/>
      </c>
      <c r="GG76" s="88" t="e">
        <f t="shared" si="95"/>
        <v>#N/A</v>
      </c>
      <c r="GH76" s="88" t="e">
        <f t="shared" si="96"/>
        <v>#N/A</v>
      </c>
      <c r="GI76" s="87" t="e">
        <f t="shared" si="97"/>
        <v>#N/A</v>
      </c>
      <c r="GJ76" s="87" t="str">
        <f t="shared" si="98"/>
        <v/>
      </c>
      <c r="GK76" s="87" t="str">
        <f t="shared" si="99"/>
        <v/>
      </c>
      <c r="GL76" s="87" t="str">
        <f t="shared" si="100"/>
        <v/>
      </c>
      <c r="GM76" s="87" t="str">
        <f t="shared" si="101"/>
        <v/>
      </c>
    </row>
    <row r="77" spans="1:195" s="13" customFormat="1" ht="22.5" customHeight="1" outlineLevel="1">
      <c r="A77" s="1014"/>
      <c r="B77" s="166"/>
      <c r="C77" s="494"/>
      <c r="D77" s="664" t="s">
        <v>513</v>
      </c>
      <c r="E77" s="688" t="s">
        <v>302</v>
      </c>
      <c r="F77" s="688">
        <v>1</v>
      </c>
      <c r="G77" s="688">
        <v>1</v>
      </c>
      <c r="H77" s="688">
        <v>1</v>
      </c>
      <c r="I77" s="663" t="s">
        <v>359</v>
      </c>
      <c r="J77" s="167"/>
      <c r="K77" s="165"/>
      <c r="L77" s="665">
        <v>1985</v>
      </c>
      <c r="M77" s="167" t="str">
        <f t="shared" si="103"/>
        <v>昭60</v>
      </c>
      <c r="N77" s="665">
        <f t="shared" si="86"/>
        <v>35</v>
      </c>
      <c r="O77" s="697">
        <v>1716</v>
      </c>
      <c r="P77" s="693" t="s">
        <v>603</v>
      </c>
      <c r="Q77" s="68"/>
      <c r="R77" s="168"/>
      <c r="S77" s="168"/>
      <c r="T77" s="169"/>
      <c r="U77" s="461" t="e">
        <f t="shared" si="120"/>
        <v>#DIV/0!</v>
      </c>
      <c r="V77" s="461" t="e">
        <f t="shared" si="121"/>
        <v>#DIV/0!</v>
      </c>
      <c r="W77" s="462" t="e">
        <f t="shared" si="122"/>
        <v>#DIV/0!</v>
      </c>
      <c r="X77" s="68"/>
      <c r="Y77" s="68"/>
      <c r="Z77" s="68"/>
      <c r="AA77" s="68"/>
      <c r="AB77" s="68"/>
      <c r="AC77" s="79" t="str">
        <f t="shared" si="123"/>
        <v>3: 1,000㎡以上</v>
      </c>
      <c r="AD77" s="69"/>
      <c r="AE77" s="69" t="str">
        <f t="shared" si="124"/>
        <v/>
      </c>
      <c r="AF77" s="170"/>
      <c r="AG77" s="170"/>
      <c r="AH77" s="171"/>
      <c r="AI77" s="170"/>
      <c r="AJ77" s="170"/>
      <c r="AK77" s="170"/>
      <c r="AL77" s="172"/>
      <c r="AM77" s="172"/>
      <c r="AN77" s="172"/>
      <c r="AO77" s="172"/>
      <c r="AP77" s="173"/>
      <c r="AQ77" s="463" t="str">
        <f t="shared" si="125"/>
        <v/>
      </c>
      <c r="AR77" s="464"/>
      <c r="AS77" s="464"/>
      <c r="AT77" s="464"/>
      <c r="AU77" s="464"/>
      <c r="AV77" s="464"/>
      <c r="AW77" s="464"/>
      <c r="AX77" s="464"/>
      <c r="AY77" s="464"/>
      <c r="AZ77" s="464"/>
      <c r="BA77" s="464"/>
      <c r="BB77" s="68">
        <f t="shared" si="126"/>
        <v>30</v>
      </c>
      <c r="BC77" s="68"/>
      <c r="BD77" s="68">
        <f t="shared" si="127"/>
        <v>30</v>
      </c>
      <c r="BE77" s="69" t="e">
        <f t="shared" si="128"/>
        <v>#REF!</v>
      </c>
      <c r="BF77" s="146"/>
      <c r="BG77" s="465"/>
      <c r="BH77" s="466"/>
      <c r="BI77" s="174"/>
      <c r="BJ77" s="175"/>
      <c r="BK77" s="467"/>
      <c r="BL77" s="465"/>
      <c r="BM77" s="441" t="str">
        <f t="shared" si="129"/>
        <v/>
      </c>
      <c r="BN77" s="663" t="s">
        <v>603</v>
      </c>
      <c r="BO77" s="663">
        <v>2</v>
      </c>
      <c r="BP77" s="441"/>
      <c r="BQ77" s="1023"/>
      <c r="BR77" s="694" t="s">
        <v>0</v>
      </c>
      <c r="BS77" s="693" t="s">
        <v>0</v>
      </c>
      <c r="BT77" s="694" t="s">
        <v>1</v>
      </c>
      <c r="BU77" s="693" t="s">
        <v>0</v>
      </c>
      <c r="BV77" s="694" t="s">
        <v>1</v>
      </c>
      <c r="BW77" s="694" t="s">
        <v>1</v>
      </c>
      <c r="BX77" s="693" t="s">
        <v>0</v>
      </c>
      <c r="BY77" s="694" t="s">
        <v>607</v>
      </c>
      <c r="BZ77" s="441"/>
      <c r="CA77" s="695" t="s">
        <v>619</v>
      </c>
      <c r="CB77" s="696"/>
      <c r="CC77" s="499"/>
      <c r="CD77" s="192">
        <v>1</v>
      </c>
      <c r="CE77" s="177" t="s">
        <v>387</v>
      </c>
      <c r="CF77" s="178" t="str">
        <f t="shared" si="64"/>
        <v/>
      </c>
      <c r="CG77" s="176" t="str">
        <f t="shared" si="87"/>
        <v/>
      </c>
      <c r="CH77" s="179"/>
      <c r="CI77" s="106" t="str">
        <f t="shared" si="88"/>
        <v/>
      </c>
      <c r="CJ77" s="75" t="s">
        <v>387</v>
      </c>
      <c r="CK77" s="180" t="str">
        <f t="shared" si="89"/>
        <v/>
      </c>
      <c r="CL77" s="75">
        <v>1</v>
      </c>
      <c r="CM77" s="181" t="str">
        <f t="shared" si="104"/>
        <v/>
      </c>
      <c r="CN77" s="107" t="e">
        <v>#N/A</v>
      </c>
      <c r="CO77" s="75" t="e">
        <v>#N/A</v>
      </c>
      <c r="CP77" s="180" t="e">
        <f t="shared" si="105"/>
        <v>#N/A</v>
      </c>
      <c r="CQ77" s="75">
        <v>1</v>
      </c>
      <c r="CR77" s="181" t="e">
        <f t="shared" si="106"/>
        <v>#N/A</v>
      </c>
      <c r="CS77" s="107" t="e">
        <v>#N/A</v>
      </c>
      <c r="CT77" s="75" t="e">
        <v>#N/A</v>
      </c>
      <c r="CU77" s="180" t="e">
        <f t="shared" si="90"/>
        <v>#N/A</v>
      </c>
      <c r="CV77" s="75">
        <v>1</v>
      </c>
      <c r="CW77" s="181" t="e">
        <f t="shared" si="66"/>
        <v>#N/A</v>
      </c>
      <c r="CX77" s="107" t="e">
        <v>#N/A</v>
      </c>
      <c r="CY77" s="75" t="e">
        <v>#N/A</v>
      </c>
      <c r="CZ77" s="180" t="e">
        <f t="shared" si="107"/>
        <v>#N/A</v>
      </c>
      <c r="DA77" s="75">
        <v>1</v>
      </c>
      <c r="DB77" s="182" t="e">
        <f t="shared" si="108"/>
        <v>#N/A</v>
      </c>
      <c r="DC77" s="109" t="str">
        <f t="shared" si="91"/>
        <v/>
      </c>
      <c r="DD77" s="76" t="str">
        <f t="shared" si="102"/>
        <v/>
      </c>
      <c r="DE77" s="82">
        <v>1</v>
      </c>
      <c r="DF77" s="183" t="str">
        <f t="shared" si="92"/>
        <v/>
      </c>
      <c r="DG77" s="85" t="s">
        <v>387</v>
      </c>
      <c r="DH77" s="184" t="str">
        <f t="shared" si="109"/>
        <v/>
      </c>
      <c r="DI77" s="77">
        <v>3</v>
      </c>
      <c r="DJ77" s="185" t="str">
        <f t="shared" si="110"/>
        <v/>
      </c>
      <c r="DK77" s="78" t="str">
        <f t="shared" si="111"/>
        <v/>
      </c>
      <c r="DL77" s="75" t="s">
        <v>387</v>
      </c>
      <c r="DM77" s="180" t="str">
        <f t="shared" si="112"/>
        <v/>
      </c>
      <c r="DN77" s="75">
        <v>1</v>
      </c>
      <c r="DO77" s="181" t="str">
        <f t="shared" si="113"/>
        <v/>
      </c>
      <c r="DP77" s="78" t="str">
        <f t="shared" si="114"/>
        <v/>
      </c>
      <c r="DQ77" s="75" t="s">
        <v>387</v>
      </c>
      <c r="DR77" s="180" t="str">
        <f t="shared" si="115"/>
        <v/>
      </c>
      <c r="DS77" s="75">
        <v>1</v>
      </c>
      <c r="DT77" s="181" t="str">
        <f t="shared" si="116"/>
        <v/>
      </c>
      <c r="DU77" s="78" t="str">
        <f t="shared" si="117"/>
        <v/>
      </c>
      <c r="DV77" s="75" t="s">
        <v>387</v>
      </c>
      <c r="DW77" s="180" t="str">
        <f t="shared" si="118"/>
        <v/>
      </c>
      <c r="DX77" s="75">
        <v>1</v>
      </c>
      <c r="DY77" s="154" t="str">
        <f t="shared" si="119"/>
        <v/>
      </c>
      <c r="DZ77" s="506"/>
      <c r="EA77" s="829" t="s">
        <v>623</v>
      </c>
      <c r="EB77" s="767" t="s">
        <v>623</v>
      </c>
      <c r="EC77" s="808"/>
      <c r="ED77" s="816"/>
      <c r="EE77" s="845"/>
      <c r="EF77" s="752"/>
      <c r="EG77" s="745"/>
      <c r="EH77" s="749"/>
      <c r="EI77" s="749"/>
      <c r="EJ77" s="751"/>
      <c r="EK77" s="752"/>
      <c r="EL77" s="749"/>
      <c r="EM77" s="749"/>
      <c r="EN77" s="749"/>
      <c r="EO77" s="751"/>
      <c r="EP77" s="752"/>
      <c r="EQ77" s="749"/>
      <c r="ER77" s="749"/>
      <c r="ES77" s="749"/>
      <c r="ET77" s="751"/>
      <c r="EU77" s="752"/>
      <c r="EV77" s="749"/>
      <c r="EW77" s="749"/>
      <c r="EX77" s="749"/>
      <c r="EY77" s="840" t="s">
        <v>624</v>
      </c>
      <c r="EZ77" s="765"/>
      <c r="FA77" s="779"/>
      <c r="FB77" s="779"/>
      <c r="FC77" s="810" t="s">
        <v>625</v>
      </c>
      <c r="FD77" s="840" t="s">
        <v>625</v>
      </c>
      <c r="FE77" s="765"/>
      <c r="FF77" s="749"/>
      <c r="FG77" s="749"/>
      <c r="FH77" s="749"/>
      <c r="FI77" s="751"/>
      <c r="FJ77" s="859"/>
      <c r="FK77" s="749"/>
      <c r="FL77" s="749"/>
      <c r="FM77" s="749"/>
      <c r="FN77" s="909"/>
      <c r="FO77" s="210"/>
      <c r="FP77" s="43"/>
      <c r="FQ77" s="43"/>
      <c r="FR77" s="55" t="str">
        <f t="shared" si="93"/>
        <v/>
      </c>
      <c r="FS77" s="43"/>
      <c r="FT77" s="56" t="str">
        <f>IF(AR77="","",INDEX($FZ$2:$GD$2,2,MATCH(AR77,#REF!,0)))</f>
        <v/>
      </c>
      <c r="FU77" s="57" t="str">
        <f>IF(AS77="","",INDEX($FZ$2:$GD$2,2,MATCH(AS77,#REF!,0)))</f>
        <v/>
      </c>
      <c r="FV77" s="57" t="str">
        <f>IF(AT77="","",INDEX($FZ$2:$GD$2,2,MATCH(AT77,#REF!,0)))</f>
        <v/>
      </c>
      <c r="FW77" s="57" t="str">
        <f>IF(AU77="","",INDEX($FZ$2:$GD$2,2,MATCH(AU77,#REF!,0)))</f>
        <v/>
      </c>
      <c r="FX77" s="57" t="str">
        <f>IF(AV77="","",INDEX($FZ$2:$GD$2,2,MATCH(AV77,#REF!,0)))</f>
        <v/>
      </c>
      <c r="FY77" s="57" t="str">
        <f>IF(AW77="","",INDEX($FZ$2:$GD$2,2,MATCH(AW77,#REF!,0)))</f>
        <v/>
      </c>
      <c r="FZ77" s="57" t="str">
        <f>IF(AX77="","",INDEX($FZ$2:$GD$2,2,MATCH(AX77,#REF!,0)))</f>
        <v/>
      </c>
      <c r="GA77" s="57" t="str">
        <f>IF(AY77="","",INDEX($FZ$2:$GD$2,2,MATCH(AY77,#REF!,0)))</f>
        <v/>
      </c>
      <c r="GB77" s="57" t="str">
        <f>IF(AZ77="","",INDEX($FZ$2:$GD$2,2,MATCH(AZ77,#REF!,0)))</f>
        <v/>
      </c>
      <c r="GC77" s="58" t="str">
        <f>IF(BA77="","",INDEX($FZ$2:$GD$2,2,MATCH(BA77,#REF!,0)))</f>
        <v/>
      </c>
      <c r="GD77" s="59" t="e">
        <f>SUMPRODUCT(FT77:GC77,#REF!)</f>
        <v>#REF!</v>
      </c>
      <c r="GE77" s="43"/>
      <c r="GF77" s="88" t="str">
        <f t="shared" si="94"/>
        <v/>
      </c>
      <c r="GG77" s="88" t="e">
        <f t="shared" si="95"/>
        <v>#N/A</v>
      </c>
      <c r="GH77" s="88" t="e">
        <f t="shared" si="96"/>
        <v>#N/A</v>
      </c>
      <c r="GI77" s="87" t="e">
        <f t="shared" si="97"/>
        <v>#N/A</v>
      </c>
      <c r="GJ77" s="87" t="str">
        <f t="shared" si="98"/>
        <v/>
      </c>
      <c r="GK77" s="87" t="str">
        <f t="shared" si="99"/>
        <v/>
      </c>
      <c r="GL77" s="87" t="str">
        <f t="shared" si="100"/>
        <v/>
      </c>
      <c r="GM77" s="87" t="str">
        <f t="shared" si="101"/>
        <v/>
      </c>
    </row>
    <row r="78" spans="1:195" s="13" customFormat="1" ht="22.5" customHeight="1" outlineLevel="1">
      <c r="A78" s="1014"/>
      <c r="B78" s="166"/>
      <c r="C78" s="494"/>
      <c r="D78" s="664" t="s">
        <v>513</v>
      </c>
      <c r="E78" s="688" t="s">
        <v>303</v>
      </c>
      <c r="F78" s="688"/>
      <c r="G78" s="688"/>
      <c r="H78" s="688">
        <v>1</v>
      </c>
      <c r="I78" s="663" t="s">
        <v>359</v>
      </c>
      <c r="J78" s="167"/>
      <c r="K78" s="165"/>
      <c r="L78" s="662">
        <v>1988</v>
      </c>
      <c r="M78" s="167" t="str">
        <f t="shared" si="103"/>
        <v>昭63</v>
      </c>
      <c r="N78" s="665">
        <f t="shared" si="86"/>
        <v>32</v>
      </c>
      <c r="O78" s="698">
        <v>875</v>
      </c>
      <c r="P78" s="694" t="s">
        <v>70</v>
      </c>
      <c r="Q78" s="68"/>
      <c r="R78" s="168"/>
      <c r="S78" s="168"/>
      <c r="T78" s="169"/>
      <c r="U78" s="461" t="e">
        <f t="shared" si="120"/>
        <v>#DIV/0!</v>
      </c>
      <c r="V78" s="461" t="e">
        <f t="shared" si="121"/>
        <v>#DIV/0!</v>
      </c>
      <c r="W78" s="462" t="e">
        <f t="shared" si="122"/>
        <v>#DIV/0!</v>
      </c>
      <c r="X78" s="68"/>
      <c r="Y78" s="68"/>
      <c r="Z78" s="68"/>
      <c r="AA78" s="68"/>
      <c r="AB78" s="68"/>
      <c r="AC78" s="79" t="str">
        <f t="shared" si="123"/>
        <v>4: 500㎡以上</v>
      </c>
      <c r="AD78" s="69"/>
      <c r="AE78" s="69" t="str">
        <f t="shared" si="124"/>
        <v/>
      </c>
      <c r="AF78" s="170"/>
      <c r="AG78" s="170"/>
      <c r="AH78" s="171"/>
      <c r="AI78" s="170"/>
      <c r="AJ78" s="170"/>
      <c r="AK78" s="170"/>
      <c r="AL78" s="172"/>
      <c r="AM78" s="172"/>
      <c r="AN78" s="172"/>
      <c r="AO78" s="172"/>
      <c r="AP78" s="173"/>
      <c r="AQ78" s="463" t="str">
        <f t="shared" si="125"/>
        <v/>
      </c>
      <c r="AR78" s="464"/>
      <c r="AS78" s="464"/>
      <c r="AT78" s="464"/>
      <c r="AU78" s="464"/>
      <c r="AV78" s="464"/>
      <c r="AW78" s="464"/>
      <c r="AX78" s="464"/>
      <c r="AY78" s="464"/>
      <c r="AZ78" s="464"/>
      <c r="BA78" s="464"/>
      <c r="BB78" s="68">
        <f t="shared" si="126"/>
        <v>27</v>
      </c>
      <c r="BC78" s="68"/>
      <c r="BD78" s="68">
        <f t="shared" si="127"/>
        <v>27</v>
      </c>
      <c r="BE78" s="69" t="e">
        <f t="shared" si="128"/>
        <v>#REF!</v>
      </c>
      <c r="BF78" s="146"/>
      <c r="BG78" s="465"/>
      <c r="BH78" s="466"/>
      <c r="BI78" s="174"/>
      <c r="BJ78" s="175"/>
      <c r="BK78" s="467"/>
      <c r="BL78" s="465"/>
      <c r="BM78" s="441" t="str">
        <f t="shared" si="129"/>
        <v/>
      </c>
      <c r="BN78" s="661" t="s">
        <v>70</v>
      </c>
      <c r="BO78" s="1021"/>
      <c r="BP78" s="441" t="s">
        <v>0</v>
      </c>
      <c r="BQ78" s="1023" t="s">
        <v>414</v>
      </c>
      <c r="BR78" s="694" t="s">
        <v>0</v>
      </c>
      <c r="BS78" s="694" t="s">
        <v>0</v>
      </c>
      <c r="BT78" s="694" t="s">
        <v>1</v>
      </c>
      <c r="BU78" s="694" t="s">
        <v>1</v>
      </c>
      <c r="BV78" s="694" t="s">
        <v>1</v>
      </c>
      <c r="BW78" s="694" t="s">
        <v>1</v>
      </c>
      <c r="BX78" s="694" t="s">
        <v>0</v>
      </c>
      <c r="BY78" s="694" t="s">
        <v>607</v>
      </c>
      <c r="BZ78" s="441" t="s">
        <v>1</v>
      </c>
      <c r="CA78" s="695"/>
      <c r="CB78" s="696"/>
      <c r="CC78" s="499"/>
      <c r="CD78" s="192">
        <v>1</v>
      </c>
      <c r="CE78" s="177" t="s">
        <v>387</v>
      </c>
      <c r="CF78" s="178" t="str">
        <f t="shared" si="64"/>
        <v/>
      </c>
      <c r="CG78" s="176" t="str">
        <f t="shared" si="87"/>
        <v/>
      </c>
      <c r="CH78" s="179"/>
      <c r="CI78" s="106" t="str">
        <f t="shared" si="88"/>
        <v/>
      </c>
      <c r="CJ78" s="75" t="s">
        <v>387</v>
      </c>
      <c r="CK78" s="180" t="str">
        <f t="shared" si="89"/>
        <v/>
      </c>
      <c r="CL78" s="75">
        <v>1</v>
      </c>
      <c r="CM78" s="181" t="str">
        <f t="shared" si="104"/>
        <v/>
      </c>
      <c r="CN78" s="107" t="e">
        <v>#N/A</v>
      </c>
      <c r="CO78" s="75" t="e">
        <v>#N/A</v>
      </c>
      <c r="CP78" s="180" t="e">
        <f t="shared" si="105"/>
        <v>#N/A</v>
      </c>
      <c r="CQ78" s="75">
        <v>1</v>
      </c>
      <c r="CR78" s="181" t="e">
        <f t="shared" si="106"/>
        <v>#N/A</v>
      </c>
      <c r="CS78" s="107" t="e">
        <v>#N/A</v>
      </c>
      <c r="CT78" s="75" t="e">
        <v>#N/A</v>
      </c>
      <c r="CU78" s="180" t="e">
        <f t="shared" si="90"/>
        <v>#N/A</v>
      </c>
      <c r="CV78" s="75">
        <v>1</v>
      </c>
      <c r="CW78" s="181" t="e">
        <f t="shared" si="66"/>
        <v>#N/A</v>
      </c>
      <c r="CX78" s="107" t="e">
        <v>#N/A</v>
      </c>
      <c r="CY78" s="75" t="e">
        <v>#N/A</v>
      </c>
      <c r="CZ78" s="180" t="e">
        <f t="shared" si="107"/>
        <v>#N/A</v>
      </c>
      <c r="DA78" s="75">
        <v>1</v>
      </c>
      <c r="DB78" s="182" t="e">
        <f t="shared" si="108"/>
        <v>#N/A</v>
      </c>
      <c r="DC78" s="109" t="str">
        <f t="shared" si="91"/>
        <v/>
      </c>
      <c r="DD78" s="76" t="str">
        <f t="shared" si="102"/>
        <v/>
      </c>
      <c r="DE78" s="82">
        <v>1</v>
      </c>
      <c r="DF78" s="183" t="str">
        <f t="shared" si="92"/>
        <v/>
      </c>
      <c r="DG78" s="85" t="s">
        <v>387</v>
      </c>
      <c r="DH78" s="184" t="str">
        <f t="shared" si="109"/>
        <v/>
      </c>
      <c r="DI78" s="77">
        <v>3</v>
      </c>
      <c r="DJ78" s="185" t="str">
        <f t="shared" si="110"/>
        <v/>
      </c>
      <c r="DK78" s="78" t="str">
        <f t="shared" si="111"/>
        <v/>
      </c>
      <c r="DL78" s="75" t="s">
        <v>387</v>
      </c>
      <c r="DM78" s="180" t="str">
        <f t="shared" si="112"/>
        <v/>
      </c>
      <c r="DN78" s="75">
        <v>1</v>
      </c>
      <c r="DO78" s="181" t="str">
        <f t="shared" si="113"/>
        <v/>
      </c>
      <c r="DP78" s="78" t="str">
        <f t="shared" si="114"/>
        <v/>
      </c>
      <c r="DQ78" s="75" t="s">
        <v>387</v>
      </c>
      <c r="DR78" s="180" t="str">
        <f t="shared" si="115"/>
        <v/>
      </c>
      <c r="DS78" s="75">
        <v>1</v>
      </c>
      <c r="DT78" s="181" t="str">
        <f t="shared" si="116"/>
        <v/>
      </c>
      <c r="DU78" s="78" t="str">
        <f t="shared" si="117"/>
        <v/>
      </c>
      <c r="DV78" s="75" t="s">
        <v>387</v>
      </c>
      <c r="DW78" s="180" t="str">
        <f t="shared" si="118"/>
        <v/>
      </c>
      <c r="DX78" s="75">
        <v>1</v>
      </c>
      <c r="DY78" s="154" t="str">
        <f t="shared" si="119"/>
        <v/>
      </c>
      <c r="DZ78" s="506"/>
      <c r="EA78" s="812"/>
      <c r="EB78" s="808"/>
      <c r="EC78" s="808"/>
      <c r="ED78" s="816"/>
      <c r="EE78" s="845"/>
      <c r="EF78" s="752"/>
      <c r="EG78" s="749"/>
      <c r="EH78" s="749"/>
      <c r="EI78" s="749"/>
      <c r="EJ78" s="751"/>
      <c r="EK78" s="752"/>
      <c r="EL78" s="749"/>
      <c r="EM78" s="749"/>
      <c r="EN78" s="749"/>
      <c r="EO78" s="751"/>
      <c r="EP78" s="752"/>
      <c r="EQ78" s="749"/>
      <c r="ER78" s="749"/>
      <c r="ES78" s="758" t="s">
        <v>626</v>
      </c>
      <c r="ET78" s="833" t="s">
        <v>626</v>
      </c>
      <c r="EU78" s="752"/>
      <c r="EV78" s="749"/>
      <c r="EW78" s="749"/>
      <c r="EX78" s="749"/>
      <c r="EY78" s="751"/>
      <c r="EZ78" s="752"/>
      <c r="FA78" s="749"/>
      <c r="FB78" s="749"/>
      <c r="FC78" s="749"/>
      <c r="FD78" s="751"/>
      <c r="FE78" s="752"/>
      <c r="FF78" s="749"/>
      <c r="FG78" s="749"/>
      <c r="FH78" s="749"/>
      <c r="FI78" s="751"/>
      <c r="FJ78" s="859"/>
      <c r="FK78" s="749"/>
      <c r="FL78" s="767" t="s">
        <v>623</v>
      </c>
      <c r="FM78" s="767" t="s">
        <v>623</v>
      </c>
      <c r="FN78" s="914" t="s">
        <v>623</v>
      </c>
      <c r="FO78" s="210"/>
      <c r="FP78" s="43"/>
      <c r="FQ78" s="43"/>
      <c r="FR78" s="55" t="str">
        <f t="shared" si="93"/>
        <v/>
      </c>
      <c r="FS78" s="43"/>
      <c r="FT78" s="56" t="str">
        <f>IF(AR78="","",INDEX($FZ$2:$GD$2,2,MATCH(AR78,#REF!,0)))</f>
        <v/>
      </c>
      <c r="FU78" s="57" t="str">
        <f>IF(AS78="","",INDEX($FZ$2:$GD$2,2,MATCH(AS78,#REF!,0)))</f>
        <v/>
      </c>
      <c r="FV78" s="57" t="str">
        <f>IF(AT78="","",INDEX($FZ$2:$GD$2,2,MATCH(AT78,#REF!,0)))</f>
        <v/>
      </c>
      <c r="FW78" s="57" t="str">
        <f>IF(AU78="","",INDEX($FZ$2:$GD$2,2,MATCH(AU78,#REF!,0)))</f>
        <v/>
      </c>
      <c r="FX78" s="57" t="str">
        <f>IF(AV78="","",INDEX($FZ$2:$GD$2,2,MATCH(AV78,#REF!,0)))</f>
        <v/>
      </c>
      <c r="FY78" s="57" t="str">
        <f>IF(AW78="","",INDEX($FZ$2:$GD$2,2,MATCH(AW78,#REF!,0)))</f>
        <v/>
      </c>
      <c r="FZ78" s="57" t="str">
        <f>IF(AX78="","",INDEX($FZ$2:$GD$2,2,MATCH(AX78,#REF!,0)))</f>
        <v/>
      </c>
      <c r="GA78" s="57" t="str">
        <f>IF(AY78="","",INDEX($FZ$2:$GD$2,2,MATCH(AY78,#REF!,0)))</f>
        <v/>
      </c>
      <c r="GB78" s="57" t="str">
        <f>IF(AZ78="","",INDEX($FZ$2:$GD$2,2,MATCH(AZ78,#REF!,0)))</f>
        <v/>
      </c>
      <c r="GC78" s="58" t="str">
        <f>IF(BA78="","",INDEX($FZ$2:$GD$2,2,MATCH(BA78,#REF!,0)))</f>
        <v/>
      </c>
      <c r="GD78" s="59" t="e">
        <f>SUMPRODUCT(FT78:GC78,#REF!)</f>
        <v>#REF!</v>
      </c>
      <c r="GE78" s="43"/>
      <c r="GF78" s="88" t="str">
        <f t="shared" si="94"/>
        <v/>
      </c>
      <c r="GG78" s="88" t="e">
        <f t="shared" si="95"/>
        <v>#N/A</v>
      </c>
      <c r="GH78" s="88" t="e">
        <f t="shared" si="96"/>
        <v>#N/A</v>
      </c>
      <c r="GI78" s="87" t="e">
        <f t="shared" si="97"/>
        <v>#N/A</v>
      </c>
      <c r="GJ78" s="87" t="str">
        <f t="shared" si="98"/>
        <v/>
      </c>
      <c r="GK78" s="87" t="str">
        <f t="shared" si="99"/>
        <v/>
      </c>
      <c r="GL78" s="87" t="str">
        <f t="shared" si="100"/>
        <v/>
      </c>
      <c r="GM78" s="87" t="str">
        <f t="shared" si="101"/>
        <v/>
      </c>
    </row>
    <row r="79" spans="1:195" s="13" customFormat="1" ht="22.5" customHeight="1" outlineLevel="1">
      <c r="A79" s="1014"/>
      <c r="B79" s="166"/>
      <c r="C79" s="494"/>
      <c r="D79" s="664" t="s">
        <v>520</v>
      </c>
      <c r="E79" s="667" t="s">
        <v>573</v>
      </c>
      <c r="F79" s="688">
        <v>1</v>
      </c>
      <c r="G79" s="688">
        <v>1</v>
      </c>
      <c r="H79" s="688">
        <v>1</v>
      </c>
      <c r="I79" s="661" t="s">
        <v>359</v>
      </c>
      <c r="J79" s="167"/>
      <c r="K79" s="165"/>
      <c r="L79" s="665">
        <v>1969</v>
      </c>
      <c r="M79" s="167" t="str">
        <f t="shared" si="103"/>
        <v>昭44</v>
      </c>
      <c r="N79" s="665">
        <f t="shared" si="86"/>
        <v>51</v>
      </c>
      <c r="O79" s="697">
        <v>191.4</v>
      </c>
      <c r="P79" s="694" t="s">
        <v>70</v>
      </c>
      <c r="Q79" s="68"/>
      <c r="R79" s="168"/>
      <c r="S79" s="168"/>
      <c r="T79" s="169"/>
      <c r="U79" s="461" t="e">
        <f t="shared" si="120"/>
        <v>#DIV/0!</v>
      </c>
      <c r="V79" s="461" t="e">
        <f t="shared" si="121"/>
        <v>#DIV/0!</v>
      </c>
      <c r="W79" s="462" t="e">
        <f t="shared" si="122"/>
        <v>#DIV/0!</v>
      </c>
      <c r="X79" s="68"/>
      <c r="Y79" s="68"/>
      <c r="Z79" s="68"/>
      <c r="AA79" s="68"/>
      <c r="AB79" s="68"/>
      <c r="AC79" s="79" t="str">
        <f t="shared" si="123"/>
        <v>6: 100㎡以上</v>
      </c>
      <c r="AD79" s="69"/>
      <c r="AE79" s="69" t="str">
        <f t="shared" si="124"/>
        <v/>
      </c>
      <c r="AF79" s="170"/>
      <c r="AG79" s="170"/>
      <c r="AH79" s="171"/>
      <c r="AI79" s="170"/>
      <c r="AJ79" s="170"/>
      <c r="AK79" s="170"/>
      <c r="AL79" s="172"/>
      <c r="AM79" s="172"/>
      <c r="AN79" s="172"/>
      <c r="AO79" s="172"/>
      <c r="AP79" s="173"/>
      <c r="AQ79" s="463" t="str">
        <f t="shared" si="125"/>
        <v/>
      </c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68">
        <f t="shared" si="126"/>
        <v>46</v>
      </c>
      <c r="BC79" s="68"/>
      <c r="BD79" s="68">
        <f t="shared" si="127"/>
        <v>46</v>
      </c>
      <c r="BE79" s="69" t="e">
        <f t="shared" si="128"/>
        <v>#REF!</v>
      </c>
      <c r="BF79" s="146"/>
      <c r="BG79" s="465"/>
      <c r="BH79" s="466"/>
      <c r="BI79" s="174"/>
      <c r="BJ79" s="175"/>
      <c r="BK79" s="467"/>
      <c r="BL79" s="465"/>
      <c r="BM79" s="441" t="str">
        <f t="shared" si="129"/>
        <v/>
      </c>
      <c r="BN79" s="661" t="s">
        <v>70</v>
      </c>
      <c r="BO79" s="661">
        <v>1</v>
      </c>
      <c r="BP79" s="441" t="s">
        <v>0</v>
      </c>
      <c r="BQ79" s="1023" t="s">
        <v>414</v>
      </c>
      <c r="BR79" s="694" t="s">
        <v>2</v>
      </c>
      <c r="BS79" s="694" t="s">
        <v>1</v>
      </c>
      <c r="BT79" s="694" t="s">
        <v>1</v>
      </c>
      <c r="BU79" s="694" t="s">
        <v>1</v>
      </c>
      <c r="BV79" s="694" t="s">
        <v>1</v>
      </c>
      <c r="BW79" s="694" t="s">
        <v>1</v>
      </c>
      <c r="BX79" s="694" t="s">
        <v>1</v>
      </c>
      <c r="BY79" s="694" t="s">
        <v>2</v>
      </c>
      <c r="BZ79" s="441" t="s">
        <v>0</v>
      </c>
      <c r="CA79" s="695"/>
      <c r="CB79" s="696"/>
      <c r="CC79" s="499">
        <v>21383200</v>
      </c>
      <c r="CD79" s="192">
        <v>1</v>
      </c>
      <c r="CE79" s="177" t="s">
        <v>387</v>
      </c>
      <c r="CF79" s="178" t="str">
        <f t="shared" si="64"/>
        <v/>
      </c>
      <c r="CG79" s="176" t="str">
        <f t="shared" si="87"/>
        <v/>
      </c>
      <c r="CH79" s="179"/>
      <c r="CI79" s="106" t="str">
        <f t="shared" si="88"/>
        <v/>
      </c>
      <c r="CJ79" s="75" t="s">
        <v>387</v>
      </c>
      <c r="CK79" s="180" t="str">
        <f t="shared" si="89"/>
        <v/>
      </c>
      <c r="CL79" s="75">
        <v>1</v>
      </c>
      <c r="CM79" s="181" t="str">
        <f t="shared" si="104"/>
        <v/>
      </c>
      <c r="CN79" s="107" t="e">
        <v>#N/A</v>
      </c>
      <c r="CO79" s="75" t="e">
        <v>#N/A</v>
      </c>
      <c r="CP79" s="180" t="e">
        <f t="shared" si="105"/>
        <v>#N/A</v>
      </c>
      <c r="CQ79" s="75">
        <v>1</v>
      </c>
      <c r="CR79" s="181" t="e">
        <f t="shared" si="106"/>
        <v>#N/A</v>
      </c>
      <c r="CS79" s="107" t="e">
        <v>#N/A</v>
      </c>
      <c r="CT79" s="75" t="e">
        <v>#N/A</v>
      </c>
      <c r="CU79" s="180" t="e">
        <f t="shared" si="90"/>
        <v>#N/A</v>
      </c>
      <c r="CV79" s="75">
        <v>1</v>
      </c>
      <c r="CW79" s="181" t="e">
        <f t="shared" si="66"/>
        <v>#N/A</v>
      </c>
      <c r="CX79" s="107" t="e">
        <v>#N/A</v>
      </c>
      <c r="CY79" s="75" t="e">
        <v>#N/A</v>
      </c>
      <c r="CZ79" s="180" t="e">
        <f t="shared" si="107"/>
        <v>#N/A</v>
      </c>
      <c r="DA79" s="75">
        <v>1</v>
      </c>
      <c r="DB79" s="182" t="e">
        <f t="shared" si="108"/>
        <v>#N/A</v>
      </c>
      <c r="DC79" s="109" t="str">
        <f t="shared" si="91"/>
        <v/>
      </c>
      <c r="DD79" s="76" t="str">
        <f t="shared" si="102"/>
        <v/>
      </c>
      <c r="DE79" s="82">
        <v>1</v>
      </c>
      <c r="DF79" s="183" t="str">
        <f t="shared" si="92"/>
        <v/>
      </c>
      <c r="DG79" s="85" t="s">
        <v>387</v>
      </c>
      <c r="DH79" s="184" t="str">
        <f t="shared" si="109"/>
        <v/>
      </c>
      <c r="DI79" s="77">
        <v>3</v>
      </c>
      <c r="DJ79" s="185" t="str">
        <f t="shared" si="110"/>
        <v/>
      </c>
      <c r="DK79" s="78" t="str">
        <f t="shared" si="111"/>
        <v/>
      </c>
      <c r="DL79" s="75" t="s">
        <v>387</v>
      </c>
      <c r="DM79" s="180" t="str">
        <f t="shared" si="112"/>
        <v/>
      </c>
      <c r="DN79" s="75">
        <v>1</v>
      </c>
      <c r="DO79" s="181" t="str">
        <f t="shared" si="113"/>
        <v/>
      </c>
      <c r="DP79" s="78" t="str">
        <f t="shared" si="114"/>
        <v/>
      </c>
      <c r="DQ79" s="75" t="s">
        <v>387</v>
      </c>
      <c r="DR79" s="180" t="str">
        <f t="shared" si="115"/>
        <v/>
      </c>
      <c r="DS79" s="75">
        <v>1</v>
      </c>
      <c r="DT79" s="181" t="str">
        <f t="shared" si="116"/>
        <v/>
      </c>
      <c r="DU79" s="78" t="str">
        <f t="shared" si="117"/>
        <v/>
      </c>
      <c r="DV79" s="75" t="s">
        <v>387</v>
      </c>
      <c r="DW79" s="180" t="str">
        <f t="shared" si="118"/>
        <v/>
      </c>
      <c r="DX79" s="75">
        <v>1</v>
      </c>
      <c r="DY79" s="154" t="str">
        <f t="shared" si="119"/>
        <v/>
      </c>
      <c r="DZ79" s="509" t="s">
        <v>431</v>
      </c>
      <c r="EA79" s="827"/>
      <c r="EB79" s="785"/>
      <c r="EC79" s="785"/>
      <c r="ED79" s="785"/>
      <c r="EE79" s="849"/>
      <c r="EF79" s="759"/>
      <c r="EG79" s="785"/>
      <c r="EH79" s="785"/>
      <c r="EI79" s="785"/>
      <c r="EJ79" s="786"/>
      <c r="EK79" s="759"/>
      <c r="EL79" s="785"/>
      <c r="EM79" s="785"/>
      <c r="EN79" s="785"/>
      <c r="EO79" s="786"/>
      <c r="EP79" s="759"/>
      <c r="EQ79" s="785"/>
      <c r="ER79" s="785"/>
      <c r="ES79" s="785"/>
      <c r="ET79" s="786"/>
      <c r="EU79" s="759"/>
      <c r="EV79" s="785"/>
      <c r="EW79" s="785"/>
      <c r="EX79" s="785"/>
      <c r="EY79" s="786"/>
      <c r="EZ79" s="759"/>
      <c r="FA79" s="785"/>
      <c r="FB79" s="785"/>
      <c r="FC79" s="785"/>
      <c r="FD79" s="786"/>
      <c r="FE79" s="759"/>
      <c r="FF79" s="785"/>
      <c r="FG79" s="785"/>
      <c r="FH79" s="785"/>
      <c r="FI79" s="786"/>
      <c r="FJ79" s="862"/>
      <c r="FK79" s="785"/>
      <c r="FL79" s="785"/>
      <c r="FM79" s="785"/>
      <c r="FN79" s="911"/>
      <c r="FO79" s="210"/>
      <c r="FP79" s="43"/>
      <c r="FQ79" s="43"/>
      <c r="FR79" s="55" t="str">
        <f t="shared" si="93"/>
        <v/>
      </c>
      <c r="FS79" s="43"/>
      <c r="FT79" s="56" t="str">
        <f>IF(AR79="","",INDEX($FZ$2:$GD$2,2,MATCH(AR79,#REF!,0)))</f>
        <v/>
      </c>
      <c r="FU79" s="57" t="str">
        <f>IF(AS79="","",INDEX($FZ$2:$GD$2,2,MATCH(AS79,#REF!,0)))</f>
        <v/>
      </c>
      <c r="FV79" s="57" t="str">
        <f>IF(AT79="","",INDEX($FZ$2:$GD$2,2,MATCH(AT79,#REF!,0)))</f>
        <v/>
      </c>
      <c r="FW79" s="57" t="str">
        <f>IF(AU79="","",INDEX($FZ$2:$GD$2,2,MATCH(AU79,#REF!,0)))</f>
        <v/>
      </c>
      <c r="FX79" s="57" t="str">
        <f>IF(AV79="","",INDEX($FZ$2:$GD$2,2,MATCH(AV79,#REF!,0)))</f>
        <v/>
      </c>
      <c r="FY79" s="57" t="str">
        <f>IF(AW79="","",INDEX($FZ$2:$GD$2,2,MATCH(AW79,#REF!,0)))</f>
        <v/>
      </c>
      <c r="FZ79" s="57" t="str">
        <f>IF(AX79="","",INDEX($FZ$2:$GD$2,2,MATCH(AX79,#REF!,0)))</f>
        <v/>
      </c>
      <c r="GA79" s="57" t="str">
        <f>IF(AY79="","",INDEX($FZ$2:$GD$2,2,MATCH(AY79,#REF!,0)))</f>
        <v/>
      </c>
      <c r="GB79" s="57" t="str">
        <f>IF(AZ79="","",INDEX($FZ$2:$GD$2,2,MATCH(AZ79,#REF!,0)))</f>
        <v/>
      </c>
      <c r="GC79" s="58" t="str">
        <f>IF(BA79="","",INDEX($FZ$2:$GD$2,2,MATCH(BA79,#REF!,0)))</f>
        <v/>
      </c>
      <c r="GD79" s="59" t="e">
        <f>SUMPRODUCT(FT79:GC79,#REF!)</f>
        <v>#REF!</v>
      </c>
      <c r="GE79" s="43"/>
      <c r="GF79" s="88" t="str">
        <f t="shared" si="94"/>
        <v/>
      </c>
      <c r="GG79" s="88" t="e">
        <f t="shared" si="95"/>
        <v>#N/A</v>
      </c>
      <c r="GH79" s="88" t="e">
        <f t="shared" si="96"/>
        <v>#N/A</v>
      </c>
      <c r="GI79" s="87" t="e">
        <f t="shared" si="97"/>
        <v>#N/A</v>
      </c>
      <c r="GJ79" s="87" t="str">
        <f t="shared" si="98"/>
        <v/>
      </c>
      <c r="GK79" s="87" t="str">
        <f t="shared" si="99"/>
        <v/>
      </c>
      <c r="GL79" s="87" t="str">
        <f t="shared" si="100"/>
        <v/>
      </c>
      <c r="GM79" s="87" t="str">
        <f t="shared" si="101"/>
        <v/>
      </c>
    </row>
    <row r="80" spans="1:195" s="13" customFormat="1" ht="22.5" customHeight="1" outlineLevel="1">
      <c r="A80" s="1014"/>
      <c r="B80" s="166"/>
      <c r="C80" s="494"/>
      <c r="D80" s="664" t="s">
        <v>520</v>
      </c>
      <c r="E80" s="667" t="s">
        <v>574</v>
      </c>
      <c r="F80" s="688">
        <v>1</v>
      </c>
      <c r="G80" s="688">
        <v>1</v>
      </c>
      <c r="H80" s="688">
        <v>1</v>
      </c>
      <c r="I80" s="661" t="s">
        <v>359</v>
      </c>
      <c r="J80" s="167"/>
      <c r="K80" s="165"/>
      <c r="L80" s="665">
        <v>1969</v>
      </c>
      <c r="M80" s="167" t="str">
        <f t="shared" si="103"/>
        <v>昭44</v>
      </c>
      <c r="N80" s="665">
        <f t="shared" si="86"/>
        <v>51</v>
      </c>
      <c r="O80" s="995" t="s">
        <v>601</v>
      </c>
      <c r="P80" s="703" t="s">
        <v>601</v>
      </c>
      <c r="Q80" s="68"/>
      <c r="R80" s="168"/>
      <c r="S80" s="168"/>
      <c r="T80" s="169"/>
      <c r="U80" s="461" t="str">
        <f t="shared" si="120"/>
        <v/>
      </c>
      <c r="V80" s="461" t="str">
        <f t="shared" si="121"/>
        <v/>
      </c>
      <c r="W80" s="462" t="str">
        <f t="shared" si="122"/>
        <v/>
      </c>
      <c r="X80" s="68"/>
      <c r="Y80" s="68"/>
      <c r="Z80" s="68"/>
      <c r="AA80" s="68"/>
      <c r="AB80" s="68"/>
      <c r="AC80" s="79" t="str">
        <f t="shared" si="123"/>
        <v/>
      </c>
      <c r="AD80" s="69"/>
      <c r="AE80" s="69" t="str">
        <f t="shared" si="124"/>
        <v/>
      </c>
      <c r="AF80" s="170"/>
      <c r="AG80" s="170"/>
      <c r="AH80" s="171"/>
      <c r="AI80" s="170"/>
      <c r="AJ80" s="170"/>
      <c r="AK80" s="170"/>
      <c r="AL80" s="172"/>
      <c r="AM80" s="172"/>
      <c r="AN80" s="172"/>
      <c r="AO80" s="172"/>
      <c r="AP80" s="173"/>
      <c r="AQ80" s="463" t="str">
        <f t="shared" si="125"/>
        <v/>
      </c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68">
        <f t="shared" si="126"/>
        <v>46</v>
      </c>
      <c r="BC80" s="68"/>
      <c r="BD80" s="68">
        <f t="shared" si="127"/>
        <v>46</v>
      </c>
      <c r="BE80" s="69" t="e">
        <f t="shared" si="128"/>
        <v>#REF!</v>
      </c>
      <c r="BF80" s="146"/>
      <c r="BG80" s="465"/>
      <c r="BH80" s="468"/>
      <c r="BI80" s="174"/>
      <c r="BJ80" s="175"/>
      <c r="BK80" s="467"/>
      <c r="BL80" s="465"/>
      <c r="BM80" s="447" t="str">
        <f t="shared" si="129"/>
        <v/>
      </c>
      <c r="BN80" s="704" t="s">
        <v>601</v>
      </c>
      <c r="BO80" s="703" t="s">
        <v>601</v>
      </c>
      <c r="BP80" s="447"/>
      <c r="BQ80" s="447"/>
      <c r="BR80" s="705"/>
      <c r="BS80" s="705"/>
      <c r="BT80" s="705"/>
      <c r="BU80" s="705"/>
      <c r="BV80" s="705"/>
      <c r="BW80" s="705"/>
      <c r="BX80" s="705"/>
      <c r="BY80" s="705"/>
      <c r="BZ80" s="447"/>
      <c r="CA80" s="695"/>
      <c r="CB80" s="696"/>
      <c r="CC80" s="501"/>
      <c r="CD80" s="192">
        <v>1</v>
      </c>
      <c r="CE80" s="177" t="s">
        <v>387</v>
      </c>
      <c r="CF80" s="178" t="str">
        <f t="shared" si="64"/>
        <v/>
      </c>
      <c r="CG80" s="186" t="str">
        <f t="shared" si="87"/>
        <v/>
      </c>
      <c r="CH80" s="187"/>
      <c r="CI80" s="106" t="str">
        <f t="shared" si="88"/>
        <v/>
      </c>
      <c r="CJ80" s="75" t="s">
        <v>387</v>
      </c>
      <c r="CK80" s="180" t="str">
        <f t="shared" si="89"/>
        <v/>
      </c>
      <c r="CL80" s="75">
        <v>2</v>
      </c>
      <c r="CM80" s="181" t="str">
        <f t="shared" si="104"/>
        <v/>
      </c>
      <c r="CN80" s="107" t="e">
        <v>#N/A</v>
      </c>
      <c r="CO80" s="75" t="e">
        <v>#N/A</v>
      </c>
      <c r="CP80" s="180" t="e">
        <f t="shared" si="105"/>
        <v>#N/A</v>
      </c>
      <c r="CQ80" s="75">
        <v>1</v>
      </c>
      <c r="CR80" s="181" t="e">
        <f t="shared" si="106"/>
        <v>#N/A</v>
      </c>
      <c r="CS80" s="107" t="e">
        <v>#N/A</v>
      </c>
      <c r="CT80" s="75" t="e">
        <v>#N/A</v>
      </c>
      <c r="CU80" s="180" t="e">
        <f t="shared" si="90"/>
        <v>#N/A</v>
      </c>
      <c r="CV80" s="75">
        <v>1</v>
      </c>
      <c r="CW80" s="181" t="e">
        <f t="shared" si="66"/>
        <v>#N/A</v>
      </c>
      <c r="CX80" s="107" t="e">
        <v>#N/A</v>
      </c>
      <c r="CY80" s="75" t="e">
        <v>#N/A</v>
      </c>
      <c r="CZ80" s="180" t="e">
        <f t="shared" si="107"/>
        <v>#N/A</v>
      </c>
      <c r="DA80" s="75">
        <v>1</v>
      </c>
      <c r="DB80" s="182" t="e">
        <f t="shared" si="108"/>
        <v>#N/A</v>
      </c>
      <c r="DC80" s="109" t="str">
        <f t="shared" si="91"/>
        <v/>
      </c>
      <c r="DD80" s="76" t="str">
        <f t="shared" si="102"/>
        <v/>
      </c>
      <c r="DE80" s="82">
        <v>2</v>
      </c>
      <c r="DF80" s="183" t="str">
        <f t="shared" si="92"/>
        <v/>
      </c>
      <c r="DG80" s="85" t="s">
        <v>387</v>
      </c>
      <c r="DH80" s="184" t="str">
        <f t="shared" si="109"/>
        <v/>
      </c>
      <c r="DI80" s="77">
        <v>3</v>
      </c>
      <c r="DJ80" s="185" t="str">
        <f t="shared" si="110"/>
        <v/>
      </c>
      <c r="DK80" s="78" t="str">
        <f t="shared" si="111"/>
        <v/>
      </c>
      <c r="DL80" s="75" t="s">
        <v>387</v>
      </c>
      <c r="DM80" s="180" t="str">
        <f t="shared" si="112"/>
        <v/>
      </c>
      <c r="DN80" s="75">
        <v>1</v>
      </c>
      <c r="DO80" s="181" t="str">
        <f t="shared" si="113"/>
        <v/>
      </c>
      <c r="DP80" s="78" t="str">
        <f t="shared" si="114"/>
        <v/>
      </c>
      <c r="DQ80" s="75" t="s">
        <v>387</v>
      </c>
      <c r="DR80" s="180" t="str">
        <f t="shared" si="115"/>
        <v/>
      </c>
      <c r="DS80" s="75">
        <v>1</v>
      </c>
      <c r="DT80" s="181" t="str">
        <f t="shared" si="116"/>
        <v/>
      </c>
      <c r="DU80" s="78" t="str">
        <f t="shared" si="117"/>
        <v/>
      </c>
      <c r="DV80" s="75" t="s">
        <v>387</v>
      </c>
      <c r="DW80" s="180" t="str">
        <f t="shared" si="118"/>
        <v/>
      </c>
      <c r="DX80" s="75">
        <v>1</v>
      </c>
      <c r="DY80" s="154" t="str">
        <f t="shared" si="119"/>
        <v/>
      </c>
      <c r="DZ80" s="506"/>
      <c r="EA80" s="827"/>
      <c r="EB80" s="785"/>
      <c r="EC80" s="785"/>
      <c r="ED80" s="785"/>
      <c r="EE80" s="849"/>
      <c r="EF80" s="759"/>
      <c r="EG80" s="785"/>
      <c r="EH80" s="785"/>
      <c r="EI80" s="785"/>
      <c r="EJ80" s="786"/>
      <c r="EK80" s="759"/>
      <c r="EL80" s="785"/>
      <c r="EM80" s="785"/>
      <c r="EN80" s="785"/>
      <c r="EO80" s="786"/>
      <c r="EP80" s="759"/>
      <c r="EQ80" s="785"/>
      <c r="ER80" s="785"/>
      <c r="ES80" s="785"/>
      <c r="ET80" s="786"/>
      <c r="EU80" s="759"/>
      <c r="EV80" s="785"/>
      <c r="EW80" s="785"/>
      <c r="EX80" s="785"/>
      <c r="EY80" s="786"/>
      <c r="EZ80" s="759"/>
      <c r="FA80" s="785"/>
      <c r="FB80" s="785"/>
      <c r="FC80" s="785"/>
      <c r="FD80" s="786"/>
      <c r="FE80" s="759"/>
      <c r="FF80" s="785"/>
      <c r="FG80" s="785"/>
      <c r="FH80" s="785"/>
      <c r="FI80" s="786"/>
      <c r="FJ80" s="862"/>
      <c r="FK80" s="785"/>
      <c r="FL80" s="785"/>
      <c r="FM80" s="785"/>
      <c r="FN80" s="911"/>
      <c r="FO80" s="210"/>
      <c r="FP80" s="43"/>
      <c r="FQ80" s="43"/>
      <c r="FR80" s="55" t="str">
        <f t="shared" si="93"/>
        <v/>
      </c>
      <c r="FS80" s="43"/>
      <c r="FT80" s="56" t="str">
        <f>IF(AR80="","",INDEX($FZ$2:$GD$2,2,MATCH(AR80,#REF!,0)))</f>
        <v/>
      </c>
      <c r="FU80" s="57" t="str">
        <f>IF(AS80="","",INDEX($FZ$2:$GD$2,2,MATCH(AS80,#REF!,0)))</f>
        <v/>
      </c>
      <c r="FV80" s="57" t="str">
        <f>IF(AT80="","",INDEX($FZ$2:$GD$2,2,MATCH(AT80,#REF!,0)))</f>
        <v/>
      </c>
      <c r="FW80" s="57" t="str">
        <f>IF(AU80="","",INDEX($FZ$2:$GD$2,2,MATCH(AU80,#REF!,0)))</f>
        <v/>
      </c>
      <c r="FX80" s="57" t="str">
        <f>IF(AV80="","",INDEX($FZ$2:$GD$2,2,MATCH(AV80,#REF!,0)))</f>
        <v/>
      </c>
      <c r="FY80" s="57" t="str">
        <f>IF(AW80="","",INDEX($FZ$2:$GD$2,2,MATCH(AW80,#REF!,0)))</f>
        <v/>
      </c>
      <c r="FZ80" s="57" t="str">
        <f>IF(AX80="","",INDEX($FZ$2:$GD$2,2,MATCH(AX80,#REF!,0)))</f>
        <v/>
      </c>
      <c r="GA80" s="57" t="str">
        <f>IF(AY80="","",INDEX($FZ$2:$GD$2,2,MATCH(AY80,#REF!,0)))</f>
        <v/>
      </c>
      <c r="GB80" s="57" t="str">
        <f>IF(AZ80="","",INDEX($FZ$2:$GD$2,2,MATCH(AZ80,#REF!,0)))</f>
        <v/>
      </c>
      <c r="GC80" s="58" t="str">
        <f>IF(BA80="","",INDEX($FZ$2:$GD$2,2,MATCH(BA80,#REF!,0)))</f>
        <v/>
      </c>
      <c r="GD80" s="59" t="e">
        <f>SUMPRODUCT(FT80:GC80,#REF!)</f>
        <v>#REF!</v>
      </c>
      <c r="GE80" s="43"/>
      <c r="GF80" s="88" t="str">
        <f t="shared" si="94"/>
        <v/>
      </c>
      <c r="GG80" s="88" t="e">
        <f t="shared" si="95"/>
        <v>#N/A</v>
      </c>
      <c r="GH80" s="88" t="e">
        <f t="shared" si="96"/>
        <v>#N/A</v>
      </c>
      <c r="GI80" s="87" t="e">
        <f t="shared" si="97"/>
        <v>#N/A</v>
      </c>
      <c r="GJ80" s="87" t="str">
        <f t="shared" si="98"/>
        <v/>
      </c>
      <c r="GK80" s="87" t="str">
        <f t="shared" si="99"/>
        <v/>
      </c>
      <c r="GL80" s="87" t="str">
        <f t="shared" si="100"/>
        <v/>
      </c>
      <c r="GM80" s="87" t="str">
        <f t="shared" si="101"/>
        <v/>
      </c>
    </row>
    <row r="81" spans="1:195" s="13" customFormat="1" ht="22.5" customHeight="1" outlineLevel="1">
      <c r="A81" s="1014"/>
      <c r="B81" s="166"/>
      <c r="C81" s="494"/>
      <c r="D81" s="664" t="s">
        <v>513</v>
      </c>
      <c r="E81" s="688" t="s">
        <v>307</v>
      </c>
      <c r="F81" s="688">
        <v>1</v>
      </c>
      <c r="G81" s="688">
        <v>1</v>
      </c>
      <c r="H81" s="688">
        <v>1</v>
      </c>
      <c r="I81" s="663" t="s">
        <v>359</v>
      </c>
      <c r="J81" s="167"/>
      <c r="K81" s="165"/>
      <c r="L81" s="662">
        <v>2016</v>
      </c>
      <c r="M81" s="167" t="str">
        <f t="shared" si="103"/>
        <v>平28</v>
      </c>
      <c r="N81" s="665">
        <f t="shared" si="86"/>
        <v>4</v>
      </c>
      <c r="O81" s="697">
        <v>1403.5</v>
      </c>
      <c r="P81" s="693" t="s">
        <v>70</v>
      </c>
      <c r="Q81" s="68"/>
      <c r="R81" s="168"/>
      <c r="S81" s="168"/>
      <c r="T81" s="169"/>
      <c r="U81" s="461" t="e">
        <f t="shared" si="120"/>
        <v>#DIV/0!</v>
      </c>
      <c r="V81" s="461" t="e">
        <f t="shared" si="121"/>
        <v>#DIV/0!</v>
      </c>
      <c r="W81" s="462" t="e">
        <f t="shared" si="122"/>
        <v>#DIV/0!</v>
      </c>
      <c r="X81" s="68"/>
      <c r="Y81" s="68"/>
      <c r="Z81" s="68"/>
      <c r="AA81" s="68"/>
      <c r="AB81" s="68"/>
      <c r="AC81" s="79" t="str">
        <f t="shared" si="123"/>
        <v>3: 1,000㎡以上</v>
      </c>
      <c r="AD81" s="69"/>
      <c r="AE81" s="69" t="str">
        <f t="shared" si="124"/>
        <v/>
      </c>
      <c r="AF81" s="170"/>
      <c r="AG81" s="170"/>
      <c r="AH81" s="171"/>
      <c r="AI81" s="170"/>
      <c r="AJ81" s="170"/>
      <c r="AK81" s="170"/>
      <c r="AL81" s="172"/>
      <c r="AM81" s="172"/>
      <c r="AN81" s="172"/>
      <c r="AO81" s="172"/>
      <c r="AP81" s="173"/>
      <c r="AQ81" s="463" t="str">
        <f t="shared" si="125"/>
        <v/>
      </c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68">
        <f t="shared" si="126"/>
        <v>-1</v>
      </c>
      <c r="BC81" s="68"/>
      <c r="BD81" s="68">
        <f t="shared" si="127"/>
        <v>-1</v>
      </c>
      <c r="BE81" s="69" t="e">
        <f t="shared" si="128"/>
        <v>#REF!</v>
      </c>
      <c r="BF81" s="146"/>
      <c r="BG81" s="465"/>
      <c r="BH81" s="466"/>
      <c r="BI81" s="174"/>
      <c r="BJ81" s="175"/>
      <c r="BK81" s="467"/>
      <c r="BL81" s="465"/>
      <c r="BM81" s="441" t="str">
        <f t="shared" si="129"/>
        <v/>
      </c>
      <c r="BN81" s="663" t="s">
        <v>70</v>
      </c>
      <c r="BO81" s="663">
        <v>1</v>
      </c>
      <c r="BP81" s="441"/>
      <c r="BQ81" s="1023"/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0</v>
      </c>
      <c r="BW81" s="694" t="s">
        <v>0</v>
      </c>
      <c r="BX81" s="694" t="s">
        <v>0</v>
      </c>
      <c r="BY81" s="694" t="s">
        <v>607</v>
      </c>
      <c r="BZ81" s="441"/>
      <c r="CA81" s="695" t="s">
        <v>620</v>
      </c>
      <c r="CB81" s="696"/>
      <c r="CC81" s="499"/>
      <c r="CD81" s="192">
        <v>1</v>
      </c>
      <c r="CE81" s="177" t="s">
        <v>387</v>
      </c>
      <c r="CF81" s="178" t="str">
        <f t="shared" si="64"/>
        <v/>
      </c>
      <c r="CG81" s="176" t="str">
        <f t="shared" si="87"/>
        <v/>
      </c>
      <c r="CH81" s="179"/>
      <c r="CI81" s="106" t="str">
        <f t="shared" si="88"/>
        <v/>
      </c>
      <c r="CJ81" s="75" t="s">
        <v>387</v>
      </c>
      <c r="CK81" s="180" t="str">
        <f t="shared" si="89"/>
        <v/>
      </c>
      <c r="CL81" s="75">
        <v>1</v>
      </c>
      <c r="CM81" s="181" t="str">
        <f t="shared" si="104"/>
        <v/>
      </c>
      <c r="CN81" s="107" t="e">
        <v>#N/A</v>
      </c>
      <c r="CO81" s="75" t="e">
        <v>#N/A</v>
      </c>
      <c r="CP81" s="180" t="e">
        <f t="shared" si="105"/>
        <v>#N/A</v>
      </c>
      <c r="CQ81" s="75">
        <v>1</v>
      </c>
      <c r="CR81" s="181" t="e">
        <f t="shared" si="106"/>
        <v>#N/A</v>
      </c>
      <c r="CS81" s="107" t="e">
        <v>#N/A</v>
      </c>
      <c r="CT81" s="75" t="e">
        <v>#N/A</v>
      </c>
      <c r="CU81" s="180" t="e">
        <f t="shared" si="90"/>
        <v>#N/A</v>
      </c>
      <c r="CV81" s="75">
        <v>1</v>
      </c>
      <c r="CW81" s="181" t="e">
        <f t="shared" si="66"/>
        <v>#N/A</v>
      </c>
      <c r="CX81" s="107" t="e">
        <v>#N/A</v>
      </c>
      <c r="CY81" s="75" t="e">
        <v>#N/A</v>
      </c>
      <c r="CZ81" s="180" t="e">
        <f t="shared" si="107"/>
        <v>#N/A</v>
      </c>
      <c r="DA81" s="75">
        <v>1</v>
      </c>
      <c r="DB81" s="182" t="e">
        <f t="shared" si="108"/>
        <v>#N/A</v>
      </c>
      <c r="DC81" s="109" t="str">
        <f t="shared" si="91"/>
        <v/>
      </c>
      <c r="DD81" s="76" t="str">
        <f t="shared" si="102"/>
        <v/>
      </c>
      <c r="DE81" s="82">
        <v>1</v>
      </c>
      <c r="DF81" s="183" t="str">
        <f t="shared" si="92"/>
        <v/>
      </c>
      <c r="DG81" s="85" t="s">
        <v>387</v>
      </c>
      <c r="DH81" s="184" t="str">
        <f t="shared" si="109"/>
        <v/>
      </c>
      <c r="DI81" s="77">
        <v>3</v>
      </c>
      <c r="DJ81" s="185" t="str">
        <f t="shared" si="110"/>
        <v/>
      </c>
      <c r="DK81" s="78" t="str">
        <f t="shared" si="111"/>
        <v/>
      </c>
      <c r="DL81" s="75" t="s">
        <v>387</v>
      </c>
      <c r="DM81" s="180" t="str">
        <f t="shared" si="112"/>
        <v/>
      </c>
      <c r="DN81" s="75">
        <v>1</v>
      </c>
      <c r="DO81" s="181" t="str">
        <f t="shared" si="113"/>
        <v/>
      </c>
      <c r="DP81" s="78" t="str">
        <f t="shared" si="114"/>
        <v/>
      </c>
      <c r="DQ81" s="75" t="s">
        <v>387</v>
      </c>
      <c r="DR81" s="180" t="str">
        <f t="shared" si="115"/>
        <v/>
      </c>
      <c r="DS81" s="75">
        <v>1</v>
      </c>
      <c r="DT81" s="181" t="str">
        <f t="shared" si="116"/>
        <v/>
      </c>
      <c r="DU81" s="78" t="str">
        <f t="shared" si="117"/>
        <v/>
      </c>
      <c r="DV81" s="75" t="s">
        <v>387</v>
      </c>
      <c r="DW81" s="180" t="str">
        <f t="shared" si="118"/>
        <v/>
      </c>
      <c r="DX81" s="75">
        <v>1</v>
      </c>
      <c r="DY81" s="154" t="str">
        <f t="shared" si="119"/>
        <v/>
      </c>
      <c r="DZ81" s="506"/>
      <c r="EA81" s="812"/>
      <c r="EB81" s="808"/>
      <c r="EC81" s="808"/>
      <c r="ED81" s="816"/>
      <c r="EE81" s="845"/>
      <c r="EF81" s="752"/>
      <c r="EG81" s="749"/>
      <c r="EH81" s="749"/>
      <c r="EI81" s="749"/>
      <c r="EJ81" s="751"/>
      <c r="EK81" s="752"/>
      <c r="EL81" s="749"/>
      <c r="EM81" s="749"/>
      <c r="EN81" s="749"/>
      <c r="EO81" s="751"/>
      <c r="EP81" s="752"/>
      <c r="EQ81" s="749"/>
      <c r="ER81" s="749"/>
      <c r="ES81" s="758" t="s">
        <v>626</v>
      </c>
      <c r="ET81" s="833" t="s">
        <v>626</v>
      </c>
      <c r="EU81" s="752"/>
      <c r="EV81" s="749"/>
      <c r="EW81" s="749"/>
      <c r="EX81" s="749"/>
      <c r="EY81" s="751"/>
      <c r="EZ81" s="752"/>
      <c r="FA81" s="749"/>
      <c r="FB81" s="749"/>
      <c r="FC81" s="749"/>
      <c r="FD81" s="830" t="s">
        <v>624</v>
      </c>
      <c r="FE81" s="765"/>
      <c r="FF81" s="779"/>
      <c r="FG81" s="779"/>
      <c r="FH81" s="779"/>
      <c r="FI81" s="751"/>
      <c r="FJ81" s="859"/>
      <c r="FK81" s="749"/>
      <c r="FL81" s="767" t="s">
        <v>623</v>
      </c>
      <c r="FM81" s="767" t="s">
        <v>623</v>
      </c>
      <c r="FN81" s="914" t="s">
        <v>623</v>
      </c>
      <c r="FO81" s="210"/>
      <c r="FP81" s="43"/>
      <c r="FQ81" s="43"/>
      <c r="FR81" s="55" t="str">
        <f t="shared" si="93"/>
        <v/>
      </c>
      <c r="FS81" s="43"/>
      <c r="FT81" s="56" t="str">
        <f>IF(AR81="","",INDEX($FZ$2:$GD$2,2,MATCH(AR81,#REF!,0)))</f>
        <v/>
      </c>
      <c r="FU81" s="57" t="str">
        <f>IF(AS81="","",INDEX($FZ$2:$GD$2,2,MATCH(AS81,#REF!,0)))</f>
        <v/>
      </c>
      <c r="FV81" s="57" t="str">
        <f>IF(AT81="","",INDEX($FZ$2:$GD$2,2,MATCH(AT81,#REF!,0)))</f>
        <v/>
      </c>
      <c r="FW81" s="57" t="str">
        <f>IF(AU81="","",INDEX($FZ$2:$GD$2,2,MATCH(AU81,#REF!,0)))</f>
        <v/>
      </c>
      <c r="FX81" s="57" t="str">
        <f>IF(AV81="","",INDEX($FZ$2:$GD$2,2,MATCH(AV81,#REF!,0)))</f>
        <v/>
      </c>
      <c r="FY81" s="57" t="str">
        <f>IF(AW81="","",INDEX($FZ$2:$GD$2,2,MATCH(AW81,#REF!,0)))</f>
        <v/>
      </c>
      <c r="FZ81" s="57" t="str">
        <f>IF(AX81="","",INDEX($FZ$2:$GD$2,2,MATCH(AX81,#REF!,0)))</f>
        <v/>
      </c>
      <c r="GA81" s="57" t="str">
        <f>IF(AY81="","",INDEX($FZ$2:$GD$2,2,MATCH(AY81,#REF!,0)))</f>
        <v/>
      </c>
      <c r="GB81" s="57" t="str">
        <f>IF(AZ81="","",INDEX($FZ$2:$GD$2,2,MATCH(AZ81,#REF!,0)))</f>
        <v/>
      </c>
      <c r="GC81" s="58" t="str">
        <f>IF(BA81="","",INDEX($FZ$2:$GD$2,2,MATCH(BA81,#REF!,0)))</f>
        <v/>
      </c>
      <c r="GD81" s="59" t="e">
        <f>SUMPRODUCT(FT81:GC81,#REF!)</f>
        <v>#REF!</v>
      </c>
      <c r="GE81" s="43"/>
      <c r="GF81" s="88" t="str">
        <f t="shared" si="94"/>
        <v/>
      </c>
      <c r="GG81" s="88" t="e">
        <f t="shared" si="95"/>
        <v>#N/A</v>
      </c>
      <c r="GH81" s="88" t="e">
        <f t="shared" si="96"/>
        <v>#N/A</v>
      </c>
      <c r="GI81" s="87" t="e">
        <f t="shared" si="97"/>
        <v>#N/A</v>
      </c>
      <c r="GJ81" s="87" t="str">
        <f t="shared" si="98"/>
        <v/>
      </c>
      <c r="GK81" s="87" t="str">
        <f t="shared" si="99"/>
        <v/>
      </c>
      <c r="GL81" s="87" t="str">
        <f t="shared" si="100"/>
        <v/>
      </c>
      <c r="GM81" s="87" t="str">
        <f t="shared" si="101"/>
        <v/>
      </c>
    </row>
    <row r="82" spans="1:195" s="13" customFormat="1" ht="22.5" customHeight="1" outlineLevel="1">
      <c r="A82" s="1014"/>
      <c r="B82" s="166"/>
      <c r="C82" s="494"/>
      <c r="D82" s="664" t="s">
        <v>513</v>
      </c>
      <c r="E82" s="688" t="s">
        <v>306</v>
      </c>
      <c r="F82" s="688">
        <v>1</v>
      </c>
      <c r="G82" s="688">
        <v>1</v>
      </c>
      <c r="H82" s="688">
        <v>1</v>
      </c>
      <c r="I82" s="663" t="s">
        <v>359</v>
      </c>
      <c r="J82" s="167"/>
      <c r="K82" s="165"/>
      <c r="L82" s="662">
        <v>1981</v>
      </c>
      <c r="M82" s="167" t="str">
        <f t="shared" si="103"/>
        <v>昭56</v>
      </c>
      <c r="N82" s="665">
        <f t="shared" si="86"/>
        <v>39</v>
      </c>
      <c r="O82" s="995" t="s">
        <v>601</v>
      </c>
      <c r="P82" s="703" t="s">
        <v>601</v>
      </c>
      <c r="Q82" s="68"/>
      <c r="R82" s="168"/>
      <c r="S82" s="168"/>
      <c r="T82" s="169"/>
      <c r="U82" s="461" t="str">
        <f t="shared" si="120"/>
        <v/>
      </c>
      <c r="V82" s="461" t="str">
        <f t="shared" si="121"/>
        <v/>
      </c>
      <c r="W82" s="462" t="str">
        <f t="shared" si="122"/>
        <v/>
      </c>
      <c r="X82" s="68"/>
      <c r="Y82" s="68"/>
      <c r="Z82" s="68"/>
      <c r="AA82" s="68"/>
      <c r="AB82" s="68"/>
      <c r="AC82" s="79" t="str">
        <f t="shared" si="123"/>
        <v/>
      </c>
      <c r="AD82" s="69"/>
      <c r="AE82" s="69" t="str">
        <f t="shared" si="124"/>
        <v/>
      </c>
      <c r="AF82" s="170"/>
      <c r="AG82" s="170"/>
      <c r="AH82" s="171"/>
      <c r="AI82" s="170"/>
      <c r="AJ82" s="170"/>
      <c r="AK82" s="170"/>
      <c r="AL82" s="172"/>
      <c r="AM82" s="172"/>
      <c r="AN82" s="172"/>
      <c r="AO82" s="172"/>
      <c r="AP82" s="173"/>
      <c r="AQ82" s="463" t="str">
        <f t="shared" si="125"/>
        <v/>
      </c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68">
        <f t="shared" si="126"/>
        <v>34</v>
      </c>
      <c r="BC82" s="68"/>
      <c r="BD82" s="68">
        <f t="shared" si="127"/>
        <v>34</v>
      </c>
      <c r="BE82" s="69" t="e">
        <f t="shared" si="128"/>
        <v>#REF!</v>
      </c>
      <c r="BF82" s="146"/>
      <c r="BG82" s="465"/>
      <c r="BH82" s="466"/>
      <c r="BI82" s="174"/>
      <c r="BJ82" s="175"/>
      <c r="BK82" s="467"/>
      <c r="BL82" s="465"/>
      <c r="BM82" s="441" t="str">
        <f t="shared" si="129"/>
        <v/>
      </c>
      <c r="BN82" s="704" t="s">
        <v>601</v>
      </c>
      <c r="BO82" s="703" t="s">
        <v>601</v>
      </c>
      <c r="BP82" s="441"/>
      <c r="BQ82" s="1023"/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607</v>
      </c>
      <c r="BW82" s="694" t="s">
        <v>607</v>
      </c>
      <c r="BX82" s="694" t="s">
        <v>607</v>
      </c>
      <c r="BY82" s="694" t="s">
        <v>2</v>
      </c>
      <c r="BZ82" s="441"/>
      <c r="CA82" s="695"/>
      <c r="CB82" s="696"/>
      <c r="CC82" s="499"/>
      <c r="CD82" s="192">
        <v>1</v>
      </c>
      <c r="CE82" s="177" t="s">
        <v>387</v>
      </c>
      <c r="CF82" s="178" t="str">
        <f t="shared" si="64"/>
        <v/>
      </c>
      <c r="CG82" s="176" t="str">
        <f t="shared" si="87"/>
        <v/>
      </c>
      <c r="CH82" s="179"/>
      <c r="CI82" s="106" t="str">
        <f t="shared" si="88"/>
        <v/>
      </c>
      <c r="CJ82" s="75" t="s">
        <v>387</v>
      </c>
      <c r="CK82" s="180" t="str">
        <f t="shared" si="89"/>
        <v/>
      </c>
      <c r="CL82" s="75">
        <v>1</v>
      </c>
      <c r="CM82" s="181" t="str">
        <f t="shared" si="104"/>
        <v/>
      </c>
      <c r="CN82" s="107" t="e">
        <v>#N/A</v>
      </c>
      <c r="CO82" s="75" t="e">
        <v>#N/A</v>
      </c>
      <c r="CP82" s="180" t="e">
        <f t="shared" si="105"/>
        <v>#N/A</v>
      </c>
      <c r="CQ82" s="75">
        <v>1</v>
      </c>
      <c r="CR82" s="181" t="e">
        <f t="shared" si="106"/>
        <v>#N/A</v>
      </c>
      <c r="CS82" s="107" t="e">
        <v>#N/A</v>
      </c>
      <c r="CT82" s="75" t="e">
        <v>#N/A</v>
      </c>
      <c r="CU82" s="180" t="e">
        <f t="shared" si="90"/>
        <v>#N/A</v>
      </c>
      <c r="CV82" s="75">
        <v>1</v>
      </c>
      <c r="CW82" s="181" t="e">
        <f t="shared" si="66"/>
        <v>#N/A</v>
      </c>
      <c r="CX82" s="107" t="e">
        <v>#N/A</v>
      </c>
      <c r="CY82" s="75" t="e">
        <v>#N/A</v>
      </c>
      <c r="CZ82" s="180" t="e">
        <f t="shared" si="107"/>
        <v>#N/A</v>
      </c>
      <c r="DA82" s="75">
        <v>1</v>
      </c>
      <c r="DB82" s="182" t="e">
        <f t="shared" si="108"/>
        <v>#N/A</v>
      </c>
      <c r="DC82" s="109" t="str">
        <f t="shared" si="91"/>
        <v/>
      </c>
      <c r="DD82" s="76" t="str">
        <f t="shared" si="102"/>
        <v/>
      </c>
      <c r="DE82" s="82">
        <v>1</v>
      </c>
      <c r="DF82" s="183" t="str">
        <f t="shared" si="92"/>
        <v/>
      </c>
      <c r="DG82" s="85" t="s">
        <v>387</v>
      </c>
      <c r="DH82" s="184" t="str">
        <f t="shared" si="109"/>
        <v/>
      </c>
      <c r="DI82" s="77">
        <v>3</v>
      </c>
      <c r="DJ82" s="185" t="str">
        <f t="shared" si="110"/>
        <v/>
      </c>
      <c r="DK82" s="78" t="str">
        <f t="shared" si="111"/>
        <v/>
      </c>
      <c r="DL82" s="75" t="s">
        <v>387</v>
      </c>
      <c r="DM82" s="180" t="str">
        <f t="shared" si="112"/>
        <v/>
      </c>
      <c r="DN82" s="75">
        <v>1</v>
      </c>
      <c r="DO82" s="181" t="str">
        <f t="shared" si="113"/>
        <v/>
      </c>
      <c r="DP82" s="78" t="str">
        <f t="shared" si="114"/>
        <v/>
      </c>
      <c r="DQ82" s="75" t="s">
        <v>387</v>
      </c>
      <c r="DR82" s="180" t="str">
        <f t="shared" si="115"/>
        <v/>
      </c>
      <c r="DS82" s="75">
        <v>1</v>
      </c>
      <c r="DT82" s="181" t="str">
        <f t="shared" si="116"/>
        <v/>
      </c>
      <c r="DU82" s="78" t="str">
        <f t="shared" si="117"/>
        <v/>
      </c>
      <c r="DV82" s="75" t="s">
        <v>387</v>
      </c>
      <c r="DW82" s="180" t="str">
        <f t="shared" si="118"/>
        <v/>
      </c>
      <c r="DX82" s="75">
        <v>1</v>
      </c>
      <c r="DY82" s="154" t="str">
        <f t="shared" si="119"/>
        <v/>
      </c>
      <c r="DZ82" s="506"/>
      <c r="EA82" s="812"/>
      <c r="EB82" s="808"/>
      <c r="EC82" s="808"/>
      <c r="ED82" s="816"/>
      <c r="EE82" s="845"/>
      <c r="EF82" s="744"/>
      <c r="EG82" s="745"/>
      <c r="EH82" s="745"/>
      <c r="EI82" s="745"/>
      <c r="EJ82" s="746"/>
      <c r="EK82" s="744"/>
      <c r="EL82" s="745"/>
      <c r="EM82" s="745"/>
      <c r="EN82" s="745"/>
      <c r="EO82" s="746"/>
      <c r="EP82" s="744"/>
      <c r="EQ82" s="745"/>
      <c r="ER82" s="745"/>
      <c r="ES82" s="745"/>
      <c r="ET82" s="746"/>
      <c r="EU82" s="744"/>
      <c r="EV82" s="745"/>
      <c r="EW82" s="745"/>
      <c r="EX82" s="745"/>
      <c r="EY82" s="746"/>
      <c r="EZ82" s="744"/>
      <c r="FA82" s="745"/>
      <c r="FB82" s="745"/>
      <c r="FC82" s="745"/>
      <c r="FD82" s="746"/>
      <c r="FE82" s="744"/>
      <c r="FF82" s="745"/>
      <c r="FG82" s="745"/>
      <c r="FH82" s="745"/>
      <c r="FI82" s="746"/>
      <c r="FJ82" s="858"/>
      <c r="FK82" s="745"/>
      <c r="FL82" s="745"/>
      <c r="FM82" s="745"/>
      <c r="FN82" s="907"/>
      <c r="FO82" s="210"/>
      <c r="FP82" s="43"/>
      <c r="FQ82" s="43"/>
      <c r="FR82" s="55" t="str">
        <f t="shared" si="93"/>
        <v/>
      </c>
      <c r="FS82" s="43"/>
      <c r="FT82" s="56" t="str">
        <f>IF(AR82="","",INDEX($FZ$2:$GD$2,2,MATCH(AR82,#REF!,0)))</f>
        <v/>
      </c>
      <c r="FU82" s="57" t="str">
        <f>IF(AS82="","",INDEX($FZ$2:$GD$2,2,MATCH(AS82,#REF!,0)))</f>
        <v/>
      </c>
      <c r="FV82" s="57" t="str">
        <f>IF(AT82="","",INDEX($FZ$2:$GD$2,2,MATCH(AT82,#REF!,0)))</f>
        <v/>
      </c>
      <c r="FW82" s="57" t="str">
        <f>IF(AU82="","",INDEX($FZ$2:$GD$2,2,MATCH(AU82,#REF!,0)))</f>
        <v/>
      </c>
      <c r="FX82" s="57" t="str">
        <f>IF(AV82="","",INDEX($FZ$2:$GD$2,2,MATCH(AV82,#REF!,0)))</f>
        <v/>
      </c>
      <c r="FY82" s="57" t="str">
        <f>IF(AW82="","",INDEX($FZ$2:$GD$2,2,MATCH(AW82,#REF!,0)))</f>
        <v/>
      </c>
      <c r="FZ82" s="57" t="str">
        <f>IF(AX82="","",INDEX($FZ$2:$GD$2,2,MATCH(AX82,#REF!,0)))</f>
        <v/>
      </c>
      <c r="GA82" s="57" t="str">
        <f>IF(AY82="","",INDEX($FZ$2:$GD$2,2,MATCH(AY82,#REF!,0)))</f>
        <v/>
      </c>
      <c r="GB82" s="57" t="str">
        <f>IF(AZ82="","",INDEX($FZ$2:$GD$2,2,MATCH(AZ82,#REF!,0)))</f>
        <v/>
      </c>
      <c r="GC82" s="58" t="str">
        <f>IF(BA82="","",INDEX($FZ$2:$GD$2,2,MATCH(BA82,#REF!,0)))</f>
        <v/>
      </c>
      <c r="GD82" s="59" t="e">
        <f>SUMPRODUCT(FT82:GC82,#REF!)</f>
        <v>#REF!</v>
      </c>
      <c r="GE82" s="43"/>
      <c r="GF82" s="88" t="str">
        <f t="shared" si="94"/>
        <v/>
      </c>
      <c r="GG82" s="88" t="e">
        <f t="shared" si="95"/>
        <v>#N/A</v>
      </c>
      <c r="GH82" s="88" t="e">
        <f t="shared" si="96"/>
        <v>#N/A</v>
      </c>
      <c r="GI82" s="87" t="e">
        <f t="shared" si="97"/>
        <v>#N/A</v>
      </c>
      <c r="GJ82" s="87" t="str">
        <f t="shared" si="98"/>
        <v/>
      </c>
      <c r="GK82" s="87" t="str">
        <f t="shared" si="99"/>
        <v/>
      </c>
      <c r="GL82" s="87" t="str">
        <f t="shared" si="100"/>
        <v/>
      </c>
      <c r="GM82" s="87" t="str">
        <f t="shared" si="101"/>
        <v/>
      </c>
    </row>
    <row r="83" spans="1:195" s="13" customFormat="1" ht="22.5" customHeight="1" outlineLevel="1">
      <c r="A83" s="1014"/>
      <c r="B83" s="166"/>
      <c r="C83" s="494"/>
      <c r="D83" s="664" t="s">
        <v>513</v>
      </c>
      <c r="E83" s="688" t="s">
        <v>575</v>
      </c>
      <c r="F83" s="688">
        <v>1</v>
      </c>
      <c r="G83" s="688">
        <v>1</v>
      </c>
      <c r="H83" s="688">
        <v>1</v>
      </c>
      <c r="I83" s="663" t="s">
        <v>359</v>
      </c>
      <c r="J83" s="167"/>
      <c r="K83" s="165"/>
      <c r="L83" s="665">
        <v>1983</v>
      </c>
      <c r="M83" s="167" t="str">
        <f t="shared" si="103"/>
        <v>昭58</v>
      </c>
      <c r="N83" s="665">
        <f t="shared" si="86"/>
        <v>37</v>
      </c>
      <c r="O83" s="697">
        <v>5734.7</v>
      </c>
      <c r="P83" s="693" t="s">
        <v>613</v>
      </c>
      <c r="Q83" s="68"/>
      <c r="R83" s="168"/>
      <c r="S83" s="168"/>
      <c r="T83" s="169"/>
      <c r="U83" s="461" t="e">
        <f t="shared" si="120"/>
        <v>#DIV/0!</v>
      </c>
      <c r="V83" s="461" t="e">
        <f t="shared" si="121"/>
        <v>#DIV/0!</v>
      </c>
      <c r="W83" s="462" t="e">
        <f t="shared" si="122"/>
        <v>#DIV/0!</v>
      </c>
      <c r="X83" s="68"/>
      <c r="Y83" s="68"/>
      <c r="Z83" s="68"/>
      <c r="AA83" s="68"/>
      <c r="AB83" s="68"/>
      <c r="AC83" s="79" t="str">
        <f t="shared" si="123"/>
        <v>1: 5,000㎡以上</v>
      </c>
      <c r="AD83" s="69"/>
      <c r="AE83" s="69" t="str">
        <f t="shared" si="124"/>
        <v/>
      </c>
      <c r="AF83" s="170"/>
      <c r="AG83" s="170"/>
      <c r="AH83" s="171"/>
      <c r="AI83" s="170"/>
      <c r="AJ83" s="170"/>
      <c r="AK83" s="170"/>
      <c r="AL83" s="172"/>
      <c r="AM83" s="172"/>
      <c r="AN83" s="172"/>
      <c r="AO83" s="172"/>
      <c r="AP83" s="173"/>
      <c r="AQ83" s="463" t="str">
        <f t="shared" si="125"/>
        <v/>
      </c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68">
        <f t="shared" si="126"/>
        <v>32</v>
      </c>
      <c r="BC83" s="68"/>
      <c r="BD83" s="68">
        <f t="shared" si="127"/>
        <v>32</v>
      </c>
      <c r="BE83" s="69" t="e">
        <f t="shared" si="128"/>
        <v>#REF!</v>
      </c>
      <c r="BF83" s="146"/>
      <c r="BG83" s="465"/>
      <c r="BH83" s="466"/>
      <c r="BI83" s="174"/>
      <c r="BJ83" s="175"/>
      <c r="BK83" s="467"/>
      <c r="BL83" s="465"/>
      <c r="BM83" s="441" t="str">
        <f t="shared" si="129"/>
        <v/>
      </c>
      <c r="BN83" s="663" t="s">
        <v>613</v>
      </c>
      <c r="BO83" s="663">
        <v>3</v>
      </c>
      <c r="BP83" s="441"/>
      <c r="BQ83" s="1023"/>
      <c r="BR83" s="694" t="s">
        <v>3</v>
      </c>
      <c r="BS83" s="694" t="s">
        <v>2</v>
      </c>
      <c r="BT83" s="694" t="s">
        <v>2</v>
      </c>
      <c r="BU83" s="693" t="s">
        <v>2</v>
      </c>
      <c r="BV83" s="694" t="s">
        <v>1</v>
      </c>
      <c r="BW83" s="693" t="s">
        <v>1</v>
      </c>
      <c r="BX83" s="693" t="s">
        <v>0</v>
      </c>
      <c r="BY83" s="693" t="s">
        <v>607</v>
      </c>
      <c r="BZ83" s="441"/>
      <c r="CA83" s="695" t="s">
        <v>468</v>
      </c>
      <c r="CB83" s="696" t="s">
        <v>622</v>
      </c>
      <c r="CC83" s="500">
        <v>56376000</v>
      </c>
      <c r="CD83" s="192">
        <v>1</v>
      </c>
      <c r="CE83" s="177" t="s">
        <v>387</v>
      </c>
      <c r="CF83" s="178" t="str">
        <f t="shared" si="64"/>
        <v/>
      </c>
      <c r="CG83" s="176" t="str">
        <f t="shared" si="87"/>
        <v/>
      </c>
      <c r="CH83" s="179"/>
      <c r="CI83" s="106" t="str">
        <f t="shared" si="88"/>
        <v/>
      </c>
      <c r="CJ83" s="75" t="s">
        <v>387</v>
      </c>
      <c r="CK83" s="180" t="str">
        <f t="shared" si="89"/>
        <v/>
      </c>
      <c r="CL83" s="75">
        <v>1</v>
      </c>
      <c r="CM83" s="181" t="str">
        <f t="shared" si="104"/>
        <v/>
      </c>
      <c r="CN83" s="107" t="e">
        <v>#N/A</v>
      </c>
      <c r="CO83" s="75" t="e">
        <v>#N/A</v>
      </c>
      <c r="CP83" s="180" t="e">
        <f t="shared" si="105"/>
        <v>#N/A</v>
      </c>
      <c r="CQ83" s="75">
        <v>1</v>
      </c>
      <c r="CR83" s="181" t="e">
        <f t="shared" si="106"/>
        <v>#N/A</v>
      </c>
      <c r="CS83" s="107" t="e">
        <v>#N/A</v>
      </c>
      <c r="CT83" s="75" t="e">
        <v>#N/A</v>
      </c>
      <c r="CU83" s="180" t="e">
        <f t="shared" si="90"/>
        <v>#N/A</v>
      </c>
      <c r="CV83" s="75">
        <v>1</v>
      </c>
      <c r="CW83" s="181" t="e">
        <f t="shared" si="66"/>
        <v>#N/A</v>
      </c>
      <c r="CX83" s="107" t="e">
        <v>#N/A</v>
      </c>
      <c r="CY83" s="75" t="e">
        <v>#N/A</v>
      </c>
      <c r="CZ83" s="180" t="e">
        <f t="shared" si="107"/>
        <v>#N/A</v>
      </c>
      <c r="DA83" s="75">
        <v>1</v>
      </c>
      <c r="DB83" s="182" t="e">
        <f t="shared" si="108"/>
        <v>#N/A</v>
      </c>
      <c r="DC83" s="109" t="str">
        <f t="shared" si="91"/>
        <v/>
      </c>
      <c r="DD83" s="76" t="str">
        <f t="shared" si="102"/>
        <v/>
      </c>
      <c r="DE83" s="82">
        <v>1</v>
      </c>
      <c r="DF83" s="183" t="str">
        <f t="shared" si="92"/>
        <v/>
      </c>
      <c r="DG83" s="85" t="s">
        <v>387</v>
      </c>
      <c r="DH83" s="184" t="str">
        <f t="shared" si="109"/>
        <v/>
      </c>
      <c r="DI83" s="77">
        <v>3</v>
      </c>
      <c r="DJ83" s="185" t="str">
        <f t="shared" si="110"/>
        <v/>
      </c>
      <c r="DK83" s="78" t="str">
        <f t="shared" si="111"/>
        <v/>
      </c>
      <c r="DL83" s="75" t="s">
        <v>387</v>
      </c>
      <c r="DM83" s="180" t="str">
        <f t="shared" si="112"/>
        <v/>
      </c>
      <c r="DN83" s="75">
        <v>1</v>
      </c>
      <c r="DO83" s="181" t="str">
        <f t="shared" si="113"/>
        <v/>
      </c>
      <c r="DP83" s="78" t="str">
        <f t="shared" si="114"/>
        <v/>
      </c>
      <c r="DQ83" s="75" t="s">
        <v>387</v>
      </c>
      <c r="DR83" s="180" t="str">
        <f t="shared" si="115"/>
        <v/>
      </c>
      <c r="DS83" s="75">
        <v>1</v>
      </c>
      <c r="DT83" s="181" t="str">
        <f t="shared" si="116"/>
        <v/>
      </c>
      <c r="DU83" s="78" t="str">
        <f t="shared" si="117"/>
        <v/>
      </c>
      <c r="DV83" s="75" t="s">
        <v>387</v>
      </c>
      <c r="DW83" s="180" t="str">
        <f t="shared" si="118"/>
        <v/>
      </c>
      <c r="DX83" s="75">
        <v>1</v>
      </c>
      <c r="DY83" s="154" t="str">
        <f t="shared" si="119"/>
        <v/>
      </c>
      <c r="DZ83" s="506"/>
      <c r="EA83" s="812"/>
      <c r="EB83" s="808"/>
      <c r="EC83" s="808"/>
      <c r="ED83" s="808"/>
      <c r="EE83" s="847" t="s">
        <v>624</v>
      </c>
      <c r="EF83" s="765"/>
      <c r="EG83" s="757" t="s">
        <v>626</v>
      </c>
      <c r="EH83" s="757" t="s">
        <v>626</v>
      </c>
      <c r="EI83" s="757" t="s">
        <v>626</v>
      </c>
      <c r="EJ83" s="751"/>
      <c r="EK83" s="752"/>
      <c r="EL83" s="749"/>
      <c r="EM83" s="749"/>
      <c r="EN83" s="749"/>
      <c r="EO83" s="751"/>
      <c r="EP83" s="752"/>
      <c r="EQ83" s="749"/>
      <c r="ER83" s="749"/>
      <c r="ES83" s="749"/>
      <c r="ET83" s="751"/>
      <c r="EU83" s="752"/>
      <c r="EV83" s="749"/>
      <c r="EW83" s="749"/>
      <c r="EX83" s="749"/>
      <c r="EY83" s="751"/>
      <c r="EZ83" s="769" t="s">
        <v>627</v>
      </c>
      <c r="FA83" s="770" t="s">
        <v>627</v>
      </c>
      <c r="FB83" s="770" t="s">
        <v>627</v>
      </c>
      <c r="FC83" s="770" t="s">
        <v>627</v>
      </c>
      <c r="FD83" s="751"/>
      <c r="FE83" s="752"/>
      <c r="FF83" s="749"/>
      <c r="FG83" s="749"/>
      <c r="FH83" s="749"/>
      <c r="FI83" s="751"/>
      <c r="FJ83" s="859"/>
      <c r="FK83" s="749"/>
      <c r="FL83" s="749"/>
      <c r="FM83" s="749"/>
      <c r="FN83" s="909"/>
      <c r="FO83" s="210"/>
      <c r="FP83" s="43"/>
      <c r="FQ83" s="43"/>
      <c r="FR83" s="55" t="str">
        <f t="shared" si="93"/>
        <v/>
      </c>
      <c r="FS83" s="43"/>
      <c r="FT83" s="56" t="str">
        <f>IF(AR83="","",INDEX($FZ$2:$GD$2,2,MATCH(AR83,#REF!,0)))</f>
        <v/>
      </c>
      <c r="FU83" s="57" t="str">
        <f>IF(AS83="","",INDEX($FZ$2:$GD$2,2,MATCH(AS83,#REF!,0)))</f>
        <v/>
      </c>
      <c r="FV83" s="57" t="str">
        <f>IF(AT83="","",INDEX($FZ$2:$GD$2,2,MATCH(AT83,#REF!,0)))</f>
        <v/>
      </c>
      <c r="FW83" s="57" t="str">
        <f>IF(AU83="","",INDEX($FZ$2:$GD$2,2,MATCH(AU83,#REF!,0)))</f>
        <v/>
      </c>
      <c r="FX83" s="57" t="str">
        <f>IF(AV83="","",INDEX($FZ$2:$GD$2,2,MATCH(AV83,#REF!,0)))</f>
        <v/>
      </c>
      <c r="FY83" s="57" t="str">
        <f>IF(AW83="","",INDEX($FZ$2:$GD$2,2,MATCH(AW83,#REF!,0)))</f>
        <v/>
      </c>
      <c r="FZ83" s="57" t="str">
        <f>IF(AX83="","",INDEX($FZ$2:$GD$2,2,MATCH(AX83,#REF!,0)))</f>
        <v/>
      </c>
      <c r="GA83" s="57" t="str">
        <f>IF(AY83="","",INDEX($FZ$2:$GD$2,2,MATCH(AY83,#REF!,0)))</f>
        <v/>
      </c>
      <c r="GB83" s="57" t="str">
        <f>IF(AZ83="","",INDEX($FZ$2:$GD$2,2,MATCH(AZ83,#REF!,0)))</f>
        <v/>
      </c>
      <c r="GC83" s="58" t="str">
        <f>IF(BA83="","",INDEX($FZ$2:$GD$2,2,MATCH(BA83,#REF!,0)))</f>
        <v/>
      </c>
      <c r="GD83" s="59" t="e">
        <f>SUMPRODUCT(FT83:GC83,#REF!)</f>
        <v>#REF!</v>
      </c>
      <c r="GE83" s="43"/>
      <c r="GF83" s="88" t="str">
        <f t="shared" si="94"/>
        <v/>
      </c>
      <c r="GG83" s="88" t="e">
        <f t="shared" si="95"/>
        <v>#N/A</v>
      </c>
      <c r="GH83" s="88" t="e">
        <f t="shared" si="96"/>
        <v>#N/A</v>
      </c>
      <c r="GI83" s="87" t="e">
        <f t="shared" si="97"/>
        <v>#N/A</v>
      </c>
      <c r="GJ83" s="87" t="str">
        <f t="shared" si="98"/>
        <v/>
      </c>
      <c r="GK83" s="87" t="str">
        <f t="shared" si="99"/>
        <v/>
      </c>
      <c r="GL83" s="87" t="str">
        <f t="shared" si="100"/>
        <v/>
      </c>
      <c r="GM83" s="87" t="str">
        <f t="shared" si="101"/>
        <v/>
      </c>
    </row>
    <row r="84" spans="1:195" s="13" customFormat="1" ht="22.5" customHeight="1" outlineLevel="1">
      <c r="A84" s="1014"/>
      <c r="B84" s="166"/>
      <c r="C84" s="494"/>
      <c r="D84" s="664" t="s">
        <v>513</v>
      </c>
      <c r="E84" s="688" t="s">
        <v>311</v>
      </c>
      <c r="F84" s="688">
        <v>1</v>
      </c>
      <c r="G84" s="688">
        <v>1</v>
      </c>
      <c r="H84" s="688">
        <v>1</v>
      </c>
      <c r="I84" s="663" t="s">
        <v>359</v>
      </c>
      <c r="J84" s="167"/>
      <c r="K84" s="165"/>
      <c r="L84" s="662">
        <v>1983</v>
      </c>
      <c r="M84" s="167" t="str">
        <f t="shared" si="103"/>
        <v>昭58</v>
      </c>
      <c r="N84" s="665">
        <f t="shared" si="86"/>
        <v>37</v>
      </c>
      <c r="O84" s="697">
        <v>36.630000000000003</v>
      </c>
      <c r="P84" s="703" t="s">
        <v>601</v>
      </c>
      <c r="Q84" s="68"/>
      <c r="R84" s="168"/>
      <c r="S84" s="168"/>
      <c r="T84" s="169"/>
      <c r="U84" s="461" t="e">
        <f t="shared" si="120"/>
        <v>#DIV/0!</v>
      </c>
      <c r="V84" s="461" t="e">
        <f t="shared" si="121"/>
        <v>#DIV/0!</v>
      </c>
      <c r="W84" s="462" t="e">
        <f t="shared" si="122"/>
        <v>#DIV/0!</v>
      </c>
      <c r="X84" s="68"/>
      <c r="Y84" s="68"/>
      <c r="Z84" s="68"/>
      <c r="AA84" s="68"/>
      <c r="AB84" s="68"/>
      <c r="AC84" s="79" t="str">
        <f t="shared" si="123"/>
        <v>7: 100㎡未満</v>
      </c>
      <c r="AD84" s="69"/>
      <c r="AE84" s="69" t="str">
        <f t="shared" si="124"/>
        <v/>
      </c>
      <c r="AF84" s="170"/>
      <c r="AG84" s="170"/>
      <c r="AH84" s="171"/>
      <c r="AI84" s="170"/>
      <c r="AJ84" s="170"/>
      <c r="AK84" s="170"/>
      <c r="AL84" s="172"/>
      <c r="AM84" s="172"/>
      <c r="AN84" s="172"/>
      <c r="AO84" s="172"/>
      <c r="AP84" s="173"/>
      <c r="AQ84" s="463" t="str">
        <f t="shared" si="125"/>
        <v/>
      </c>
      <c r="AR84" s="464"/>
      <c r="AS84" s="464"/>
      <c r="AT84" s="464"/>
      <c r="AU84" s="464"/>
      <c r="AV84" s="464"/>
      <c r="AW84" s="464"/>
      <c r="AX84" s="464"/>
      <c r="AY84" s="464"/>
      <c r="AZ84" s="464"/>
      <c r="BA84" s="464"/>
      <c r="BB84" s="68">
        <f t="shared" si="126"/>
        <v>32</v>
      </c>
      <c r="BC84" s="68"/>
      <c r="BD84" s="68">
        <f t="shared" si="127"/>
        <v>32</v>
      </c>
      <c r="BE84" s="69" t="e">
        <f t="shared" si="128"/>
        <v>#REF!</v>
      </c>
      <c r="BF84" s="146"/>
      <c r="BG84" s="465"/>
      <c r="BH84" s="466"/>
      <c r="BI84" s="174"/>
      <c r="BJ84" s="175"/>
      <c r="BK84" s="467"/>
      <c r="BL84" s="465"/>
      <c r="BM84" s="441" t="str">
        <f t="shared" si="129"/>
        <v/>
      </c>
      <c r="BN84" s="704" t="s">
        <v>601</v>
      </c>
      <c r="BO84" s="703" t="s">
        <v>601</v>
      </c>
      <c r="BP84" s="441"/>
      <c r="BQ84" s="1023"/>
      <c r="BR84" s="694" t="s">
        <v>607</v>
      </c>
      <c r="BS84" s="694" t="s">
        <v>607</v>
      </c>
      <c r="BT84" s="694" t="s">
        <v>607</v>
      </c>
      <c r="BU84" s="694" t="s">
        <v>607</v>
      </c>
      <c r="BV84" s="694" t="s">
        <v>1</v>
      </c>
      <c r="BW84" s="694" t="s">
        <v>607</v>
      </c>
      <c r="BX84" s="694" t="s">
        <v>607</v>
      </c>
      <c r="BY84" s="694" t="s">
        <v>2</v>
      </c>
      <c r="BZ84" s="441"/>
      <c r="CA84" s="695"/>
      <c r="CB84" s="696"/>
      <c r="CC84" s="500">
        <v>8795800</v>
      </c>
      <c r="CD84" s="192">
        <v>1</v>
      </c>
      <c r="CE84" s="177" t="s">
        <v>387</v>
      </c>
      <c r="CF84" s="178" t="str">
        <f t="shared" si="64"/>
        <v/>
      </c>
      <c r="CG84" s="176" t="str">
        <f t="shared" si="87"/>
        <v/>
      </c>
      <c r="CH84" s="179"/>
      <c r="CI84" s="106" t="str">
        <f t="shared" si="88"/>
        <v/>
      </c>
      <c r="CJ84" s="75" t="s">
        <v>387</v>
      </c>
      <c r="CK84" s="180" t="str">
        <f t="shared" si="89"/>
        <v/>
      </c>
      <c r="CL84" s="75">
        <v>1</v>
      </c>
      <c r="CM84" s="181" t="str">
        <f t="shared" si="104"/>
        <v/>
      </c>
      <c r="CN84" s="107" t="e">
        <v>#N/A</v>
      </c>
      <c r="CO84" s="75" t="e">
        <v>#N/A</v>
      </c>
      <c r="CP84" s="180" t="e">
        <f t="shared" si="105"/>
        <v>#N/A</v>
      </c>
      <c r="CQ84" s="75">
        <v>1</v>
      </c>
      <c r="CR84" s="181" t="e">
        <f t="shared" si="106"/>
        <v>#N/A</v>
      </c>
      <c r="CS84" s="107" t="e">
        <v>#N/A</v>
      </c>
      <c r="CT84" s="75" t="e">
        <v>#N/A</v>
      </c>
      <c r="CU84" s="180" t="e">
        <f t="shared" si="90"/>
        <v>#N/A</v>
      </c>
      <c r="CV84" s="75">
        <v>1</v>
      </c>
      <c r="CW84" s="181" t="e">
        <f t="shared" si="66"/>
        <v>#N/A</v>
      </c>
      <c r="CX84" s="107" t="e">
        <v>#N/A</v>
      </c>
      <c r="CY84" s="75" t="e">
        <v>#N/A</v>
      </c>
      <c r="CZ84" s="180" t="e">
        <f t="shared" si="107"/>
        <v>#N/A</v>
      </c>
      <c r="DA84" s="75">
        <v>1</v>
      </c>
      <c r="DB84" s="182" t="e">
        <f t="shared" si="108"/>
        <v>#N/A</v>
      </c>
      <c r="DC84" s="109" t="str">
        <f t="shared" si="91"/>
        <v/>
      </c>
      <c r="DD84" s="76" t="str">
        <f t="shared" si="102"/>
        <v/>
      </c>
      <c r="DE84" s="82">
        <v>1</v>
      </c>
      <c r="DF84" s="183" t="str">
        <f t="shared" si="92"/>
        <v/>
      </c>
      <c r="DG84" s="85" t="s">
        <v>387</v>
      </c>
      <c r="DH84" s="184" t="str">
        <f t="shared" si="109"/>
        <v/>
      </c>
      <c r="DI84" s="77">
        <v>3</v>
      </c>
      <c r="DJ84" s="185" t="str">
        <f t="shared" si="110"/>
        <v/>
      </c>
      <c r="DK84" s="78" t="str">
        <f t="shared" si="111"/>
        <v/>
      </c>
      <c r="DL84" s="75" t="s">
        <v>387</v>
      </c>
      <c r="DM84" s="180" t="str">
        <f t="shared" si="112"/>
        <v/>
      </c>
      <c r="DN84" s="75">
        <v>1</v>
      </c>
      <c r="DO84" s="181" t="str">
        <f t="shared" si="113"/>
        <v/>
      </c>
      <c r="DP84" s="78" t="str">
        <f t="shared" si="114"/>
        <v/>
      </c>
      <c r="DQ84" s="75" t="s">
        <v>387</v>
      </c>
      <c r="DR84" s="180" t="str">
        <f t="shared" si="115"/>
        <v/>
      </c>
      <c r="DS84" s="75">
        <v>1</v>
      </c>
      <c r="DT84" s="181" t="str">
        <f t="shared" si="116"/>
        <v/>
      </c>
      <c r="DU84" s="78" t="str">
        <f t="shared" si="117"/>
        <v/>
      </c>
      <c r="DV84" s="75" t="s">
        <v>387</v>
      </c>
      <c r="DW84" s="180" t="str">
        <f t="shared" si="118"/>
        <v/>
      </c>
      <c r="DX84" s="75">
        <v>1</v>
      </c>
      <c r="DY84" s="154" t="str">
        <f t="shared" si="119"/>
        <v/>
      </c>
      <c r="DZ84" s="506"/>
      <c r="EA84" s="812"/>
      <c r="EB84" s="808"/>
      <c r="EC84" s="808"/>
      <c r="ED84" s="808"/>
      <c r="EE84" s="845"/>
      <c r="EF84" s="744"/>
      <c r="EG84" s="745"/>
      <c r="EH84" s="745"/>
      <c r="EI84" s="745"/>
      <c r="EJ84" s="746"/>
      <c r="EK84" s="744"/>
      <c r="EL84" s="745"/>
      <c r="EM84" s="745"/>
      <c r="EN84" s="745"/>
      <c r="EO84" s="746"/>
      <c r="EP84" s="744"/>
      <c r="EQ84" s="745"/>
      <c r="ER84" s="745"/>
      <c r="ES84" s="745"/>
      <c r="ET84" s="746"/>
      <c r="EU84" s="744"/>
      <c r="EV84" s="745"/>
      <c r="EW84" s="745"/>
      <c r="EX84" s="745"/>
      <c r="EY84" s="746"/>
      <c r="EZ84" s="744"/>
      <c r="FA84" s="745"/>
      <c r="FB84" s="745"/>
      <c r="FC84" s="745"/>
      <c r="FD84" s="746"/>
      <c r="FE84" s="744"/>
      <c r="FF84" s="745"/>
      <c r="FG84" s="745"/>
      <c r="FH84" s="745"/>
      <c r="FI84" s="746"/>
      <c r="FJ84" s="858"/>
      <c r="FK84" s="745"/>
      <c r="FL84" s="745"/>
      <c r="FM84" s="745"/>
      <c r="FN84" s="907"/>
      <c r="FO84" s="210"/>
      <c r="FP84" s="43"/>
      <c r="FQ84" s="43"/>
      <c r="FR84" s="55" t="str">
        <f t="shared" si="93"/>
        <v/>
      </c>
      <c r="FS84" s="43"/>
      <c r="FT84" s="56" t="str">
        <f>IF(AR84="","",INDEX($FZ$2:$GD$2,2,MATCH(AR84,#REF!,0)))</f>
        <v/>
      </c>
      <c r="FU84" s="57" t="str">
        <f>IF(AS84="","",INDEX($FZ$2:$GD$2,2,MATCH(AS84,#REF!,0)))</f>
        <v/>
      </c>
      <c r="FV84" s="57" t="str">
        <f>IF(AT84="","",INDEX($FZ$2:$GD$2,2,MATCH(AT84,#REF!,0)))</f>
        <v/>
      </c>
      <c r="FW84" s="57" t="str">
        <f>IF(AU84="","",INDEX($FZ$2:$GD$2,2,MATCH(AU84,#REF!,0)))</f>
        <v/>
      </c>
      <c r="FX84" s="57" t="str">
        <f>IF(AV84="","",INDEX($FZ$2:$GD$2,2,MATCH(AV84,#REF!,0)))</f>
        <v/>
      </c>
      <c r="FY84" s="57" t="str">
        <f>IF(AW84="","",INDEX($FZ$2:$GD$2,2,MATCH(AW84,#REF!,0)))</f>
        <v/>
      </c>
      <c r="FZ84" s="57" t="str">
        <f>IF(AX84="","",INDEX($FZ$2:$GD$2,2,MATCH(AX84,#REF!,0)))</f>
        <v/>
      </c>
      <c r="GA84" s="57" t="str">
        <f>IF(AY84="","",INDEX($FZ$2:$GD$2,2,MATCH(AY84,#REF!,0)))</f>
        <v/>
      </c>
      <c r="GB84" s="57" t="str">
        <f>IF(AZ84="","",INDEX($FZ$2:$GD$2,2,MATCH(AZ84,#REF!,0)))</f>
        <v/>
      </c>
      <c r="GC84" s="58" t="str">
        <f>IF(BA84="","",INDEX($FZ$2:$GD$2,2,MATCH(BA84,#REF!,0)))</f>
        <v/>
      </c>
      <c r="GD84" s="59" t="e">
        <f>SUMPRODUCT(FT84:GC84,#REF!)</f>
        <v>#REF!</v>
      </c>
      <c r="GE84" s="43"/>
      <c r="GF84" s="88" t="str">
        <f t="shared" si="94"/>
        <v/>
      </c>
      <c r="GG84" s="88" t="e">
        <f t="shared" si="95"/>
        <v>#N/A</v>
      </c>
      <c r="GH84" s="88" t="e">
        <f t="shared" si="96"/>
        <v>#N/A</v>
      </c>
      <c r="GI84" s="87" t="e">
        <f t="shared" si="97"/>
        <v>#N/A</v>
      </c>
      <c r="GJ84" s="87" t="str">
        <f t="shared" si="98"/>
        <v/>
      </c>
      <c r="GK84" s="87" t="str">
        <f t="shared" si="99"/>
        <v/>
      </c>
      <c r="GL84" s="87" t="str">
        <f t="shared" si="100"/>
        <v/>
      </c>
      <c r="GM84" s="87" t="str">
        <f t="shared" si="101"/>
        <v/>
      </c>
    </row>
    <row r="85" spans="1:195" s="13" customFormat="1" ht="22.5" customHeight="1" outlineLevel="1">
      <c r="A85" s="1014"/>
      <c r="B85" s="166"/>
      <c r="C85" s="494"/>
      <c r="D85" s="664" t="s">
        <v>513</v>
      </c>
      <c r="E85" s="688" t="s">
        <v>576</v>
      </c>
      <c r="F85" s="688">
        <v>1</v>
      </c>
      <c r="G85" s="688">
        <v>1</v>
      </c>
      <c r="H85" s="688">
        <v>1</v>
      </c>
      <c r="I85" s="663" t="s">
        <v>359</v>
      </c>
      <c r="J85" s="167"/>
      <c r="K85" s="165"/>
      <c r="L85" s="662">
        <v>1983</v>
      </c>
      <c r="M85" s="167" t="str">
        <f t="shared" si="103"/>
        <v>昭58</v>
      </c>
      <c r="N85" s="665">
        <f t="shared" si="86"/>
        <v>37</v>
      </c>
      <c r="O85" s="697">
        <v>560</v>
      </c>
      <c r="P85" s="694" t="s">
        <v>70</v>
      </c>
      <c r="Q85" s="68"/>
      <c r="R85" s="168"/>
      <c r="S85" s="168"/>
      <c r="T85" s="169"/>
      <c r="U85" s="461" t="e">
        <f t="shared" si="120"/>
        <v>#DIV/0!</v>
      </c>
      <c r="V85" s="461" t="e">
        <f t="shared" si="121"/>
        <v>#DIV/0!</v>
      </c>
      <c r="W85" s="462" t="e">
        <f t="shared" si="122"/>
        <v>#DIV/0!</v>
      </c>
      <c r="X85" s="68"/>
      <c r="Y85" s="68"/>
      <c r="Z85" s="68"/>
      <c r="AA85" s="68"/>
      <c r="AB85" s="68"/>
      <c r="AC85" s="79" t="str">
        <f t="shared" si="123"/>
        <v>4: 500㎡以上</v>
      </c>
      <c r="AD85" s="69"/>
      <c r="AE85" s="69" t="str">
        <f t="shared" si="124"/>
        <v/>
      </c>
      <c r="AF85" s="170"/>
      <c r="AG85" s="170"/>
      <c r="AH85" s="171"/>
      <c r="AI85" s="170"/>
      <c r="AJ85" s="170"/>
      <c r="AK85" s="170"/>
      <c r="AL85" s="172"/>
      <c r="AM85" s="172"/>
      <c r="AN85" s="172"/>
      <c r="AO85" s="172"/>
      <c r="AP85" s="173"/>
      <c r="AQ85" s="463" t="str">
        <f t="shared" si="125"/>
        <v/>
      </c>
      <c r="AR85" s="464"/>
      <c r="AS85" s="464"/>
      <c r="AT85" s="464"/>
      <c r="AU85" s="464"/>
      <c r="AV85" s="464"/>
      <c r="AW85" s="464"/>
      <c r="AX85" s="464"/>
      <c r="AY85" s="464"/>
      <c r="AZ85" s="464"/>
      <c r="BA85" s="464"/>
      <c r="BB85" s="68">
        <f t="shared" si="126"/>
        <v>32</v>
      </c>
      <c r="BC85" s="68"/>
      <c r="BD85" s="68">
        <f t="shared" si="127"/>
        <v>32</v>
      </c>
      <c r="BE85" s="69" t="e">
        <f t="shared" si="128"/>
        <v>#REF!</v>
      </c>
      <c r="BF85" s="146"/>
      <c r="BG85" s="465"/>
      <c r="BH85" s="466"/>
      <c r="BI85" s="174"/>
      <c r="BJ85" s="175"/>
      <c r="BK85" s="467"/>
      <c r="BL85" s="465"/>
      <c r="BM85" s="441" t="str">
        <f t="shared" si="129"/>
        <v/>
      </c>
      <c r="BN85" s="661" t="s">
        <v>70</v>
      </c>
      <c r="BO85" s="661">
        <v>1</v>
      </c>
      <c r="BP85" s="441"/>
      <c r="BQ85" s="1023"/>
      <c r="BR85" s="694" t="s">
        <v>1</v>
      </c>
      <c r="BS85" s="694" t="s">
        <v>607</v>
      </c>
      <c r="BT85" s="694" t="s">
        <v>607</v>
      </c>
      <c r="BU85" s="694" t="s">
        <v>1</v>
      </c>
      <c r="BV85" s="694" t="s">
        <v>607</v>
      </c>
      <c r="BW85" s="694" t="s">
        <v>607</v>
      </c>
      <c r="BX85" s="694" t="s">
        <v>607</v>
      </c>
      <c r="BY85" s="694" t="s">
        <v>607</v>
      </c>
      <c r="BZ85" s="441"/>
      <c r="CA85" s="695"/>
      <c r="CB85" s="696"/>
      <c r="CC85" s="499"/>
      <c r="CD85" s="192">
        <v>1</v>
      </c>
      <c r="CE85" s="177" t="s">
        <v>387</v>
      </c>
      <c r="CF85" s="178" t="str">
        <f t="shared" si="64"/>
        <v/>
      </c>
      <c r="CG85" s="176" t="str">
        <f t="shared" si="87"/>
        <v/>
      </c>
      <c r="CH85" s="179"/>
      <c r="CI85" s="106" t="str">
        <f t="shared" si="88"/>
        <v/>
      </c>
      <c r="CJ85" s="75" t="s">
        <v>387</v>
      </c>
      <c r="CK85" s="180" t="str">
        <f t="shared" si="89"/>
        <v/>
      </c>
      <c r="CL85" s="75">
        <v>1</v>
      </c>
      <c r="CM85" s="181" t="str">
        <f t="shared" si="104"/>
        <v/>
      </c>
      <c r="CN85" s="107" t="e">
        <v>#N/A</v>
      </c>
      <c r="CO85" s="75" t="e">
        <v>#N/A</v>
      </c>
      <c r="CP85" s="180" t="e">
        <f t="shared" si="105"/>
        <v>#N/A</v>
      </c>
      <c r="CQ85" s="75">
        <v>1</v>
      </c>
      <c r="CR85" s="181" t="e">
        <f t="shared" si="106"/>
        <v>#N/A</v>
      </c>
      <c r="CS85" s="107" t="e">
        <v>#N/A</v>
      </c>
      <c r="CT85" s="75" t="e">
        <v>#N/A</v>
      </c>
      <c r="CU85" s="180" t="e">
        <f t="shared" si="90"/>
        <v>#N/A</v>
      </c>
      <c r="CV85" s="75">
        <v>1</v>
      </c>
      <c r="CW85" s="181" t="e">
        <f t="shared" si="66"/>
        <v>#N/A</v>
      </c>
      <c r="CX85" s="107" t="e">
        <v>#N/A</v>
      </c>
      <c r="CY85" s="75" t="e">
        <v>#N/A</v>
      </c>
      <c r="CZ85" s="180" t="e">
        <f t="shared" si="107"/>
        <v>#N/A</v>
      </c>
      <c r="DA85" s="75">
        <v>1</v>
      </c>
      <c r="DB85" s="182" t="e">
        <f t="shared" si="108"/>
        <v>#N/A</v>
      </c>
      <c r="DC85" s="109" t="str">
        <f t="shared" si="91"/>
        <v/>
      </c>
      <c r="DD85" s="76" t="str">
        <f t="shared" si="102"/>
        <v/>
      </c>
      <c r="DE85" s="82">
        <v>1</v>
      </c>
      <c r="DF85" s="183" t="str">
        <f t="shared" si="92"/>
        <v/>
      </c>
      <c r="DG85" s="85" t="s">
        <v>387</v>
      </c>
      <c r="DH85" s="184" t="str">
        <f t="shared" si="109"/>
        <v/>
      </c>
      <c r="DI85" s="77">
        <v>3</v>
      </c>
      <c r="DJ85" s="185" t="str">
        <f t="shared" si="110"/>
        <v/>
      </c>
      <c r="DK85" s="78" t="str">
        <f t="shared" si="111"/>
        <v/>
      </c>
      <c r="DL85" s="75" t="s">
        <v>387</v>
      </c>
      <c r="DM85" s="180" t="str">
        <f t="shared" si="112"/>
        <v/>
      </c>
      <c r="DN85" s="75">
        <v>1</v>
      </c>
      <c r="DO85" s="181" t="str">
        <f t="shared" si="113"/>
        <v/>
      </c>
      <c r="DP85" s="78" t="str">
        <f t="shared" si="114"/>
        <v/>
      </c>
      <c r="DQ85" s="75" t="s">
        <v>387</v>
      </c>
      <c r="DR85" s="180" t="str">
        <f t="shared" si="115"/>
        <v/>
      </c>
      <c r="DS85" s="75">
        <v>1</v>
      </c>
      <c r="DT85" s="181" t="str">
        <f t="shared" si="116"/>
        <v/>
      </c>
      <c r="DU85" s="78" t="str">
        <f t="shared" si="117"/>
        <v/>
      </c>
      <c r="DV85" s="75" t="s">
        <v>387</v>
      </c>
      <c r="DW85" s="180" t="str">
        <f t="shared" si="118"/>
        <v/>
      </c>
      <c r="DX85" s="75">
        <v>1</v>
      </c>
      <c r="DY85" s="154" t="str">
        <f t="shared" si="119"/>
        <v/>
      </c>
      <c r="DZ85" s="506"/>
      <c r="EA85" s="831"/>
      <c r="EB85" s="832"/>
      <c r="EC85" s="832"/>
      <c r="ED85" s="808"/>
      <c r="EE85" s="845"/>
      <c r="EF85" s="752"/>
      <c r="EG85" s="749"/>
      <c r="EH85" s="749"/>
      <c r="EI85" s="749"/>
      <c r="EJ85" s="751"/>
      <c r="EK85" s="752"/>
      <c r="EL85" s="749"/>
      <c r="EM85" s="749"/>
      <c r="EN85" s="749"/>
      <c r="EO85" s="751"/>
      <c r="EP85" s="752"/>
      <c r="EQ85" s="749"/>
      <c r="ER85" s="749"/>
      <c r="ES85" s="749"/>
      <c r="ET85" s="751"/>
      <c r="EU85" s="752"/>
      <c r="EV85" s="749"/>
      <c r="EW85" s="749"/>
      <c r="EX85" s="749"/>
      <c r="EY85" s="751"/>
      <c r="EZ85" s="752"/>
      <c r="FA85" s="749"/>
      <c r="FB85" s="749"/>
      <c r="FC85" s="749"/>
      <c r="FD85" s="751"/>
      <c r="FE85" s="752"/>
      <c r="FF85" s="749"/>
      <c r="FG85" s="749"/>
      <c r="FH85" s="749"/>
      <c r="FI85" s="751"/>
      <c r="FJ85" s="859"/>
      <c r="FK85" s="749"/>
      <c r="FL85" s="749"/>
      <c r="FM85" s="749"/>
      <c r="FN85" s="909"/>
      <c r="FO85" s="210"/>
      <c r="FP85" s="43"/>
      <c r="FQ85" s="43"/>
      <c r="FR85" s="55" t="str">
        <f t="shared" si="93"/>
        <v/>
      </c>
      <c r="FS85" s="43"/>
      <c r="FT85" s="56" t="str">
        <f>IF(AR85="","",INDEX($FZ$2:$GD$2,2,MATCH(AR85,#REF!,0)))</f>
        <v/>
      </c>
      <c r="FU85" s="57" t="str">
        <f>IF(AS85="","",INDEX($FZ$2:$GD$2,2,MATCH(AS85,#REF!,0)))</f>
        <v/>
      </c>
      <c r="FV85" s="57" t="str">
        <f>IF(AT85="","",INDEX($FZ$2:$GD$2,2,MATCH(AT85,#REF!,0)))</f>
        <v/>
      </c>
      <c r="FW85" s="57" t="str">
        <f>IF(AU85="","",INDEX($FZ$2:$GD$2,2,MATCH(AU85,#REF!,0)))</f>
        <v/>
      </c>
      <c r="FX85" s="57" t="str">
        <f>IF(AV85="","",INDEX($FZ$2:$GD$2,2,MATCH(AV85,#REF!,0)))</f>
        <v/>
      </c>
      <c r="FY85" s="57" t="str">
        <f>IF(AW85="","",INDEX($FZ$2:$GD$2,2,MATCH(AW85,#REF!,0)))</f>
        <v/>
      </c>
      <c r="FZ85" s="57" t="str">
        <f>IF(AX85="","",INDEX($FZ$2:$GD$2,2,MATCH(AX85,#REF!,0)))</f>
        <v/>
      </c>
      <c r="GA85" s="57" t="str">
        <f>IF(AY85="","",INDEX($FZ$2:$GD$2,2,MATCH(AY85,#REF!,0)))</f>
        <v/>
      </c>
      <c r="GB85" s="57" t="str">
        <f>IF(AZ85="","",INDEX($FZ$2:$GD$2,2,MATCH(AZ85,#REF!,0)))</f>
        <v/>
      </c>
      <c r="GC85" s="58" t="str">
        <f>IF(BA85="","",INDEX($FZ$2:$GD$2,2,MATCH(BA85,#REF!,0)))</f>
        <v/>
      </c>
      <c r="GD85" s="59" t="e">
        <f>SUMPRODUCT(FT85:GC85,#REF!)</f>
        <v>#REF!</v>
      </c>
      <c r="GE85" s="43"/>
      <c r="GF85" s="88" t="str">
        <f t="shared" si="94"/>
        <v/>
      </c>
      <c r="GG85" s="88" t="e">
        <f t="shared" si="95"/>
        <v>#N/A</v>
      </c>
      <c r="GH85" s="88" t="e">
        <f t="shared" si="96"/>
        <v>#N/A</v>
      </c>
      <c r="GI85" s="87" t="e">
        <f t="shared" si="97"/>
        <v>#N/A</v>
      </c>
      <c r="GJ85" s="87" t="str">
        <f t="shared" si="98"/>
        <v/>
      </c>
      <c r="GK85" s="87" t="str">
        <f t="shared" si="99"/>
        <v/>
      </c>
      <c r="GL85" s="87" t="str">
        <f t="shared" si="100"/>
        <v/>
      </c>
      <c r="GM85" s="87" t="str">
        <f t="shared" si="101"/>
        <v/>
      </c>
    </row>
    <row r="86" spans="1:195" s="13" customFormat="1" ht="22.5" customHeight="1" outlineLevel="1">
      <c r="A86" s="1014"/>
      <c r="B86" s="166"/>
      <c r="C86" s="494"/>
      <c r="D86" s="664" t="s">
        <v>513</v>
      </c>
      <c r="E86" s="667" t="s">
        <v>577</v>
      </c>
      <c r="F86" s="688">
        <v>1</v>
      </c>
      <c r="G86" s="688">
        <v>1</v>
      </c>
      <c r="H86" s="688">
        <v>1</v>
      </c>
      <c r="I86" s="661" t="s">
        <v>359</v>
      </c>
      <c r="J86" s="167"/>
      <c r="K86" s="165"/>
      <c r="L86" s="665">
        <v>1983</v>
      </c>
      <c r="M86" s="167" t="str">
        <f t="shared" si="103"/>
        <v>昭58</v>
      </c>
      <c r="N86" s="665">
        <f t="shared" si="86"/>
        <v>37</v>
      </c>
      <c r="O86" s="995" t="s">
        <v>601</v>
      </c>
      <c r="P86" s="703" t="s">
        <v>601</v>
      </c>
      <c r="Q86" s="68"/>
      <c r="R86" s="168"/>
      <c r="S86" s="168"/>
      <c r="T86" s="169"/>
      <c r="U86" s="461" t="str">
        <f t="shared" si="120"/>
        <v/>
      </c>
      <c r="V86" s="461" t="str">
        <f t="shared" si="121"/>
        <v/>
      </c>
      <c r="W86" s="462" t="str">
        <f t="shared" si="122"/>
        <v/>
      </c>
      <c r="X86" s="68"/>
      <c r="Y86" s="68"/>
      <c r="Z86" s="68"/>
      <c r="AA86" s="68"/>
      <c r="AB86" s="68"/>
      <c r="AC86" s="79" t="str">
        <f t="shared" si="123"/>
        <v/>
      </c>
      <c r="AD86" s="69"/>
      <c r="AE86" s="69" t="str">
        <f t="shared" si="124"/>
        <v/>
      </c>
      <c r="AF86" s="170"/>
      <c r="AG86" s="170"/>
      <c r="AH86" s="171"/>
      <c r="AI86" s="170"/>
      <c r="AJ86" s="170"/>
      <c r="AK86" s="170"/>
      <c r="AL86" s="172"/>
      <c r="AM86" s="172"/>
      <c r="AN86" s="172"/>
      <c r="AO86" s="172"/>
      <c r="AP86" s="173"/>
      <c r="AQ86" s="463" t="str">
        <f t="shared" si="125"/>
        <v/>
      </c>
      <c r="AR86" s="464"/>
      <c r="AS86" s="464"/>
      <c r="AT86" s="464"/>
      <c r="AU86" s="464"/>
      <c r="AV86" s="464"/>
      <c r="AW86" s="464"/>
      <c r="AX86" s="464"/>
      <c r="AY86" s="464"/>
      <c r="AZ86" s="464"/>
      <c r="BA86" s="464"/>
      <c r="BB86" s="68">
        <f t="shared" si="126"/>
        <v>32</v>
      </c>
      <c r="BC86" s="68"/>
      <c r="BD86" s="68">
        <f t="shared" si="127"/>
        <v>32</v>
      </c>
      <c r="BE86" s="69" t="e">
        <f t="shared" si="128"/>
        <v>#REF!</v>
      </c>
      <c r="BF86" s="146"/>
      <c r="BG86" s="465"/>
      <c r="BH86" s="466"/>
      <c r="BI86" s="174"/>
      <c r="BJ86" s="175"/>
      <c r="BK86" s="467"/>
      <c r="BL86" s="465"/>
      <c r="BM86" s="441" t="str">
        <f t="shared" si="129"/>
        <v/>
      </c>
      <c r="BN86" s="704" t="s">
        <v>601</v>
      </c>
      <c r="BO86" s="703" t="s">
        <v>601</v>
      </c>
      <c r="BP86" s="441"/>
      <c r="BQ86" s="1023"/>
      <c r="BR86" s="694" t="s">
        <v>607</v>
      </c>
      <c r="BS86" s="694" t="s">
        <v>607</v>
      </c>
      <c r="BT86" s="694" t="s">
        <v>607</v>
      </c>
      <c r="BU86" s="694" t="s">
        <v>607</v>
      </c>
      <c r="BV86" s="694" t="s">
        <v>1</v>
      </c>
      <c r="BW86" s="694" t="s">
        <v>607</v>
      </c>
      <c r="BX86" s="694" t="s">
        <v>607</v>
      </c>
      <c r="BY86" s="694" t="s">
        <v>2</v>
      </c>
      <c r="BZ86" s="441"/>
      <c r="CA86" s="695"/>
      <c r="CB86" s="696"/>
      <c r="CC86" s="499"/>
      <c r="CD86" s="192">
        <v>1</v>
      </c>
      <c r="CE86" s="177" t="s">
        <v>387</v>
      </c>
      <c r="CF86" s="178" t="str">
        <f t="shared" si="64"/>
        <v/>
      </c>
      <c r="CG86" s="176" t="str">
        <f t="shared" si="87"/>
        <v/>
      </c>
      <c r="CH86" s="179"/>
      <c r="CI86" s="106" t="str">
        <f t="shared" si="88"/>
        <v/>
      </c>
      <c r="CJ86" s="75" t="s">
        <v>387</v>
      </c>
      <c r="CK86" s="180" t="str">
        <f t="shared" si="89"/>
        <v/>
      </c>
      <c r="CL86" s="75">
        <v>1</v>
      </c>
      <c r="CM86" s="181" t="str">
        <f t="shared" si="104"/>
        <v/>
      </c>
      <c r="CN86" s="107" t="e">
        <v>#N/A</v>
      </c>
      <c r="CO86" s="75" t="e">
        <v>#N/A</v>
      </c>
      <c r="CP86" s="180" t="e">
        <f t="shared" si="105"/>
        <v>#N/A</v>
      </c>
      <c r="CQ86" s="75">
        <v>1</v>
      </c>
      <c r="CR86" s="181" t="e">
        <f t="shared" si="106"/>
        <v>#N/A</v>
      </c>
      <c r="CS86" s="107" t="e">
        <v>#N/A</v>
      </c>
      <c r="CT86" s="75" t="e">
        <v>#N/A</v>
      </c>
      <c r="CU86" s="180" t="e">
        <f t="shared" si="90"/>
        <v>#N/A</v>
      </c>
      <c r="CV86" s="75">
        <v>1</v>
      </c>
      <c r="CW86" s="181" t="e">
        <f t="shared" si="66"/>
        <v>#N/A</v>
      </c>
      <c r="CX86" s="107" t="e">
        <v>#N/A</v>
      </c>
      <c r="CY86" s="75" t="e">
        <v>#N/A</v>
      </c>
      <c r="CZ86" s="180" t="e">
        <f t="shared" si="107"/>
        <v>#N/A</v>
      </c>
      <c r="DA86" s="75">
        <v>1</v>
      </c>
      <c r="DB86" s="182" t="e">
        <f t="shared" si="108"/>
        <v>#N/A</v>
      </c>
      <c r="DC86" s="109" t="str">
        <f t="shared" si="91"/>
        <v/>
      </c>
      <c r="DD86" s="76" t="str">
        <f t="shared" si="102"/>
        <v/>
      </c>
      <c r="DE86" s="82">
        <v>1</v>
      </c>
      <c r="DF86" s="183" t="str">
        <f t="shared" si="92"/>
        <v/>
      </c>
      <c r="DG86" s="85" t="s">
        <v>387</v>
      </c>
      <c r="DH86" s="184" t="str">
        <f t="shared" si="109"/>
        <v/>
      </c>
      <c r="DI86" s="77">
        <v>3</v>
      </c>
      <c r="DJ86" s="185" t="str">
        <f t="shared" si="110"/>
        <v/>
      </c>
      <c r="DK86" s="78" t="str">
        <f t="shared" si="111"/>
        <v/>
      </c>
      <c r="DL86" s="75" t="s">
        <v>387</v>
      </c>
      <c r="DM86" s="180" t="str">
        <f t="shared" si="112"/>
        <v/>
      </c>
      <c r="DN86" s="75">
        <v>1</v>
      </c>
      <c r="DO86" s="181" t="str">
        <f t="shared" si="113"/>
        <v/>
      </c>
      <c r="DP86" s="78" t="str">
        <f t="shared" si="114"/>
        <v/>
      </c>
      <c r="DQ86" s="75" t="s">
        <v>387</v>
      </c>
      <c r="DR86" s="180" t="str">
        <f t="shared" si="115"/>
        <v/>
      </c>
      <c r="DS86" s="75">
        <v>1</v>
      </c>
      <c r="DT86" s="181" t="str">
        <f t="shared" si="116"/>
        <v/>
      </c>
      <c r="DU86" s="78" t="str">
        <f t="shared" si="117"/>
        <v/>
      </c>
      <c r="DV86" s="75" t="s">
        <v>387</v>
      </c>
      <c r="DW86" s="180" t="str">
        <f t="shared" si="118"/>
        <v/>
      </c>
      <c r="DX86" s="75">
        <v>1</v>
      </c>
      <c r="DY86" s="154" t="str">
        <f t="shared" si="119"/>
        <v/>
      </c>
      <c r="DZ86" s="506"/>
      <c r="EA86" s="827"/>
      <c r="EB86" s="785"/>
      <c r="EC86" s="785"/>
      <c r="ED86" s="785"/>
      <c r="EE86" s="849"/>
      <c r="EF86" s="759"/>
      <c r="EG86" s="785"/>
      <c r="EH86" s="785"/>
      <c r="EI86" s="785"/>
      <c r="EJ86" s="786"/>
      <c r="EK86" s="759"/>
      <c r="EL86" s="785"/>
      <c r="EM86" s="785"/>
      <c r="EN86" s="785"/>
      <c r="EO86" s="786"/>
      <c r="EP86" s="759"/>
      <c r="EQ86" s="785"/>
      <c r="ER86" s="785"/>
      <c r="ES86" s="785"/>
      <c r="ET86" s="786"/>
      <c r="EU86" s="759"/>
      <c r="EV86" s="785"/>
      <c r="EW86" s="785"/>
      <c r="EX86" s="785"/>
      <c r="EY86" s="786"/>
      <c r="EZ86" s="759"/>
      <c r="FA86" s="785"/>
      <c r="FB86" s="785"/>
      <c r="FC86" s="785"/>
      <c r="FD86" s="786"/>
      <c r="FE86" s="759"/>
      <c r="FF86" s="785"/>
      <c r="FG86" s="785"/>
      <c r="FH86" s="785"/>
      <c r="FI86" s="786"/>
      <c r="FJ86" s="862"/>
      <c r="FK86" s="785"/>
      <c r="FL86" s="785"/>
      <c r="FM86" s="785"/>
      <c r="FN86" s="911"/>
      <c r="FO86" s="210"/>
      <c r="FP86" s="43"/>
      <c r="FQ86" s="43"/>
      <c r="FR86" s="55" t="str">
        <f t="shared" si="93"/>
        <v/>
      </c>
      <c r="FS86" s="43"/>
      <c r="FT86" s="56" t="str">
        <f>IF(AR86="","",INDEX($FZ$2:$GD$2,2,MATCH(AR86,#REF!,0)))</f>
        <v/>
      </c>
      <c r="FU86" s="57" t="str">
        <f>IF(AS86="","",INDEX($FZ$2:$GD$2,2,MATCH(AS86,#REF!,0)))</f>
        <v/>
      </c>
      <c r="FV86" s="57" t="str">
        <f>IF(AT86="","",INDEX($FZ$2:$GD$2,2,MATCH(AT86,#REF!,0)))</f>
        <v/>
      </c>
      <c r="FW86" s="57" t="str">
        <f>IF(AU86="","",INDEX($FZ$2:$GD$2,2,MATCH(AU86,#REF!,0)))</f>
        <v/>
      </c>
      <c r="FX86" s="57" t="str">
        <f>IF(AV86="","",INDEX($FZ$2:$GD$2,2,MATCH(AV86,#REF!,0)))</f>
        <v/>
      </c>
      <c r="FY86" s="57" t="str">
        <f>IF(AW86="","",INDEX($FZ$2:$GD$2,2,MATCH(AW86,#REF!,0)))</f>
        <v/>
      </c>
      <c r="FZ86" s="57" t="str">
        <f>IF(AX86="","",INDEX($FZ$2:$GD$2,2,MATCH(AX86,#REF!,0)))</f>
        <v/>
      </c>
      <c r="GA86" s="57" t="str">
        <f>IF(AY86="","",INDEX($FZ$2:$GD$2,2,MATCH(AY86,#REF!,0)))</f>
        <v/>
      </c>
      <c r="GB86" s="57" t="str">
        <f>IF(AZ86="","",INDEX($FZ$2:$GD$2,2,MATCH(AZ86,#REF!,0)))</f>
        <v/>
      </c>
      <c r="GC86" s="58" t="str">
        <f>IF(BA86="","",INDEX($FZ$2:$GD$2,2,MATCH(BA86,#REF!,0)))</f>
        <v/>
      </c>
      <c r="GD86" s="59" t="e">
        <f>SUMPRODUCT(FT86:GC86,#REF!)</f>
        <v>#REF!</v>
      </c>
      <c r="GE86" s="43"/>
      <c r="GF86" s="88" t="str">
        <f t="shared" si="94"/>
        <v/>
      </c>
      <c r="GG86" s="88" t="e">
        <f t="shared" si="95"/>
        <v>#N/A</v>
      </c>
      <c r="GH86" s="88" t="e">
        <f t="shared" si="96"/>
        <v>#N/A</v>
      </c>
      <c r="GI86" s="87" t="e">
        <f t="shared" si="97"/>
        <v>#N/A</v>
      </c>
      <c r="GJ86" s="87" t="str">
        <f t="shared" si="98"/>
        <v/>
      </c>
      <c r="GK86" s="87" t="str">
        <f t="shared" si="99"/>
        <v/>
      </c>
      <c r="GL86" s="87" t="str">
        <f t="shared" si="100"/>
        <v/>
      </c>
      <c r="GM86" s="87" t="str">
        <f t="shared" si="101"/>
        <v/>
      </c>
    </row>
    <row r="87" spans="1:195" s="13" customFormat="1" ht="22.5" customHeight="1" outlineLevel="1">
      <c r="A87" s="1014"/>
      <c r="B87" s="166"/>
      <c r="C87" s="494"/>
      <c r="D87" s="664" t="s">
        <v>471</v>
      </c>
      <c r="E87" s="688" t="s">
        <v>315</v>
      </c>
      <c r="F87" s="688">
        <v>1</v>
      </c>
      <c r="G87" s="688">
        <v>1</v>
      </c>
      <c r="H87" s="688">
        <v>1</v>
      </c>
      <c r="I87" s="663" t="s">
        <v>363</v>
      </c>
      <c r="J87" s="167"/>
      <c r="K87" s="165"/>
      <c r="L87" s="662">
        <v>1983</v>
      </c>
      <c r="M87" s="167" t="str">
        <f t="shared" si="103"/>
        <v>昭58</v>
      </c>
      <c r="N87" s="665">
        <f t="shared" si="86"/>
        <v>37</v>
      </c>
      <c r="O87" s="998">
        <v>626.55999999999995</v>
      </c>
      <c r="P87" s="693" t="s">
        <v>614</v>
      </c>
      <c r="Q87" s="68"/>
      <c r="R87" s="168"/>
      <c r="S87" s="168"/>
      <c r="T87" s="169"/>
      <c r="U87" s="461" t="e">
        <f t="shared" si="120"/>
        <v>#DIV/0!</v>
      </c>
      <c r="V87" s="461" t="e">
        <f t="shared" si="121"/>
        <v>#DIV/0!</v>
      </c>
      <c r="W87" s="462" t="e">
        <f t="shared" si="122"/>
        <v>#DIV/0!</v>
      </c>
      <c r="X87" s="68"/>
      <c r="Y87" s="68"/>
      <c r="Z87" s="68"/>
      <c r="AA87" s="68"/>
      <c r="AB87" s="68"/>
      <c r="AC87" s="79" t="str">
        <f t="shared" si="123"/>
        <v>4: 500㎡以上</v>
      </c>
      <c r="AD87" s="69"/>
      <c r="AE87" s="69" t="str">
        <f t="shared" si="124"/>
        <v/>
      </c>
      <c r="AF87" s="170"/>
      <c r="AG87" s="170"/>
      <c r="AH87" s="171"/>
      <c r="AI87" s="170"/>
      <c r="AJ87" s="170"/>
      <c r="AK87" s="170"/>
      <c r="AL87" s="172"/>
      <c r="AM87" s="172"/>
      <c r="AN87" s="172"/>
      <c r="AO87" s="172"/>
      <c r="AP87" s="173"/>
      <c r="AQ87" s="463" t="str">
        <f t="shared" si="125"/>
        <v/>
      </c>
      <c r="AR87" s="464"/>
      <c r="AS87" s="464"/>
      <c r="AT87" s="464"/>
      <c r="AU87" s="464"/>
      <c r="AV87" s="464"/>
      <c r="AW87" s="464"/>
      <c r="AX87" s="464"/>
      <c r="AY87" s="464"/>
      <c r="AZ87" s="464"/>
      <c r="BA87" s="464"/>
      <c r="BB87" s="68">
        <f t="shared" si="126"/>
        <v>32</v>
      </c>
      <c r="BC87" s="68"/>
      <c r="BD87" s="68">
        <f t="shared" si="127"/>
        <v>32</v>
      </c>
      <c r="BE87" s="69" t="e">
        <f t="shared" si="128"/>
        <v>#REF!</v>
      </c>
      <c r="BF87" s="146"/>
      <c r="BG87" s="465"/>
      <c r="BH87" s="466"/>
      <c r="BI87" s="174"/>
      <c r="BJ87" s="175"/>
      <c r="BK87" s="467"/>
      <c r="BL87" s="465"/>
      <c r="BM87" s="441" t="str">
        <f t="shared" si="129"/>
        <v/>
      </c>
      <c r="BN87" s="663" t="s">
        <v>614</v>
      </c>
      <c r="BO87" s="663">
        <v>2</v>
      </c>
      <c r="BP87" s="441"/>
      <c r="BQ87" s="441"/>
      <c r="BR87" s="663"/>
      <c r="BS87" s="663"/>
      <c r="BT87" s="663"/>
      <c r="BU87" s="663"/>
      <c r="BV87" s="663"/>
      <c r="BW87" s="663"/>
      <c r="BX87" s="663"/>
      <c r="BY87" s="663"/>
      <c r="BZ87" s="441"/>
      <c r="CA87" s="695"/>
      <c r="CB87" s="696"/>
      <c r="CC87" s="499"/>
      <c r="CD87" s="192">
        <v>1</v>
      </c>
      <c r="CE87" s="177" t="s">
        <v>387</v>
      </c>
      <c r="CF87" s="178" t="str">
        <f t="shared" si="64"/>
        <v/>
      </c>
      <c r="CG87" s="176" t="str">
        <f t="shared" si="87"/>
        <v/>
      </c>
      <c r="CH87" s="179"/>
      <c r="CI87" s="106" t="str">
        <f t="shared" si="88"/>
        <v/>
      </c>
      <c r="CJ87" s="75" t="s">
        <v>387</v>
      </c>
      <c r="CK87" s="180" t="str">
        <f t="shared" si="89"/>
        <v/>
      </c>
      <c r="CL87" s="75">
        <v>1</v>
      </c>
      <c r="CM87" s="181" t="str">
        <f t="shared" si="104"/>
        <v/>
      </c>
      <c r="CN87" s="107" t="e">
        <v>#N/A</v>
      </c>
      <c r="CO87" s="75" t="e">
        <v>#N/A</v>
      </c>
      <c r="CP87" s="180" t="e">
        <f t="shared" si="105"/>
        <v>#N/A</v>
      </c>
      <c r="CQ87" s="75">
        <v>1</v>
      </c>
      <c r="CR87" s="181" t="e">
        <f t="shared" si="106"/>
        <v>#N/A</v>
      </c>
      <c r="CS87" s="107" t="e">
        <v>#N/A</v>
      </c>
      <c r="CT87" s="75" t="e">
        <v>#N/A</v>
      </c>
      <c r="CU87" s="180" t="e">
        <f t="shared" si="90"/>
        <v>#N/A</v>
      </c>
      <c r="CV87" s="75">
        <v>1</v>
      </c>
      <c r="CW87" s="181" t="e">
        <f t="shared" si="66"/>
        <v>#N/A</v>
      </c>
      <c r="CX87" s="107" t="e">
        <v>#N/A</v>
      </c>
      <c r="CY87" s="75" t="e">
        <v>#N/A</v>
      </c>
      <c r="CZ87" s="180" t="e">
        <f t="shared" si="107"/>
        <v>#N/A</v>
      </c>
      <c r="DA87" s="75">
        <v>1</v>
      </c>
      <c r="DB87" s="182" t="e">
        <f t="shared" si="108"/>
        <v>#N/A</v>
      </c>
      <c r="DC87" s="109" t="str">
        <f t="shared" si="91"/>
        <v/>
      </c>
      <c r="DD87" s="76" t="str">
        <f t="shared" si="102"/>
        <v/>
      </c>
      <c r="DE87" s="82">
        <v>1</v>
      </c>
      <c r="DF87" s="183" t="str">
        <f t="shared" si="92"/>
        <v/>
      </c>
      <c r="DG87" s="85" t="s">
        <v>387</v>
      </c>
      <c r="DH87" s="184" t="str">
        <f t="shared" si="109"/>
        <v/>
      </c>
      <c r="DI87" s="77">
        <v>3</v>
      </c>
      <c r="DJ87" s="185" t="str">
        <f t="shared" si="110"/>
        <v/>
      </c>
      <c r="DK87" s="78" t="str">
        <f t="shared" si="111"/>
        <v/>
      </c>
      <c r="DL87" s="75" t="s">
        <v>387</v>
      </c>
      <c r="DM87" s="180" t="str">
        <f t="shared" si="112"/>
        <v/>
      </c>
      <c r="DN87" s="75">
        <v>1</v>
      </c>
      <c r="DO87" s="181" t="str">
        <f t="shared" si="113"/>
        <v/>
      </c>
      <c r="DP87" s="78" t="str">
        <f t="shared" si="114"/>
        <v/>
      </c>
      <c r="DQ87" s="75" t="s">
        <v>387</v>
      </c>
      <c r="DR87" s="180" t="str">
        <f t="shared" si="115"/>
        <v/>
      </c>
      <c r="DS87" s="75">
        <v>1</v>
      </c>
      <c r="DT87" s="181" t="str">
        <f t="shared" si="116"/>
        <v/>
      </c>
      <c r="DU87" s="78" t="str">
        <f t="shared" si="117"/>
        <v/>
      </c>
      <c r="DV87" s="75" t="s">
        <v>387</v>
      </c>
      <c r="DW87" s="180" t="str">
        <f t="shared" si="118"/>
        <v/>
      </c>
      <c r="DX87" s="75">
        <v>1</v>
      </c>
      <c r="DY87" s="154" t="str">
        <f t="shared" si="119"/>
        <v/>
      </c>
      <c r="DZ87" s="506"/>
      <c r="EA87" s="812"/>
      <c r="EB87" s="808"/>
      <c r="EC87" s="808"/>
      <c r="ED87" s="808"/>
      <c r="EE87" s="854"/>
      <c r="EF87" s="787"/>
      <c r="EG87" s="788"/>
      <c r="EH87" s="788"/>
      <c r="EI87" s="788"/>
      <c r="EJ87" s="789"/>
      <c r="EK87" s="787"/>
      <c r="EL87" s="788"/>
      <c r="EM87" s="788"/>
      <c r="EN87" s="788"/>
      <c r="EO87" s="789"/>
      <c r="EP87" s="787"/>
      <c r="EQ87" s="788"/>
      <c r="ER87" s="788"/>
      <c r="ES87" s="788"/>
      <c r="ET87" s="789"/>
      <c r="EU87" s="787"/>
      <c r="EV87" s="788"/>
      <c r="EW87" s="788"/>
      <c r="EX87" s="788"/>
      <c r="EY87" s="789"/>
      <c r="EZ87" s="787"/>
      <c r="FA87" s="788"/>
      <c r="FB87" s="788"/>
      <c r="FC87" s="663"/>
      <c r="FD87" s="794" t="s">
        <v>627</v>
      </c>
      <c r="FE87" s="888" t="s">
        <v>627</v>
      </c>
      <c r="FF87" s="788"/>
      <c r="FG87" s="788"/>
      <c r="FH87" s="788"/>
      <c r="FI87" s="789"/>
      <c r="FJ87" s="867"/>
      <c r="FK87" s="788"/>
      <c r="FL87" s="788"/>
      <c r="FM87" s="788"/>
      <c r="FN87" s="915"/>
      <c r="FO87" s="210"/>
      <c r="FP87" s="43"/>
      <c r="FQ87" s="43"/>
      <c r="FR87" s="55" t="str">
        <f t="shared" si="93"/>
        <v/>
      </c>
      <c r="FS87" s="43"/>
      <c r="FT87" s="56" t="str">
        <f>IF(AR87="","",INDEX($FZ$2:$GD$2,2,MATCH(AR87,#REF!,0)))</f>
        <v/>
      </c>
      <c r="FU87" s="57" t="str">
        <f>IF(AS87="","",INDEX($FZ$2:$GD$2,2,MATCH(AS87,#REF!,0)))</f>
        <v/>
      </c>
      <c r="FV87" s="57" t="str">
        <f>IF(AT87="","",INDEX($FZ$2:$GD$2,2,MATCH(AT87,#REF!,0)))</f>
        <v/>
      </c>
      <c r="FW87" s="57" t="str">
        <f>IF(AU87="","",INDEX($FZ$2:$GD$2,2,MATCH(AU87,#REF!,0)))</f>
        <v/>
      </c>
      <c r="FX87" s="57" t="str">
        <f>IF(AV87="","",INDEX($FZ$2:$GD$2,2,MATCH(AV87,#REF!,0)))</f>
        <v/>
      </c>
      <c r="FY87" s="57" t="str">
        <f>IF(AW87="","",INDEX($FZ$2:$GD$2,2,MATCH(AW87,#REF!,0)))</f>
        <v/>
      </c>
      <c r="FZ87" s="57" t="str">
        <f>IF(AX87="","",INDEX($FZ$2:$GD$2,2,MATCH(AX87,#REF!,0)))</f>
        <v/>
      </c>
      <c r="GA87" s="57" t="str">
        <f>IF(AY87="","",INDEX($FZ$2:$GD$2,2,MATCH(AY87,#REF!,0)))</f>
        <v/>
      </c>
      <c r="GB87" s="57" t="str">
        <f>IF(AZ87="","",INDEX($FZ$2:$GD$2,2,MATCH(AZ87,#REF!,0)))</f>
        <v/>
      </c>
      <c r="GC87" s="58" t="str">
        <f>IF(BA87="","",INDEX($FZ$2:$GD$2,2,MATCH(BA87,#REF!,0)))</f>
        <v/>
      </c>
      <c r="GD87" s="59" t="e">
        <f>SUMPRODUCT(FT87:GC87,#REF!)</f>
        <v>#REF!</v>
      </c>
      <c r="GE87" s="43"/>
      <c r="GF87" s="88" t="str">
        <f t="shared" si="94"/>
        <v/>
      </c>
      <c r="GG87" s="88" t="e">
        <f t="shared" si="95"/>
        <v>#N/A</v>
      </c>
      <c r="GH87" s="88" t="e">
        <f t="shared" si="96"/>
        <v>#N/A</v>
      </c>
      <c r="GI87" s="87" t="e">
        <f t="shared" si="97"/>
        <v>#N/A</v>
      </c>
      <c r="GJ87" s="87" t="str">
        <f t="shared" si="98"/>
        <v/>
      </c>
      <c r="GK87" s="87" t="str">
        <f t="shared" si="99"/>
        <v/>
      </c>
      <c r="GL87" s="87" t="str">
        <f t="shared" si="100"/>
        <v/>
      </c>
      <c r="GM87" s="87" t="str">
        <f t="shared" si="101"/>
        <v/>
      </c>
    </row>
    <row r="88" spans="1:195" s="13" customFormat="1" ht="22.5" customHeight="1" outlineLevel="1">
      <c r="A88" s="1014"/>
      <c r="B88" s="166"/>
      <c r="C88" s="494"/>
      <c r="D88" s="664" t="s">
        <v>521</v>
      </c>
      <c r="E88" s="688" t="s">
        <v>316</v>
      </c>
      <c r="F88" s="688">
        <v>1</v>
      </c>
      <c r="G88" s="688">
        <v>1</v>
      </c>
      <c r="H88" s="688">
        <v>1</v>
      </c>
      <c r="I88" s="663" t="s">
        <v>363</v>
      </c>
      <c r="J88" s="167"/>
      <c r="K88" s="165"/>
      <c r="L88" s="662">
        <v>1985</v>
      </c>
      <c r="M88" s="167" t="str">
        <f t="shared" si="103"/>
        <v>昭60</v>
      </c>
      <c r="N88" s="665">
        <f t="shared" si="86"/>
        <v>35</v>
      </c>
      <c r="O88" s="998">
        <v>1205.6400000000001</v>
      </c>
      <c r="P88" s="693" t="s">
        <v>68</v>
      </c>
      <c r="Q88" s="68"/>
      <c r="R88" s="168"/>
      <c r="S88" s="168"/>
      <c r="T88" s="169"/>
      <c r="U88" s="461" t="e">
        <f t="shared" si="120"/>
        <v>#DIV/0!</v>
      </c>
      <c r="V88" s="461" t="e">
        <f t="shared" si="121"/>
        <v>#DIV/0!</v>
      </c>
      <c r="W88" s="462" t="e">
        <f t="shared" si="122"/>
        <v>#DIV/0!</v>
      </c>
      <c r="X88" s="68"/>
      <c r="Y88" s="68"/>
      <c r="Z88" s="68"/>
      <c r="AA88" s="68"/>
      <c r="AB88" s="68"/>
      <c r="AC88" s="79" t="str">
        <f t="shared" si="123"/>
        <v>3: 1,000㎡以上</v>
      </c>
      <c r="AD88" s="69"/>
      <c r="AE88" s="69" t="str">
        <f t="shared" si="124"/>
        <v/>
      </c>
      <c r="AF88" s="170"/>
      <c r="AG88" s="170"/>
      <c r="AH88" s="171"/>
      <c r="AI88" s="170"/>
      <c r="AJ88" s="170"/>
      <c r="AK88" s="170"/>
      <c r="AL88" s="172"/>
      <c r="AM88" s="172"/>
      <c r="AN88" s="172"/>
      <c r="AO88" s="172"/>
      <c r="AP88" s="173"/>
      <c r="AQ88" s="463" t="str">
        <f t="shared" si="125"/>
        <v/>
      </c>
      <c r="AR88" s="464"/>
      <c r="AS88" s="464"/>
      <c r="AT88" s="464"/>
      <c r="AU88" s="464"/>
      <c r="AV88" s="464"/>
      <c r="AW88" s="464"/>
      <c r="AX88" s="464"/>
      <c r="AY88" s="464"/>
      <c r="AZ88" s="464"/>
      <c r="BA88" s="464"/>
      <c r="BB88" s="68">
        <f t="shared" si="126"/>
        <v>30</v>
      </c>
      <c r="BC88" s="68"/>
      <c r="BD88" s="68">
        <f t="shared" si="127"/>
        <v>30</v>
      </c>
      <c r="BE88" s="69" t="e">
        <f t="shared" si="128"/>
        <v>#REF!</v>
      </c>
      <c r="BF88" s="146"/>
      <c r="BG88" s="465"/>
      <c r="BH88" s="466"/>
      <c r="BI88" s="174"/>
      <c r="BJ88" s="175"/>
      <c r="BK88" s="467"/>
      <c r="BL88" s="465"/>
      <c r="BM88" s="441" t="str">
        <f t="shared" si="129"/>
        <v/>
      </c>
      <c r="BN88" s="663" t="s">
        <v>68</v>
      </c>
      <c r="BO88" s="663">
        <v>4</v>
      </c>
      <c r="BP88" s="441"/>
      <c r="BQ88" s="441"/>
      <c r="BR88" s="663"/>
      <c r="BS88" s="663"/>
      <c r="BT88" s="663"/>
      <c r="BU88" s="663"/>
      <c r="BV88" s="663"/>
      <c r="BW88" s="663"/>
      <c r="BX88" s="663"/>
      <c r="BY88" s="663"/>
      <c r="BZ88" s="441"/>
      <c r="CA88" s="695"/>
      <c r="CB88" s="696"/>
      <c r="CC88" s="499"/>
      <c r="CD88" s="192">
        <v>1</v>
      </c>
      <c r="CE88" s="177" t="s">
        <v>387</v>
      </c>
      <c r="CF88" s="178" t="str">
        <f t="shared" si="64"/>
        <v/>
      </c>
      <c r="CG88" s="176" t="str">
        <f t="shared" si="87"/>
        <v/>
      </c>
      <c r="CH88" s="179"/>
      <c r="CI88" s="106" t="str">
        <f t="shared" si="88"/>
        <v/>
      </c>
      <c r="CJ88" s="75" t="s">
        <v>387</v>
      </c>
      <c r="CK88" s="180" t="str">
        <f t="shared" si="89"/>
        <v/>
      </c>
      <c r="CL88" s="75">
        <v>1</v>
      </c>
      <c r="CM88" s="181" t="str">
        <f t="shared" si="104"/>
        <v/>
      </c>
      <c r="CN88" s="107" t="e">
        <v>#N/A</v>
      </c>
      <c r="CO88" s="75" t="e">
        <v>#N/A</v>
      </c>
      <c r="CP88" s="180" t="e">
        <f t="shared" si="105"/>
        <v>#N/A</v>
      </c>
      <c r="CQ88" s="75">
        <v>1</v>
      </c>
      <c r="CR88" s="181" t="e">
        <f t="shared" si="106"/>
        <v>#N/A</v>
      </c>
      <c r="CS88" s="107" t="e">
        <v>#N/A</v>
      </c>
      <c r="CT88" s="75" t="e">
        <v>#N/A</v>
      </c>
      <c r="CU88" s="180" t="e">
        <f t="shared" si="90"/>
        <v>#N/A</v>
      </c>
      <c r="CV88" s="75">
        <v>1</v>
      </c>
      <c r="CW88" s="181" t="e">
        <f t="shared" si="66"/>
        <v>#N/A</v>
      </c>
      <c r="CX88" s="107" t="e">
        <v>#N/A</v>
      </c>
      <c r="CY88" s="75" t="e">
        <v>#N/A</v>
      </c>
      <c r="CZ88" s="180" t="e">
        <f t="shared" si="107"/>
        <v>#N/A</v>
      </c>
      <c r="DA88" s="75">
        <v>1</v>
      </c>
      <c r="DB88" s="182" t="e">
        <f t="shared" si="108"/>
        <v>#N/A</v>
      </c>
      <c r="DC88" s="109" t="str">
        <f t="shared" si="91"/>
        <v/>
      </c>
      <c r="DD88" s="76" t="str">
        <f t="shared" si="102"/>
        <v/>
      </c>
      <c r="DE88" s="82">
        <v>1</v>
      </c>
      <c r="DF88" s="183" t="str">
        <f t="shared" si="92"/>
        <v/>
      </c>
      <c r="DG88" s="85" t="s">
        <v>387</v>
      </c>
      <c r="DH88" s="184" t="str">
        <f t="shared" si="109"/>
        <v/>
      </c>
      <c r="DI88" s="77">
        <v>3</v>
      </c>
      <c r="DJ88" s="185" t="str">
        <f t="shared" si="110"/>
        <v/>
      </c>
      <c r="DK88" s="78" t="str">
        <f t="shared" si="111"/>
        <v/>
      </c>
      <c r="DL88" s="75" t="s">
        <v>387</v>
      </c>
      <c r="DM88" s="180" t="str">
        <f t="shared" si="112"/>
        <v/>
      </c>
      <c r="DN88" s="75">
        <v>1</v>
      </c>
      <c r="DO88" s="181" t="str">
        <f t="shared" si="113"/>
        <v/>
      </c>
      <c r="DP88" s="78" t="str">
        <f t="shared" si="114"/>
        <v/>
      </c>
      <c r="DQ88" s="75" t="s">
        <v>387</v>
      </c>
      <c r="DR88" s="180" t="str">
        <f t="shared" si="115"/>
        <v/>
      </c>
      <c r="DS88" s="75">
        <v>1</v>
      </c>
      <c r="DT88" s="181" t="str">
        <f t="shared" si="116"/>
        <v/>
      </c>
      <c r="DU88" s="78" t="str">
        <f t="shared" si="117"/>
        <v/>
      </c>
      <c r="DV88" s="75" t="s">
        <v>387</v>
      </c>
      <c r="DW88" s="180" t="str">
        <f t="shared" si="118"/>
        <v/>
      </c>
      <c r="DX88" s="75">
        <v>1</v>
      </c>
      <c r="DY88" s="154" t="str">
        <f t="shared" si="119"/>
        <v/>
      </c>
      <c r="DZ88" s="506"/>
      <c r="EA88" s="824" t="s">
        <v>626</v>
      </c>
      <c r="EB88" s="808"/>
      <c r="EC88" s="808"/>
      <c r="ED88" s="758" t="s">
        <v>626</v>
      </c>
      <c r="EE88" s="854"/>
      <c r="EF88" s="787"/>
      <c r="EG88" s="788"/>
      <c r="EH88" s="788"/>
      <c r="EI88" s="788"/>
      <c r="EJ88" s="789"/>
      <c r="EK88" s="787"/>
      <c r="EL88" s="788"/>
      <c r="EM88" s="788"/>
      <c r="EN88" s="788"/>
      <c r="EO88" s="789"/>
      <c r="EP88" s="787"/>
      <c r="EQ88" s="788"/>
      <c r="ER88" s="788"/>
      <c r="ES88" s="788"/>
      <c r="ET88" s="789"/>
      <c r="EU88" s="787"/>
      <c r="EV88" s="788"/>
      <c r="EW88" s="788"/>
      <c r="EX88" s="788"/>
      <c r="EY88" s="789"/>
      <c r="EZ88" s="787"/>
      <c r="FA88" s="788"/>
      <c r="FB88" s="788"/>
      <c r="FC88" s="788"/>
      <c r="FD88" s="789"/>
      <c r="FE88" s="787"/>
      <c r="FF88" s="788"/>
      <c r="FG88" s="788"/>
      <c r="FH88" s="788"/>
      <c r="FI88" s="789"/>
      <c r="FJ88" s="867"/>
      <c r="FK88" s="788"/>
      <c r="FL88" s="799" t="s">
        <v>627</v>
      </c>
      <c r="FM88" s="799" t="s">
        <v>627</v>
      </c>
      <c r="FN88" s="915"/>
      <c r="FO88" s="210"/>
      <c r="FP88" s="43"/>
      <c r="FQ88" s="43"/>
      <c r="FR88" s="55" t="str">
        <f t="shared" si="93"/>
        <v/>
      </c>
      <c r="FS88" s="43"/>
      <c r="FT88" s="56" t="str">
        <f>IF(AR88="","",INDEX($FZ$2:$GD$2,2,MATCH(AR88,#REF!,0)))</f>
        <v/>
      </c>
      <c r="FU88" s="57" t="str">
        <f>IF(AS88="","",INDEX($FZ$2:$GD$2,2,MATCH(AS88,#REF!,0)))</f>
        <v/>
      </c>
      <c r="FV88" s="57" t="str">
        <f>IF(AT88="","",INDEX($FZ$2:$GD$2,2,MATCH(AT88,#REF!,0)))</f>
        <v/>
      </c>
      <c r="FW88" s="57" t="str">
        <f>IF(AU88="","",INDEX($FZ$2:$GD$2,2,MATCH(AU88,#REF!,0)))</f>
        <v/>
      </c>
      <c r="FX88" s="57" t="str">
        <f>IF(AV88="","",INDEX($FZ$2:$GD$2,2,MATCH(AV88,#REF!,0)))</f>
        <v/>
      </c>
      <c r="FY88" s="57" t="str">
        <f>IF(AW88="","",INDEX($FZ$2:$GD$2,2,MATCH(AW88,#REF!,0)))</f>
        <v/>
      </c>
      <c r="FZ88" s="57" t="str">
        <f>IF(AX88="","",INDEX($FZ$2:$GD$2,2,MATCH(AX88,#REF!,0)))</f>
        <v/>
      </c>
      <c r="GA88" s="57" t="str">
        <f>IF(AY88="","",INDEX($FZ$2:$GD$2,2,MATCH(AY88,#REF!,0)))</f>
        <v/>
      </c>
      <c r="GB88" s="57" t="str">
        <f>IF(AZ88="","",INDEX($FZ$2:$GD$2,2,MATCH(AZ88,#REF!,0)))</f>
        <v/>
      </c>
      <c r="GC88" s="58" t="str">
        <f>IF(BA88="","",INDEX($FZ$2:$GD$2,2,MATCH(BA88,#REF!,0)))</f>
        <v/>
      </c>
      <c r="GD88" s="59" t="e">
        <f>SUMPRODUCT(FT88:GC88,#REF!)</f>
        <v>#REF!</v>
      </c>
      <c r="GE88" s="43"/>
      <c r="GF88" s="88" t="str">
        <f t="shared" si="94"/>
        <v/>
      </c>
      <c r="GG88" s="88" t="e">
        <f t="shared" si="95"/>
        <v>#N/A</v>
      </c>
      <c r="GH88" s="88" t="e">
        <f t="shared" si="96"/>
        <v>#N/A</v>
      </c>
      <c r="GI88" s="87" t="e">
        <f t="shared" si="97"/>
        <v>#N/A</v>
      </c>
      <c r="GJ88" s="87" t="str">
        <f t="shared" si="98"/>
        <v/>
      </c>
      <c r="GK88" s="87" t="str">
        <f t="shared" si="99"/>
        <v/>
      </c>
      <c r="GL88" s="87" t="str">
        <f t="shared" si="100"/>
        <v/>
      </c>
      <c r="GM88" s="87" t="str">
        <f t="shared" si="101"/>
        <v/>
      </c>
    </row>
    <row r="89" spans="1:195" s="13" customFormat="1" ht="22.5" customHeight="1" outlineLevel="1">
      <c r="A89" s="1014"/>
      <c r="B89" s="166"/>
      <c r="C89" s="494"/>
      <c r="D89" s="664" t="s">
        <v>471</v>
      </c>
      <c r="E89" s="688" t="s">
        <v>321</v>
      </c>
      <c r="F89" s="688">
        <v>1</v>
      </c>
      <c r="G89" s="688">
        <v>1</v>
      </c>
      <c r="H89" s="688">
        <v>1</v>
      </c>
      <c r="I89" s="663" t="s">
        <v>363</v>
      </c>
      <c r="J89" s="167"/>
      <c r="K89" s="165"/>
      <c r="L89" s="662">
        <v>1995</v>
      </c>
      <c r="M89" s="167" t="str">
        <f t="shared" si="103"/>
        <v>平7</v>
      </c>
      <c r="N89" s="665"/>
      <c r="O89" s="998">
        <v>2749.98</v>
      </c>
      <c r="P89" s="693" t="s">
        <v>68</v>
      </c>
      <c r="Q89" s="68"/>
      <c r="R89" s="168"/>
      <c r="S89" s="168"/>
      <c r="T89" s="169"/>
      <c r="U89" s="461" t="e">
        <f t="shared" si="120"/>
        <v>#DIV/0!</v>
      </c>
      <c r="V89" s="461" t="e">
        <f t="shared" si="121"/>
        <v>#DIV/0!</v>
      </c>
      <c r="W89" s="462" t="e">
        <f t="shared" si="122"/>
        <v>#DIV/0!</v>
      </c>
      <c r="X89" s="68"/>
      <c r="Y89" s="68"/>
      <c r="Z89" s="68"/>
      <c r="AA89" s="68"/>
      <c r="AB89" s="68"/>
      <c r="AC89" s="79" t="str">
        <f t="shared" si="123"/>
        <v>3: 1,000㎡以上</v>
      </c>
      <c r="AD89" s="69"/>
      <c r="AE89" s="69" t="str">
        <f t="shared" si="124"/>
        <v/>
      </c>
      <c r="AF89" s="170"/>
      <c r="AG89" s="170"/>
      <c r="AH89" s="171"/>
      <c r="AI89" s="170"/>
      <c r="AJ89" s="170"/>
      <c r="AK89" s="170"/>
      <c r="AL89" s="172"/>
      <c r="AM89" s="172"/>
      <c r="AN89" s="172"/>
      <c r="AO89" s="172"/>
      <c r="AP89" s="173"/>
      <c r="AQ89" s="463" t="str">
        <f t="shared" si="125"/>
        <v/>
      </c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68">
        <f t="shared" si="126"/>
        <v>20</v>
      </c>
      <c r="BC89" s="68"/>
      <c r="BD89" s="68">
        <f t="shared" si="127"/>
        <v>20</v>
      </c>
      <c r="BE89" s="69" t="e">
        <f t="shared" si="128"/>
        <v>#REF!</v>
      </c>
      <c r="BF89" s="146"/>
      <c r="BG89" s="465"/>
      <c r="BH89" s="466"/>
      <c r="BI89" s="174"/>
      <c r="BJ89" s="175"/>
      <c r="BK89" s="467"/>
      <c r="BL89" s="465"/>
      <c r="BM89" s="441" t="str">
        <f t="shared" si="129"/>
        <v/>
      </c>
      <c r="BN89" s="663" t="s">
        <v>68</v>
      </c>
      <c r="BO89" s="663">
        <v>3</v>
      </c>
      <c r="BP89" s="441"/>
      <c r="BQ89" s="441"/>
      <c r="BR89" s="663"/>
      <c r="BS89" s="663"/>
      <c r="BT89" s="663"/>
      <c r="BU89" s="663"/>
      <c r="BV89" s="663"/>
      <c r="BW89" s="663"/>
      <c r="BX89" s="663"/>
      <c r="BY89" s="663"/>
      <c r="BZ89" s="441"/>
      <c r="CA89" s="695"/>
      <c r="CB89" s="696"/>
      <c r="CC89" s="499"/>
      <c r="CD89" s="192">
        <v>1</v>
      </c>
      <c r="CE89" s="177" t="s">
        <v>387</v>
      </c>
      <c r="CF89" s="178" t="str">
        <f t="shared" si="64"/>
        <v/>
      </c>
      <c r="CG89" s="176" t="str">
        <f t="shared" si="87"/>
        <v/>
      </c>
      <c r="CH89" s="179"/>
      <c r="CI89" s="106" t="str">
        <f t="shared" si="88"/>
        <v/>
      </c>
      <c r="CJ89" s="75" t="s">
        <v>387</v>
      </c>
      <c r="CK89" s="180" t="str">
        <f t="shared" si="89"/>
        <v/>
      </c>
      <c r="CL89" s="75">
        <v>1</v>
      </c>
      <c r="CM89" s="181" t="str">
        <f t="shared" si="104"/>
        <v/>
      </c>
      <c r="CN89" s="107" t="e">
        <v>#N/A</v>
      </c>
      <c r="CO89" s="75" t="e">
        <v>#N/A</v>
      </c>
      <c r="CP89" s="180" t="e">
        <f t="shared" si="105"/>
        <v>#N/A</v>
      </c>
      <c r="CQ89" s="75">
        <v>1</v>
      </c>
      <c r="CR89" s="181" t="e">
        <f t="shared" si="106"/>
        <v>#N/A</v>
      </c>
      <c r="CS89" s="107" t="e">
        <v>#N/A</v>
      </c>
      <c r="CT89" s="75" t="e">
        <v>#N/A</v>
      </c>
      <c r="CU89" s="180" t="e">
        <f t="shared" si="90"/>
        <v>#N/A</v>
      </c>
      <c r="CV89" s="75">
        <v>1</v>
      </c>
      <c r="CW89" s="181" t="e">
        <f t="shared" si="66"/>
        <v>#N/A</v>
      </c>
      <c r="CX89" s="107" t="e">
        <v>#N/A</v>
      </c>
      <c r="CY89" s="75" t="e">
        <v>#N/A</v>
      </c>
      <c r="CZ89" s="180" t="e">
        <f t="shared" si="107"/>
        <v>#N/A</v>
      </c>
      <c r="DA89" s="75">
        <v>1</v>
      </c>
      <c r="DB89" s="182" t="e">
        <f t="shared" si="108"/>
        <v>#N/A</v>
      </c>
      <c r="DC89" s="109" t="str">
        <f t="shared" si="91"/>
        <v/>
      </c>
      <c r="DD89" s="76" t="str">
        <f t="shared" si="102"/>
        <v/>
      </c>
      <c r="DE89" s="82">
        <v>1</v>
      </c>
      <c r="DF89" s="183" t="str">
        <f t="shared" si="92"/>
        <v/>
      </c>
      <c r="DG89" s="85" t="s">
        <v>387</v>
      </c>
      <c r="DH89" s="184" t="str">
        <f t="shared" si="109"/>
        <v/>
      </c>
      <c r="DI89" s="77">
        <v>3</v>
      </c>
      <c r="DJ89" s="185" t="str">
        <f t="shared" si="110"/>
        <v/>
      </c>
      <c r="DK89" s="78" t="str">
        <f t="shared" si="111"/>
        <v/>
      </c>
      <c r="DL89" s="75" t="s">
        <v>387</v>
      </c>
      <c r="DM89" s="180" t="str">
        <f t="shared" si="112"/>
        <v/>
      </c>
      <c r="DN89" s="75">
        <v>1</v>
      </c>
      <c r="DO89" s="181" t="str">
        <f t="shared" si="113"/>
        <v/>
      </c>
      <c r="DP89" s="78" t="str">
        <f t="shared" si="114"/>
        <v/>
      </c>
      <c r="DQ89" s="75" t="s">
        <v>387</v>
      </c>
      <c r="DR89" s="180" t="str">
        <f t="shared" si="115"/>
        <v/>
      </c>
      <c r="DS89" s="75">
        <v>1</v>
      </c>
      <c r="DT89" s="181" t="str">
        <f t="shared" si="116"/>
        <v/>
      </c>
      <c r="DU89" s="78" t="str">
        <f t="shared" si="117"/>
        <v/>
      </c>
      <c r="DV89" s="75" t="s">
        <v>387</v>
      </c>
      <c r="DW89" s="180" t="str">
        <f t="shared" si="118"/>
        <v/>
      </c>
      <c r="DX89" s="75">
        <v>1</v>
      </c>
      <c r="DY89" s="154" t="str">
        <f t="shared" si="119"/>
        <v/>
      </c>
      <c r="DZ89" s="506"/>
      <c r="EA89" s="812"/>
      <c r="EB89" s="808"/>
      <c r="EC89" s="808"/>
      <c r="ED89" s="816"/>
      <c r="EE89" s="846" t="s">
        <v>626</v>
      </c>
      <c r="EF89" s="784" t="s">
        <v>626</v>
      </c>
      <c r="EG89" s="758" t="s">
        <v>626</v>
      </c>
      <c r="EH89" s="757" t="s">
        <v>626</v>
      </c>
      <c r="EI89" s="757" t="s">
        <v>626</v>
      </c>
      <c r="EJ89" s="780" t="s">
        <v>626</v>
      </c>
      <c r="EK89" s="787"/>
      <c r="EL89" s="788"/>
      <c r="EM89" s="788"/>
      <c r="EN89" s="788"/>
      <c r="EO89" s="789"/>
      <c r="EP89" s="787"/>
      <c r="EQ89" s="788"/>
      <c r="ER89" s="788"/>
      <c r="ES89" s="788"/>
      <c r="ET89" s="789"/>
      <c r="EU89" s="787"/>
      <c r="EV89" s="788"/>
      <c r="EW89" s="788"/>
      <c r="EX89" s="788"/>
      <c r="EY89" s="789"/>
      <c r="EZ89" s="787"/>
      <c r="FA89" s="788"/>
      <c r="FB89" s="788"/>
      <c r="FC89" s="788"/>
      <c r="FD89" s="789"/>
      <c r="FE89" s="787"/>
      <c r="FF89" s="788"/>
      <c r="FG89" s="788"/>
      <c r="FH89" s="788"/>
      <c r="FI89" s="789"/>
      <c r="FJ89" s="867"/>
      <c r="FK89" s="788"/>
      <c r="FL89" s="788"/>
      <c r="FM89" s="788"/>
      <c r="FN89" s="915"/>
      <c r="FO89" s="210"/>
      <c r="FP89" s="43"/>
      <c r="FQ89" s="43"/>
      <c r="FR89" s="55" t="str">
        <f t="shared" si="93"/>
        <v/>
      </c>
      <c r="FS89" s="43"/>
      <c r="FT89" s="56" t="str">
        <f>IF(AR89="","",INDEX($FZ$2:$GD$2,2,MATCH(AR89,#REF!,0)))</f>
        <v/>
      </c>
      <c r="FU89" s="57" t="str">
        <f>IF(AS89="","",INDEX($FZ$2:$GD$2,2,MATCH(AS89,#REF!,0)))</f>
        <v/>
      </c>
      <c r="FV89" s="57" t="str">
        <f>IF(AT89="","",INDEX($FZ$2:$GD$2,2,MATCH(AT89,#REF!,0)))</f>
        <v/>
      </c>
      <c r="FW89" s="57" t="str">
        <f>IF(AU89="","",INDEX($FZ$2:$GD$2,2,MATCH(AU89,#REF!,0)))</f>
        <v/>
      </c>
      <c r="FX89" s="57" t="str">
        <f>IF(AV89="","",INDEX($FZ$2:$GD$2,2,MATCH(AV89,#REF!,0)))</f>
        <v/>
      </c>
      <c r="FY89" s="57" t="str">
        <f>IF(AW89="","",INDEX($FZ$2:$GD$2,2,MATCH(AW89,#REF!,0)))</f>
        <v/>
      </c>
      <c r="FZ89" s="57" t="str">
        <f>IF(AX89="","",INDEX($FZ$2:$GD$2,2,MATCH(AX89,#REF!,0)))</f>
        <v/>
      </c>
      <c r="GA89" s="57" t="str">
        <f>IF(AY89="","",INDEX($FZ$2:$GD$2,2,MATCH(AY89,#REF!,0)))</f>
        <v/>
      </c>
      <c r="GB89" s="57" t="str">
        <f>IF(AZ89="","",INDEX($FZ$2:$GD$2,2,MATCH(AZ89,#REF!,0)))</f>
        <v/>
      </c>
      <c r="GC89" s="58" t="str">
        <f>IF(BA89="","",INDEX($FZ$2:$GD$2,2,MATCH(BA89,#REF!,0)))</f>
        <v/>
      </c>
      <c r="GD89" s="59" t="e">
        <f>SUMPRODUCT(FT89:GC89,#REF!)</f>
        <v>#REF!</v>
      </c>
      <c r="GE89" s="43"/>
      <c r="GF89" s="88" t="str">
        <f t="shared" si="94"/>
        <v/>
      </c>
      <c r="GG89" s="88" t="e">
        <f t="shared" si="95"/>
        <v>#N/A</v>
      </c>
      <c r="GH89" s="88" t="e">
        <f t="shared" si="96"/>
        <v>#N/A</v>
      </c>
      <c r="GI89" s="87" t="e">
        <f t="shared" si="97"/>
        <v>#N/A</v>
      </c>
      <c r="GJ89" s="87" t="str">
        <f t="shared" si="98"/>
        <v/>
      </c>
      <c r="GK89" s="87" t="str">
        <f t="shared" si="99"/>
        <v/>
      </c>
      <c r="GL89" s="87" t="str">
        <f t="shared" si="100"/>
        <v/>
      </c>
      <c r="GM89" s="87" t="str">
        <f t="shared" si="101"/>
        <v/>
      </c>
    </row>
    <row r="90" spans="1:195" s="13" customFormat="1" ht="22.5" customHeight="1" outlineLevel="1">
      <c r="A90" s="1014"/>
      <c r="B90" s="166"/>
      <c r="C90" s="494"/>
      <c r="D90" s="664" t="s">
        <v>471</v>
      </c>
      <c r="E90" s="688" t="s">
        <v>322</v>
      </c>
      <c r="F90" s="688">
        <v>1</v>
      </c>
      <c r="G90" s="688">
        <v>1</v>
      </c>
      <c r="H90" s="688">
        <v>1</v>
      </c>
      <c r="I90" s="663" t="s">
        <v>363</v>
      </c>
      <c r="J90" s="167"/>
      <c r="K90" s="165"/>
      <c r="L90" s="662">
        <v>1988</v>
      </c>
      <c r="M90" s="167" t="str">
        <f t="shared" si="103"/>
        <v>昭63</v>
      </c>
      <c r="N90" s="665">
        <f t="shared" ref="N90:N129" si="130">2020-L90</f>
        <v>32</v>
      </c>
      <c r="O90" s="998">
        <v>7700.89</v>
      </c>
      <c r="P90" s="693" t="s">
        <v>68</v>
      </c>
      <c r="Q90" s="68"/>
      <c r="R90" s="168"/>
      <c r="S90" s="168"/>
      <c r="T90" s="169"/>
      <c r="U90" s="461" t="e">
        <f t="shared" si="120"/>
        <v>#DIV/0!</v>
      </c>
      <c r="V90" s="461" t="e">
        <f t="shared" si="121"/>
        <v>#DIV/0!</v>
      </c>
      <c r="W90" s="462" t="e">
        <f t="shared" si="122"/>
        <v>#DIV/0!</v>
      </c>
      <c r="X90" s="68"/>
      <c r="Y90" s="68"/>
      <c r="Z90" s="68"/>
      <c r="AA90" s="68"/>
      <c r="AB90" s="68"/>
      <c r="AC90" s="79" t="str">
        <f t="shared" si="123"/>
        <v>1: 5,000㎡以上</v>
      </c>
      <c r="AD90" s="69"/>
      <c r="AE90" s="69" t="str">
        <f t="shared" si="124"/>
        <v/>
      </c>
      <c r="AF90" s="170"/>
      <c r="AG90" s="170"/>
      <c r="AH90" s="171"/>
      <c r="AI90" s="170"/>
      <c r="AJ90" s="170"/>
      <c r="AK90" s="170"/>
      <c r="AL90" s="172"/>
      <c r="AM90" s="172"/>
      <c r="AN90" s="172"/>
      <c r="AO90" s="172"/>
      <c r="AP90" s="173"/>
      <c r="AQ90" s="463" t="str">
        <f t="shared" si="125"/>
        <v/>
      </c>
      <c r="AR90" s="464"/>
      <c r="AS90" s="464"/>
      <c r="AT90" s="464"/>
      <c r="AU90" s="464"/>
      <c r="AV90" s="464"/>
      <c r="AW90" s="464"/>
      <c r="AX90" s="464"/>
      <c r="AY90" s="464"/>
      <c r="AZ90" s="464"/>
      <c r="BA90" s="464"/>
      <c r="BB90" s="68">
        <f t="shared" si="126"/>
        <v>27</v>
      </c>
      <c r="BC90" s="68"/>
      <c r="BD90" s="68">
        <f t="shared" si="127"/>
        <v>27</v>
      </c>
      <c r="BE90" s="69" t="e">
        <f t="shared" si="128"/>
        <v>#REF!</v>
      </c>
      <c r="BF90" s="146"/>
      <c r="BG90" s="465"/>
      <c r="BH90" s="466"/>
      <c r="BI90" s="174"/>
      <c r="BJ90" s="175"/>
      <c r="BK90" s="467"/>
      <c r="BL90" s="465"/>
      <c r="BM90" s="441" t="str">
        <f t="shared" si="129"/>
        <v/>
      </c>
      <c r="BN90" s="663" t="s">
        <v>68</v>
      </c>
      <c r="BO90" s="663">
        <v>4</v>
      </c>
      <c r="BP90" s="441"/>
      <c r="BQ90" s="441"/>
      <c r="BR90" s="663"/>
      <c r="BS90" s="663"/>
      <c r="BT90" s="663"/>
      <c r="BU90" s="663"/>
      <c r="BV90" s="663"/>
      <c r="BW90" s="663"/>
      <c r="BX90" s="663"/>
      <c r="BY90" s="663"/>
      <c r="BZ90" s="441"/>
      <c r="CA90" s="695"/>
      <c r="CB90" s="696"/>
      <c r="CC90" s="499"/>
      <c r="CD90" s="192">
        <v>1</v>
      </c>
      <c r="CE90" s="177" t="s">
        <v>387</v>
      </c>
      <c r="CF90" s="178" t="str">
        <f t="shared" si="64"/>
        <v/>
      </c>
      <c r="CG90" s="176" t="str">
        <f t="shared" si="87"/>
        <v/>
      </c>
      <c r="CH90" s="179"/>
      <c r="CI90" s="106" t="str">
        <f t="shared" si="88"/>
        <v/>
      </c>
      <c r="CJ90" s="75" t="s">
        <v>387</v>
      </c>
      <c r="CK90" s="180" t="str">
        <f t="shared" si="89"/>
        <v/>
      </c>
      <c r="CL90" s="75">
        <v>1</v>
      </c>
      <c r="CM90" s="181" t="str">
        <f t="shared" si="104"/>
        <v/>
      </c>
      <c r="CN90" s="107" t="e">
        <v>#N/A</v>
      </c>
      <c r="CO90" s="75" t="e">
        <v>#N/A</v>
      </c>
      <c r="CP90" s="180" t="e">
        <f t="shared" si="105"/>
        <v>#N/A</v>
      </c>
      <c r="CQ90" s="75">
        <v>1</v>
      </c>
      <c r="CR90" s="181" t="e">
        <f t="shared" si="106"/>
        <v>#N/A</v>
      </c>
      <c r="CS90" s="107" t="e">
        <v>#N/A</v>
      </c>
      <c r="CT90" s="75" t="e">
        <v>#N/A</v>
      </c>
      <c r="CU90" s="180" t="e">
        <f t="shared" si="90"/>
        <v>#N/A</v>
      </c>
      <c r="CV90" s="75">
        <v>1</v>
      </c>
      <c r="CW90" s="181" t="e">
        <f t="shared" si="66"/>
        <v>#N/A</v>
      </c>
      <c r="CX90" s="107" t="e">
        <v>#N/A</v>
      </c>
      <c r="CY90" s="75" t="e">
        <v>#N/A</v>
      </c>
      <c r="CZ90" s="180" t="e">
        <f t="shared" si="107"/>
        <v>#N/A</v>
      </c>
      <c r="DA90" s="75">
        <v>1</v>
      </c>
      <c r="DB90" s="182" t="e">
        <f t="shared" si="108"/>
        <v>#N/A</v>
      </c>
      <c r="DC90" s="109" t="str">
        <f t="shared" si="91"/>
        <v/>
      </c>
      <c r="DD90" s="76" t="str">
        <f t="shared" si="102"/>
        <v/>
      </c>
      <c r="DE90" s="82">
        <v>1</v>
      </c>
      <c r="DF90" s="183" t="str">
        <f t="shared" si="92"/>
        <v/>
      </c>
      <c r="DG90" s="85" t="s">
        <v>387</v>
      </c>
      <c r="DH90" s="184" t="str">
        <f t="shared" si="109"/>
        <v/>
      </c>
      <c r="DI90" s="77">
        <v>3</v>
      </c>
      <c r="DJ90" s="185" t="str">
        <f t="shared" si="110"/>
        <v/>
      </c>
      <c r="DK90" s="78" t="str">
        <f t="shared" si="111"/>
        <v/>
      </c>
      <c r="DL90" s="75" t="s">
        <v>387</v>
      </c>
      <c r="DM90" s="180" t="str">
        <f t="shared" si="112"/>
        <v/>
      </c>
      <c r="DN90" s="75">
        <v>1</v>
      </c>
      <c r="DO90" s="181" t="str">
        <f t="shared" si="113"/>
        <v/>
      </c>
      <c r="DP90" s="78" t="str">
        <f t="shared" si="114"/>
        <v/>
      </c>
      <c r="DQ90" s="75" t="s">
        <v>387</v>
      </c>
      <c r="DR90" s="180" t="str">
        <f t="shared" si="115"/>
        <v/>
      </c>
      <c r="DS90" s="75">
        <v>1</v>
      </c>
      <c r="DT90" s="181" t="str">
        <f t="shared" si="116"/>
        <v/>
      </c>
      <c r="DU90" s="78" t="str">
        <f t="shared" si="117"/>
        <v/>
      </c>
      <c r="DV90" s="75" t="s">
        <v>387</v>
      </c>
      <c r="DW90" s="180" t="str">
        <f t="shared" si="118"/>
        <v/>
      </c>
      <c r="DX90" s="75">
        <v>1</v>
      </c>
      <c r="DY90" s="154" t="str">
        <f t="shared" si="119"/>
        <v/>
      </c>
      <c r="DZ90" s="506"/>
      <c r="EA90" s="812"/>
      <c r="EB90" s="808"/>
      <c r="EC90" s="816"/>
      <c r="ED90" s="758" t="s">
        <v>626</v>
      </c>
      <c r="EE90" s="846" t="s">
        <v>626</v>
      </c>
      <c r="EF90" s="784" t="s">
        <v>626</v>
      </c>
      <c r="EG90" s="758" t="s">
        <v>626</v>
      </c>
      <c r="EH90" s="757" t="s">
        <v>626</v>
      </c>
      <c r="EI90" s="757" t="s">
        <v>626</v>
      </c>
      <c r="EJ90" s="790"/>
      <c r="EK90" s="791"/>
      <c r="EL90" s="792"/>
      <c r="EM90" s="788"/>
      <c r="EN90" s="788"/>
      <c r="EO90" s="789"/>
      <c r="EP90" s="787"/>
      <c r="EQ90" s="788"/>
      <c r="ER90" s="788"/>
      <c r="ES90" s="788"/>
      <c r="ET90" s="789"/>
      <c r="EU90" s="787"/>
      <c r="EV90" s="788"/>
      <c r="EW90" s="788"/>
      <c r="EX90" s="788"/>
      <c r="EY90" s="789"/>
      <c r="EZ90" s="787"/>
      <c r="FA90" s="788"/>
      <c r="FB90" s="788"/>
      <c r="FC90" s="788"/>
      <c r="FD90" s="789"/>
      <c r="FE90" s="787"/>
      <c r="FF90" s="788"/>
      <c r="FG90" s="788"/>
      <c r="FH90" s="788"/>
      <c r="FI90" s="789"/>
      <c r="FJ90" s="867"/>
      <c r="FK90" s="788"/>
      <c r="FL90" s="788"/>
      <c r="FM90" s="788"/>
      <c r="FN90" s="916" t="s">
        <v>626</v>
      </c>
      <c r="FO90" s="210"/>
      <c r="FP90" s="43"/>
      <c r="FQ90" s="43"/>
      <c r="FR90" s="55" t="str">
        <f t="shared" si="93"/>
        <v/>
      </c>
      <c r="FS90" s="43"/>
      <c r="FT90" s="56" t="str">
        <f>IF(AR90="","",INDEX($FZ$2:$GD$2,2,MATCH(AR90,#REF!,0)))</f>
        <v/>
      </c>
      <c r="FU90" s="57" t="str">
        <f>IF(AS90="","",INDEX($FZ$2:$GD$2,2,MATCH(AS90,#REF!,0)))</f>
        <v/>
      </c>
      <c r="FV90" s="57" t="str">
        <f>IF(AT90="","",INDEX($FZ$2:$GD$2,2,MATCH(AT90,#REF!,0)))</f>
        <v/>
      </c>
      <c r="FW90" s="57" t="str">
        <f>IF(AU90="","",INDEX($FZ$2:$GD$2,2,MATCH(AU90,#REF!,0)))</f>
        <v/>
      </c>
      <c r="FX90" s="57" t="str">
        <f>IF(AV90="","",INDEX($FZ$2:$GD$2,2,MATCH(AV90,#REF!,0)))</f>
        <v/>
      </c>
      <c r="FY90" s="57" t="str">
        <f>IF(AW90="","",INDEX($FZ$2:$GD$2,2,MATCH(AW90,#REF!,0)))</f>
        <v/>
      </c>
      <c r="FZ90" s="57" t="str">
        <f>IF(AX90="","",INDEX($FZ$2:$GD$2,2,MATCH(AX90,#REF!,0)))</f>
        <v/>
      </c>
      <c r="GA90" s="57" t="str">
        <f>IF(AY90="","",INDEX($FZ$2:$GD$2,2,MATCH(AY90,#REF!,0)))</f>
        <v/>
      </c>
      <c r="GB90" s="57" t="str">
        <f>IF(AZ90="","",INDEX($FZ$2:$GD$2,2,MATCH(AZ90,#REF!,0)))</f>
        <v/>
      </c>
      <c r="GC90" s="58" t="str">
        <f>IF(BA90="","",INDEX($FZ$2:$GD$2,2,MATCH(BA90,#REF!,0)))</f>
        <v/>
      </c>
      <c r="GD90" s="59" t="e">
        <f>SUMPRODUCT(FT90:GC90,#REF!)</f>
        <v>#REF!</v>
      </c>
      <c r="GE90" s="43"/>
      <c r="GF90" s="88" t="str">
        <f t="shared" si="94"/>
        <v/>
      </c>
      <c r="GG90" s="88" t="e">
        <f t="shared" si="95"/>
        <v>#N/A</v>
      </c>
      <c r="GH90" s="88" t="e">
        <f t="shared" si="96"/>
        <v>#N/A</v>
      </c>
      <c r="GI90" s="87" t="e">
        <f t="shared" si="97"/>
        <v>#N/A</v>
      </c>
      <c r="GJ90" s="87" t="str">
        <f t="shared" si="98"/>
        <v/>
      </c>
      <c r="GK90" s="87" t="str">
        <f t="shared" si="99"/>
        <v/>
      </c>
      <c r="GL90" s="87" t="str">
        <f t="shared" si="100"/>
        <v/>
      </c>
      <c r="GM90" s="87" t="str">
        <f t="shared" si="101"/>
        <v/>
      </c>
    </row>
    <row r="91" spans="1:195" s="13" customFormat="1" ht="22.5" customHeight="1" outlineLevel="1">
      <c r="A91" s="1014"/>
      <c r="B91" s="166"/>
      <c r="C91" s="494"/>
      <c r="D91" s="664" t="s">
        <v>471</v>
      </c>
      <c r="E91" s="688" t="s">
        <v>323</v>
      </c>
      <c r="F91" s="688">
        <v>1</v>
      </c>
      <c r="G91" s="688">
        <v>1</v>
      </c>
      <c r="H91" s="688">
        <v>1</v>
      </c>
      <c r="I91" s="663" t="s">
        <v>363</v>
      </c>
      <c r="J91" s="167"/>
      <c r="K91" s="165"/>
      <c r="L91" s="662">
        <v>1974</v>
      </c>
      <c r="M91" s="167" t="str">
        <f t="shared" si="103"/>
        <v>昭49</v>
      </c>
      <c r="N91" s="665">
        <f t="shared" si="130"/>
        <v>46</v>
      </c>
      <c r="O91" s="998">
        <v>15680.62</v>
      </c>
      <c r="P91" s="693" t="s">
        <v>68</v>
      </c>
      <c r="Q91" s="68"/>
      <c r="R91" s="168"/>
      <c r="S91" s="168"/>
      <c r="T91" s="169"/>
      <c r="U91" s="461" t="e">
        <f t="shared" si="120"/>
        <v>#DIV/0!</v>
      </c>
      <c r="V91" s="461" t="e">
        <f t="shared" si="121"/>
        <v>#DIV/0!</v>
      </c>
      <c r="W91" s="462" t="e">
        <f t="shared" si="122"/>
        <v>#DIV/0!</v>
      </c>
      <c r="X91" s="68"/>
      <c r="Y91" s="68"/>
      <c r="Z91" s="68"/>
      <c r="AA91" s="68"/>
      <c r="AB91" s="68"/>
      <c r="AC91" s="79" t="str">
        <f t="shared" si="123"/>
        <v>1: 5,000㎡以上</v>
      </c>
      <c r="AD91" s="69"/>
      <c r="AE91" s="69" t="str">
        <f t="shared" si="124"/>
        <v/>
      </c>
      <c r="AF91" s="170"/>
      <c r="AG91" s="170"/>
      <c r="AH91" s="171"/>
      <c r="AI91" s="170"/>
      <c r="AJ91" s="170"/>
      <c r="AK91" s="170"/>
      <c r="AL91" s="172"/>
      <c r="AM91" s="172"/>
      <c r="AN91" s="172"/>
      <c r="AO91" s="172"/>
      <c r="AP91" s="173"/>
      <c r="AQ91" s="463" t="str">
        <f t="shared" si="125"/>
        <v/>
      </c>
      <c r="AR91" s="464"/>
      <c r="AS91" s="464"/>
      <c r="AT91" s="464"/>
      <c r="AU91" s="464"/>
      <c r="AV91" s="464"/>
      <c r="AW91" s="464"/>
      <c r="AX91" s="464"/>
      <c r="AY91" s="464"/>
      <c r="AZ91" s="464"/>
      <c r="BA91" s="464"/>
      <c r="BB91" s="68">
        <f t="shared" si="126"/>
        <v>41</v>
      </c>
      <c r="BC91" s="68"/>
      <c r="BD91" s="68">
        <f t="shared" si="127"/>
        <v>41</v>
      </c>
      <c r="BE91" s="69" t="e">
        <f t="shared" si="128"/>
        <v>#REF!</v>
      </c>
      <c r="BF91" s="146"/>
      <c r="BG91" s="465"/>
      <c r="BH91" s="466"/>
      <c r="BI91" s="174"/>
      <c r="BJ91" s="175"/>
      <c r="BK91" s="467"/>
      <c r="BL91" s="465"/>
      <c r="BM91" s="441" t="str">
        <f t="shared" si="129"/>
        <v/>
      </c>
      <c r="BN91" s="663" t="s">
        <v>68</v>
      </c>
      <c r="BO91" s="663">
        <v>4</v>
      </c>
      <c r="BP91" s="441"/>
      <c r="BQ91" s="441"/>
      <c r="BR91" s="663"/>
      <c r="BS91" s="663"/>
      <c r="BT91" s="663"/>
      <c r="BU91" s="663"/>
      <c r="BV91" s="663"/>
      <c r="BW91" s="663"/>
      <c r="BX91" s="663"/>
      <c r="BY91" s="663"/>
      <c r="BZ91" s="441"/>
      <c r="CA91" s="695"/>
      <c r="CB91" s="696"/>
      <c r="CC91" s="499"/>
      <c r="CD91" s="192">
        <v>1</v>
      </c>
      <c r="CE91" s="177" t="s">
        <v>387</v>
      </c>
      <c r="CF91" s="178" t="str">
        <f t="shared" si="64"/>
        <v/>
      </c>
      <c r="CG91" s="176" t="str">
        <f t="shared" si="87"/>
        <v/>
      </c>
      <c r="CH91" s="179"/>
      <c r="CI91" s="106" t="str">
        <f t="shared" si="88"/>
        <v/>
      </c>
      <c r="CJ91" s="75" t="s">
        <v>387</v>
      </c>
      <c r="CK91" s="180" t="str">
        <f t="shared" si="89"/>
        <v/>
      </c>
      <c r="CL91" s="75">
        <v>1</v>
      </c>
      <c r="CM91" s="181" t="str">
        <f t="shared" si="104"/>
        <v/>
      </c>
      <c r="CN91" s="107" t="e">
        <v>#N/A</v>
      </c>
      <c r="CO91" s="75" t="e">
        <v>#N/A</v>
      </c>
      <c r="CP91" s="180" t="e">
        <f t="shared" si="105"/>
        <v>#N/A</v>
      </c>
      <c r="CQ91" s="75">
        <v>1</v>
      </c>
      <c r="CR91" s="181" t="e">
        <f t="shared" si="106"/>
        <v>#N/A</v>
      </c>
      <c r="CS91" s="107" t="e">
        <v>#N/A</v>
      </c>
      <c r="CT91" s="75" t="e">
        <v>#N/A</v>
      </c>
      <c r="CU91" s="180" t="e">
        <f t="shared" si="90"/>
        <v>#N/A</v>
      </c>
      <c r="CV91" s="75">
        <v>1</v>
      </c>
      <c r="CW91" s="181" t="e">
        <f t="shared" si="66"/>
        <v>#N/A</v>
      </c>
      <c r="CX91" s="107" t="e">
        <v>#N/A</v>
      </c>
      <c r="CY91" s="75" t="e">
        <v>#N/A</v>
      </c>
      <c r="CZ91" s="180" t="e">
        <f t="shared" si="107"/>
        <v>#N/A</v>
      </c>
      <c r="DA91" s="75">
        <v>1</v>
      </c>
      <c r="DB91" s="182" t="e">
        <f t="shared" si="108"/>
        <v>#N/A</v>
      </c>
      <c r="DC91" s="109" t="str">
        <f t="shared" si="91"/>
        <v/>
      </c>
      <c r="DD91" s="76" t="str">
        <f t="shared" si="102"/>
        <v/>
      </c>
      <c r="DE91" s="82">
        <v>1</v>
      </c>
      <c r="DF91" s="183" t="str">
        <f t="shared" si="92"/>
        <v/>
      </c>
      <c r="DG91" s="85" t="s">
        <v>387</v>
      </c>
      <c r="DH91" s="184" t="str">
        <f t="shared" si="109"/>
        <v/>
      </c>
      <c r="DI91" s="77">
        <v>3</v>
      </c>
      <c r="DJ91" s="185" t="str">
        <f t="shared" si="110"/>
        <v/>
      </c>
      <c r="DK91" s="78" t="str">
        <f t="shared" si="111"/>
        <v/>
      </c>
      <c r="DL91" s="75" t="s">
        <v>387</v>
      </c>
      <c r="DM91" s="180" t="str">
        <f t="shared" si="112"/>
        <v/>
      </c>
      <c r="DN91" s="75">
        <v>1</v>
      </c>
      <c r="DO91" s="181" t="str">
        <f t="shared" si="113"/>
        <v/>
      </c>
      <c r="DP91" s="78" t="str">
        <f t="shared" si="114"/>
        <v/>
      </c>
      <c r="DQ91" s="75" t="s">
        <v>387</v>
      </c>
      <c r="DR91" s="180" t="str">
        <f t="shared" si="115"/>
        <v/>
      </c>
      <c r="DS91" s="75">
        <v>1</v>
      </c>
      <c r="DT91" s="181" t="str">
        <f t="shared" si="116"/>
        <v/>
      </c>
      <c r="DU91" s="78" t="str">
        <f t="shared" si="117"/>
        <v/>
      </c>
      <c r="DV91" s="75" t="s">
        <v>387</v>
      </c>
      <c r="DW91" s="180" t="str">
        <f t="shared" si="118"/>
        <v/>
      </c>
      <c r="DX91" s="75">
        <v>1</v>
      </c>
      <c r="DY91" s="154" t="str">
        <f t="shared" si="119"/>
        <v/>
      </c>
      <c r="DZ91" s="506"/>
      <c r="EA91" s="824" t="s">
        <v>626</v>
      </c>
      <c r="EB91" s="758" t="s">
        <v>626</v>
      </c>
      <c r="EC91" s="758" t="s">
        <v>626</v>
      </c>
      <c r="ED91" s="816"/>
      <c r="EE91" s="854"/>
      <c r="EF91" s="787"/>
      <c r="EG91" s="788"/>
      <c r="EH91" s="788"/>
      <c r="EI91" s="788"/>
      <c r="EJ91" s="789"/>
      <c r="EK91" s="787"/>
      <c r="EL91" s="788"/>
      <c r="EM91" s="788"/>
      <c r="EN91" s="799" t="s">
        <v>627</v>
      </c>
      <c r="EO91" s="794" t="s">
        <v>627</v>
      </c>
      <c r="EP91" s="888" t="s">
        <v>627</v>
      </c>
      <c r="EQ91" s="799" t="s">
        <v>627</v>
      </c>
      <c r="ER91" s="799" t="s">
        <v>627</v>
      </c>
      <c r="ES91" s="799" t="s">
        <v>627</v>
      </c>
      <c r="ET91" s="794" t="s">
        <v>627</v>
      </c>
      <c r="EU91" s="888" t="s">
        <v>627</v>
      </c>
      <c r="EV91" s="799" t="s">
        <v>627</v>
      </c>
      <c r="EW91" s="799" t="s">
        <v>627</v>
      </c>
      <c r="EX91" s="799" t="s">
        <v>627</v>
      </c>
      <c r="EY91" s="794" t="s">
        <v>627</v>
      </c>
      <c r="EZ91" s="888" t="s">
        <v>627</v>
      </c>
      <c r="FA91" s="799" t="s">
        <v>627</v>
      </c>
      <c r="FB91" s="799" t="s">
        <v>627</v>
      </c>
      <c r="FC91" s="799" t="s">
        <v>627</v>
      </c>
      <c r="FD91" s="790"/>
      <c r="FE91" s="903"/>
      <c r="FF91" s="788"/>
      <c r="FG91" s="788"/>
      <c r="FH91" s="757" t="s">
        <v>626</v>
      </c>
      <c r="FI91" s="780" t="s">
        <v>626</v>
      </c>
      <c r="FJ91" s="867"/>
      <c r="FK91" s="788"/>
      <c r="FL91" s="788"/>
      <c r="FM91" s="788"/>
      <c r="FN91" s="915"/>
      <c r="FO91" s="210"/>
      <c r="FP91" s="43"/>
      <c r="FQ91" s="43"/>
      <c r="FR91" s="55" t="str">
        <f t="shared" si="93"/>
        <v/>
      </c>
      <c r="FS91" s="43"/>
      <c r="FT91" s="56" t="str">
        <f>IF(AR91="","",INDEX($FZ$2:$GD$2,2,MATCH(AR91,#REF!,0)))</f>
        <v/>
      </c>
      <c r="FU91" s="57" t="str">
        <f>IF(AS91="","",INDEX($FZ$2:$GD$2,2,MATCH(AS91,#REF!,0)))</f>
        <v/>
      </c>
      <c r="FV91" s="57" t="str">
        <f>IF(AT91="","",INDEX($FZ$2:$GD$2,2,MATCH(AT91,#REF!,0)))</f>
        <v/>
      </c>
      <c r="FW91" s="57" t="str">
        <f>IF(AU91="","",INDEX($FZ$2:$GD$2,2,MATCH(AU91,#REF!,0)))</f>
        <v/>
      </c>
      <c r="FX91" s="57" t="str">
        <f>IF(AV91="","",INDEX($FZ$2:$GD$2,2,MATCH(AV91,#REF!,0)))</f>
        <v/>
      </c>
      <c r="FY91" s="57" t="str">
        <f>IF(AW91="","",INDEX($FZ$2:$GD$2,2,MATCH(AW91,#REF!,0)))</f>
        <v/>
      </c>
      <c r="FZ91" s="57" t="str">
        <f>IF(AX91="","",INDEX($FZ$2:$GD$2,2,MATCH(AX91,#REF!,0)))</f>
        <v/>
      </c>
      <c r="GA91" s="57" t="str">
        <f>IF(AY91="","",INDEX($FZ$2:$GD$2,2,MATCH(AY91,#REF!,0)))</f>
        <v/>
      </c>
      <c r="GB91" s="57" t="str">
        <f>IF(AZ91="","",INDEX($FZ$2:$GD$2,2,MATCH(AZ91,#REF!,0)))</f>
        <v/>
      </c>
      <c r="GC91" s="58" t="str">
        <f>IF(BA91="","",INDEX($FZ$2:$GD$2,2,MATCH(BA91,#REF!,0)))</f>
        <v/>
      </c>
      <c r="GD91" s="59" t="e">
        <f>SUMPRODUCT(FT91:GC91,#REF!)</f>
        <v>#REF!</v>
      </c>
      <c r="GE91" s="43"/>
      <c r="GF91" s="88" t="str">
        <f t="shared" si="94"/>
        <v/>
      </c>
      <c r="GG91" s="88" t="e">
        <f t="shared" si="95"/>
        <v>#N/A</v>
      </c>
      <c r="GH91" s="88" t="e">
        <f t="shared" si="96"/>
        <v>#N/A</v>
      </c>
      <c r="GI91" s="87" t="e">
        <f t="shared" si="97"/>
        <v>#N/A</v>
      </c>
      <c r="GJ91" s="87" t="str">
        <f t="shared" si="98"/>
        <v/>
      </c>
      <c r="GK91" s="87" t="str">
        <f t="shared" si="99"/>
        <v/>
      </c>
      <c r="GL91" s="87" t="str">
        <f t="shared" si="100"/>
        <v/>
      </c>
      <c r="GM91" s="87" t="str">
        <f t="shared" si="101"/>
        <v/>
      </c>
    </row>
    <row r="92" spans="1:195" s="13" customFormat="1" ht="22.5" customHeight="1" outlineLevel="1">
      <c r="A92" s="1014"/>
      <c r="B92" s="166"/>
      <c r="C92" s="494"/>
      <c r="D92" s="664" t="s">
        <v>471</v>
      </c>
      <c r="E92" s="688" t="s">
        <v>324</v>
      </c>
      <c r="F92" s="688">
        <v>1</v>
      </c>
      <c r="G92" s="688">
        <v>1</v>
      </c>
      <c r="H92" s="688">
        <v>1</v>
      </c>
      <c r="I92" s="663" t="s">
        <v>363</v>
      </c>
      <c r="J92" s="167"/>
      <c r="K92" s="165"/>
      <c r="L92" s="662">
        <v>1978</v>
      </c>
      <c r="M92" s="167" t="str">
        <f t="shared" si="103"/>
        <v>昭53</v>
      </c>
      <c r="N92" s="665">
        <f t="shared" si="130"/>
        <v>42</v>
      </c>
      <c r="O92" s="998">
        <v>2331.3000000000002</v>
      </c>
      <c r="P92" s="693" t="s">
        <v>614</v>
      </c>
      <c r="Q92" s="68"/>
      <c r="R92" s="168"/>
      <c r="S92" s="168"/>
      <c r="T92" s="169"/>
      <c r="U92" s="461" t="e">
        <f t="shared" si="120"/>
        <v>#DIV/0!</v>
      </c>
      <c r="V92" s="461" t="e">
        <f t="shared" si="121"/>
        <v>#DIV/0!</v>
      </c>
      <c r="W92" s="462" t="e">
        <f t="shared" si="122"/>
        <v>#DIV/0!</v>
      </c>
      <c r="X92" s="68"/>
      <c r="Y92" s="68"/>
      <c r="Z92" s="68"/>
      <c r="AA92" s="68"/>
      <c r="AB92" s="68"/>
      <c r="AC92" s="79" t="str">
        <f t="shared" si="123"/>
        <v>3: 1,000㎡以上</v>
      </c>
      <c r="AD92" s="69"/>
      <c r="AE92" s="69" t="str">
        <f t="shared" si="124"/>
        <v/>
      </c>
      <c r="AF92" s="170"/>
      <c r="AG92" s="170"/>
      <c r="AH92" s="171"/>
      <c r="AI92" s="170"/>
      <c r="AJ92" s="170"/>
      <c r="AK92" s="170"/>
      <c r="AL92" s="172"/>
      <c r="AM92" s="172"/>
      <c r="AN92" s="172"/>
      <c r="AO92" s="172"/>
      <c r="AP92" s="173"/>
      <c r="AQ92" s="463" t="str">
        <f t="shared" si="125"/>
        <v/>
      </c>
      <c r="AR92" s="464"/>
      <c r="AS92" s="464"/>
      <c r="AT92" s="464"/>
      <c r="AU92" s="464"/>
      <c r="AV92" s="464"/>
      <c r="AW92" s="464"/>
      <c r="AX92" s="464"/>
      <c r="AY92" s="464"/>
      <c r="AZ92" s="464"/>
      <c r="BA92" s="464"/>
      <c r="BB92" s="68">
        <f t="shared" si="126"/>
        <v>37</v>
      </c>
      <c r="BC92" s="68"/>
      <c r="BD92" s="68">
        <f t="shared" si="127"/>
        <v>37</v>
      </c>
      <c r="BE92" s="69" t="e">
        <f t="shared" si="128"/>
        <v>#REF!</v>
      </c>
      <c r="BF92" s="146"/>
      <c r="BG92" s="465"/>
      <c r="BH92" s="466"/>
      <c r="BI92" s="174"/>
      <c r="BJ92" s="175"/>
      <c r="BK92" s="467"/>
      <c r="BL92" s="465"/>
      <c r="BM92" s="441" t="str">
        <f t="shared" si="129"/>
        <v/>
      </c>
      <c r="BN92" s="663" t="s">
        <v>614</v>
      </c>
      <c r="BO92" s="663">
        <v>2</v>
      </c>
      <c r="BP92" s="441"/>
      <c r="BQ92" s="441"/>
      <c r="BR92" s="663"/>
      <c r="BS92" s="663"/>
      <c r="BT92" s="663"/>
      <c r="BU92" s="663"/>
      <c r="BV92" s="663"/>
      <c r="BW92" s="663"/>
      <c r="BX92" s="663"/>
      <c r="BY92" s="663"/>
      <c r="BZ92" s="441"/>
      <c r="CA92" s="695"/>
      <c r="CB92" s="696"/>
      <c r="CC92" s="499"/>
      <c r="CD92" s="192">
        <v>1</v>
      </c>
      <c r="CE92" s="177" t="s">
        <v>387</v>
      </c>
      <c r="CF92" s="178" t="str">
        <f t="shared" si="64"/>
        <v/>
      </c>
      <c r="CG92" s="176" t="str">
        <f t="shared" si="87"/>
        <v/>
      </c>
      <c r="CH92" s="179"/>
      <c r="CI92" s="106" t="str">
        <f t="shared" si="88"/>
        <v/>
      </c>
      <c r="CJ92" s="75" t="s">
        <v>387</v>
      </c>
      <c r="CK92" s="180" t="str">
        <f t="shared" si="89"/>
        <v/>
      </c>
      <c r="CL92" s="75">
        <v>1</v>
      </c>
      <c r="CM92" s="181" t="str">
        <f t="shared" si="104"/>
        <v/>
      </c>
      <c r="CN92" s="107" t="e">
        <v>#N/A</v>
      </c>
      <c r="CO92" s="75" t="e">
        <v>#N/A</v>
      </c>
      <c r="CP92" s="180" t="e">
        <f t="shared" si="105"/>
        <v>#N/A</v>
      </c>
      <c r="CQ92" s="75">
        <v>1</v>
      </c>
      <c r="CR92" s="181" t="e">
        <f t="shared" si="106"/>
        <v>#N/A</v>
      </c>
      <c r="CS92" s="107" t="e">
        <v>#N/A</v>
      </c>
      <c r="CT92" s="75" t="e">
        <v>#N/A</v>
      </c>
      <c r="CU92" s="180" t="e">
        <f t="shared" si="90"/>
        <v>#N/A</v>
      </c>
      <c r="CV92" s="75">
        <v>1</v>
      </c>
      <c r="CW92" s="181" t="e">
        <f t="shared" si="66"/>
        <v>#N/A</v>
      </c>
      <c r="CX92" s="107" t="e">
        <v>#N/A</v>
      </c>
      <c r="CY92" s="75" t="e">
        <v>#N/A</v>
      </c>
      <c r="CZ92" s="180" t="e">
        <f t="shared" si="107"/>
        <v>#N/A</v>
      </c>
      <c r="DA92" s="75">
        <v>1</v>
      </c>
      <c r="DB92" s="182" t="e">
        <f t="shared" si="108"/>
        <v>#N/A</v>
      </c>
      <c r="DC92" s="109" t="str">
        <f t="shared" si="91"/>
        <v/>
      </c>
      <c r="DD92" s="76" t="str">
        <f t="shared" si="102"/>
        <v/>
      </c>
      <c r="DE92" s="82">
        <v>1</v>
      </c>
      <c r="DF92" s="183" t="str">
        <f t="shared" si="92"/>
        <v/>
      </c>
      <c r="DG92" s="85" t="s">
        <v>387</v>
      </c>
      <c r="DH92" s="184" t="str">
        <f t="shared" si="109"/>
        <v/>
      </c>
      <c r="DI92" s="77">
        <v>3</v>
      </c>
      <c r="DJ92" s="185" t="str">
        <f t="shared" si="110"/>
        <v/>
      </c>
      <c r="DK92" s="78" t="str">
        <f t="shared" si="111"/>
        <v/>
      </c>
      <c r="DL92" s="75" t="s">
        <v>387</v>
      </c>
      <c r="DM92" s="180" t="str">
        <f t="shared" si="112"/>
        <v/>
      </c>
      <c r="DN92" s="75">
        <v>1</v>
      </c>
      <c r="DO92" s="181" t="str">
        <f t="shared" si="113"/>
        <v/>
      </c>
      <c r="DP92" s="78" t="str">
        <f t="shared" si="114"/>
        <v/>
      </c>
      <c r="DQ92" s="75" t="s">
        <v>387</v>
      </c>
      <c r="DR92" s="180" t="str">
        <f t="shared" si="115"/>
        <v/>
      </c>
      <c r="DS92" s="75">
        <v>1</v>
      </c>
      <c r="DT92" s="181" t="str">
        <f t="shared" si="116"/>
        <v/>
      </c>
      <c r="DU92" s="78" t="str">
        <f t="shared" si="117"/>
        <v/>
      </c>
      <c r="DV92" s="75" t="s">
        <v>387</v>
      </c>
      <c r="DW92" s="180" t="str">
        <f t="shared" si="118"/>
        <v/>
      </c>
      <c r="DX92" s="75">
        <v>1</v>
      </c>
      <c r="DY92" s="154" t="str">
        <f t="shared" si="119"/>
        <v/>
      </c>
      <c r="DZ92" s="506"/>
      <c r="EA92" s="812"/>
      <c r="EB92" s="808"/>
      <c r="EC92" s="816"/>
      <c r="ED92" s="816"/>
      <c r="EE92" s="854"/>
      <c r="EF92" s="787"/>
      <c r="EG92" s="788"/>
      <c r="EH92" s="788"/>
      <c r="EI92" s="788"/>
      <c r="EJ92" s="789"/>
      <c r="EK92" s="787"/>
      <c r="EL92" s="788"/>
      <c r="EM92" s="788"/>
      <c r="EN92" s="788"/>
      <c r="EO92" s="789"/>
      <c r="EP92" s="787"/>
      <c r="EQ92" s="788"/>
      <c r="ER92" s="788"/>
      <c r="ES92" s="788"/>
      <c r="ET92" s="789"/>
      <c r="EU92" s="787"/>
      <c r="EV92" s="788"/>
      <c r="EW92" s="788"/>
      <c r="EX92" s="788"/>
      <c r="EY92" s="789"/>
      <c r="EZ92" s="787"/>
      <c r="FA92" s="796" t="s">
        <v>631</v>
      </c>
      <c r="FB92" s="796" t="s">
        <v>631</v>
      </c>
      <c r="FC92" s="797"/>
      <c r="FD92" s="798"/>
      <c r="FE92" s="889"/>
      <c r="FF92" s="797"/>
      <c r="FG92" s="797"/>
      <c r="FH92" s="797"/>
      <c r="FI92" s="798"/>
      <c r="FJ92" s="870"/>
      <c r="FK92" s="797"/>
      <c r="FL92" s="797"/>
      <c r="FM92" s="797"/>
      <c r="FN92" s="917"/>
      <c r="FO92" s="210"/>
      <c r="FP92" s="43"/>
      <c r="FQ92" s="43"/>
      <c r="FR92" s="55" t="str">
        <f t="shared" si="93"/>
        <v/>
      </c>
      <c r="FS92" s="43"/>
      <c r="FT92" s="56" t="str">
        <f>IF(AR92="","",INDEX($FZ$2:$GD$2,2,MATCH(AR92,#REF!,0)))</f>
        <v/>
      </c>
      <c r="FU92" s="57" t="str">
        <f>IF(AS92="","",INDEX($FZ$2:$GD$2,2,MATCH(AS92,#REF!,0)))</f>
        <v/>
      </c>
      <c r="FV92" s="57" t="str">
        <f>IF(AT92="","",INDEX($FZ$2:$GD$2,2,MATCH(AT92,#REF!,0)))</f>
        <v/>
      </c>
      <c r="FW92" s="57" t="str">
        <f>IF(AU92="","",INDEX($FZ$2:$GD$2,2,MATCH(AU92,#REF!,0)))</f>
        <v/>
      </c>
      <c r="FX92" s="57" t="str">
        <f>IF(AV92="","",INDEX($FZ$2:$GD$2,2,MATCH(AV92,#REF!,0)))</f>
        <v/>
      </c>
      <c r="FY92" s="57" t="str">
        <f>IF(AW92="","",INDEX($FZ$2:$GD$2,2,MATCH(AW92,#REF!,0)))</f>
        <v/>
      </c>
      <c r="FZ92" s="57" t="str">
        <f>IF(AX92="","",INDEX($FZ$2:$GD$2,2,MATCH(AX92,#REF!,0)))</f>
        <v/>
      </c>
      <c r="GA92" s="57" t="str">
        <f>IF(AY92="","",INDEX($FZ$2:$GD$2,2,MATCH(AY92,#REF!,0)))</f>
        <v/>
      </c>
      <c r="GB92" s="57" t="str">
        <f>IF(AZ92="","",INDEX($FZ$2:$GD$2,2,MATCH(AZ92,#REF!,0)))</f>
        <v/>
      </c>
      <c r="GC92" s="58" t="str">
        <f>IF(BA92="","",INDEX($FZ$2:$GD$2,2,MATCH(BA92,#REF!,0)))</f>
        <v/>
      </c>
      <c r="GD92" s="59" t="e">
        <f>SUMPRODUCT(FT92:GC92,#REF!)</f>
        <v>#REF!</v>
      </c>
      <c r="GE92" s="43"/>
      <c r="GF92" s="88" t="str">
        <f t="shared" si="94"/>
        <v/>
      </c>
      <c r="GG92" s="88" t="e">
        <f t="shared" si="95"/>
        <v>#N/A</v>
      </c>
      <c r="GH92" s="88" t="e">
        <f t="shared" si="96"/>
        <v>#N/A</v>
      </c>
      <c r="GI92" s="87" t="e">
        <f t="shared" si="97"/>
        <v>#N/A</v>
      </c>
      <c r="GJ92" s="87" t="str">
        <f t="shared" si="98"/>
        <v/>
      </c>
      <c r="GK92" s="87" t="str">
        <f t="shared" si="99"/>
        <v/>
      </c>
      <c r="GL92" s="87" t="str">
        <f t="shared" si="100"/>
        <v/>
      </c>
      <c r="GM92" s="87" t="str">
        <f t="shared" si="101"/>
        <v/>
      </c>
    </row>
    <row r="93" spans="1:195" s="13" customFormat="1" ht="22.5" customHeight="1" outlineLevel="1">
      <c r="A93" s="1014"/>
      <c r="B93" s="166"/>
      <c r="C93" s="494"/>
      <c r="D93" s="664" t="s">
        <v>471</v>
      </c>
      <c r="E93" s="688" t="s">
        <v>325</v>
      </c>
      <c r="F93" s="688">
        <v>1</v>
      </c>
      <c r="G93" s="688">
        <v>1</v>
      </c>
      <c r="H93" s="688">
        <v>1</v>
      </c>
      <c r="I93" s="663" t="s">
        <v>363</v>
      </c>
      <c r="J93" s="167"/>
      <c r="K93" s="165"/>
      <c r="L93" s="662">
        <v>1993</v>
      </c>
      <c r="M93" s="167" t="str">
        <f t="shared" si="103"/>
        <v>平5</v>
      </c>
      <c r="N93" s="665">
        <f t="shared" si="130"/>
        <v>27</v>
      </c>
      <c r="O93" s="998">
        <v>1497.86</v>
      </c>
      <c r="P93" s="693" t="s">
        <v>68</v>
      </c>
      <c r="Q93" s="68"/>
      <c r="R93" s="168"/>
      <c r="S93" s="168"/>
      <c r="T93" s="169"/>
      <c r="U93" s="461" t="e">
        <f t="shared" si="120"/>
        <v>#DIV/0!</v>
      </c>
      <c r="V93" s="461" t="e">
        <f t="shared" si="121"/>
        <v>#DIV/0!</v>
      </c>
      <c r="W93" s="462" t="e">
        <f t="shared" si="122"/>
        <v>#DIV/0!</v>
      </c>
      <c r="X93" s="68"/>
      <c r="Y93" s="68"/>
      <c r="Z93" s="68"/>
      <c r="AA93" s="68"/>
      <c r="AB93" s="68"/>
      <c r="AC93" s="79" t="str">
        <f t="shared" si="123"/>
        <v>3: 1,000㎡以上</v>
      </c>
      <c r="AD93" s="69"/>
      <c r="AE93" s="69" t="str">
        <f t="shared" si="124"/>
        <v/>
      </c>
      <c r="AF93" s="170"/>
      <c r="AG93" s="170"/>
      <c r="AH93" s="171"/>
      <c r="AI93" s="170"/>
      <c r="AJ93" s="170"/>
      <c r="AK93" s="170"/>
      <c r="AL93" s="172"/>
      <c r="AM93" s="172"/>
      <c r="AN93" s="172"/>
      <c r="AO93" s="172"/>
      <c r="AP93" s="173"/>
      <c r="AQ93" s="463" t="str">
        <f t="shared" si="125"/>
        <v/>
      </c>
      <c r="AR93" s="464"/>
      <c r="AS93" s="464"/>
      <c r="AT93" s="464"/>
      <c r="AU93" s="464"/>
      <c r="AV93" s="464"/>
      <c r="AW93" s="464"/>
      <c r="AX93" s="464"/>
      <c r="AY93" s="464"/>
      <c r="AZ93" s="464"/>
      <c r="BA93" s="464"/>
      <c r="BB93" s="68">
        <f t="shared" si="126"/>
        <v>22</v>
      </c>
      <c r="BC93" s="68"/>
      <c r="BD93" s="68">
        <f t="shared" si="127"/>
        <v>22</v>
      </c>
      <c r="BE93" s="69" t="e">
        <f t="shared" si="128"/>
        <v>#REF!</v>
      </c>
      <c r="BF93" s="146"/>
      <c r="BG93" s="465"/>
      <c r="BH93" s="466"/>
      <c r="BI93" s="174"/>
      <c r="BJ93" s="175"/>
      <c r="BK93" s="467"/>
      <c r="BL93" s="465"/>
      <c r="BM93" s="441" t="str">
        <f t="shared" si="129"/>
        <v/>
      </c>
      <c r="BN93" s="663" t="s">
        <v>68</v>
      </c>
      <c r="BO93" s="663">
        <v>4</v>
      </c>
      <c r="BP93" s="441"/>
      <c r="BQ93" s="441"/>
      <c r="BR93" s="663"/>
      <c r="BS93" s="663"/>
      <c r="BT93" s="663"/>
      <c r="BU93" s="663"/>
      <c r="BV93" s="663"/>
      <c r="BW93" s="663"/>
      <c r="BX93" s="663"/>
      <c r="BY93" s="663"/>
      <c r="BZ93" s="441"/>
      <c r="CA93" s="695"/>
      <c r="CB93" s="696"/>
      <c r="CC93" s="499"/>
      <c r="CD93" s="192">
        <v>1</v>
      </c>
      <c r="CE93" s="177" t="s">
        <v>387</v>
      </c>
      <c r="CF93" s="178" t="str">
        <f t="shared" ref="CF93:CF157" si="131">IF(OR(Q93="",CD93="",CE93="",TYPE(O93)&lt;&gt;1),"",O93*CE93)</f>
        <v/>
      </c>
      <c r="CG93" s="176" t="str">
        <f t="shared" si="87"/>
        <v/>
      </c>
      <c r="CH93" s="179"/>
      <c r="CI93" s="106" t="str">
        <f t="shared" si="88"/>
        <v/>
      </c>
      <c r="CJ93" s="75" t="s">
        <v>387</v>
      </c>
      <c r="CK93" s="180" t="str">
        <f t="shared" si="89"/>
        <v/>
      </c>
      <c r="CL93" s="75">
        <v>1</v>
      </c>
      <c r="CM93" s="181" t="str">
        <f t="shared" si="104"/>
        <v/>
      </c>
      <c r="CN93" s="107" t="e">
        <v>#N/A</v>
      </c>
      <c r="CO93" s="75" t="e">
        <v>#N/A</v>
      </c>
      <c r="CP93" s="180" t="e">
        <f t="shared" si="105"/>
        <v>#N/A</v>
      </c>
      <c r="CQ93" s="75">
        <v>1</v>
      </c>
      <c r="CR93" s="181" t="e">
        <f t="shared" si="106"/>
        <v>#N/A</v>
      </c>
      <c r="CS93" s="107" t="e">
        <v>#N/A</v>
      </c>
      <c r="CT93" s="75" t="e">
        <v>#N/A</v>
      </c>
      <c r="CU93" s="180" t="e">
        <f t="shared" si="90"/>
        <v>#N/A</v>
      </c>
      <c r="CV93" s="75">
        <v>1</v>
      </c>
      <c r="CW93" s="181" t="e">
        <f t="shared" si="66"/>
        <v>#N/A</v>
      </c>
      <c r="CX93" s="107" t="e">
        <v>#N/A</v>
      </c>
      <c r="CY93" s="75" t="e">
        <v>#N/A</v>
      </c>
      <c r="CZ93" s="180" t="e">
        <f t="shared" si="107"/>
        <v>#N/A</v>
      </c>
      <c r="DA93" s="75">
        <v>1</v>
      </c>
      <c r="DB93" s="182" t="e">
        <f t="shared" si="108"/>
        <v>#N/A</v>
      </c>
      <c r="DC93" s="109" t="str">
        <f t="shared" si="91"/>
        <v/>
      </c>
      <c r="DD93" s="76" t="str">
        <f t="shared" si="102"/>
        <v/>
      </c>
      <c r="DE93" s="82">
        <v>1</v>
      </c>
      <c r="DF93" s="183" t="str">
        <f t="shared" si="92"/>
        <v/>
      </c>
      <c r="DG93" s="85" t="s">
        <v>387</v>
      </c>
      <c r="DH93" s="184" t="str">
        <f t="shared" si="109"/>
        <v/>
      </c>
      <c r="DI93" s="77">
        <v>3</v>
      </c>
      <c r="DJ93" s="185" t="str">
        <f t="shared" si="110"/>
        <v/>
      </c>
      <c r="DK93" s="78" t="str">
        <f t="shared" si="111"/>
        <v/>
      </c>
      <c r="DL93" s="75" t="s">
        <v>387</v>
      </c>
      <c r="DM93" s="180" t="str">
        <f t="shared" si="112"/>
        <v/>
      </c>
      <c r="DN93" s="75">
        <v>1</v>
      </c>
      <c r="DO93" s="181" t="str">
        <f t="shared" si="113"/>
        <v/>
      </c>
      <c r="DP93" s="78" t="str">
        <f t="shared" si="114"/>
        <v/>
      </c>
      <c r="DQ93" s="75" t="s">
        <v>387</v>
      </c>
      <c r="DR93" s="180" t="str">
        <f t="shared" si="115"/>
        <v/>
      </c>
      <c r="DS93" s="75">
        <v>1</v>
      </c>
      <c r="DT93" s="181" t="str">
        <f t="shared" si="116"/>
        <v/>
      </c>
      <c r="DU93" s="78" t="str">
        <f t="shared" si="117"/>
        <v/>
      </c>
      <c r="DV93" s="75" t="s">
        <v>387</v>
      </c>
      <c r="DW93" s="180" t="str">
        <f t="shared" si="118"/>
        <v/>
      </c>
      <c r="DX93" s="75">
        <v>1</v>
      </c>
      <c r="DY93" s="154" t="str">
        <f t="shared" si="119"/>
        <v/>
      </c>
      <c r="DZ93" s="510"/>
      <c r="EA93" s="812"/>
      <c r="EB93" s="808"/>
      <c r="EC93" s="816"/>
      <c r="ED93" s="757" t="s">
        <v>626</v>
      </c>
      <c r="EE93" s="846" t="s">
        <v>626</v>
      </c>
      <c r="EF93" s="791"/>
      <c r="EG93" s="788"/>
      <c r="EH93" s="788"/>
      <c r="EI93" s="788"/>
      <c r="EJ93" s="789"/>
      <c r="EK93" s="787"/>
      <c r="EL93" s="788"/>
      <c r="EM93" s="788"/>
      <c r="EN93" s="788"/>
      <c r="EO93" s="789"/>
      <c r="EP93" s="787"/>
      <c r="EQ93" s="788"/>
      <c r="ER93" s="788"/>
      <c r="ES93" s="788"/>
      <c r="ET93" s="789"/>
      <c r="EU93" s="787"/>
      <c r="EV93" s="788"/>
      <c r="EW93" s="788"/>
      <c r="EX93" s="788"/>
      <c r="EY93" s="789"/>
      <c r="EZ93" s="787"/>
      <c r="FA93" s="788"/>
      <c r="FB93" s="788"/>
      <c r="FC93" s="788"/>
      <c r="FD93" s="789"/>
      <c r="FE93" s="787"/>
      <c r="FF93" s="788"/>
      <c r="FG93" s="788"/>
      <c r="FH93" s="788"/>
      <c r="FI93" s="789"/>
      <c r="FJ93" s="867"/>
      <c r="FK93" s="788"/>
      <c r="FL93" s="788"/>
      <c r="FM93" s="788"/>
      <c r="FN93" s="915"/>
      <c r="FO93" s="210"/>
      <c r="FP93" s="43"/>
      <c r="FQ93" s="43"/>
      <c r="FR93" s="55" t="str">
        <f t="shared" si="93"/>
        <v/>
      </c>
      <c r="FS93" s="43"/>
      <c r="FT93" s="56" t="str">
        <f>IF(AR93="","",INDEX($FZ$2:$GD$2,2,MATCH(AR93,#REF!,0)))</f>
        <v/>
      </c>
      <c r="FU93" s="57" t="str">
        <f>IF(AS93="","",INDEX($FZ$2:$GD$2,2,MATCH(AS93,#REF!,0)))</f>
        <v/>
      </c>
      <c r="FV93" s="57" t="str">
        <f>IF(AT93="","",INDEX($FZ$2:$GD$2,2,MATCH(AT93,#REF!,0)))</f>
        <v/>
      </c>
      <c r="FW93" s="57" t="str">
        <f>IF(AU93="","",INDEX($FZ$2:$GD$2,2,MATCH(AU93,#REF!,0)))</f>
        <v/>
      </c>
      <c r="FX93" s="57" t="str">
        <f>IF(AV93="","",INDEX($FZ$2:$GD$2,2,MATCH(AV93,#REF!,0)))</f>
        <v/>
      </c>
      <c r="FY93" s="57" t="str">
        <f>IF(AW93="","",INDEX($FZ$2:$GD$2,2,MATCH(AW93,#REF!,0)))</f>
        <v/>
      </c>
      <c r="FZ93" s="57" t="str">
        <f>IF(AX93="","",INDEX($FZ$2:$GD$2,2,MATCH(AX93,#REF!,0)))</f>
        <v/>
      </c>
      <c r="GA93" s="57" t="str">
        <f>IF(AY93="","",INDEX($FZ$2:$GD$2,2,MATCH(AY93,#REF!,0)))</f>
        <v/>
      </c>
      <c r="GB93" s="57" t="str">
        <f>IF(AZ93="","",INDEX($FZ$2:$GD$2,2,MATCH(AZ93,#REF!,0)))</f>
        <v/>
      </c>
      <c r="GC93" s="58" t="str">
        <f>IF(BA93="","",INDEX($FZ$2:$GD$2,2,MATCH(BA93,#REF!,0)))</f>
        <v/>
      </c>
      <c r="GD93" s="59" t="e">
        <f>SUMPRODUCT(FT93:GC93,#REF!)</f>
        <v>#REF!</v>
      </c>
      <c r="GE93" s="43"/>
      <c r="GF93" s="88" t="str">
        <f t="shared" si="94"/>
        <v/>
      </c>
      <c r="GG93" s="88" t="e">
        <f t="shared" si="95"/>
        <v>#N/A</v>
      </c>
      <c r="GH93" s="88" t="e">
        <f t="shared" si="96"/>
        <v>#N/A</v>
      </c>
      <c r="GI93" s="87" t="e">
        <f t="shared" si="97"/>
        <v>#N/A</v>
      </c>
      <c r="GJ93" s="87" t="str">
        <f t="shared" si="98"/>
        <v/>
      </c>
      <c r="GK93" s="87" t="str">
        <f t="shared" si="99"/>
        <v/>
      </c>
      <c r="GL93" s="87" t="str">
        <f t="shared" si="100"/>
        <v/>
      </c>
      <c r="GM93" s="87" t="str">
        <f t="shared" si="101"/>
        <v/>
      </c>
    </row>
    <row r="94" spans="1:195" s="13" customFormat="1" ht="22.5" customHeight="1" outlineLevel="1">
      <c r="A94" s="1014"/>
      <c r="B94" s="166"/>
      <c r="C94" s="494"/>
      <c r="D94" s="664" t="s">
        <v>471</v>
      </c>
      <c r="E94" s="688" t="s">
        <v>326</v>
      </c>
      <c r="F94" s="688">
        <v>1</v>
      </c>
      <c r="G94" s="688">
        <v>1</v>
      </c>
      <c r="H94" s="688">
        <v>1</v>
      </c>
      <c r="I94" s="663" t="s">
        <v>363</v>
      </c>
      <c r="J94" s="167"/>
      <c r="K94" s="165"/>
      <c r="L94" s="662">
        <v>1979</v>
      </c>
      <c r="M94" s="167" t="str">
        <f t="shared" si="103"/>
        <v>昭54</v>
      </c>
      <c r="N94" s="665">
        <f t="shared" si="130"/>
        <v>41</v>
      </c>
      <c r="O94" s="998">
        <v>3163.79</v>
      </c>
      <c r="P94" s="693" t="s">
        <v>68</v>
      </c>
      <c r="Q94" s="68"/>
      <c r="R94" s="168"/>
      <c r="S94" s="168"/>
      <c r="T94" s="169"/>
      <c r="U94" s="461" t="e">
        <f t="shared" si="120"/>
        <v>#DIV/0!</v>
      </c>
      <c r="V94" s="461" t="e">
        <f t="shared" si="121"/>
        <v>#DIV/0!</v>
      </c>
      <c r="W94" s="462" t="e">
        <f t="shared" si="122"/>
        <v>#DIV/0!</v>
      </c>
      <c r="X94" s="68"/>
      <c r="Y94" s="68"/>
      <c r="Z94" s="68"/>
      <c r="AA94" s="68"/>
      <c r="AB94" s="68"/>
      <c r="AC94" s="79" t="str">
        <f t="shared" si="123"/>
        <v>2: 3,000㎡以上</v>
      </c>
      <c r="AD94" s="69"/>
      <c r="AE94" s="69" t="str">
        <f t="shared" si="124"/>
        <v/>
      </c>
      <c r="AF94" s="170"/>
      <c r="AG94" s="170"/>
      <c r="AH94" s="171"/>
      <c r="AI94" s="170"/>
      <c r="AJ94" s="170"/>
      <c r="AK94" s="170"/>
      <c r="AL94" s="172"/>
      <c r="AM94" s="172"/>
      <c r="AN94" s="172"/>
      <c r="AO94" s="172"/>
      <c r="AP94" s="173"/>
      <c r="AQ94" s="463" t="str">
        <f t="shared" si="125"/>
        <v/>
      </c>
      <c r="AR94" s="464"/>
      <c r="AS94" s="464"/>
      <c r="AT94" s="464"/>
      <c r="AU94" s="464"/>
      <c r="AV94" s="464"/>
      <c r="AW94" s="464"/>
      <c r="AX94" s="464"/>
      <c r="AY94" s="464"/>
      <c r="AZ94" s="464"/>
      <c r="BA94" s="464"/>
      <c r="BB94" s="68">
        <f t="shared" si="126"/>
        <v>36</v>
      </c>
      <c r="BC94" s="68"/>
      <c r="BD94" s="68">
        <f t="shared" si="127"/>
        <v>36</v>
      </c>
      <c r="BE94" s="69" t="e">
        <f t="shared" si="128"/>
        <v>#REF!</v>
      </c>
      <c r="BF94" s="146"/>
      <c r="BG94" s="465"/>
      <c r="BH94" s="466"/>
      <c r="BI94" s="174"/>
      <c r="BJ94" s="175"/>
      <c r="BK94" s="467"/>
      <c r="BL94" s="465"/>
      <c r="BM94" s="441" t="str">
        <f t="shared" si="129"/>
        <v/>
      </c>
      <c r="BN94" s="663" t="s">
        <v>68</v>
      </c>
      <c r="BO94" s="663">
        <v>4</v>
      </c>
      <c r="BP94" s="441"/>
      <c r="BQ94" s="441"/>
      <c r="BR94" s="663"/>
      <c r="BS94" s="663"/>
      <c r="BT94" s="663"/>
      <c r="BU94" s="663"/>
      <c r="BV94" s="663"/>
      <c r="BW94" s="663"/>
      <c r="BX94" s="663"/>
      <c r="BY94" s="663"/>
      <c r="BZ94" s="441"/>
      <c r="CA94" s="695"/>
      <c r="CB94" s="696"/>
      <c r="CC94" s="499"/>
      <c r="CD94" s="192">
        <v>1</v>
      </c>
      <c r="CE94" s="177" t="s">
        <v>387</v>
      </c>
      <c r="CF94" s="178" t="str">
        <f t="shared" si="131"/>
        <v/>
      </c>
      <c r="CG94" s="176" t="str">
        <f t="shared" si="87"/>
        <v/>
      </c>
      <c r="CH94" s="179"/>
      <c r="CI94" s="106" t="str">
        <f t="shared" si="88"/>
        <v/>
      </c>
      <c r="CJ94" s="75" t="s">
        <v>387</v>
      </c>
      <c r="CK94" s="180" t="str">
        <f t="shared" si="89"/>
        <v/>
      </c>
      <c r="CL94" s="75">
        <v>1</v>
      </c>
      <c r="CM94" s="181" t="str">
        <f t="shared" si="104"/>
        <v/>
      </c>
      <c r="CN94" s="107" t="e">
        <v>#N/A</v>
      </c>
      <c r="CO94" s="75" t="e">
        <v>#N/A</v>
      </c>
      <c r="CP94" s="180" t="e">
        <f t="shared" si="105"/>
        <v>#N/A</v>
      </c>
      <c r="CQ94" s="75">
        <v>1</v>
      </c>
      <c r="CR94" s="181" t="e">
        <f t="shared" si="106"/>
        <v>#N/A</v>
      </c>
      <c r="CS94" s="107" t="e">
        <v>#N/A</v>
      </c>
      <c r="CT94" s="75" t="e">
        <v>#N/A</v>
      </c>
      <c r="CU94" s="180" t="e">
        <f t="shared" si="90"/>
        <v>#N/A</v>
      </c>
      <c r="CV94" s="75">
        <v>1</v>
      </c>
      <c r="CW94" s="181" t="e">
        <f t="shared" si="66"/>
        <v>#N/A</v>
      </c>
      <c r="CX94" s="107" t="e">
        <v>#N/A</v>
      </c>
      <c r="CY94" s="75" t="e">
        <v>#N/A</v>
      </c>
      <c r="CZ94" s="180" t="e">
        <f t="shared" si="107"/>
        <v>#N/A</v>
      </c>
      <c r="DA94" s="75">
        <v>1</v>
      </c>
      <c r="DB94" s="182" t="e">
        <f t="shared" si="108"/>
        <v>#N/A</v>
      </c>
      <c r="DC94" s="109" t="str">
        <f t="shared" si="91"/>
        <v/>
      </c>
      <c r="DD94" s="76" t="str">
        <f t="shared" si="102"/>
        <v/>
      </c>
      <c r="DE94" s="82">
        <v>1</v>
      </c>
      <c r="DF94" s="183" t="str">
        <f t="shared" si="92"/>
        <v/>
      </c>
      <c r="DG94" s="85" t="s">
        <v>387</v>
      </c>
      <c r="DH94" s="184" t="str">
        <f t="shared" si="109"/>
        <v/>
      </c>
      <c r="DI94" s="77">
        <v>3</v>
      </c>
      <c r="DJ94" s="185" t="str">
        <f t="shared" si="110"/>
        <v/>
      </c>
      <c r="DK94" s="78" t="str">
        <f t="shared" si="111"/>
        <v/>
      </c>
      <c r="DL94" s="75" t="s">
        <v>387</v>
      </c>
      <c r="DM94" s="180" t="str">
        <f t="shared" si="112"/>
        <v/>
      </c>
      <c r="DN94" s="75">
        <v>1</v>
      </c>
      <c r="DO94" s="181" t="str">
        <f t="shared" si="113"/>
        <v/>
      </c>
      <c r="DP94" s="78" t="str">
        <f t="shared" si="114"/>
        <v/>
      </c>
      <c r="DQ94" s="75" t="s">
        <v>387</v>
      </c>
      <c r="DR94" s="180" t="str">
        <f t="shared" si="115"/>
        <v/>
      </c>
      <c r="DS94" s="75">
        <v>1</v>
      </c>
      <c r="DT94" s="181" t="str">
        <f t="shared" si="116"/>
        <v/>
      </c>
      <c r="DU94" s="78" t="str">
        <f t="shared" si="117"/>
        <v/>
      </c>
      <c r="DV94" s="75" t="s">
        <v>387</v>
      </c>
      <c r="DW94" s="180" t="str">
        <f t="shared" si="118"/>
        <v/>
      </c>
      <c r="DX94" s="75">
        <v>1</v>
      </c>
      <c r="DY94" s="154" t="str">
        <f t="shared" si="119"/>
        <v/>
      </c>
      <c r="DZ94" s="509" t="s">
        <v>431</v>
      </c>
      <c r="EA94" s="824" t="s">
        <v>626</v>
      </c>
      <c r="EB94" s="808"/>
      <c r="EC94" s="758" t="s">
        <v>626</v>
      </c>
      <c r="ED94" s="816"/>
      <c r="EE94" s="855"/>
      <c r="EF94" s="791"/>
      <c r="EG94" s="792"/>
      <c r="EH94" s="792"/>
      <c r="EI94" s="792"/>
      <c r="EJ94" s="790"/>
      <c r="EK94" s="791"/>
      <c r="EL94" s="792"/>
      <c r="EM94" s="792"/>
      <c r="EN94" s="792"/>
      <c r="EO94" s="790"/>
      <c r="EP94" s="766" t="s">
        <v>626</v>
      </c>
      <c r="EQ94" s="757" t="s">
        <v>626</v>
      </c>
      <c r="ER94" s="788"/>
      <c r="ES94" s="788"/>
      <c r="ET94" s="789"/>
      <c r="EU94" s="787"/>
      <c r="EV94" s="788"/>
      <c r="EW94" s="788"/>
      <c r="EX94" s="788"/>
      <c r="EY94" s="789"/>
      <c r="EZ94" s="787"/>
      <c r="FA94" s="788"/>
      <c r="FB94" s="788"/>
      <c r="FC94" s="788"/>
      <c r="FD94" s="901"/>
      <c r="FE94" s="904"/>
      <c r="FF94" s="799" t="s">
        <v>627</v>
      </c>
      <c r="FG94" s="799" t="s">
        <v>627</v>
      </c>
      <c r="FH94" s="788"/>
      <c r="FI94" s="789"/>
      <c r="FJ94" s="867"/>
      <c r="FK94" s="788"/>
      <c r="FL94" s="788"/>
      <c r="FM94" s="788"/>
      <c r="FN94" s="915"/>
      <c r="FO94" s="210"/>
      <c r="FP94" s="43"/>
      <c r="FQ94" s="43"/>
      <c r="FR94" s="55" t="str">
        <f t="shared" si="93"/>
        <v/>
      </c>
      <c r="FS94" s="43"/>
      <c r="FT94" s="56" t="str">
        <f>IF(AR94="","",INDEX($FZ$2:$GD$2,2,MATCH(AR94,#REF!,0)))</f>
        <v/>
      </c>
      <c r="FU94" s="57" t="str">
        <f>IF(AS94="","",INDEX($FZ$2:$GD$2,2,MATCH(AS94,#REF!,0)))</f>
        <v/>
      </c>
      <c r="FV94" s="57" t="str">
        <f>IF(AT94="","",INDEX($FZ$2:$GD$2,2,MATCH(AT94,#REF!,0)))</f>
        <v/>
      </c>
      <c r="FW94" s="57" t="str">
        <f>IF(AU94="","",INDEX($FZ$2:$GD$2,2,MATCH(AU94,#REF!,0)))</f>
        <v/>
      </c>
      <c r="FX94" s="57" t="str">
        <f>IF(AV94="","",INDEX($FZ$2:$GD$2,2,MATCH(AV94,#REF!,0)))</f>
        <v/>
      </c>
      <c r="FY94" s="57" t="str">
        <f>IF(AW94="","",INDEX($FZ$2:$GD$2,2,MATCH(AW94,#REF!,0)))</f>
        <v/>
      </c>
      <c r="FZ94" s="57" t="str">
        <f>IF(AX94="","",INDEX($FZ$2:$GD$2,2,MATCH(AX94,#REF!,0)))</f>
        <v/>
      </c>
      <c r="GA94" s="57" t="str">
        <f>IF(AY94="","",INDEX($FZ$2:$GD$2,2,MATCH(AY94,#REF!,0)))</f>
        <v/>
      </c>
      <c r="GB94" s="57" t="str">
        <f>IF(AZ94="","",INDEX($FZ$2:$GD$2,2,MATCH(AZ94,#REF!,0)))</f>
        <v/>
      </c>
      <c r="GC94" s="58" t="str">
        <f>IF(BA94="","",INDEX($FZ$2:$GD$2,2,MATCH(BA94,#REF!,0)))</f>
        <v/>
      </c>
      <c r="GD94" s="59" t="e">
        <f>SUMPRODUCT(FT94:GC94,#REF!)</f>
        <v>#REF!</v>
      </c>
      <c r="GE94" s="43"/>
      <c r="GF94" s="88" t="str">
        <f t="shared" si="94"/>
        <v/>
      </c>
      <c r="GG94" s="88" t="e">
        <f t="shared" si="95"/>
        <v>#N/A</v>
      </c>
      <c r="GH94" s="88" t="e">
        <f t="shared" si="96"/>
        <v>#N/A</v>
      </c>
      <c r="GI94" s="87" t="e">
        <f t="shared" si="97"/>
        <v>#N/A</v>
      </c>
      <c r="GJ94" s="87" t="str">
        <f t="shared" si="98"/>
        <v/>
      </c>
      <c r="GK94" s="87" t="str">
        <f t="shared" si="99"/>
        <v/>
      </c>
      <c r="GL94" s="87" t="str">
        <f t="shared" si="100"/>
        <v/>
      </c>
      <c r="GM94" s="87" t="str">
        <f t="shared" si="101"/>
        <v/>
      </c>
    </row>
    <row r="95" spans="1:195" s="13" customFormat="1" ht="22.5" customHeight="1" outlineLevel="1">
      <c r="A95" s="1014"/>
      <c r="B95" s="166"/>
      <c r="C95" s="494"/>
      <c r="D95" s="664" t="s">
        <v>471</v>
      </c>
      <c r="E95" s="688" t="s">
        <v>337</v>
      </c>
      <c r="F95" s="688">
        <v>1</v>
      </c>
      <c r="G95" s="688">
        <v>1</v>
      </c>
      <c r="H95" s="688">
        <v>1</v>
      </c>
      <c r="I95" s="663" t="s">
        <v>363</v>
      </c>
      <c r="J95" s="167"/>
      <c r="K95" s="165"/>
      <c r="L95" s="662">
        <v>1961</v>
      </c>
      <c r="M95" s="167" t="str">
        <f t="shared" si="103"/>
        <v>昭36</v>
      </c>
      <c r="N95" s="665">
        <f t="shared" si="130"/>
        <v>59</v>
      </c>
      <c r="O95" s="998">
        <v>11983.21</v>
      </c>
      <c r="P95" s="693" t="s">
        <v>614</v>
      </c>
      <c r="Q95" s="68"/>
      <c r="R95" s="168"/>
      <c r="S95" s="168"/>
      <c r="T95" s="169"/>
      <c r="U95" s="461" t="e">
        <f t="shared" si="120"/>
        <v>#DIV/0!</v>
      </c>
      <c r="V95" s="461" t="e">
        <f t="shared" si="121"/>
        <v>#DIV/0!</v>
      </c>
      <c r="W95" s="462" t="e">
        <f t="shared" si="122"/>
        <v>#DIV/0!</v>
      </c>
      <c r="X95" s="68"/>
      <c r="Y95" s="68"/>
      <c r="Z95" s="68"/>
      <c r="AA95" s="68"/>
      <c r="AB95" s="68"/>
      <c r="AC95" s="79" t="str">
        <f t="shared" si="123"/>
        <v>1: 5,000㎡以上</v>
      </c>
      <c r="AD95" s="69"/>
      <c r="AE95" s="69" t="str">
        <f t="shared" si="124"/>
        <v/>
      </c>
      <c r="AF95" s="170"/>
      <c r="AG95" s="170"/>
      <c r="AH95" s="171"/>
      <c r="AI95" s="170"/>
      <c r="AJ95" s="170"/>
      <c r="AK95" s="170"/>
      <c r="AL95" s="172"/>
      <c r="AM95" s="172"/>
      <c r="AN95" s="172"/>
      <c r="AO95" s="172"/>
      <c r="AP95" s="173"/>
      <c r="AQ95" s="463" t="str">
        <f t="shared" si="125"/>
        <v/>
      </c>
      <c r="AR95" s="464"/>
      <c r="AS95" s="464"/>
      <c r="AT95" s="464"/>
      <c r="AU95" s="464"/>
      <c r="AV95" s="464"/>
      <c r="AW95" s="464"/>
      <c r="AX95" s="464"/>
      <c r="AY95" s="464"/>
      <c r="AZ95" s="464"/>
      <c r="BA95" s="464"/>
      <c r="BB95" s="68">
        <f t="shared" si="126"/>
        <v>54</v>
      </c>
      <c r="BC95" s="68"/>
      <c r="BD95" s="68">
        <f t="shared" si="127"/>
        <v>54</v>
      </c>
      <c r="BE95" s="69" t="e">
        <f t="shared" si="128"/>
        <v>#REF!</v>
      </c>
      <c r="BF95" s="146"/>
      <c r="BG95" s="465"/>
      <c r="BH95" s="466"/>
      <c r="BI95" s="174"/>
      <c r="BJ95" s="175"/>
      <c r="BK95" s="467"/>
      <c r="BL95" s="465"/>
      <c r="BM95" s="441" t="str">
        <f t="shared" si="129"/>
        <v/>
      </c>
      <c r="BN95" s="663" t="s">
        <v>614</v>
      </c>
      <c r="BO95" s="663">
        <v>1</v>
      </c>
      <c r="BP95" s="441"/>
      <c r="BQ95" s="441"/>
      <c r="BR95" s="663"/>
      <c r="BS95" s="663"/>
      <c r="BT95" s="663"/>
      <c r="BU95" s="663"/>
      <c r="BV95" s="663"/>
      <c r="BW95" s="663"/>
      <c r="BX95" s="663"/>
      <c r="BY95" s="663"/>
      <c r="BZ95" s="441"/>
      <c r="CA95" s="695"/>
      <c r="CB95" s="696"/>
      <c r="CC95" s="499"/>
      <c r="CD95" s="192">
        <v>1</v>
      </c>
      <c r="CE95" s="177" t="s">
        <v>387</v>
      </c>
      <c r="CF95" s="178" t="str">
        <f t="shared" si="131"/>
        <v/>
      </c>
      <c r="CG95" s="176" t="str">
        <f t="shared" si="87"/>
        <v/>
      </c>
      <c r="CH95" s="179"/>
      <c r="CI95" s="106" t="str">
        <f t="shared" si="88"/>
        <v/>
      </c>
      <c r="CJ95" s="75" t="s">
        <v>387</v>
      </c>
      <c r="CK95" s="180" t="str">
        <f t="shared" si="89"/>
        <v/>
      </c>
      <c r="CL95" s="75">
        <v>1</v>
      </c>
      <c r="CM95" s="181" t="str">
        <f t="shared" si="104"/>
        <v/>
      </c>
      <c r="CN95" s="107" t="e">
        <v>#N/A</v>
      </c>
      <c r="CO95" s="75" t="e">
        <v>#N/A</v>
      </c>
      <c r="CP95" s="180" t="e">
        <f t="shared" si="105"/>
        <v>#N/A</v>
      </c>
      <c r="CQ95" s="75">
        <v>1</v>
      </c>
      <c r="CR95" s="181" t="e">
        <f t="shared" si="106"/>
        <v>#N/A</v>
      </c>
      <c r="CS95" s="107" t="e">
        <v>#N/A</v>
      </c>
      <c r="CT95" s="75" t="e">
        <v>#N/A</v>
      </c>
      <c r="CU95" s="180" t="e">
        <f t="shared" si="90"/>
        <v>#N/A</v>
      </c>
      <c r="CV95" s="75">
        <v>1</v>
      </c>
      <c r="CW95" s="181" t="e">
        <f t="shared" si="66"/>
        <v>#N/A</v>
      </c>
      <c r="CX95" s="107" t="e">
        <v>#N/A</v>
      </c>
      <c r="CY95" s="75" t="e">
        <v>#N/A</v>
      </c>
      <c r="CZ95" s="180" t="e">
        <f t="shared" si="107"/>
        <v>#N/A</v>
      </c>
      <c r="DA95" s="75">
        <v>1</v>
      </c>
      <c r="DB95" s="182" t="e">
        <f t="shared" si="108"/>
        <v>#N/A</v>
      </c>
      <c r="DC95" s="109" t="str">
        <f t="shared" si="91"/>
        <v/>
      </c>
      <c r="DD95" s="76" t="str">
        <f t="shared" si="102"/>
        <v/>
      </c>
      <c r="DE95" s="82">
        <v>1</v>
      </c>
      <c r="DF95" s="183" t="str">
        <f t="shared" si="92"/>
        <v/>
      </c>
      <c r="DG95" s="85" t="s">
        <v>387</v>
      </c>
      <c r="DH95" s="184" t="str">
        <f t="shared" si="109"/>
        <v/>
      </c>
      <c r="DI95" s="77">
        <v>3</v>
      </c>
      <c r="DJ95" s="185" t="str">
        <f t="shared" si="110"/>
        <v/>
      </c>
      <c r="DK95" s="78" t="str">
        <f t="shared" si="111"/>
        <v/>
      </c>
      <c r="DL95" s="75" t="s">
        <v>387</v>
      </c>
      <c r="DM95" s="180" t="str">
        <f t="shared" si="112"/>
        <v/>
      </c>
      <c r="DN95" s="75">
        <v>1</v>
      </c>
      <c r="DO95" s="181" t="str">
        <f t="shared" si="113"/>
        <v/>
      </c>
      <c r="DP95" s="78" t="str">
        <f t="shared" si="114"/>
        <v/>
      </c>
      <c r="DQ95" s="75" t="s">
        <v>387</v>
      </c>
      <c r="DR95" s="180" t="str">
        <f t="shared" si="115"/>
        <v/>
      </c>
      <c r="DS95" s="75">
        <v>1</v>
      </c>
      <c r="DT95" s="181" t="str">
        <f t="shared" si="116"/>
        <v/>
      </c>
      <c r="DU95" s="78" t="str">
        <f t="shared" si="117"/>
        <v/>
      </c>
      <c r="DV95" s="75" t="s">
        <v>387</v>
      </c>
      <c r="DW95" s="180" t="str">
        <f t="shared" si="118"/>
        <v/>
      </c>
      <c r="DX95" s="75">
        <v>1</v>
      </c>
      <c r="DY95" s="154" t="str">
        <f t="shared" si="119"/>
        <v/>
      </c>
      <c r="DZ95" s="506"/>
      <c r="EA95" s="812"/>
      <c r="EB95" s="808"/>
      <c r="EC95" s="808"/>
      <c r="ED95" s="808"/>
      <c r="EE95" s="854"/>
      <c r="EF95" s="787"/>
      <c r="EG95" s="788"/>
      <c r="EH95" s="788"/>
      <c r="EI95" s="788"/>
      <c r="EJ95" s="793" t="s">
        <v>631</v>
      </c>
      <c r="EK95" s="886" t="s">
        <v>631</v>
      </c>
      <c r="EL95" s="834" t="s">
        <v>631</v>
      </c>
      <c r="EM95" s="834" t="s">
        <v>631</v>
      </c>
      <c r="EN95" s="834" t="s">
        <v>631</v>
      </c>
      <c r="EO95" s="887" t="s">
        <v>631</v>
      </c>
      <c r="EP95" s="895" t="s">
        <v>631</v>
      </c>
      <c r="EQ95" s="834" t="s">
        <v>631</v>
      </c>
      <c r="ER95" s="834" t="s">
        <v>631</v>
      </c>
      <c r="ES95" s="797"/>
      <c r="ET95" s="798"/>
      <c r="EU95" s="889"/>
      <c r="EV95" s="797"/>
      <c r="EW95" s="797"/>
      <c r="EX95" s="797"/>
      <c r="EY95" s="798"/>
      <c r="EZ95" s="889"/>
      <c r="FA95" s="797"/>
      <c r="FB95" s="797"/>
      <c r="FC95" s="797"/>
      <c r="FD95" s="798"/>
      <c r="FE95" s="889"/>
      <c r="FF95" s="797"/>
      <c r="FG95" s="797"/>
      <c r="FH95" s="797"/>
      <c r="FI95" s="798"/>
      <c r="FJ95" s="870"/>
      <c r="FK95" s="797"/>
      <c r="FL95" s="797"/>
      <c r="FM95" s="797"/>
      <c r="FN95" s="917"/>
      <c r="FO95" s="210"/>
      <c r="FP95" s="43"/>
      <c r="FQ95" s="43"/>
      <c r="FR95" s="55" t="str">
        <f t="shared" si="93"/>
        <v/>
      </c>
      <c r="FS95" s="43"/>
      <c r="FT95" s="56" t="str">
        <f>IF(AR95="","",INDEX($FZ$2:$GD$2,2,MATCH(AR95,#REF!,0)))</f>
        <v/>
      </c>
      <c r="FU95" s="57" t="str">
        <f>IF(AS95="","",INDEX($FZ$2:$GD$2,2,MATCH(AS95,#REF!,0)))</f>
        <v/>
      </c>
      <c r="FV95" s="57" t="str">
        <f>IF(AT95="","",INDEX($FZ$2:$GD$2,2,MATCH(AT95,#REF!,0)))</f>
        <v/>
      </c>
      <c r="FW95" s="57" t="str">
        <f>IF(AU95="","",INDEX($FZ$2:$GD$2,2,MATCH(AU95,#REF!,0)))</f>
        <v/>
      </c>
      <c r="FX95" s="57" t="str">
        <f>IF(AV95="","",INDEX($FZ$2:$GD$2,2,MATCH(AV95,#REF!,0)))</f>
        <v/>
      </c>
      <c r="FY95" s="57" t="str">
        <f>IF(AW95="","",INDEX($FZ$2:$GD$2,2,MATCH(AW95,#REF!,0)))</f>
        <v/>
      </c>
      <c r="FZ95" s="57" t="str">
        <f>IF(AX95="","",INDEX($FZ$2:$GD$2,2,MATCH(AX95,#REF!,0)))</f>
        <v/>
      </c>
      <c r="GA95" s="57" t="str">
        <f>IF(AY95="","",INDEX($FZ$2:$GD$2,2,MATCH(AY95,#REF!,0)))</f>
        <v/>
      </c>
      <c r="GB95" s="57" t="str">
        <f>IF(AZ95="","",INDEX($FZ$2:$GD$2,2,MATCH(AZ95,#REF!,0)))</f>
        <v/>
      </c>
      <c r="GC95" s="58" t="str">
        <f>IF(BA95="","",INDEX($FZ$2:$GD$2,2,MATCH(BA95,#REF!,0)))</f>
        <v/>
      </c>
      <c r="GD95" s="59" t="e">
        <f>SUMPRODUCT(FT95:GC95,#REF!)</f>
        <v>#REF!</v>
      </c>
      <c r="GE95" s="43"/>
      <c r="GF95" s="88" t="str">
        <f t="shared" si="94"/>
        <v/>
      </c>
      <c r="GG95" s="88" t="e">
        <f t="shared" si="95"/>
        <v>#N/A</v>
      </c>
      <c r="GH95" s="88" t="e">
        <f t="shared" si="96"/>
        <v>#N/A</v>
      </c>
      <c r="GI95" s="87" t="e">
        <f t="shared" si="97"/>
        <v>#N/A</v>
      </c>
      <c r="GJ95" s="87" t="str">
        <f t="shared" si="98"/>
        <v/>
      </c>
      <c r="GK95" s="87" t="str">
        <f t="shared" si="99"/>
        <v/>
      </c>
      <c r="GL95" s="87" t="str">
        <f t="shared" si="100"/>
        <v/>
      </c>
      <c r="GM95" s="87" t="str">
        <f t="shared" si="101"/>
        <v/>
      </c>
    </row>
    <row r="96" spans="1:195" s="13" customFormat="1" ht="22.5" customHeight="1" outlineLevel="1">
      <c r="A96" s="1014"/>
      <c r="B96" s="166"/>
      <c r="C96" s="494"/>
      <c r="D96" s="664" t="s">
        <v>471</v>
      </c>
      <c r="E96" s="688" t="s">
        <v>338</v>
      </c>
      <c r="F96" s="688">
        <v>1</v>
      </c>
      <c r="G96" s="688">
        <v>1</v>
      </c>
      <c r="H96" s="688">
        <v>1</v>
      </c>
      <c r="I96" s="663" t="s">
        <v>363</v>
      </c>
      <c r="J96" s="167"/>
      <c r="K96" s="165"/>
      <c r="L96" s="662">
        <v>1970</v>
      </c>
      <c r="M96" s="167" t="str">
        <f t="shared" si="103"/>
        <v>昭45</v>
      </c>
      <c r="N96" s="665">
        <f t="shared" si="130"/>
        <v>50</v>
      </c>
      <c r="O96" s="998">
        <v>6703.14</v>
      </c>
      <c r="P96" s="693" t="s">
        <v>614</v>
      </c>
      <c r="Q96" s="68"/>
      <c r="R96" s="168"/>
      <c r="S96" s="168"/>
      <c r="T96" s="169"/>
      <c r="U96" s="461" t="e">
        <f t="shared" si="120"/>
        <v>#DIV/0!</v>
      </c>
      <c r="V96" s="461" t="e">
        <f t="shared" si="121"/>
        <v>#DIV/0!</v>
      </c>
      <c r="W96" s="462" t="e">
        <f t="shared" si="122"/>
        <v>#DIV/0!</v>
      </c>
      <c r="X96" s="68"/>
      <c r="Y96" s="68"/>
      <c r="Z96" s="68"/>
      <c r="AA96" s="68"/>
      <c r="AB96" s="68"/>
      <c r="AC96" s="79" t="str">
        <f t="shared" si="123"/>
        <v>1: 5,000㎡以上</v>
      </c>
      <c r="AD96" s="69"/>
      <c r="AE96" s="69" t="str">
        <f t="shared" si="124"/>
        <v/>
      </c>
      <c r="AF96" s="170"/>
      <c r="AG96" s="170"/>
      <c r="AH96" s="171"/>
      <c r="AI96" s="170"/>
      <c r="AJ96" s="170"/>
      <c r="AK96" s="170"/>
      <c r="AL96" s="172"/>
      <c r="AM96" s="172"/>
      <c r="AN96" s="172"/>
      <c r="AO96" s="172"/>
      <c r="AP96" s="173"/>
      <c r="AQ96" s="463" t="str">
        <f t="shared" si="125"/>
        <v/>
      </c>
      <c r="AR96" s="464"/>
      <c r="AS96" s="464"/>
      <c r="AT96" s="464"/>
      <c r="AU96" s="464"/>
      <c r="AV96" s="464"/>
      <c r="AW96" s="464"/>
      <c r="AX96" s="464"/>
      <c r="AY96" s="464"/>
      <c r="AZ96" s="464"/>
      <c r="BA96" s="464"/>
      <c r="BB96" s="68">
        <f t="shared" si="126"/>
        <v>45</v>
      </c>
      <c r="BC96" s="68"/>
      <c r="BD96" s="68">
        <f t="shared" si="127"/>
        <v>45</v>
      </c>
      <c r="BE96" s="69" t="e">
        <f t="shared" si="128"/>
        <v>#REF!</v>
      </c>
      <c r="BF96" s="146"/>
      <c r="BG96" s="465"/>
      <c r="BH96" s="466"/>
      <c r="BI96" s="174"/>
      <c r="BJ96" s="175"/>
      <c r="BK96" s="467"/>
      <c r="BL96" s="465"/>
      <c r="BM96" s="441" t="str">
        <f t="shared" si="129"/>
        <v/>
      </c>
      <c r="BN96" s="663" t="s">
        <v>614</v>
      </c>
      <c r="BO96" s="663">
        <v>1</v>
      </c>
      <c r="BP96" s="441"/>
      <c r="BQ96" s="441"/>
      <c r="BR96" s="663"/>
      <c r="BS96" s="663"/>
      <c r="BT96" s="663"/>
      <c r="BU96" s="663"/>
      <c r="BV96" s="663"/>
      <c r="BW96" s="663"/>
      <c r="BX96" s="663"/>
      <c r="BY96" s="663"/>
      <c r="BZ96" s="441"/>
      <c r="CA96" s="695"/>
      <c r="CB96" s="696"/>
      <c r="CC96" s="499"/>
      <c r="CD96" s="192">
        <v>1</v>
      </c>
      <c r="CE96" s="177" t="s">
        <v>387</v>
      </c>
      <c r="CF96" s="178" t="str">
        <f t="shared" si="131"/>
        <v/>
      </c>
      <c r="CG96" s="176" t="str">
        <f t="shared" si="87"/>
        <v/>
      </c>
      <c r="CH96" s="179"/>
      <c r="CI96" s="106" t="str">
        <f t="shared" si="88"/>
        <v/>
      </c>
      <c r="CJ96" s="75" t="s">
        <v>387</v>
      </c>
      <c r="CK96" s="180" t="str">
        <f t="shared" si="89"/>
        <v/>
      </c>
      <c r="CL96" s="75">
        <v>1</v>
      </c>
      <c r="CM96" s="181" t="str">
        <f t="shared" si="104"/>
        <v/>
      </c>
      <c r="CN96" s="107" t="e">
        <v>#N/A</v>
      </c>
      <c r="CO96" s="75" t="e">
        <v>#N/A</v>
      </c>
      <c r="CP96" s="180" t="e">
        <f t="shared" si="105"/>
        <v>#N/A</v>
      </c>
      <c r="CQ96" s="75">
        <v>1</v>
      </c>
      <c r="CR96" s="181" t="e">
        <f t="shared" si="106"/>
        <v>#N/A</v>
      </c>
      <c r="CS96" s="107" t="e">
        <v>#N/A</v>
      </c>
      <c r="CT96" s="75" t="e">
        <v>#N/A</v>
      </c>
      <c r="CU96" s="180" t="e">
        <f t="shared" si="90"/>
        <v>#N/A</v>
      </c>
      <c r="CV96" s="75">
        <v>1</v>
      </c>
      <c r="CW96" s="181" t="e">
        <f t="shared" si="66"/>
        <v>#N/A</v>
      </c>
      <c r="CX96" s="107" t="e">
        <v>#N/A</v>
      </c>
      <c r="CY96" s="75" t="e">
        <v>#N/A</v>
      </c>
      <c r="CZ96" s="180" t="e">
        <f t="shared" si="107"/>
        <v>#N/A</v>
      </c>
      <c r="DA96" s="75">
        <v>1</v>
      </c>
      <c r="DB96" s="182" t="e">
        <f t="shared" si="108"/>
        <v>#N/A</v>
      </c>
      <c r="DC96" s="109" t="str">
        <f t="shared" si="91"/>
        <v/>
      </c>
      <c r="DD96" s="76" t="str">
        <f t="shared" si="102"/>
        <v/>
      </c>
      <c r="DE96" s="82">
        <v>1</v>
      </c>
      <c r="DF96" s="183" t="str">
        <f t="shared" si="92"/>
        <v/>
      </c>
      <c r="DG96" s="85" t="s">
        <v>387</v>
      </c>
      <c r="DH96" s="184" t="str">
        <f t="shared" si="109"/>
        <v/>
      </c>
      <c r="DI96" s="77">
        <v>3</v>
      </c>
      <c r="DJ96" s="185" t="str">
        <f t="shared" si="110"/>
        <v/>
      </c>
      <c r="DK96" s="78" t="str">
        <f t="shared" si="111"/>
        <v/>
      </c>
      <c r="DL96" s="75" t="s">
        <v>387</v>
      </c>
      <c r="DM96" s="180" t="str">
        <f t="shared" si="112"/>
        <v/>
      </c>
      <c r="DN96" s="75">
        <v>1</v>
      </c>
      <c r="DO96" s="181" t="str">
        <f t="shared" si="113"/>
        <v/>
      </c>
      <c r="DP96" s="78" t="str">
        <f t="shared" si="114"/>
        <v/>
      </c>
      <c r="DQ96" s="75" t="s">
        <v>387</v>
      </c>
      <c r="DR96" s="180" t="str">
        <f t="shared" si="115"/>
        <v/>
      </c>
      <c r="DS96" s="75">
        <v>1</v>
      </c>
      <c r="DT96" s="181" t="str">
        <f t="shared" si="116"/>
        <v/>
      </c>
      <c r="DU96" s="78" t="str">
        <f t="shared" si="117"/>
        <v/>
      </c>
      <c r="DV96" s="75" t="s">
        <v>387</v>
      </c>
      <c r="DW96" s="180" t="str">
        <f t="shared" si="118"/>
        <v/>
      </c>
      <c r="DX96" s="75">
        <v>1</v>
      </c>
      <c r="DY96" s="154" t="str">
        <f t="shared" si="119"/>
        <v/>
      </c>
      <c r="DZ96" s="506"/>
      <c r="EA96" s="812"/>
      <c r="EB96" s="808"/>
      <c r="EC96" s="816"/>
      <c r="ED96" s="816"/>
      <c r="EE96" s="855"/>
      <c r="EF96" s="791"/>
      <c r="EG96" s="792"/>
      <c r="EH96" s="663"/>
      <c r="EI96" s="663"/>
      <c r="EJ96" s="794" t="s">
        <v>627</v>
      </c>
      <c r="EK96" s="888" t="s">
        <v>627</v>
      </c>
      <c r="EL96" s="799" t="s">
        <v>627</v>
      </c>
      <c r="EM96" s="799" t="s">
        <v>627</v>
      </c>
      <c r="EN96" s="799" t="s">
        <v>627</v>
      </c>
      <c r="EO96" s="794" t="s">
        <v>627</v>
      </c>
      <c r="EP96" s="888" t="s">
        <v>627</v>
      </c>
      <c r="EQ96" s="799" t="s">
        <v>627</v>
      </c>
      <c r="ER96" s="799" t="s">
        <v>627</v>
      </c>
      <c r="ES96" s="799" t="s">
        <v>627</v>
      </c>
      <c r="ET96" s="789"/>
      <c r="EU96" s="787"/>
      <c r="EV96" s="788"/>
      <c r="EW96" s="788"/>
      <c r="EX96" s="788"/>
      <c r="EY96" s="800" t="s">
        <v>627</v>
      </c>
      <c r="EZ96" s="890"/>
      <c r="FA96" s="835"/>
      <c r="FB96" s="835"/>
      <c r="FC96" s="835"/>
      <c r="FD96" s="780" t="s">
        <v>626</v>
      </c>
      <c r="FE96" s="766" t="s">
        <v>626</v>
      </c>
      <c r="FF96" s="757" t="s">
        <v>626</v>
      </c>
      <c r="FG96" s="757" t="s">
        <v>626</v>
      </c>
      <c r="FH96" s="757" t="s">
        <v>626</v>
      </c>
      <c r="FI96" s="780" t="s">
        <v>626</v>
      </c>
      <c r="FJ96" s="867"/>
      <c r="FK96" s="788"/>
      <c r="FL96" s="788"/>
      <c r="FM96" s="792"/>
      <c r="FN96" s="918"/>
      <c r="FO96" s="210"/>
      <c r="FP96" s="43"/>
      <c r="FQ96" s="43"/>
      <c r="FR96" s="55" t="str">
        <f t="shared" si="93"/>
        <v/>
      </c>
      <c r="FS96" s="43"/>
      <c r="FT96" s="56" t="str">
        <f>IF(AR96="","",INDEX($FZ$2:$GD$2,2,MATCH(AR96,#REF!,0)))</f>
        <v/>
      </c>
      <c r="FU96" s="57" t="str">
        <f>IF(AS96="","",INDEX($FZ$2:$GD$2,2,MATCH(AS96,#REF!,0)))</f>
        <v/>
      </c>
      <c r="FV96" s="57" t="str">
        <f>IF(AT96="","",INDEX($FZ$2:$GD$2,2,MATCH(AT96,#REF!,0)))</f>
        <v/>
      </c>
      <c r="FW96" s="57" t="str">
        <f>IF(AU96="","",INDEX($FZ$2:$GD$2,2,MATCH(AU96,#REF!,0)))</f>
        <v/>
      </c>
      <c r="FX96" s="57" t="str">
        <f>IF(AV96="","",INDEX($FZ$2:$GD$2,2,MATCH(AV96,#REF!,0)))</f>
        <v/>
      </c>
      <c r="FY96" s="57" t="str">
        <f>IF(AW96="","",INDEX($FZ$2:$GD$2,2,MATCH(AW96,#REF!,0)))</f>
        <v/>
      </c>
      <c r="FZ96" s="57" t="str">
        <f>IF(AX96="","",INDEX($FZ$2:$GD$2,2,MATCH(AX96,#REF!,0)))</f>
        <v/>
      </c>
      <c r="GA96" s="57" t="str">
        <f>IF(AY96="","",INDEX($FZ$2:$GD$2,2,MATCH(AY96,#REF!,0)))</f>
        <v/>
      </c>
      <c r="GB96" s="57" t="str">
        <f>IF(AZ96="","",INDEX($FZ$2:$GD$2,2,MATCH(AZ96,#REF!,0)))</f>
        <v/>
      </c>
      <c r="GC96" s="58" t="str">
        <f>IF(BA96="","",INDEX($FZ$2:$GD$2,2,MATCH(BA96,#REF!,0)))</f>
        <v/>
      </c>
      <c r="GD96" s="59" t="e">
        <f>SUMPRODUCT(FT96:GC96,#REF!)</f>
        <v>#REF!</v>
      </c>
      <c r="GE96" s="43"/>
      <c r="GF96" s="88" t="str">
        <f t="shared" si="94"/>
        <v/>
      </c>
      <c r="GG96" s="88" t="e">
        <f t="shared" si="95"/>
        <v>#N/A</v>
      </c>
      <c r="GH96" s="88" t="e">
        <f t="shared" si="96"/>
        <v>#N/A</v>
      </c>
      <c r="GI96" s="87" t="e">
        <f t="shared" si="97"/>
        <v>#N/A</v>
      </c>
      <c r="GJ96" s="87" t="str">
        <f t="shared" si="98"/>
        <v/>
      </c>
      <c r="GK96" s="87" t="str">
        <f t="shared" si="99"/>
        <v/>
      </c>
      <c r="GL96" s="87" t="str">
        <f t="shared" si="100"/>
        <v/>
      </c>
      <c r="GM96" s="87" t="str">
        <f t="shared" si="101"/>
        <v/>
      </c>
    </row>
    <row r="97" spans="1:195" s="13" customFormat="1" ht="22.5" customHeight="1" outlineLevel="1">
      <c r="A97" s="1014"/>
      <c r="B97" s="166"/>
      <c r="C97" s="494"/>
      <c r="D97" s="664" t="s">
        <v>471</v>
      </c>
      <c r="E97" s="688" t="s">
        <v>339</v>
      </c>
      <c r="F97" s="688">
        <v>1</v>
      </c>
      <c r="G97" s="688">
        <v>1</v>
      </c>
      <c r="H97" s="688">
        <v>1</v>
      </c>
      <c r="I97" s="663" t="s">
        <v>363</v>
      </c>
      <c r="J97" s="167"/>
      <c r="K97" s="165"/>
      <c r="L97" s="662">
        <v>1980</v>
      </c>
      <c r="M97" s="167" t="str">
        <f>IF(OR(L97="",TYPE(L97)&lt;&gt;1),"",TEXT(DATEVALUE(L97&amp;"/1/1"),"gge"))</f>
        <v>昭55</v>
      </c>
      <c r="N97" s="665">
        <f t="shared" si="130"/>
        <v>40</v>
      </c>
      <c r="O97" s="998">
        <v>2134.71</v>
      </c>
      <c r="P97" s="693" t="s">
        <v>68</v>
      </c>
      <c r="Q97" s="68"/>
      <c r="R97" s="168"/>
      <c r="S97" s="168"/>
      <c r="T97" s="169"/>
      <c r="U97" s="461" t="e">
        <f>IF(OR(TYPE(O97)&lt;&gt;1,O97=""),"",IF(O97=0,0,ROUND(O97/(R97+S97)*1.1,0)))</f>
        <v>#DIV/0!</v>
      </c>
      <c r="V97" s="461" t="e">
        <f>IF(OR(TYPE(O97)&lt;&gt;1,O97=""),"",IF(O97=0,0,ROUND((O97/(R97+S97))^0.5*1.1*4*(4*R97+1)*0.7,0)))</f>
        <v>#DIV/0!</v>
      </c>
      <c r="W97" s="462" t="e">
        <f>IF(OR(TYPE(O97)&lt;&gt;1,O97=""),"",IF(O97=0,0,ROUND((O97/(R97+S97))^0.5*1.1*4*(4*R97+1)*0.3,0)))</f>
        <v>#DIV/0!</v>
      </c>
      <c r="X97" s="68"/>
      <c r="Y97" s="68"/>
      <c r="Z97" s="68"/>
      <c r="AA97" s="68"/>
      <c r="AB97" s="68"/>
      <c r="AC97" s="79" t="str">
        <f>IF(OR(O97="",TYPE(O97)&lt;&gt;1),"",IF(O97&gt;=5000,"1: 5,000㎡以上",IF(O97&gt;=3000,"2: 3,000㎡以上",IF(O97&gt;=1000,"3: 1,000㎡以上",IF(O97&gt;=500,"4: 500㎡以上",IF(O97&gt;=200,"5: 200㎡以上",IF(O97&gt;=100,"6: 100㎡以上",IF(O97&gt;=0,"7: 100㎡未満",""))))))))</f>
        <v>3: 1,000㎡以上</v>
      </c>
      <c r="AD97" s="69"/>
      <c r="AE97" s="69" t="str">
        <f>IF(AD97="","",AD97-L97)</f>
        <v/>
      </c>
      <c r="AF97" s="170"/>
      <c r="AG97" s="170"/>
      <c r="AH97" s="171"/>
      <c r="AI97" s="170"/>
      <c r="AJ97" s="170"/>
      <c r="AK97" s="170"/>
      <c r="AL97" s="172"/>
      <c r="AM97" s="172"/>
      <c r="AN97" s="172"/>
      <c r="AO97" s="172"/>
      <c r="AP97" s="173"/>
      <c r="AQ97" s="463" t="str">
        <f>IF(OR(AP97="",BB97=""),"",IF(OR(AP97="80年以上",AP97="躯体補修の上80年以上"),80-BB97,IF(OR(AP97="60年以上80年未満",AP97="躯体補修の上60年未満"),IF(TYPE(AN97)=1,AN97-BB97,80-BB97),IF(OR(AP97="60年未満",AP97="60年"),60-BB97,IF(AP97="40年",40-BB97,"")))))</f>
        <v/>
      </c>
      <c r="AR97" s="464"/>
      <c r="AS97" s="464"/>
      <c r="AT97" s="464"/>
      <c r="AU97" s="464"/>
      <c r="AV97" s="464"/>
      <c r="AW97" s="464"/>
      <c r="AX97" s="464"/>
      <c r="AY97" s="464"/>
      <c r="AZ97" s="464"/>
      <c r="BA97" s="464"/>
      <c r="BB97" s="68">
        <f>IF(AND(TYPE(B$4)=1,B$4&lt;&gt;"",TYPE(L97)=1,L97&lt;&gt;""),B$4-L97,"")</f>
        <v>35</v>
      </c>
      <c r="BC97" s="68"/>
      <c r="BD97" s="68">
        <f>IF(BB97="","",BB97+BC97)</f>
        <v>35</v>
      </c>
      <c r="BE97" s="69" t="e">
        <f t="shared" si="128"/>
        <v>#REF!</v>
      </c>
      <c r="BF97" s="146"/>
      <c r="BG97" s="465"/>
      <c r="BH97" s="466"/>
      <c r="BI97" s="174"/>
      <c r="BJ97" s="175"/>
      <c r="BK97" s="467"/>
      <c r="BL97" s="465"/>
      <c r="BM97" s="441" t="str">
        <f>IF(OR(B$4="",AQ97=""),"",AQ97+B$4)</f>
        <v/>
      </c>
      <c r="BN97" s="663" t="s">
        <v>68</v>
      </c>
      <c r="BO97" s="663">
        <v>4</v>
      </c>
      <c r="BP97" s="441"/>
      <c r="BQ97" s="441"/>
      <c r="BR97" s="663"/>
      <c r="BS97" s="663"/>
      <c r="BT97" s="663"/>
      <c r="BU97" s="663"/>
      <c r="BV97" s="663"/>
      <c r="BW97" s="663"/>
      <c r="BX97" s="663"/>
      <c r="BY97" s="663"/>
      <c r="BZ97" s="441"/>
      <c r="CA97" s="695"/>
      <c r="CB97" s="696"/>
      <c r="CC97" s="499"/>
      <c r="CD97" s="192">
        <v>1</v>
      </c>
      <c r="CE97" s="177" t="s">
        <v>387</v>
      </c>
      <c r="CF97" s="178" t="str">
        <f t="shared" si="131"/>
        <v/>
      </c>
      <c r="CG97" s="176" t="str">
        <f t="shared" si="87"/>
        <v/>
      </c>
      <c r="CH97" s="179"/>
      <c r="CI97" s="106" t="str">
        <f t="shared" si="88"/>
        <v/>
      </c>
      <c r="CJ97" s="75" t="s">
        <v>387</v>
      </c>
      <c r="CK97" s="180" t="str">
        <f t="shared" si="89"/>
        <v/>
      </c>
      <c r="CL97" s="75">
        <v>1</v>
      </c>
      <c r="CM97" s="181" t="str">
        <f>IF(CI97="","",CK97/CL97)</f>
        <v/>
      </c>
      <c r="CN97" s="107" t="e">
        <v>#N/A</v>
      </c>
      <c r="CO97" s="75" t="e">
        <v>#N/A</v>
      </c>
      <c r="CP97" s="180" t="e">
        <f>IF(OR(CN97="",$O97="",TYPE($O97)&lt;&gt;1),"",ROUND($O97*CO97,0))</f>
        <v>#N/A</v>
      </c>
      <c r="CQ97" s="75">
        <v>1</v>
      </c>
      <c r="CR97" s="181" t="e">
        <f>IF(CN97="","",CP97/CQ97)</f>
        <v>#N/A</v>
      </c>
      <c r="CS97" s="107" t="e">
        <v>#N/A</v>
      </c>
      <c r="CT97" s="75" t="e">
        <v>#N/A</v>
      </c>
      <c r="CU97" s="180" t="e">
        <f t="shared" si="90"/>
        <v>#N/A</v>
      </c>
      <c r="CV97" s="75">
        <v>1</v>
      </c>
      <c r="CW97" s="181" t="e">
        <f>IF(CS97="","",CU97/CV97)</f>
        <v>#N/A</v>
      </c>
      <c r="CX97" s="107" t="e">
        <v>#N/A</v>
      </c>
      <c r="CY97" s="75" t="e">
        <v>#N/A</v>
      </c>
      <c r="CZ97" s="180" t="e">
        <f>IF(OR(CX97="",$O97="",TYPE($O97)&lt;&gt;1),"",ROUND($O97*CY97,0))</f>
        <v>#N/A</v>
      </c>
      <c r="DA97" s="75">
        <v>1</v>
      </c>
      <c r="DB97" s="182" t="e">
        <f>IF($CX97="","",$CZ97/$DA97)</f>
        <v>#N/A</v>
      </c>
      <c r="DC97" s="109" t="str">
        <f t="shared" si="91"/>
        <v/>
      </c>
      <c r="DD97" s="76" t="str">
        <f t="shared" si="102"/>
        <v/>
      </c>
      <c r="DE97" s="82">
        <v>1</v>
      </c>
      <c r="DF97" s="183" t="str">
        <f t="shared" si="92"/>
        <v/>
      </c>
      <c r="DG97" s="85" t="s">
        <v>387</v>
      </c>
      <c r="DH97" s="184" t="str">
        <f>IF(OR(DF97="",TYPE(DF97)&lt;&gt;1),"",ROUND(DF97*DG97,0))</f>
        <v/>
      </c>
      <c r="DI97" s="77">
        <v>3</v>
      </c>
      <c r="DJ97" s="185" t="str">
        <f>IF(DH97="","",DH97/DI97)</f>
        <v/>
      </c>
      <c r="DK97" s="78" t="str">
        <f>IF(DC97="","",DC97+20)</f>
        <v/>
      </c>
      <c r="DL97" s="75" t="s">
        <v>387</v>
      </c>
      <c r="DM97" s="180" t="str">
        <f>IF(OR(DK97="",$DF97="",TYPE($DF97)&lt;&gt;1),"",ROUND($DF97*DL97,0))</f>
        <v/>
      </c>
      <c r="DN97" s="75">
        <v>1</v>
      </c>
      <c r="DO97" s="181" t="str">
        <f>IF(DK97="","",DM97/DN97)</f>
        <v/>
      </c>
      <c r="DP97" s="78" t="str">
        <f>IF(DC97="","",IF(OR(DD97="RC",DD97="SRC",DD97="S"),DC97+40,""))</f>
        <v/>
      </c>
      <c r="DQ97" s="75" t="s">
        <v>387</v>
      </c>
      <c r="DR97" s="180" t="str">
        <f>IF(OR(DP97="",$DF97="",TYPE($DF97)&lt;&gt;1),"",ROUND($DF97*DQ97,0))</f>
        <v/>
      </c>
      <c r="DS97" s="75">
        <v>1</v>
      </c>
      <c r="DT97" s="181" t="str">
        <f>IF($DP97="","",$DR97/$DS97)</f>
        <v/>
      </c>
      <c r="DU97" s="78" t="str">
        <f>IF(DC97="","",IF(OR(DD97="RC",DD97="SRC"),DC97+60,""))</f>
        <v/>
      </c>
      <c r="DV97" s="75" t="s">
        <v>387</v>
      </c>
      <c r="DW97" s="180" t="str">
        <f>IF(OR(DU97="",$DF97="",TYPE($DF97)&lt;&gt;1),"",ROUND($DF97*DV97,0))</f>
        <v/>
      </c>
      <c r="DX97" s="75">
        <v>1</v>
      </c>
      <c r="DY97" s="154" t="str">
        <f>IF($DU97="","",$DW97/$DX97)</f>
        <v/>
      </c>
      <c r="DZ97" s="506"/>
      <c r="EA97" s="824" t="s">
        <v>626</v>
      </c>
      <c r="EB97" s="758" t="s">
        <v>626</v>
      </c>
      <c r="EC97" s="816"/>
      <c r="ED97" s="816"/>
      <c r="EE97" s="854"/>
      <c r="EF97" s="787"/>
      <c r="EG97" s="788"/>
      <c r="EH97" s="788"/>
      <c r="EI97" s="788"/>
      <c r="EJ97" s="789"/>
      <c r="EK97" s="787"/>
      <c r="EL97" s="788"/>
      <c r="EM97" s="788"/>
      <c r="EN97" s="788"/>
      <c r="EO97" s="789"/>
      <c r="EP97" s="787"/>
      <c r="EQ97" s="788"/>
      <c r="ER97" s="788"/>
      <c r="ES97" s="788"/>
      <c r="ET97" s="789"/>
      <c r="EU97" s="787"/>
      <c r="EV97" s="788"/>
      <c r="EW97" s="788"/>
      <c r="EX97" s="788"/>
      <c r="EY97" s="789"/>
      <c r="EZ97" s="787"/>
      <c r="FA97" s="788"/>
      <c r="FB97" s="788"/>
      <c r="FC97" s="788"/>
      <c r="FD97" s="789"/>
      <c r="FE97" s="904"/>
      <c r="FF97" s="663"/>
      <c r="FG97" s="799" t="s">
        <v>627</v>
      </c>
      <c r="FH97" s="799" t="s">
        <v>627</v>
      </c>
      <c r="FI97" s="789"/>
      <c r="FJ97" s="867"/>
      <c r="FK97" s="788"/>
      <c r="FL97" s="788"/>
      <c r="FM97" s="788"/>
      <c r="FN97" s="915"/>
      <c r="FO97" s="210"/>
      <c r="FP97" s="43"/>
      <c r="FQ97" s="43"/>
      <c r="FR97" s="55" t="str">
        <f t="shared" si="93"/>
        <v/>
      </c>
      <c r="FS97" s="43"/>
      <c r="FT97" s="56" t="str">
        <f>IF(AR97="","",INDEX($FZ$2:$GD$2,2,MATCH(AR97,#REF!,0)))</f>
        <v/>
      </c>
      <c r="FU97" s="57" t="str">
        <f>IF(AS97="","",INDEX($FZ$2:$GD$2,2,MATCH(AS97,#REF!,0)))</f>
        <v/>
      </c>
      <c r="FV97" s="57" t="str">
        <f>IF(AT97="","",INDEX($FZ$2:$GD$2,2,MATCH(AT97,#REF!,0)))</f>
        <v/>
      </c>
      <c r="FW97" s="57" t="str">
        <f>IF(AU97="","",INDEX($FZ$2:$GD$2,2,MATCH(AU97,#REF!,0)))</f>
        <v/>
      </c>
      <c r="FX97" s="57" t="str">
        <f>IF(AV97="","",INDEX($FZ$2:$GD$2,2,MATCH(AV97,#REF!,0)))</f>
        <v/>
      </c>
      <c r="FY97" s="57" t="str">
        <f>IF(AW97="","",INDEX($FZ$2:$GD$2,2,MATCH(AW97,#REF!,0)))</f>
        <v/>
      </c>
      <c r="FZ97" s="57" t="str">
        <f>IF(AX97="","",INDEX($FZ$2:$GD$2,2,MATCH(AX97,#REF!,0)))</f>
        <v/>
      </c>
      <c r="GA97" s="57" t="str">
        <f>IF(AY97="","",INDEX($FZ$2:$GD$2,2,MATCH(AY97,#REF!,0)))</f>
        <v/>
      </c>
      <c r="GB97" s="57" t="str">
        <f>IF(AZ97="","",INDEX($FZ$2:$GD$2,2,MATCH(AZ97,#REF!,0)))</f>
        <v/>
      </c>
      <c r="GC97" s="58" t="str">
        <f>IF(BA97="","",INDEX($FZ$2:$GD$2,2,MATCH(BA97,#REF!,0)))</f>
        <v/>
      </c>
      <c r="GD97" s="59" t="e">
        <f>SUMPRODUCT(FT97:GC97,#REF!)</f>
        <v>#REF!</v>
      </c>
      <c r="GE97" s="43"/>
      <c r="GF97" s="88" t="str">
        <f t="shared" si="94"/>
        <v/>
      </c>
      <c r="GG97" s="88" t="e">
        <f t="shared" si="95"/>
        <v>#N/A</v>
      </c>
      <c r="GH97" s="88" t="e">
        <f t="shared" si="96"/>
        <v>#N/A</v>
      </c>
      <c r="GI97" s="87" t="e">
        <f t="shared" si="97"/>
        <v>#N/A</v>
      </c>
      <c r="GJ97" s="87" t="str">
        <f t="shared" si="98"/>
        <v/>
      </c>
      <c r="GK97" s="87" t="str">
        <f t="shared" si="99"/>
        <v/>
      </c>
      <c r="GL97" s="87" t="str">
        <f t="shared" si="100"/>
        <v/>
      </c>
      <c r="GM97" s="87" t="str">
        <f t="shared" si="101"/>
        <v/>
      </c>
    </row>
    <row r="98" spans="1:195" s="13" customFormat="1" ht="22.5" customHeight="1" outlineLevel="1">
      <c r="A98" s="1014"/>
      <c r="B98" s="166"/>
      <c r="C98" s="494"/>
      <c r="D98" s="664" t="s">
        <v>471</v>
      </c>
      <c r="E98" s="688" t="s">
        <v>340</v>
      </c>
      <c r="F98" s="688">
        <v>1</v>
      </c>
      <c r="G98" s="688">
        <v>1</v>
      </c>
      <c r="H98" s="688">
        <v>1</v>
      </c>
      <c r="I98" s="663" t="s">
        <v>363</v>
      </c>
      <c r="J98" s="167"/>
      <c r="K98" s="165"/>
      <c r="L98" s="662">
        <v>2001</v>
      </c>
      <c r="M98" s="167" t="str">
        <f>IF(OR(L98="",TYPE(L98)&lt;&gt;1),"",TEXT(DATEVALUE(L98&amp;"/1/1"),"gge"))</f>
        <v>平13</v>
      </c>
      <c r="N98" s="665">
        <f t="shared" si="130"/>
        <v>19</v>
      </c>
      <c r="O98" s="998">
        <v>2178.42</v>
      </c>
      <c r="P98" s="693" t="s">
        <v>68</v>
      </c>
      <c r="Q98" s="68"/>
      <c r="R98" s="168"/>
      <c r="S98" s="168"/>
      <c r="T98" s="169"/>
      <c r="U98" s="461" t="e">
        <f>IF(OR(TYPE(O98)&lt;&gt;1,O98=""),"",IF(O98=0,0,ROUND(O98/(R98+S98)*1.1,0)))</f>
        <v>#DIV/0!</v>
      </c>
      <c r="V98" s="461" t="e">
        <f>IF(OR(TYPE(O98)&lt;&gt;1,O98=""),"",IF(O98=0,0,ROUND((O98/(R98+S98))^0.5*1.1*4*(4*R98+1)*0.7,0)))</f>
        <v>#DIV/0!</v>
      </c>
      <c r="W98" s="462" t="e">
        <f>IF(OR(TYPE(O98)&lt;&gt;1,O98=""),"",IF(O98=0,0,ROUND((O98/(R98+S98))^0.5*1.1*4*(4*R98+1)*0.3,0)))</f>
        <v>#DIV/0!</v>
      </c>
      <c r="X98" s="68"/>
      <c r="Y98" s="68"/>
      <c r="Z98" s="68"/>
      <c r="AA98" s="68"/>
      <c r="AB98" s="68"/>
      <c r="AC98" s="79" t="str">
        <f>IF(OR(O98="",TYPE(O98)&lt;&gt;1),"",IF(O98&gt;=5000,"1: 5,000㎡以上",IF(O98&gt;=3000,"2: 3,000㎡以上",IF(O98&gt;=1000,"3: 1,000㎡以上",IF(O98&gt;=500,"4: 500㎡以上",IF(O98&gt;=200,"5: 200㎡以上",IF(O98&gt;=100,"6: 100㎡以上",IF(O98&gt;=0,"7: 100㎡未満",""))))))))</f>
        <v>3: 1,000㎡以上</v>
      </c>
      <c r="AD98" s="69"/>
      <c r="AE98" s="69" t="str">
        <f>IF(AD98="","",AD98-L98)</f>
        <v/>
      </c>
      <c r="AF98" s="170"/>
      <c r="AG98" s="170"/>
      <c r="AH98" s="171"/>
      <c r="AI98" s="170"/>
      <c r="AJ98" s="170"/>
      <c r="AK98" s="170"/>
      <c r="AL98" s="172"/>
      <c r="AM98" s="172"/>
      <c r="AN98" s="172"/>
      <c r="AO98" s="172"/>
      <c r="AP98" s="173"/>
      <c r="AQ98" s="463" t="str">
        <f>IF(OR(AP98="",BB98=""),"",IF(OR(AP98="80年以上",AP98="躯体補修の上80年以上"),80-BB98,IF(OR(AP98="60年以上80年未満",AP98="躯体補修の上60年未満"),IF(TYPE(AN98)=1,AN98-BB98,80-BB98),IF(OR(AP98="60年未満",AP98="60年"),60-BB98,IF(AP98="40年",40-BB98,"")))))</f>
        <v/>
      </c>
      <c r="AR98" s="464"/>
      <c r="AS98" s="464"/>
      <c r="AT98" s="464"/>
      <c r="AU98" s="464"/>
      <c r="AV98" s="464"/>
      <c r="AW98" s="464"/>
      <c r="AX98" s="464"/>
      <c r="AY98" s="464"/>
      <c r="AZ98" s="464"/>
      <c r="BA98" s="464"/>
      <c r="BB98" s="68">
        <f>IF(AND(TYPE(B$4)=1,B$4&lt;&gt;"",TYPE(L98)=1,L98&lt;&gt;""),B$4-L98,"")</f>
        <v>14</v>
      </c>
      <c r="BC98" s="68"/>
      <c r="BD98" s="68">
        <f>IF(BB98="","",BB98+BC98)</f>
        <v>14</v>
      </c>
      <c r="BE98" s="69" t="e">
        <f t="shared" si="128"/>
        <v>#REF!</v>
      </c>
      <c r="BF98" s="146"/>
      <c r="BG98" s="465"/>
      <c r="BH98" s="466"/>
      <c r="BI98" s="174"/>
      <c r="BJ98" s="175"/>
      <c r="BK98" s="467"/>
      <c r="BL98" s="465"/>
      <c r="BM98" s="441" t="str">
        <f>IF(OR(B$4="",AQ98=""),"",AQ98+B$4)</f>
        <v/>
      </c>
      <c r="BN98" s="663" t="s">
        <v>68</v>
      </c>
      <c r="BO98" s="663">
        <v>3</v>
      </c>
      <c r="BP98" s="441"/>
      <c r="BQ98" s="441"/>
      <c r="BR98" s="663"/>
      <c r="BS98" s="663"/>
      <c r="BT98" s="663"/>
      <c r="BU98" s="663"/>
      <c r="BV98" s="663"/>
      <c r="BW98" s="663"/>
      <c r="BX98" s="663"/>
      <c r="BY98" s="663"/>
      <c r="BZ98" s="441"/>
      <c r="CA98" s="695"/>
      <c r="CB98" s="696"/>
      <c r="CC98" s="499"/>
      <c r="CD98" s="192">
        <v>1</v>
      </c>
      <c r="CE98" s="177" t="s">
        <v>387</v>
      </c>
      <c r="CF98" s="178" t="str">
        <f t="shared" si="131"/>
        <v/>
      </c>
      <c r="CG98" s="176" t="str">
        <f t="shared" si="87"/>
        <v/>
      </c>
      <c r="CH98" s="179"/>
      <c r="CI98" s="106" t="str">
        <f t="shared" si="88"/>
        <v/>
      </c>
      <c r="CJ98" s="75" t="s">
        <v>387</v>
      </c>
      <c r="CK98" s="180" t="str">
        <f t="shared" si="89"/>
        <v/>
      </c>
      <c r="CL98" s="75">
        <v>1</v>
      </c>
      <c r="CM98" s="181" t="str">
        <f>IF(CI98="","",CK98/CL98)</f>
        <v/>
      </c>
      <c r="CN98" s="107" t="e">
        <v>#N/A</v>
      </c>
      <c r="CO98" s="75" t="e">
        <v>#N/A</v>
      </c>
      <c r="CP98" s="180" t="e">
        <f>IF(OR(CN98="",$O98="",TYPE($O98)&lt;&gt;1),"",ROUND($O98*CO98,0))</f>
        <v>#N/A</v>
      </c>
      <c r="CQ98" s="75">
        <v>1</v>
      </c>
      <c r="CR98" s="181" t="e">
        <f>IF(CN98="","",CP98/CQ98)</f>
        <v>#N/A</v>
      </c>
      <c r="CS98" s="107" t="e">
        <v>#N/A</v>
      </c>
      <c r="CT98" s="75" t="e">
        <v>#N/A</v>
      </c>
      <c r="CU98" s="180" t="e">
        <f t="shared" si="90"/>
        <v>#N/A</v>
      </c>
      <c r="CV98" s="75">
        <v>1</v>
      </c>
      <c r="CW98" s="181" t="e">
        <f>IF(CS98="","",CU98/CV98)</f>
        <v>#N/A</v>
      </c>
      <c r="CX98" s="107" t="e">
        <v>#N/A</v>
      </c>
      <c r="CY98" s="75" t="e">
        <v>#N/A</v>
      </c>
      <c r="CZ98" s="180" t="e">
        <f>IF(OR(CX98="",$O98="",TYPE($O98)&lt;&gt;1),"",ROUND($O98*CY98,0))</f>
        <v>#N/A</v>
      </c>
      <c r="DA98" s="75">
        <v>1</v>
      </c>
      <c r="DB98" s="182" t="e">
        <f>IF($CX98="","",$CZ98/$DA98)</f>
        <v>#N/A</v>
      </c>
      <c r="DC98" s="109" t="str">
        <f t="shared" si="91"/>
        <v/>
      </c>
      <c r="DD98" s="76" t="str">
        <f t="shared" si="102"/>
        <v/>
      </c>
      <c r="DE98" s="82">
        <v>1</v>
      </c>
      <c r="DF98" s="183" t="str">
        <f t="shared" si="92"/>
        <v/>
      </c>
      <c r="DG98" s="85" t="s">
        <v>387</v>
      </c>
      <c r="DH98" s="184" t="str">
        <f>IF(OR(DF98="",TYPE(DF98)&lt;&gt;1),"",ROUND(DF98*DG98,0))</f>
        <v/>
      </c>
      <c r="DI98" s="77">
        <v>3</v>
      </c>
      <c r="DJ98" s="185" t="str">
        <f>IF(DH98="","",DH98/DI98)</f>
        <v/>
      </c>
      <c r="DK98" s="78" t="str">
        <f>IF(DC98="","",DC98+20)</f>
        <v/>
      </c>
      <c r="DL98" s="75" t="s">
        <v>387</v>
      </c>
      <c r="DM98" s="180" t="str">
        <f>IF(OR(DK98="",$DF98="",TYPE($DF98)&lt;&gt;1),"",ROUND($DF98*DL98,0))</f>
        <v/>
      </c>
      <c r="DN98" s="75">
        <v>1</v>
      </c>
      <c r="DO98" s="181" t="str">
        <f>IF(DK98="","",DM98/DN98)</f>
        <v/>
      </c>
      <c r="DP98" s="78" t="str">
        <f>IF(DC98="","",IF(OR(DD98="RC",DD98="SRC",DD98="S"),DC98+40,""))</f>
        <v/>
      </c>
      <c r="DQ98" s="75" t="s">
        <v>387</v>
      </c>
      <c r="DR98" s="180" t="str">
        <f>IF(OR(DP98="",$DF98="",TYPE($DF98)&lt;&gt;1),"",ROUND($DF98*DQ98,0))</f>
        <v/>
      </c>
      <c r="DS98" s="75">
        <v>1</v>
      </c>
      <c r="DT98" s="181" t="str">
        <f>IF($DP98="","",$DR98/$DS98)</f>
        <v/>
      </c>
      <c r="DU98" s="78" t="str">
        <f>IF(DC98="","",IF(OR(DD98="RC",DD98="SRC"),DC98+60,""))</f>
        <v/>
      </c>
      <c r="DV98" s="75" t="s">
        <v>387</v>
      </c>
      <c r="DW98" s="180" t="str">
        <f>IF(OR(DU98="",$DF98="",TYPE($DF98)&lt;&gt;1),"",ROUND($DF98*DV98,0))</f>
        <v/>
      </c>
      <c r="DX98" s="75">
        <v>1</v>
      </c>
      <c r="DY98" s="154" t="str">
        <f>IF($DU98="","",$DW98/$DX98)</f>
        <v/>
      </c>
      <c r="DZ98" s="506"/>
      <c r="EA98" s="812"/>
      <c r="EB98" s="808"/>
      <c r="EC98" s="816"/>
      <c r="ED98" s="816"/>
      <c r="EE98" s="854"/>
      <c r="EF98" s="787"/>
      <c r="EG98" s="788"/>
      <c r="EH98" s="788"/>
      <c r="EI98" s="788"/>
      <c r="EJ98" s="789"/>
      <c r="EK98" s="787"/>
      <c r="EL98" s="788"/>
      <c r="EM98" s="788"/>
      <c r="EN98" s="788"/>
      <c r="EO98" s="833" t="s">
        <v>626</v>
      </c>
      <c r="EP98" s="791"/>
      <c r="EQ98" s="788"/>
      <c r="ER98" s="788"/>
      <c r="ES98" s="788"/>
      <c r="ET98" s="789"/>
      <c r="EU98" s="787"/>
      <c r="EV98" s="788"/>
      <c r="EW98" s="788"/>
      <c r="EX98" s="788"/>
      <c r="EY98" s="789"/>
      <c r="EZ98" s="787"/>
      <c r="FA98" s="788"/>
      <c r="FB98" s="788"/>
      <c r="FC98" s="788"/>
      <c r="FD98" s="789"/>
      <c r="FE98" s="787"/>
      <c r="FF98" s="788"/>
      <c r="FG98" s="788"/>
      <c r="FH98" s="788"/>
      <c r="FI98" s="789"/>
      <c r="FJ98" s="867"/>
      <c r="FK98" s="788"/>
      <c r="FL98" s="788"/>
      <c r="FM98" s="788"/>
      <c r="FN98" s="915"/>
      <c r="FO98" s="210"/>
      <c r="FP98" s="43"/>
      <c r="FQ98" s="43"/>
      <c r="FR98" s="55" t="str">
        <f t="shared" si="93"/>
        <v/>
      </c>
      <c r="FS98" s="43"/>
      <c r="FT98" s="56" t="str">
        <f>IF(AR98="","",INDEX($FZ$2:$GD$2,2,MATCH(AR98,#REF!,0)))</f>
        <v/>
      </c>
      <c r="FU98" s="57" t="str">
        <f>IF(AS98="","",INDEX($FZ$2:$GD$2,2,MATCH(AS98,#REF!,0)))</f>
        <v/>
      </c>
      <c r="FV98" s="57" t="str">
        <f>IF(AT98="","",INDEX($FZ$2:$GD$2,2,MATCH(AT98,#REF!,0)))</f>
        <v/>
      </c>
      <c r="FW98" s="57" t="str">
        <f>IF(AU98="","",INDEX($FZ$2:$GD$2,2,MATCH(AU98,#REF!,0)))</f>
        <v/>
      </c>
      <c r="FX98" s="57" t="str">
        <f>IF(AV98="","",INDEX($FZ$2:$GD$2,2,MATCH(AV98,#REF!,0)))</f>
        <v/>
      </c>
      <c r="FY98" s="57" t="str">
        <f>IF(AW98="","",INDEX($FZ$2:$GD$2,2,MATCH(AW98,#REF!,0)))</f>
        <v/>
      </c>
      <c r="FZ98" s="57" t="str">
        <f>IF(AX98="","",INDEX($FZ$2:$GD$2,2,MATCH(AX98,#REF!,0)))</f>
        <v/>
      </c>
      <c r="GA98" s="57" t="str">
        <f>IF(AY98="","",INDEX($FZ$2:$GD$2,2,MATCH(AY98,#REF!,0)))</f>
        <v/>
      </c>
      <c r="GB98" s="57" t="str">
        <f>IF(AZ98="","",INDEX($FZ$2:$GD$2,2,MATCH(AZ98,#REF!,0)))</f>
        <v/>
      </c>
      <c r="GC98" s="58" t="str">
        <f>IF(BA98="","",INDEX($FZ$2:$GD$2,2,MATCH(BA98,#REF!,0)))</f>
        <v/>
      </c>
      <c r="GD98" s="59" t="e">
        <f>SUMPRODUCT(FT98:GC98,#REF!)</f>
        <v>#REF!</v>
      </c>
      <c r="GE98" s="43"/>
      <c r="GF98" s="88" t="str">
        <f t="shared" si="94"/>
        <v/>
      </c>
      <c r="GG98" s="88" t="e">
        <f t="shared" si="95"/>
        <v>#N/A</v>
      </c>
      <c r="GH98" s="88" t="e">
        <f t="shared" si="96"/>
        <v>#N/A</v>
      </c>
      <c r="GI98" s="87" t="e">
        <f t="shared" si="97"/>
        <v>#N/A</v>
      </c>
      <c r="GJ98" s="87" t="str">
        <f t="shared" si="98"/>
        <v/>
      </c>
      <c r="GK98" s="87" t="str">
        <f t="shared" si="99"/>
        <v/>
      </c>
      <c r="GL98" s="87" t="str">
        <f t="shared" si="100"/>
        <v/>
      </c>
      <c r="GM98" s="87" t="str">
        <f t="shared" si="101"/>
        <v/>
      </c>
    </row>
    <row r="99" spans="1:195" s="13" customFormat="1" ht="22.5" customHeight="1" outlineLevel="1">
      <c r="A99" s="1014"/>
      <c r="B99" s="166"/>
      <c r="C99" s="494"/>
      <c r="D99" s="664" t="s">
        <v>471</v>
      </c>
      <c r="E99" s="688" t="s">
        <v>341</v>
      </c>
      <c r="F99" s="688">
        <v>1</v>
      </c>
      <c r="G99" s="688">
        <v>1</v>
      </c>
      <c r="H99" s="688">
        <v>1</v>
      </c>
      <c r="I99" s="663" t="s">
        <v>363</v>
      </c>
      <c r="J99" s="167"/>
      <c r="K99" s="165"/>
      <c r="L99" s="662">
        <v>1976</v>
      </c>
      <c r="M99" s="167" t="str">
        <f>IF(OR(L99="",TYPE(L99)&lt;&gt;1),"",TEXT(DATEVALUE(L99&amp;"/1/1"),"gge"))</f>
        <v>昭51</v>
      </c>
      <c r="N99" s="665">
        <f t="shared" si="130"/>
        <v>44</v>
      </c>
      <c r="O99" s="998">
        <v>2300.2800000000002</v>
      </c>
      <c r="P99" s="693" t="s">
        <v>614</v>
      </c>
      <c r="Q99" s="68"/>
      <c r="R99" s="168"/>
      <c r="S99" s="168"/>
      <c r="T99" s="169"/>
      <c r="U99" s="461" t="e">
        <f>IF(OR(TYPE(O99)&lt;&gt;1,O99=""),"",IF(O99=0,0,ROUND(O99/(R99+S99)*1.1,0)))</f>
        <v>#DIV/0!</v>
      </c>
      <c r="V99" s="461" t="e">
        <f>IF(OR(TYPE(O99)&lt;&gt;1,O99=""),"",IF(O99=0,0,ROUND((O99/(R99+S99))^0.5*1.1*4*(4*R99+1)*0.7,0)))</f>
        <v>#DIV/0!</v>
      </c>
      <c r="W99" s="462" t="e">
        <f>IF(OR(TYPE(O99)&lt;&gt;1,O99=""),"",IF(O99=0,0,ROUND((O99/(R99+S99))^0.5*1.1*4*(4*R99+1)*0.3,0)))</f>
        <v>#DIV/0!</v>
      </c>
      <c r="X99" s="68"/>
      <c r="Y99" s="68"/>
      <c r="Z99" s="68"/>
      <c r="AA99" s="68"/>
      <c r="AB99" s="68"/>
      <c r="AC99" s="79" t="str">
        <f>IF(OR(O99="",TYPE(O99)&lt;&gt;1),"",IF(O99&gt;=5000,"1: 5,000㎡以上",IF(O99&gt;=3000,"2: 3,000㎡以上",IF(O99&gt;=1000,"3: 1,000㎡以上",IF(O99&gt;=500,"4: 500㎡以上",IF(O99&gt;=200,"5: 200㎡以上",IF(O99&gt;=100,"6: 100㎡以上",IF(O99&gt;=0,"7: 100㎡未満",""))))))))</f>
        <v>3: 1,000㎡以上</v>
      </c>
      <c r="AD99" s="69"/>
      <c r="AE99" s="69" t="str">
        <f>IF(AD99="","",AD99-L99)</f>
        <v/>
      </c>
      <c r="AF99" s="170"/>
      <c r="AG99" s="170"/>
      <c r="AH99" s="171"/>
      <c r="AI99" s="170"/>
      <c r="AJ99" s="170"/>
      <c r="AK99" s="170"/>
      <c r="AL99" s="172"/>
      <c r="AM99" s="172"/>
      <c r="AN99" s="172"/>
      <c r="AO99" s="172"/>
      <c r="AP99" s="173"/>
      <c r="AQ99" s="463" t="str">
        <f>IF(OR(AP99="",BB99=""),"",IF(OR(AP99="80年以上",AP99="躯体補修の上80年以上"),80-BB99,IF(OR(AP99="60年以上80年未満",AP99="躯体補修の上60年未満"),IF(TYPE(AN99)=1,AN99-BB99,80-BB99),IF(OR(AP99="60年未満",AP99="60年"),60-BB99,IF(AP99="40年",40-BB99,"")))))</f>
        <v/>
      </c>
      <c r="AR99" s="464"/>
      <c r="AS99" s="464"/>
      <c r="AT99" s="464"/>
      <c r="AU99" s="464"/>
      <c r="AV99" s="464"/>
      <c r="AW99" s="464"/>
      <c r="AX99" s="464"/>
      <c r="AY99" s="464"/>
      <c r="AZ99" s="464"/>
      <c r="BA99" s="464"/>
      <c r="BB99" s="68">
        <f>IF(AND(TYPE(B$4)=1,B$4&lt;&gt;"",TYPE(L99)=1,L99&lt;&gt;""),B$4-L99,"")</f>
        <v>39</v>
      </c>
      <c r="BC99" s="68"/>
      <c r="BD99" s="68">
        <f>IF(BB99="","",BB99+BC99)</f>
        <v>39</v>
      </c>
      <c r="BE99" s="69" t="e">
        <f t="shared" si="128"/>
        <v>#REF!</v>
      </c>
      <c r="BF99" s="146"/>
      <c r="BG99" s="465"/>
      <c r="BH99" s="466"/>
      <c r="BI99" s="174"/>
      <c r="BJ99" s="175"/>
      <c r="BK99" s="467"/>
      <c r="BL99" s="465"/>
      <c r="BM99" s="441" t="str">
        <f>IF(OR(B$4="",AQ99=""),"",AQ99+B$4)</f>
        <v/>
      </c>
      <c r="BN99" s="663" t="s">
        <v>614</v>
      </c>
      <c r="BO99" s="663">
        <v>2</v>
      </c>
      <c r="BP99" s="441"/>
      <c r="BQ99" s="441"/>
      <c r="BR99" s="663"/>
      <c r="BS99" s="663"/>
      <c r="BT99" s="663"/>
      <c r="BU99" s="663"/>
      <c r="BV99" s="663"/>
      <c r="BW99" s="663"/>
      <c r="BX99" s="663"/>
      <c r="BY99" s="663"/>
      <c r="BZ99" s="441"/>
      <c r="CA99" s="695"/>
      <c r="CB99" s="696"/>
      <c r="CC99" s="499"/>
      <c r="CD99" s="192">
        <v>1</v>
      </c>
      <c r="CE99" s="177" t="s">
        <v>387</v>
      </c>
      <c r="CF99" s="178" t="str">
        <f t="shared" si="131"/>
        <v/>
      </c>
      <c r="CG99" s="176" t="str">
        <f t="shared" si="87"/>
        <v/>
      </c>
      <c r="CH99" s="179"/>
      <c r="CI99" s="106" t="str">
        <f t="shared" si="88"/>
        <v/>
      </c>
      <c r="CJ99" s="75" t="s">
        <v>387</v>
      </c>
      <c r="CK99" s="180" t="str">
        <f t="shared" si="89"/>
        <v/>
      </c>
      <c r="CL99" s="75">
        <v>1</v>
      </c>
      <c r="CM99" s="181" t="str">
        <f>IF(CI99="","",CK99/CL99)</f>
        <v/>
      </c>
      <c r="CN99" s="107" t="e">
        <v>#N/A</v>
      </c>
      <c r="CO99" s="75" t="e">
        <v>#N/A</v>
      </c>
      <c r="CP99" s="180" t="e">
        <f>IF(OR(CN99="",$O99="",TYPE($O99)&lt;&gt;1),"",ROUND($O99*CO99,0))</f>
        <v>#N/A</v>
      </c>
      <c r="CQ99" s="75">
        <v>1</v>
      </c>
      <c r="CR99" s="181" t="e">
        <f>IF(CN99="","",CP99/CQ99)</f>
        <v>#N/A</v>
      </c>
      <c r="CS99" s="107" t="e">
        <v>#N/A</v>
      </c>
      <c r="CT99" s="75" t="e">
        <v>#N/A</v>
      </c>
      <c r="CU99" s="180" t="e">
        <f t="shared" si="90"/>
        <v>#N/A</v>
      </c>
      <c r="CV99" s="75">
        <v>1</v>
      </c>
      <c r="CW99" s="181" t="e">
        <f>IF(CS99="","",CU99/CV99)</f>
        <v>#N/A</v>
      </c>
      <c r="CX99" s="107" t="e">
        <v>#N/A</v>
      </c>
      <c r="CY99" s="75" t="e">
        <v>#N/A</v>
      </c>
      <c r="CZ99" s="180" t="e">
        <f>IF(OR(CX99="",$O99="",TYPE($O99)&lt;&gt;1),"",ROUND($O99*CY99,0))</f>
        <v>#N/A</v>
      </c>
      <c r="DA99" s="75">
        <v>1</v>
      </c>
      <c r="DB99" s="182" t="e">
        <f>IF($CX99="","",$CZ99/$DA99)</f>
        <v>#N/A</v>
      </c>
      <c r="DC99" s="109" t="str">
        <f t="shared" si="91"/>
        <v/>
      </c>
      <c r="DD99" s="76" t="str">
        <f t="shared" si="102"/>
        <v/>
      </c>
      <c r="DE99" s="82">
        <v>1</v>
      </c>
      <c r="DF99" s="183" t="str">
        <f t="shared" si="92"/>
        <v/>
      </c>
      <c r="DG99" s="85" t="s">
        <v>387</v>
      </c>
      <c r="DH99" s="184" t="str">
        <f>IF(OR(DF99="",TYPE(DF99)&lt;&gt;1),"",ROUND(DF99*DG99,0))</f>
        <v/>
      </c>
      <c r="DI99" s="77">
        <v>3</v>
      </c>
      <c r="DJ99" s="185" t="str">
        <f>IF(DH99="","",DH99/DI99)</f>
        <v/>
      </c>
      <c r="DK99" s="78" t="str">
        <f>IF(DC99="","",DC99+20)</f>
        <v/>
      </c>
      <c r="DL99" s="75" t="s">
        <v>387</v>
      </c>
      <c r="DM99" s="180" t="str">
        <f>IF(OR(DK99="",$DF99="",TYPE($DF99)&lt;&gt;1),"",ROUND($DF99*DL99,0))</f>
        <v/>
      </c>
      <c r="DN99" s="75">
        <v>1</v>
      </c>
      <c r="DO99" s="181" t="str">
        <f>IF(DK99="","",DM99/DN99)</f>
        <v/>
      </c>
      <c r="DP99" s="78" t="str">
        <f>IF(DC99="","",IF(OR(DD99="RC",DD99="SRC",DD99="S"),DC99+40,""))</f>
        <v/>
      </c>
      <c r="DQ99" s="75" t="s">
        <v>387</v>
      </c>
      <c r="DR99" s="180" t="str">
        <f>IF(OR(DP99="",$DF99="",TYPE($DF99)&lt;&gt;1),"",ROUND($DF99*DQ99,0))</f>
        <v/>
      </c>
      <c r="DS99" s="75">
        <v>1</v>
      </c>
      <c r="DT99" s="181" t="str">
        <f>IF($DP99="","",$DR99/$DS99)</f>
        <v/>
      </c>
      <c r="DU99" s="78" t="str">
        <f>IF(DC99="","",IF(OR(DD99="RC",DD99="SRC"),DC99+60,""))</f>
        <v/>
      </c>
      <c r="DV99" s="75" t="s">
        <v>387</v>
      </c>
      <c r="DW99" s="180" t="str">
        <f>IF(OR(DU99="",$DF99="",TYPE($DF99)&lt;&gt;1),"",ROUND($DF99*DV99,0))</f>
        <v/>
      </c>
      <c r="DX99" s="75">
        <v>1</v>
      </c>
      <c r="DY99" s="154" t="str">
        <f>IF($DU99="","",$DW99/$DX99)</f>
        <v/>
      </c>
      <c r="DZ99" s="509" t="s">
        <v>431</v>
      </c>
      <c r="EA99" s="824" t="s">
        <v>626</v>
      </c>
      <c r="EB99" s="758" t="s">
        <v>626</v>
      </c>
      <c r="EC99" s="757" t="s">
        <v>626</v>
      </c>
      <c r="ED99" s="816"/>
      <c r="EE99" s="855"/>
      <c r="EF99" s="791"/>
      <c r="EG99" s="792"/>
      <c r="EH99" s="792"/>
      <c r="EI99" s="795"/>
      <c r="EJ99" s="789"/>
      <c r="EK99" s="787"/>
      <c r="EL99" s="788"/>
      <c r="EM99" s="788"/>
      <c r="EN99" s="788"/>
      <c r="EO99" s="789"/>
      <c r="EP99" s="787"/>
      <c r="EQ99" s="788"/>
      <c r="ER99" s="788"/>
      <c r="ES99" s="788"/>
      <c r="ET99" s="789"/>
      <c r="EU99" s="787"/>
      <c r="EV99" s="788"/>
      <c r="EW99" s="788"/>
      <c r="EX99" s="834" t="s">
        <v>631</v>
      </c>
      <c r="EY99" s="793" t="s">
        <v>631</v>
      </c>
      <c r="EZ99" s="889"/>
      <c r="FA99" s="797"/>
      <c r="FB99" s="797"/>
      <c r="FC99" s="797"/>
      <c r="FD99" s="798"/>
      <c r="FE99" s="889"/>
      <c r="FF99" s="797"/>
      <c r="FG99" s="797"/>
      <c r="FH99" s="797"/>
      <c r="FI99" s="798"/>
      <c r="FJ99" s="870"/>
      <c r="FK99" s="797"/>
      <c r="FL99" s="797"/>
      <c r="FM99" s="797"/>
      <c r="FN99" s="917"/>
      <c r="FO99" s="210"/>
      <c r="FP99" s="43"/>
      <c r="FQ99" s="43"/>
      <c r="FR99" s="55" t="str">
        <f t="shared" si="93"/>
        <v/>
      </c>
      <c r="FS99" s="43"/>
      <c r="FT99" s="56" t="str">
        <f>IF(AR99="","",INDEX($FZ$2:$GD$2,2,MATCH(AR99,#REF!,0)))</f>
        <v/>
      </c>
      <c r="FU99" s="57" t="str">
        <f>IF(AS99="","",INDEX($FZ$2:$GD$2,2,MATCH(AS99,#REF!,0)))</f>
        <v/>
      </c>
      <c r="FV99" s="57" t="str">
        <f>IF(AT99="","",INDEX($FZ$2:$GD$2,2,MATCH(AT99,#REF!,0)))</f>
        <v/>
      </c>
      <c r="FW99" s="57" t="str">
        <f>IF(AU99="","",INDEX($FZ$2:$GD$2,2,MATCH(AU99,#REF!,0)))</f>
        <v/>
      </c>
      <c r="FX99" s="57" t="str">
        <f>IF(AV99="","",INDEX($FZ$2:$GD$2,2,MATCH(AV99,#REF!,0)))</f>
        <v/>
      </c>
      <c r="FY99" s="57" t="str">
        <f>IF(AW99="","",INDEX($FZ$2:$GD$2,2,MATCH(AW99,#REF!,0)))</f>
        <v/>
      </c>
      <c r="FZ99" s="57" t="str">
        <f>IF(AX99="","",INDEX($FZ$2:$GD$2,2,MATCH(AX99,#REF!,0)))</f>
        <v/>
      </c>
      <c r="GA99" s="57" t="str">
        <f>IF(AY99="","",INDEX($FZ$2:$GD$2,2,MATCH(AY99,#REF!,0)))</f>
        <v/>
      </c>
      <c r="GB99" s="57" t="str">
        <f>IF(AZ99="","",INDEX($FZ$2:$GD$2,2,MATCH(AZ99,#REF!,0)))</f>
        <v/>
      </c>
      <c r="GC99" s="58" t="str">
        <f>IF(BA99="","",INDEX($FZ$2:$GD$2,2,MATCH(BA99,#REF!,0)))</f>
        <v/>
      </c>
      <c r="GD99" s="59" t="e">
        <f>SUMPRODUCT(FT99:GC99,#REF!)</f>
        <v>#REF!</v>
      </c>
      <c r="GE99" s="43"/>
      <c r="GF99" s="88" t="str">
        <f t="shared" si="94"/>
        <v/>
      </c>
      <c r="GG99" s="88" t="e">
        <f t="shared" si="95"/>
        <v>#N/A</v>
      </c>
      <c r="GH99" s="88" t="e">
        <f t="shared" si="96"/>
        <v>#N/A</v>
      </c>
      <c r="GI99" s="87" t="e">
        <f t="shared" si="97"/>
        <v>#N/A</v>
      </c>
      <c r="GJ99" s="87" t="str">
        <f t="shared" si="98"/>
        <v/>
      </c>
      <c r="GK99" s="87" t="str">
        <f t="shared" si="99"/>
        <v/>
      </c>
      <c r="GL99" s="87" t="str">
        <f t="shared" si="100"/>
        <v/>
      </c>
      <c r="GM99" s="87" t="str">
        <f t="shared" si="101"/>
        <v/>
      </c>
    </row>
    <row r="100" spans="1:195" s="13" customFormat="1" ht="22.5" customHeight="1" outlineLevel="1">
      <c r="A100" s="1014"/>
      <c r="B100" s="166"/>
      <c r="C100" s="494"/>
      <c r="D100" s="664" t="s">
        <v>521</v>
      </c>
      <c r="E100" s="688" t="s">
        <v>342</v>
      </c>
      <c r="F100" s="688">
        <v>1</v>
      </c>
      <c r="G100" s="688">
        <v>1</v>
      </c>
      <c r="H100" s="688">
        <v>1</v>
      </c>
      <c r="I100" s="663" t="s">
        <v>363</v>
      </c>
      <c r="J100" s="167"/>
      <c r="K100" s="165"/>
      <c r="L100" s="662">
        <v>2000</v>
      </c>
      <c r="M100" s="167" t="str">
        <f>IF(OR(L100="",TYPE(L100)&lt;&gt;1),"",TEXT(DATEVALUE(L100&amp;"/1/1"),"gge"))</f>
        <v>平12</v>
      </c>
      <c r="N100" s="665">
        <f t="shared" si="130"/>
        <v>20</v>
      </c>
      <c r="O100" s="998">
        <v>3536.07</v>
      </c>
      <c r="P100" s="693" t="s">
        <v>68</v>
      </c>
      <c r="Q100" s="68"/>
      <c r="R100" s="168"/>
      <c r="S100" s="168"/>
      <c r="T100" s="169"/>
      <c r="U100" s="461" t="e">
        <f>IF(OR(TYPE(O100)&lt;&gt;1,O100=""),"",IF(O100=0,0,ROUND(O100/(R100+S100)*1.1,0)))</f>
        <v>#DIV/0!</v>
      </c>
      <c r="V100" s="461" t="e">
        <f>IF(OR(TYPE(O100)&lt;&gt;1,O100=""),"",IF(O100=0,0,ROUND((O100/(R100+S100))^0.5*1.1*4*(4*R100+1)*0.7,0)))</f>
        <v>#DIV/0!</v>
      </c>
      <c r="W100" s="462" t="e">
        <f>IF(OR(TYPE(O100)&lt;&gt;1,O100=""),"",IF(O100=0,0,ROUND((O100/(R100+S100))^0.5*1.1*4*(4*R100+1)*0.3,0)))</f>
        <v>#DIV/0!</v>
      </c>
      <c r="X100" s="68"/>
      <c r="Y100" s="68"/>
      <c r="Z100" s="68"/>
      <c r="AA100" s="68"/>
      <c r="AB100" s="68"/>
      <c r="AC100" s="79" t="str">
        <f>IF(OR(O100="",TYPE(O100)&lt;&gt;1),"",IF(O100&gt;=5000,"1: 5,000㎡以上",IF(O100&gt;=3000,"2: 3,000㎡以上",IF(O100&gt;=1000,"3: 1,000㎡以上",IF(O100&gt;=500,"4: 500㎡以上",IF(O100&gt;=200,"5: 200㎡以上",IF(O100&gt;=100,"6: 100㎡以上",IF(O100&gt;=0,"7: 100㎡未満",""))))))))</f>
        <v>2: 3,000㎡以上</v>
      </c>
      <c r="AD100" s="69"/>
      <c r="AE100" s="69" t="str">
        <f>IF(AD100="","",AD100-L100)</f>
        <v/>
      </c>
      <c r="AF100" s="170"/>
      <c r="AG100" s="170"/>
      <c r="AH100" s="171"/>
      <c r="AI100" s="170"/>
      <c r="AJ100" s="170"/>
      <c r="AK100" s="170"/>
      <c r="AL100" s="172"/>
      <c r="AM100" s="172"/>
      <c r="AN100" s="172"/>
      <c r="AO100" s="172"/>
      <c r="AP100" s="173"/>
      <c r="AQ100" s="463" t="str">
        <f>IF(OR(AP100="",BB100=""),"",IF(OR(AP100="80年以上",AP100="躯体補修の上80年以上"),80-BB100,IF(OR(AP100="60年以上80年未満",AP100="躯体補修の上60年未満"),IF(TYPE(AN100)=1,AN100-BB100,80-BB100),IF(OR(AP100="60年未満",AP100="60年"),60-BB100,IF(AP100="40年",40-BB100,"")))))</f>
        <v/>
      </c>
      <c r="AR100" s="464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68">
        <f>IF(AND(TYPE(B$4)=1,B$4&lt;&gt;"",TYPE(L100)=1,L100&lt;&gt;""),B$4-L100,"")</f>
        <v>15</v>
      </c>
      <c r="BC100" s="68"/>
      <c r="BD100" s="68">
        <f>IF(BB100="","",BB100+BC100)</f>
        <v>15</v>
      </c>
      <c r="BE100" s="69" t="e">
        <f t="shared" si="128"/>
        <v>#REF!</v>
      </c>
      <c r="BF100" s="146"/>
      <c r="BG100" s="465"/>
      <c r="BH100" s="466"/>
      <c r="BI100" s="174"/>
      <c r="BJ100" s="175"/>
      <c r="BK100" s="467"/>
      <c r="BL100" s="465"/>
      <c r="BM100" s="441" t="str">
        <f>IF(OR(B$4="",AQ100=""),"",AQ100+B$4)</f>
        <v/>
      </c>
      <c r="BN100" s="663" t="s">
        <v>68</v>
      </c>
      <c r="BO100" s="663">
        <v>2</v>
      </c>
      <c r="BP100" s="441"/>
      <c r="BQ100" s="441"/>
      <c r="BR100" s="663"/>
      <c r="BS100" s="663"/>
      <c r="BT100" s="663"/>
      <c r="BU100" s="663"/>
      <c r="BV100" s="663"/>
      <c r="BW100" s="663"/>
      <c r="BX100" s="663"/>
      <c r="BY100" s="663"/>
      <c r="BZ100" s="441"/>
      <c r="CA100" s="695"/>
      <c r="CB100" s="696"/>
      <c r="CC100" s="499"/>
      <c r="CD100" s="192">
        <v>1</v>
      </c>
      <c r="CE100" s="177" t="s">
        <v>387</v>
      </c>
      <c r="CF100" s="178" t="str">
        <f t="shared" si="131"/>
        <v/>
      </c>
      <c r="CG100" s="176" t="str">
        <f t="shared" si="87"/>
        <v/>
      </c>
      <c r="CH100" s="179"/>
      <c r="CI100" s="106" t="str">
        <f t="shared" si="88"/>
        <v/>
      </c>
      <c r="CJ100" s="75" t="s">
        <v>387</v>
      </c>
      <c r="CK100" s="180" t="str">
        <f t="shared" si="89"/>
        <v/>
      </c>
      <c r="CL100" s="75">
        <v>1</v>
      </c>
      <c r="CM100" s="181" t="str">
        <f>IF(CI100="","",CK100/CL100)</f>
        <v/>
      </c>
      <c r="CN100" s="107" t="e">
        <v>#N/A</v>
      </c>
      <c r="CO100" s="75" t="e">
        <v>#N/A</v>
      </c>
      <c r="CP100" s="180" t="e">
        <f>IF(OR(CN100="",$O100="",TYPE($O100)&lt;&gt;1),"",ROUND($O100*CO100,0))</f>
        <v>#N/A</v>
      </c>
      <c r="CQ100" s="75">
        <v>1</v>
      </c>
      <c r="CR100" s="181" t="e">
        <f>IF(CN100="","",CP100/CQ100)</f>
        <v>#N/A</v>
      </c>
      <c r="CS100" s="107" t="e">
        <v>#N/A</v>
      </c>
      <c r="CT100" s="75" t="e">
        <v>#N/A</v>
      </c>
      <c r="CU100" s="180" t="e">
        <f t="shared" si="90"/>
        <v>#N/A</v>
      </c>
      <c r="CV100" s="75">
        <v>1</v>
      </c>
      <c r="CW100" s="181" t="e">
        <f>IF(CS100="","",CU100/CV100)</f>
        <v>#N/A</v>
      </c>
      <c r="CX100" s="107" t="e">
        <v>#N/A</v>
      </c>
      <c r="CY100" s="75" t="e">
        <v>#N/A</v>
      </c>
      <c r="CZ100" s="180" t="e">
        <f>IF(OR(CX100="",$O100="",TYPE($O100)&lt;&gt;1),"",ROUND($O100*CY100,0))</f>
        <v>#N/A</v>
      </c>
      <c r="DA100" s="75">
        <v>1</v>
      </c>
      <c r="DB100" s="182" t="e">
        <f>IF($CX100="","",$CZ100/$DA100)</f>
        <v>#N/A</v>
      </c>
      <c r="DC100" s="109" t="str">
        <f t="shared" si="91"/>
        <v/>
      </c>
      <c r="DD100" s="76" t="str">
        <f t="shared" si="102"/>
        <v/>
      </c>
      <c r="DE100" s="82">
        <v>1</v>
      </c>
      <c r="DF100" s="183" t="str">
        <f t="shared" si="92"/>
        <v/>
      </c>
      <c r="DG100" s="85" t="s">
        <v>387</v>
      </c>
      <c r="DH100" s="184" t="str">
        <f>IF(OR(DF100="",TYPE(DF100)&lt;&gt;1),"",ROUND(DF100*DG100,0))</f>
        <v/>
      </c>
      <c r="DI100" s="77">
        <v>3</v>
      </c>
      <c r="DJ100" s="185" t="str">
        <f>IF(DH100="","",DH100/DI100)</f>
        <v/>
      </c>
      <c r="DK100" s="78" t="str">
        <f>IF(DC100="","",DC100+20)</f>
        <v/>
      </c>
      <c r="DL100" s="75" t="s">
        <v>387</v>
      </c>
      <c r="DM100" s="180" t="str">
        <f>IF(OR(DK100="",$DF100="",TYPE($DF100)&lt;&gt;1),"",ROUND($DF100*DL100,0))</f>
        <v/>
      </c>
      <c r="DN100" s="75">
        <v>1</v>
      </c>
      <c r="DO100" s="181" t="str">
        <f>IF(DK100="","",DM100/DN100)</f>
        <v/>
      </c>
      <c r="DP100" s="78" t="str">
        <f>IF(DC100="","",IF(OR(DD100="RC",DD100="SRC",DD100="S"),DC100+40,""))</f>
        <v/>
      </c>
      <c r="DQ100" s="75" t="s">
        <v>387</v>
      </c>
      <c r="DR100" s="180" t="str">
        <f>IF(OR(DP100="",$DF100="",TYPE($DF100)&lt;&gt;1),"",ROUND($DF100*DQ100,0))</f>
        <v/>
      </c>
      <c r="DS100" s="75">
        <v>1</v>
      </c>
      <c r="DT100" s="181" t="str">
        <f>IF($DP100="","",$DR100/$DS100)</f>
        <v/>
      </c>
      <c r="DU100" s="78" t="str">
        <f>IF(DC100="","",IF(OR(DD100="RC",DD100="SRC"),DC100+60,""))</f>
        <v/>
      </c>
      <c r="DV100" s="75" t="s">
        <v>387</v>
      </c>
      <c r="DW100" s="180" t="str">
        <f>IF(OR(DU100="",$DF100="",TYPE($DF100)&lt;&gt;1),"",ROUND($DF100*DV100,0))</f>
        <v/>
      </c>
      <c r="DX100" s="75">
        <v>1</v>
      </c>
      <c r="DY100" s="154" t="str">
        <f>IF($DU100="","",$DW100/$DX100)</f>
        <v/>
      </c>
      <c r="DZ100" s="506"/>
      <c r="EA100" s="824" t="s">
        <v>626</v>
      </c>
      <c r="EB100" s="758" t="s">
        <v>626</v>
      </c>
      <c r="EC100" s="758" t="s">
        <v>626</v>
      </c>
      <c r="ED100" s="816"/>
      <c r="EE100" s="854"/>
      <c r="EF100" s="787"/>
      <c r="EG100" s="788"/>
      <c r="EH100" s="788"/>
      <c r="EI100" s="788"/>
      <c r="EJ100" s="789"/>
      <c r="EK100" s="787"/>
      <c r="EL100" s="788"/>
      <c r="EM100" s="788"/>
      <c r="EN100" s="758" t="s">
        <v>626</v>
      </c>
      <c r="EO100" s="833" t="s">
        <v>626</v>
      </c>
      <c r="EP100" s="766" t="s">
        <v>626</v>
      </c>
      <c r="EQ100" s="788"/>
      <c r="ER100" s="788"/>
      <c r="ES100" s="788"/>
      <c r="ET100" s="789"/>
      <c r="EU100" s="787"/>
      <c r="EV100" s="788"/>
      <c r="EW100" s="788"/>
      <c r="EX100" s="788"/>
      <c r="EY100" s="789"/>
      <c r="EZ100" s="787"/>
      <c r="FA100" s="788"/>
      <c r="FB100" s="788"/>
      <c r="FC100" s="788"/>
      <c r="FD100" s="789"/>
      <c r="FE100" s="787"/>
      <c r="FF100" s="788"/>
      <c r="FG100" s="788"/>
      <c r="FH100" s="788"/>
      <c r="FI100" s="789"/>
      <c r="FJ100" s="867"/>
      <c r="FK100" s="788"/>
      <c r="FL100" s="788"/>
      <c r="FM100" s="788"/>
      <c r="FN100" s="915"/>
      <c r="FO100" s="210"/>
      <c r="FP100" s="43"/>
      <c r="FQ100" s="43"/>
      <c r="FR100" s="55" t="str">
        <f t="shared" si="93"/>
        <v/>
      </c>
      <c r="FS100" s="43"/>
      <c r="FT100" s="56" t="str">
        <f>IF(AR100="","",INDEX($FZ$2:$GD$2,2,MATCH(AR100,#REF!,0)))</f>
        <v/>
      </c>
      <c r="FU100" s="57" t="str">
        <f>IF(AS100="","",INDEX($FZ$2:$GD$2,2,MATCH(AS100,#REF!,0)))</f>
        <v/>
      </c>
      <c r="FV100" s="57" t="str">
        <f>IF(AT100="","",INDEX($FZ$2:$GD$2,2,MATCH(AT100,#REF!,0)))</f>
        <v/>
      </c>
      <c r="FW100" s="57" t="str">
        <f>IF(AU100="","",INDEX($FZ$2:$GD$2,2,MATCH(AU100,#REF!,0)))</f>
        <v/>
      </c>
      <c r="FX100" s="57" t="str">
        <f>IF(AV100="","",INDEX($FZ$2:$GD$2,2,MATCH(AV100,#REF!,0)))</f>
        <v/>
      </c>
      <c r="FY100" s="57" t="str">
        <f>IF(AW100="","",INDEX($FZ$2:$GD$2,2,MATCH(AW100,#REF!,0)))</f>
        <v/>
      </c>
      <c r="FZ100" s="57" t="str">
        <f>IF(AX100="","",INDEX($FZ$2:$GD$2,2,MATCH(AX100,#REF!,0)))</f>
        <v/>
      </c>
      <c r="GA100" s="57" t="str">
        <f>IF(AY100="","",INDEX($FZ$2:$GD$2,2,MATCH(AY100,#REF!,0)))</f>
        <v/>
      </c>
      <c r="GB100" s="57" t="str">
        <f>IF(AZ100="","",INDEX($FZ$2:$GD$2,2,MATCH(AZ100,#REF!,0)))</f>
        <v/>
      </c>
      <c r="GC100" s="58" t="str">
        <f>IF(BA100="","",INDEX($FZ$2:$GD$2,2,MATCH(BA100,#REF!,0)))</f>
        <v/>
      </c>
      <c r="GD100" s="59" t="e">
        <f>SUMPRODUCT(FT100:GC100,#REF!)</f>
        <v>#REF!</v>
      </c>
      <c r="GE100" s="43"/>
      <c r="GF100" s="88" t="str">
        <f t="shared" si="94"/>
        <v/>
      </c>
      <c r="GG100" s="88" t="e">
        <f t="shared" si="95"/>
        <v>#N/A</v>
      </c>
      <c r="GH100" s="88" t="e">
        <f t="shared" si="96"/>
        <v>#N/A</v>
      </c>
      <c r="GI100" s="87" t="e">
        <f t="shared" si="97"/>
        <v>#N/A</v>
      </c>
      <c r="GJ100" s="87" t="str">
        <f t="shared" si="98"/>
        <v/>
      </c>
      <c r="GK100" s="87" t="str">
        <f t="shared" si="99"/>
        <v/>
      </c>
      <c r="GL100" s="87" t="str">
        <f t="shared" si="100"/>
        <v/>
      </c>
      <c r="GM100" s="87" t="str">
        <f t="shared" si="101"/>
        <v/>
      </c>
    </row>
    <row r="101" spans="1:195" s="13" customFormat="1" ht="22.5" customHeight="1" outlineLevel="1">
      <c r="A101" s="1014"/>
      <c r="B101" s="166"/>
      <c r="C101" s="494"/>
      <c r="D101" s="664" t="s">
        <v>471</v>
      </c>
      <c r="E101" s="688" t="s">
        <v>343</v>
      </c>
      <c r="F101" s="688">
        <v>1</v>
      </c>
      <c r="G101" s="688">
        <v>1</v>
      </c>
      <c r="H101" s="688">
        <v>1</v>
      </c>
      <c r="I101" s="663" t="s">
        <v>363</v>
      </c>
      <c r="J101" s="167"/>
      <c r="K101" s="165"/>
      <c r="L101" s="662">
        <v>1980</v>
      </c>
      <c r="M101" s="167" t="str">
        <f>IF(OR(L101="",TYPE(L101)&lt;&gt;1),"",TEXT(DATEVALUE(L101&amp;"/1/1"),"gge"))</f>
        <v>昭55</v>
      </c>
      <c r="N101" s="665">
        <f t="shared" si="130"/>
        <v>40</v>
      </c>
      <c r="O101" s="998">
        <v>775.68</v>
      </c>
      <c r="P101" s="693" t="s">
        <v>614</v>
      </c>
      <c r="Q101" s="68"/>
      <c r="R101" s="168"/>
      <c r="S101" s="168"/>
      <c r="T101" s="169"/>
      <c r="U101" s="461" t="e">
        <f>IF(OR(TYPE(O101)&lt;&gt;1,O101=""),"",IF(O101=0,0,ROUND(O101/(R101+S101)*1.1,0)))</f>
        <v>#DIV/0!</v>
      </c>
      <c r="V101" s="461" t="e">
        <f>IF(OR(TYPE(O101)&lt;&gt;1,O101=""),"",IF(O101=0,0,ROUND((O101/(R101+S101))^0.5*1.1*4*(4*R101+1)*0.7,0)))</f>
        <v>#DIV/0!</v>
      </c>
      <c r="W101" s="462" t="e">
        <f>IF(OR(TYPE(O101)&lt;&gt;1,O101=""),"",IF(O101=0,0,ROUND((O101/(R101+S101))^0.5*1.1*4*(4*R101+1)*0.3,0)))</f>
        <v>#DIV/0!</v>
      </c>
      <c r="X101" s="68"/>
      <c r="Y101" s="68"/>
      <c r="Z101" s="68"/>
      <c r="AA101" s="68"/>
      <c r="AB101" s="68"/>
      <c r="AC101" s="79" t="str">
        <f>IF(OR(O101="",TYPE(O101)&lt;&gt;1),"",IF(O101&gt;=5000,"1: 5,000㎡以上",IF(O101&gt;=3000,"2: 3,000㎡以上",IF(O101&gt;=1000,"3: 1,000㎡以上",IF(O101&gt;=500,"4: 500㎡以上",IF(O101&gt;=200,"5: 200㎡以上",IF(O101&gt;=100,"6: 100㎡以上",IF(O101&gt;=0,"7: 100㎡未満",""))))))))</f>
        <v>4: 500㎡以上</v>
      </c>
      <c r="AD101" s="69"/>
      <c r="AE101" s="69" t="str">
        <f>IF(AD101="","",AD101-L101)</f>
        <v/>
      </c>
      <c r="AF101" s="170"/>
      <c r="AG101" s="170"/>
      <c r="AH101" s="171"/>
      <c r="AI101" s="170"/>
      <c r="AJ101" s="170"/>
      <c r="AK101" s="170"/>
      <c r="AL101" s="172"/>
      <c r="AM101" s="172"/>
      <c r="AN101" s="172"/>
      <c r="AO101" s="172"/>
      <c r="AP101" s="173"/>
      <c r="AQ101" s="463" t="str">
        <f>IF(OR(AP101="",BB101=""),"",IF(OR(AP101="80年以上",AP101="躯体補修の上80年以上"),80-BB101,IF(OR(AP101="60年以上80年未満",AP101="躯体補修の上60年未満"),IF(TYPE(AN101)=1,AN101-BB101,80-BB101),IF(OR(AP101="60年未満",AP101="60年"),60-BB101,IF(AP101="40年",40-BB101,"")))))</f>
        <v/>
      </c>
      <c r="AR101" s="464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68">
        <f>IF(AND(TYPE(B$4)=1,B$4&lt;&gt;"",TYPE(L101)=1,L101&lt;&gt;""),B$4-L101,"")</f>
        <v>35</v>
      </c>
      <c r="BC101" s="68"/>
      <c r="BD101" s="68">
        <f>IF(BB101="","",BB101+BC101)</f>
        <v>35</v>
      </c>
      <c r="BE101" s="69" t="e">
        <f t="shared" si="128"/>
        <v>#REF!</v>
      </c>
      <c r="BF101" s="146"/>
      <c r="BG101" s="465"/>
      <c r="BH101" s="466"/>
      <c r="BI101" s="174"/>
      <c r="BJ101" s="175"/>
      <c r="BK101" s="467"/>
      <c r="BL101" s="465"/>
      <c r="BM101" s="441" t="str">
        <f>IF(OR(B$4="",AQ101=""),"",AQ101+B$4)</f>
        <v/>
      </c>
      <c r="BN101" s="663" t="s">
        <v>614</v>
      </c>
      <c r="BO101" s="663">
        <v>2</v>
      </c>
      <c r="BP101" s="441"/>
      <c r="BQ101" s="441"/>
      <c r="BR101" s="663"/>
      <c r="BS101" s="663"/>
      <c r="BT101" s="663"/>
      <c r="BU101" s="663"/>
      <c r="BV101" s="663"/>
      <c r="BW101" s="663"/>
      <c r="BX101" s="663"/>
      <c r="BY101" s="663"/>
      <c r="BZ101" s="441"/>
      <c r="CA101" s="695"/>
      <c r="CB101" s="696"/>
      <c r="CC101" s="499"/>
      <c r="CD101" s="192">
        <v>1</v>
      </c>
      <c r="CE101" s="177" t="s">
        <v>387</v>
      </c>
      <c r="CF101" s="178" t="str">
        <f t="shared" si="131"/>
        <v/>
      </c>
      <c r="CG101" s="176" t="str">
        <f t="shared" si="87"/>
        <v/>
      </c>
      <c r="CH101" s="179"/>
      <c r="CI101" s="106" t="str">
        <f t="shared" si="88"/>
        <v/>
      </c>
      <c r="CJ101" s="75" t="s">
        <v>387</v>
      </c>
      <c r="CK101" s="180" t="str">
        <f t="shared" si="89"/>
        <v/>
      </c>
      <c r="CL101" s="75">
        <v>1</v>
      </c>
      <c r="CM101" s="181" t="str">
        <f>IF(CI101="","",CK101/CL101)</f>
        <v/>
      </c>
      <c r="CN101" s="107" t="e">
        <v>#N/A</v>
      </c>
      <c r="CO101" s="75" t="e">
        <v>#N/A</v>
      </c>
      <c r="CP101" s="180" t="e">
        <f>IF(OR(CN101="",$O101="",TYPE($O101)&lt;&gt;1),"",ROUND($O101*CO101,0))</f>
        <v>#N/A</v>
      </c>
      <c r="CQ101" s="75">
        <v>1</v>
      </c>
      <c r="CR101" s="181" t="e">
        <f>IF(CN101="","",CP101/CQ101)</f>
        <v>#N/A</v>
      </c>
      <c r="CS101" s="107" t="e">
        <v>#N/A</v>
      </c>
      <c r="CT101" s="75" t="e">
        <v>#N/A</v>
      </c>
      <c r="CU101" s="180" t="e">
        <f t="shared" si="90"/>
        <v>#N/A</v>
      </c>
      <c r="CV101" s="75">
        <v>1</v>
      </c>
      <c r="CW101" s="181" t="e">
        <f>IF(CS101="","",CU101/CV101)</f>
        <v>#N/A</v>
      </c>
      <c r="CX101" s="107" t="e">
        <v>#N/A</v>
      </c>
      <c r="CY101" s="75" t="e">
        <v>#N/A</v>
      </c>
      <c r="CZ101" s="180" t="e">
        <f>IF(OR(CX101="",$O101="",TYPE($O101)&lt;&gt;1),"",ROUND($O101*CY101,0))</f>
        <v>#N/A</v>
      </c>
      <c r="DA101" s="75">
        <v>1</v>
      </c>
      <c r="DB101" s="182" t="e">
        <f>IF($CX101="","",$CZ101/$DA101)</f>
        <v>#N/A</v>
      </c>
      <c r="DC101" s="109" t="str">
        <f t="shared" si="91"/>
        <v/>
      </c>
      <c r="DD101" s="76" t="str">
        <f t="shared" si="102"/>
        <v/>
      </c>
      <c r="DE101" s="82">
        <v>1</v>
      </c>
      <c r="DF101" s="183" t="str">
        <f t="shared" si="92"/>
        <v/>
      </c>
      <c r="DG101" s="85" t="s">
        <v>387</v>
      </c>
      <c r="DH101" s="184" t="str">
        <f>IF(OR(DF101="",TYPE(DF101)&lt;&gt;1),"",ROUND(DF101*DG101,0))</f>
        <v/>
      </c>
      <c r="DI101" s="77">
        <v>3</v>
      </c>
      <c r="DJ101" s="185" t="str">
        <f>IF(DH101="","",DH101/DI101)</f>
        <v/>
      </c>
      <c r="DK101" s="78" t="str">
        <f>IF(DC101="","",DC101+20)</f>
        <v/>
      </c>
      <c r="DL101" s="75" t="s">
        <v>387</v>
      </c>
      <c r="DM101" s="180" t="str">
        <f>IF(OR(DK101="",$DF101="",TYPE($DF101)&lt;&gt;1),"",ROUND($DF101*DL101,0))</f>
        <v/>
      </c>
      <c r="DN101" s="75">
        <v>1</v>
      </c>
      <c r="DO101" s="181" t="str">
        <f>IF(DK101="","",DM101/DN101)</f>
        <v/>
      </c>
      <c r="DP101" s="78" t="str">
        <f>IF(DC101="","",IF(OR(DD101="RC",DD101="SRC",DD101="S"),DC101+40,""))</f>
        <v/>
      </c>
      <c r="DQ101" s="75" t="s">
        <v>387</v>
      </c>
      <c r="DR101" s="180" t="str">
        <f>IF(OR(DP101="",$DF101="",TYPE($DF101)&lt;&gt;1),"",ROUND($DF101*DQ101,0))</f>
        <v/>
      </c>
      <c r="DS101" s="75">
        <v>1</v>
      </c>
      <c r="DT101" s="181" t="str">
        <f>IF($DP101="","",$DR101/$DS101)</f>
        <v/>
      </c>
      <c r="DU101" s="78" t="str">
        <f>IF(DC101="","",IF(OR(DD101="RC",DD101="SRC"),DC101+60,""))</f>
        <v/>
      </c>
      <c r="DV101" s="75" t="s">
        <v>387</v>
      </c>
      <c r="DW101" s="180" t="str">
        <f>IF(OR(DU101="",$DF101="",TYPE($DF101)&lt;&gt;1),"",ROUND($DF101*DV101,0))</f>
        <v/>
      </c>
      <c r="DX101" s="75">
        <v>1</v>
      </c>
      <c r="DY101" s="154" t="str">
        <f>IF($DU101="","",$DW101/$DX101)</f>
        <v/>
      </c>
      <c r="DZ101" s="506"/>
      <c r="EA101" s="824" t="s">
        <v>626</v>
      </c>
      <c r="EB101" s="757" t="s">
        <v>626</v>
      </c>
      <c r="EC101" s="808"/>
      <c r="ED101" s="816"/>
      <c r="EE101" s="855"/>
      <c r="EF101" s="791"/>
      <c r="EG101" s="792"/>
      <c r="EH101" s="795"/>
      <c r="EI101" s="788"/>
      <c r="EJ101" s="789"/>
      <c r="EK101" s="787"/>
      <c r="EL101" s="788"/>
      <c r="EM101" s="788"/>
      <c r="EN101" s="788"/>
      <c r="EO101" s="789"/>
      <c r="EP101" s="787"/>
      <c r="EQ101" s="788"/>
      <c r="ER101" s="788"/>
      <c r="ES101" s="788"/>
      <c r="ET101" s="789"/>
      <c r="EU101" s="787"/>
      <c r="EV101" s="788"/>
      <c r="EW101" s="788"/>
      <c r="EX101" s="788"/>
      <c r="EY101" s="789"/>
      <c r="EZ101" s="787"/>
      <c r="FA101" s="799" t="s">
        <v>627</v>
      </c>
      <c r="FB101" s="799" t="s">
        <v>627</v>
      </c>
      <c r="FC101" s="799" t="s">
        <v>627</v>
      </c>
      <c r="FD101" s="789"/>
      <c r="FE101" s="787"/>
      <c r="FF101" s="788"/>
      <c r="FG101" s="788"/>
      <c r="FH101" s="788"/>
      <c r="FI101" s="789"/>
      <c r="FJ101" s="867"/>
      <c r="FK101" s="788"/>
      <c r="FL101" s="788"/>
      <c r="FM101" s="788"/>
      <c r="FN101" s="915"/>
      <c r="FO101" s="210"/>
      <c r="FP101" s="43"/>
      <c r="FQ101" s="43"/>
      <c r="FR101" s="55" t="str">
        <f t="shared" si="93"/>
        <v/>
      </c>
      <c r="FS101" s="43"/>
      <c r="FT101" s="56" t="str">
        <f>IF(AR101="","",INDEX($FZ$2:$GD$2,2,MATCH(AR101,#REF!,0)))</f>
        <v/>
      </c>
      <c r="FU101" s="57" t="str">
        <f>IF(AS101="","",INDEX($FZ$2:$GD$2,2,MATCH(AS101,#REF!,0)))</f>
        <v/>
      </c>
      <c r="FV101" s="57" t="str">
        <f>IF(AT101="","",INDEX($FZ$2:$GD$2,2,MATCH(AT101,#REF!,0)))</f>
        <v/>
      </c>
      <c r="FW101" s="57" t="str">
        <f>IF(AU101="","",INDEX($FZ$2:$GD$2,2,MATCH(AU101,#REF!,0)))</f>
        <v/>
      </c>
      <c r="FX101" s="57" t="str">
        <f>IF(AV101="","",INDEX($FZ$2:$GD$2,2,MATCH(AV101,#REF!,0)))</f>
        <v/>
      </c>
      <c r="FY101" s="57" t="str">
        <f>IF(AW101="","",INDEX($FZ$2:$GD$2,2,MATCH(AW101,#REF!,0)))</f>
        <v/>
      </c>
      <c r="FZ101" s="57" t="str">
        <f>IF(AX101="","",INDEX($FZ$2:$GD$2,2,MATCH(AX101,#REF!,0)))</f>
        <v/>
      </c>
      <c r="GA101" s="57" t="str">
        <f>IF(AY101="","",INDEX($FZ$2:$GD$2,2,MATCH(AY101,#REF!,0)))</f>
        <v/>
      </c>
      <c r="GB101" s="57" t="str">
        <f>IF(AZ101="","",INDEX($FZ$2:$GD$2,2,MATCH(AZ101,#REF!,0)))</f>
        <v/>
      </c>
      <c r="GC101" s="58" t="str">
        <f>IF(BA101="","",INDEX($FZ$2:$GD$2,2,MATCH(BA101,#REF!,0)))</f>
        <v/>
      </c>
      <c r="GD101" s="59" t="e">
        <f>SUMPRODUCT(FT101:GC101,#REF!)</f>
        <v>#REF!</v>
      </c>
      <c r="GE101" s="43"/>
      <c r="GF101" s="88" t="str">
        <f t="shared" si="94"/>
        <v/>
      </c>
      <c r="GG101" s="88" t="e">
        <f t="shared" si="95"/>
        <v>#N/A</v>
      </c>
      <c r="GH101" s="88" t="e">
        <f t="shared" si="96"/>
        <v>#N/A</v>
      </c>
      <c r="GI101" s="87" t="e">
        <f t="shared" si="97"/>
        <v>#N/A</v>
      </c>
      <c r="GJ101" s="87" t="str">
        <f t="shared" si="98"/>
        <v/>
      </c>
      <c r="GK101" s="87" t="str">
        <f t="shared" si="99"/>
        <v/>
      </c>
      <c r="GL101" s="87" t="str">
        <f t="shared" si="100"/>
        <v/>
      </c>
      <c r="GM101" s="87" t="str">
        <f t="shared" si="101"/>
        <v/>
      </c>
    </row>
    <row r="102" spans="1:195" s="13" customFormat="1" ht="22.5" customHeight="1" outlineLevel="1">
      <c r="A102" s="1014"/>
      <c r="B102" s="166"/>
      <c r="C102" s="494"/>
      <c r="D102" s="664" t="s">
        <v>471</v>
      </c>
      <c r="E102" s="688" t="s">
        <v>344</v>
      </c>
      <c r="F102" s="688">
        <v>1</v>
      </c>
      <c r="G102" s="688">
        <v>1</v>
      </c>
      <c r="H102" s="688">
        <v>1</v>
      </c>
      <c r="I102" s="663" t="s">
        <v>363</v>
      </c>
      <c r="J102" s="167"/>
      <c r="K102" s="165"/>
      <c r="L102" s="662">
        <v>1981</v>
      </c>
      <c r="M102" s="167" t="str">
        <f t="shared" si="103"/>
        <v>昭56</v>
      </c>
      <c r="N102" s="665">
        <f t="shared" si="130"/>
        <v>39</v>
      </c>
      <c r="O102" s="998">
        <v>175.81</v>
      </c>
      <c r="P102" s="693" t="s">
        <v>91</v>
      </c>
      <c r="Q102" s="68"/>
      <c r="R102" s="168"/>
      <c r="S102" s="168"/>
      <c r="T102" s="169"/>
      <c r="U102" s="461" t="e">
        <f t="shared" si="120"/>
        <v>#DIV/0!</v>
      </c>
      <c r="V102" s="461" t="e">
        <f t="shared" si="121"/>
        <v>#DIV/0!</v>
      </c>
      <c r="W102" s="462" t="e">
        <f t="shared" si="122"/>
        <v>#DIV/0!</v>
      </c>
      <c r="X102" s="68"/>
      <c r="Y102" s="68"/>
      <c r="Z102" s="68"/>
      <c r="AA102" s="68"/>
      <c r="AB102" s="68"/>
      <c r="AC102" s="79" t="str">
        <f t="shared" si="123"/>
        <v>6: 100㎡以上</v>
      </c>
      <c r="AD102" s="69"/>
      <c r="AE102" s="69" t="str">
        <f t="shared" si="124"/>
        <v/>
      </c>
      <c r="AF102" s="170"/>
      <c r="AG102" s="170"/>
      <c r="AH102" s="171"/>
      <c r="AI102" s="170"/>
      <c r="AJ102" s="170"/>
      <c r="AK102" s="170"/>
      <c r="AL102" s="172"/>
      <c r="AM102" s="172"/>
      <c r="AN102" s="172"/>
      <c r="AO102" s="172"/>
      <c r="AP102" s="173"/>
      <c r="AQ102" s="463" t="str">
        <f t="shared" si="125"/>
        <v/>
      </c>
      <c r="AR102" s="464"/>
      <c r="AS102" s="464"/>
      <c r="AT102" s="464"/>
      <c r="AU102" s="464"/>
      <c r="AV102" s="464"/>
      <c r="AW102" s="464"/>
      <c r="AX102" s="464"/>
      <c r="AY102" s="464"/>
      <c r="AZ102" s="464"/>
      <c r="BA102" s="464"/>
      <c r="BB102" s="68">
        <f t="shared" si="126"/>
        <v>34</v>
      </c>
      <c r="BC102" s="68"/>
      <c r="BD102" s="68">
        <f t="shared" si="127"/>
        <v>34</v>
      </c>
      <c r="BE102" s="69" t="e">
        <f t="shared" si="128"/>
        <v>#REF!</v>
      </c>
      <c r="BF102" s="146"/>
      <c r="BG102" s="465"/>
      <c r="BH102" s="466"/>
      <c r="BI102" s="174"/>
      <c r="BJ102" s="175"/>
      <c r="BK102" s="467"/>
      <c r="BL102" s="465"/>
      <c r="BM102" s="441" t="str">
        <f t="shared" si="129"/>
        <v/>
      </c>
      <c r="BN102" s="663" t="s">
        <v>91</v>
      </c>
      <c r="BO102" s="663">
        <v>1</v>
      </c>
      <c r="BP102" s="441"/>
      <c r="BQ102" s="441"/>
      <c r="BR102" s="663"/>
      <c r="BS102" s="663"/>
      <c r="BT102" s="663"/>
      <c r="BU102" s="663"/>
      <c r="BV102" s="663"/>
      <c r="BW102" s="663"/>
      <c r="BX102" s="663"/>
      <c r="BY102" s="663"/>
      <c r="BZ102" s="441"/>
      <c r="CA102" s="695"/>
      <c r="CB102" s="696"/>
      <c r="CC102" s="499"/>
      <c r="CD102" s="192">
        <v>1</v>
      </c>
      <c r="CE102" s="177" t="s">
        <v>387</v>
      </c>
      <c r="CF102" s="178" t="str">
        <f t="shared" si="131"/>
        <v/>
      </c>
      <c r="CG102" s="176" t="str">
        <f t="shared" si="87"/>
        <v/>
      </c>
      <c r="CH102" s="179"/>
      <c r="CI102" s="106" t="str">
        <f t="shared" si="88"/>
        <v/>
      </c>
      <c r="CJ102" s="75" t="s">
        <v>387</v>
      </c>
      <c r="CK102" s="180" t="str">
        <f t="shared" si="89"/>
        <v/>
      </c>
      <c r="CL102" s="75">
        <v>1</v>
      </c>
      <c r="CM102" s="181" t="str">
        <f t="shared" si="104"/>
        <v/>
      </c>
      <c r="CN102" s="107" t="e">
        <v>#N/A</v>
      </c>
      <c r="CO102" s="75" t="e">
        <v>#N/A</v>
      </c>
      <c r="CP102" s="180" t="e">
        <f t="shared" si="105"/>
        <v>#N/A</v>
      </c>
      <c r="CQ102" s="75">
        <v>1</v>
      </c>
      <c r="CR102" s="181" t="e">
        <f t="shared" si="106"/>
        <v>#N/A</v>
      </c>
      <c r="CS102" s="107" t="e">
        <v>#N/A</v>
      </c>
      <c r="CT102" s="75" t="e">
        <v>#N/A</v>
      </c>
      <c r="CU102" s="180" t="e">
        <f t="shared" si="90"/>
        <v>#N/A</v>
      </c>
      <c r="CV102" s="75">
        <v>1</v>
      </c>
      <c r="CW102" s="181" t="e">
        <f t="shared" ref="CW102:CW166" si="132">IF(CS102="","",CU102/CV102)</f>
        <v>#N/A</v>
      </c>
      <c r="CX102" s="107" t="e">
        <v>#N/A</v>
      </c>
      <c r="CY102" s="75" t="e">
        <v>#N/A</v>
      </c>
      <c r="CZ102" s="180" t="e">
        <f t="shared" si="107"/>
        <v>#N/A</v>
      </c>
      <c r="DA102" s="75">
        <v>1</v>
      </c>
      <c r="DB102" s="182" t="e">
        <f t="shared" si="108"/>
        <v>#N/A</v>
      </c>
      <c r="DC102" s="109" t="str">
        <f t="shared" si="91"/>
        <v/>
      </c>
      <c r="DD102" s="76" t="str">
        <f t="shared" si="102"/>
        <v/>
      </c>
      <c r="DE102" s="82">
        <v>1</v>
      </c>
      <c r="DF102" s="183" t="str">
        <f t="shared" si="92"/>
        <v/>
      </c>
      <c r="DG102" s="85" t="s">
        <v>387</v>
      </c>
      <c r="DH102" s="184" t="str">
        <f t="shared" si="109"/>
        <v/>
      </c>
      <c r="DI102" s="77">
        <v>3</v>
      </c>
      <c r="DJ102" s="185" t="str">
        <f t="shared" si="110"/>
        <v/>
      </c>
      <c r="DK102" s="78" t="str">
        <f t="shared" si="111"/>
        <v/>
      </c>
      <c r="DL102" s="75" t="s">
        <v>387</v>
      </c>
      <c r="DM102" s="180" t="str">
        <f t="shared" si="112"/>
        <v/>
      </c>
      <c r="DN102" s="75">
        <v>1</v>
      </c>
      <c r="DO102" s="181" t="str">
        <f t="shared" si="113"/>
        <v/>
      </c>
      <c r="DP102" s="78" t="str">
        <f t="shared" si="114"/>
        <v/>
      </c>
      <c r="DQ102" s="75" t="s">
        <v>387</v>
      </c>
      <c r="DR102" s="180" t="str">
        <f t="shared" si="115"/>
        <v/>
      </c>
      <c r="DS102" s="75">
        <v>1</v>
      </c>
      <c r="DT102" s="181" t="str">
        <f t="shared" si="116"/>
        <v/>
      </c>
      <c r="DU102" s="78" t="str">
        <f t="shared" si="117"/>
        <v/>
      </c>
      <c r="DV102" s="75" t="s">
        <v>387</v>
      </c>
      <c r="DW102" s="180" t="str">
        <f t="shared" si="118"/>
        <v/>
      </c>
      <c r="DX102" s="75">
        <v>1</v>
      </c>
      <c r="DY102" s="154" t="str">
        <f t="shared" si="119"/>
        <v/>
      </c>
      <c r="DZ102" s="506"/>
      <c r="EA102" s="812"/>
      <c r="EB102" s="808"/>
      <c r="EC102" s="808"/>
      <c r="ED102" s="816"/>
      <c r="EE102" s="854"/>
      <c r="EF102" s="787"/>
      <c r="EG102" s="788"/>
      <c r="EH102" s="796" t="s">
        <v>631</v>
      </c>
      <c r="EI102" s="797"/>
      <c r="EJ102" s="798"/>
      <c r="EK102" s="889"/>
      <c r="EL102" s="797"/>
      <c r="EM102" s="797"/>
      <c r="EN102" s="797"/>
      <c r="EO102" s="798"/>
      <c r="EP102" s="889"/>
      <c r="EQ102" s="797"/>
      <c r="ER102" s="797"/>
      <c r="ES102" s="797"/>
      <c r="ET102" s="798"/>
      <c r="EU102" s="889"/>
      <c r="EV102" s="797"/>
      <c r="EW102" s="797"/>
      <c r="EX102" s="797"/>
      <c r="EY102" s="798"/>
      <c r="EZ102" s="889"/>
      <c r="FA102" s="797"/>
      <c r="FB102" s="797"/>
      <c r="FC102" s="797"/>
      <c r="FD102" s="798"/>
      <c r="FE102" s="889"/>
      <c r="FF102" s="797"/>
      <c r="FG102" s="797"/>
      <c r="FH102" s="797"/>
      <c r="FI102" s="798"/>
      <c r="FJ102" s="870"/>
      <c r="FK102" s="797"/>
      <c r="FL102" s="797"/>
      <c r="FM102" s="797"/>
      <c r="FN102" s="917"/>
      <c r="FO102" s="210"/>
      <c r="FP102" s="43"/>
      <c r="FQ102" s="43"/>
      <c r="FR102" s="55" t="str">
        <f t="shared" si="93"/>
        <v/>
      </c>
      <c r="FS102" s="43"/>
      <c r="FT102" s="56" t="str">
        <f>IF(AR102="","",INDEX($FZ$2:$GD$2,2,MATCH(AR102,#REF!,0)))</f>
        <v/>
      </c>
      <c r="FU102" s="57" t="str">
        <f>IF(AS102="","",INDEX($FZ$2:$GD$2,2,MATCH(AS102,#REF!,0)))</f>
        <v/>
      </c>
      <c r="FV102" s="57" t="str">
        <f>IF(AT102="","",INDEX($FZ$2:$GD$2,2,MATCH(AT102,#REF!,0)))</f>
        <v/>
      </c>
      <c r="FW102" s="57" t="str">
        <f>IF(AU102="","",INDEX($FZ$2:$GD$2,2,MATCH(AU102,#REF!,0)))</f>
        <v/>
      </c>
      <c r="FX102" s="57" t="str">
        <f>IF(AV102="","",INDEX($FZ$2:$GD$2,2,MATCH(AV102,#REF!,0)))</f>
        <v/>
      </c>
      <c r="FY102" s="57" t="str">
        <f>IF(AW102="","",INDEX($FZ$2:$GD$2,2,MATCH(AW102,#REF!,0)))</f>
        <v/>
      </c>
      <c r="FZ102" s="57" t="str">
        <f>IF(AX102="","",INDEX($FZ$2:$GD$2,2,MATCH(AX102,#REF!,0)))</f>
        <v/>
      </c>
      <c r="GA102" s="57" t="str">
        <f>IF(AY102="","",INDEX($FZ$2:$GD$2,2,MATCH(AY102,#REF!,0)))</f>
        <v/>
      </c>
      <c r="GB102" s="57" t="str">
        <f>IF(AZ102="","",INDEX($FZ$2:$GD$2,2,MATCH(AZ102,#REF!,0)))</f>
        <v/>
      </c>
      <c r="GC102" s="58" t="str">
        <f>IF(BA102="","",INDEX($FZ$2:$GD$2,2,MATCH(BA102,#REF!,0)))</f>
        <v/>
      </c>
      <c r="GD102" s="59" t="e">
        <f>SUMPRODUCT(FT102:GC102,#REF!)</f>
        <v>#REF!</v>
      </c>
      <c r="GE102" s="43"/>
      <c r="GF102" s="88" t="str">
        <f t="shared" si="94"/>
        <v/>
      </c>
      <c r="GG102" s="88" t="e">
        <f t="shared" si="95"/>
        <v>#N/A</v>
      </c>
      <c r="GH102" s="88" t="e">
        <f t="shared" si="96"/>
        <v>#N/A</v>
      </c>
      <c r="GI102" s="87" t="e">
        <f t="shared" si="97"/>
        <v>#N/A</v>
      </c>
      <c r="GJ102" s="87" t="str">
        <f t="shared" si="98"/>
        <v/>
      </c>
      <c r="GK102" s="87" t="str">
        <f t="shared" si="99"/>
        <v/>
      </c>
      <c r="GL102" s="87" t="str">
        <f t="shared" si="100"/>
        <v/>
      </c>
      <c r="GM102" s="87" t="str">
        <f t="shared" si="101"/>
        <v/>
      </c>
    </row>
    <row r="103" spans="1:195" s="13" customFormat="1" ht="22.5" customHeight="1" outlineLevel="1">
      <c r="A103" s="1014"/>
      <c r="B103" s="166"/>
      <c r="C103" s="494"/>
      <c r="D103" s="664" t="s">
        <v>471</v>
      </c>
      <c r="E103" s="688" t="s">
        <v>345</v>
      </c>
      <c r="F103" s="688">
        <v>1</v>
      </c>
      <c r="G103" s="688">
        <v>1</v>
      </c>
      <c r="H103" s="688">
        <v>1</v>
      </c>
      <c r="I103" s="663" t="s">
        <v>363</v>
      </c>
      <c r="J103" s="167"/>
      <c r="K103" s="165"/>
      <c r="L103" s="662">
        <v>1979</v>
      </c>
      <c r="M103" s="167" t="str">
        <f t="shared" si="103"/>
        <v>昭54</v>
      </c>
      <c r="N103" s="665">
        <f t="shared" si="130"/>
        <v>41</v>
      </c>
      <c r="O103" s="998">
        <v>504.6</v>
      </c>
      <c r="P103" s="693" t="s">
        <v>68</v>
      </c>
      <c r="Q103" s="68"/>
      <c r="R103" s="168"/>
      <c r="S103" s="168"/>
      <c r="T103" s="169"/>
      <c r="U103" s="461" t="e">
        <f t="shared" si="120"/>
        <v>#DIV/0!</v>
      </c>
      <c r="V103" s="461" t="e">
        <f t="shared" si="121"/>
        <v>#DIV/0!</v>
      </c>
      <c r="W103" s="462" t="e">
        <f t="shared" si="122"/>
        <v>#DIV/0!</v>
      </c>
      <c r="X103" s="68"/>
      <c r="Y103" s="68"/>
      <c r="Z103" s="68"/>
      <c r="AA103" s="68"/>
      <c r="AB103" s="68"/>
      <c r="AC103" s="79" t="str">
        <f t="shared" si="123"/>
        <v>4: 500㎡以上</v>
      </c>
      <c r="AD103" s="69"/>
      <c r="AE103" s="69" t="str">
        <f t="shared" si="124"/>
        <v/>
      </c>
      <c r="AF103" s="170"/>
      <c r="AG103" s="170"/>
      <c r="AH103" s="171"/>
      <c r="AI103" s="170"/>
      <c r="AJ103" s="170"/>
      <c r="AK103" s="170"/>
      <c r="AL103" s="172"/>
      <c r="AM103" s="172"/>
      <c r="AN103" s="172"/>
      <c r="AO103" s="172"/>
      <c r="AP103" s="173"/>
      <c r="AQ103" s="463" t="str">
        <f t="shared" si="125"/>
        <v/>
      </c>
      <c r="AR103" s="464"/>
      <c r="AS103" s="464"/>
      <c r="AT103" s="464"/>
      <c r="AU103" s="464"/>
      <c r="AV103" s="464"/>
      <c r="AW103" s="464"/>
      <c r="AX103" s="464"/>
      <c r="AY103" s="464"/>
      <c r="AZ103" s="464"/>
      <c r="BA103" s="464"/>
      <c r="BB103" s="68">
        <f t="shared" si="126"/>
        <v>36</v>
      </c>
      <c r="BC103" s="68"/>
      <c r="BD103" s="68">
        <f t="shared" si="127"/>
        <v>36</v>
      </c>
      <c r="BE103" s="69" t="e">
        <f t="shared" si="128"/>
        <v>#REF!</v>
      </c>
      <c r="BF103" s="146"/>
      <c r="BG103" s="465"/>
      <c r="BH103" s="466"/>
      <c r="BI103" s="174"/>
      <c r="BJ103" s="175"/>
      <c r="BK103" s="467"/>
      <c r="BL103" s="465"/>
      <c r="BM103" s="441" t="str">
        <f t="shared" si="129"/>
        <v/>
      </c>
      <c r="BN103" s="663" t="s">
        <v>68</v>
      </c>
      <c r="BO103" s="663">
        <v>3</v>
      </c>
      <c r="BP103" s="441"/>
      <c r="BQ103" s="441"/>
      <c r="BR103" s="663"/>
      <c r="BS103" s="663"/>
      <c r="BT103" s="663"/>
      <c r="BU103" s="663"/>
      <c r="BV103" s="663"/>
      <c r="BW103" s="663"/>
      <c r="BX103" s="663"/>
      <c r="BY103" s="663"/>
      <c r="BZ103" s="441"/>
      <c r="CA103" s="695"/>
      <c r="CB103" s="696"/>
      <c r="CC103" s="499"/>
      <c r="CD103" s="192">
        <v>1</v>
      </c>
      <c r="CE103" s="177" t="s">
        <v>387</v>
      </c>
      <c r="CF103" s="178" t="str">
        <f t="shared" si="131"/>
        <v/>
      </c>
      <c r="CG103" s="176" t="str">
        <f t="shared" si="87"/>
        <v/>
      </c>
      <c r="CH103" s="179"/>
      <c r="CI103" s="106" t="str">
        <f t="shared" si="88"/>
        <v/>
      </c>
      <c r="CJ103" s="75" t="s">
        <v>387</v>
      </c>
      <c r="CK103" s="180" t="str">
        <f t="shared" si="89"/>
        <v/>
      </c>
      <c r="CL103" s="75">
        <v>1</v>
      </c>
      <c r="CM103" s="181" t="str">
        <f t="shared" si="104"/>
        <v/>
      </c>
      <c r="CN103" s="107" t="e">
        <v>#N/A</v>
      </c>
      <c r="CO103" s="75" t="e">
        <v>#N/A</v>
      </c>
      <c r="CP103" s="180" t="e">
        <f t="shared" si="105"/>
        <v>#N/A</v>
      </c>
      <c r="CQ103" s="75">
        <v>1</v>
      </c>
      <c r="CR103" s="181" t="e">
        <f t="shared" si="106"/>
        <v>#N/A</v>
      </c>
      <c r="CS103" s="107" t="e">
        <v>#N/A</v>
      </c>
      <c r="CT103" s="75" t="e">
        <v>#N/A</v>
      </c>
      <c r="CU103" s="180" t="e">
        <f t="shared" si="90"/>
        <v>#N/A</v>
      </c>
      <c r="CV103" s="75">
        <v>1</v>
      </c>
      <c r="CW103" s="181" t="e">
        <f t="shared" si="132"/>
        <v>#N/A</v>
      </c>
      <c r="CX103" s="107" t="e">
        <v>#N/A</v>
      </c>
      <c r="CY103" s="75" t="e">
        <v>#N/A</v>
      </c>
      <c r="CZ103" s="180" t="e">
        <f t="shared" si="107"/>
        <v>#N/A</v>
      </c>
      <c r="DA103" s="75">
        <v>1</v>
      </c>
      <c r="DB103" s="182" t="e">
        <f t="shared" si="108"/>
        <v>#N/A</v>
      </c>
      <c r="DC103" s="109" t="str">
        <f t="shared" si="91"/>
        <v/>
      </c>
      <c r="DD103" s="76" t="str">
        <f t="shared" si="102"/>
        <v/>
      </c>
      <c r="DE103" s="82">
        <v>1</v>
      </c>
      <c r="DF103" s="183" t="str">
        <f t="shared" si="92"/>
        <v/>
      </c>
      <c r="DG103" s="85" t="s">
        <v>387</v>
      </c>
      <c r="DH103" s="184" t="str">
        <f t="shared" si="109"/>
        <v/>
      </c>
      <c r="DI103" s="77">
        <v>3</v>
      </c>
      <c r="DJ103" s="185" t="str">
        <f t="shared" si="110"/>
        <v/>
      </c>
      <c r="DK103" s="78" t="str">
        <f t="shared" si="111"/>
        <v/>
      </c>
      <c r="DL103" s="75" t="s">
        <v>387</v>
      </c>
      <c r="DM103" s="180" t="str">
        <f t="shared" si="112"/>
        <v/>
      </c>
      <c r="DN103" s="75">
        <v>1</v>
      </c>
      <c r="DO103" s="181" t="str">
        <f t="shared" si="113"/>
        <v/>
      </c>
      <c r="DP103" s="78" t="str">
        <f t="shared" si="114"/>
        <v/>
      </c>
      <c r="DQ103" s="75" t="s">
        <v>387</v>
      </c>
      <c r="DR103" s="180" t="str">
        <f t="shared" si="115"/>
        <v/>
      </c>
      <c r="DS103" s="75">
        <v>1</v>
      </c>
      <c r="DT103" s="181" t="str">
        <f t="shared" si="116"/>
        <v/>
      </c>
      <c r="DU103" s="78" t="str">
        <f t="shared" si="117"/>
        <v/>
      </c>
      <c r="DV103" s="75" t="s">
        <v>387</v>
      </c>
      <c r="DW103" s="180" t="str">
        <f t="shared" si="118"/>
        <v/>
      </c>
      <c r="DX103" s="75">
        <v>1</v>
      </c>
      <c r="DY103" s="154" t="str">
        <f t="shared" si="119"/>
        <v/>
      </c>
      <c r="DZ103" s="506"/>
      <c r="EA103" s="812"/>
      <c r="EB103" s="808"/>
      <c r="EC103" s="808"/>
      <c r="ED103" s="816"/>
      <c r="EE103" s="854"/>
      <c r="EF103" s="787"/>
      <c r="EG103" s="788"/>
      <c r="EH103" s="788"/>
      <c r="EI103" s="788"/>
      <c r="EJ103" s="789"/>
      <c r="EK103" s="787"/>
      <c r="EL103" s="788"/>
      <c r="EM103" s="788"/>
      <c r="EN103" s="788"/>
      <c r="EO103" s="789"/>
      <c r="EP103" s="787"/>
      <c r="EQ103" s="788"/>
      <c r="ER103" s="788"/>
      <c r="ES103" s="788"/>
      <c r="ET103" s="789"/>
      <c r="EU103" s="787"/>
      <c r="EV103" s="788"/>
      <c r="EW103" s="788"/>
      <c r="EX103" s="788"/>
      <c r="EY103" s="789"/>
      <c r="EZ103" s="787"/>
      <c r="FA103" s="788"/>
      <c r="FB103" s="788"/>
      <c r="FC103" s="788"/>
      <c r="FD103" s="793" t="s">
        <v>631</v>
      </c>
      <c r="FE103" s="889"/>
      <c r="FF103" s="797"/>
      <c r="FG103" s="797"/>
      <c r="FH103" s="797"/>
      <c r="FI103" s="798"/>
      <c r="FJ103" s="870"/>
      <c r="FK103" s="797"/>
      <c r="FL103" s="797"/>
      <c r="FM103" s="797"/>
      <c r="FN103" s="917"/>
      <c r="FO103" s="210"/>
      <c r="FP103" s="43"/>
      <c r="FQ103" s="43"/>
      <c r="FR103" s="55" t="str">
        <f t="shared" si="93"/>
        <v/>
      </c>
      <c r="FS103" s="43"/>
      <c r="FT103" s="56" t="str">
        <f>IF(AR103="","",INDEX($FZ$2:$GD$2,2,MATCH(AR103,#REF!,0)))</f>
        <v/>
      </c>
      <c r="FU103" s="57" t="str">
        <f>IF(AS103="","",INDEX($FZ$2:$GD$2,2,MATCH(AS103,#REF!,0)))</f>
        <v/>
      </c>
      <c r="FV103" s="57" t="str">
        <f>IF(AT103="","",INDEX($FZ$2:$GD$2,2,MATCH(AT103,#REF!,0)))</f>
        <v/>
      </c>
      <c r="FW103" s="57" t="str">
        <f>IF(AU103="","",INDEX($FZ$2:$GD$2,2,MATCH(AU103,#REF!,0)))</f>
        <v/>
      </c>
      <c r="FX103" s="57" t="str">
        <f>IF(AV103="","",INDEX($FZ$2:$GD$2,2,MATCH(AV103,#REF!,0)))</f>
        <v/>
      </c>
      <c r="FY103" s="57" t="str">
        <f>IF(AW103="","",INDEX($FZ$2:$GD$2,2,MATCH(AW103,#REF!,0)))</f>
        <v/>
      </c>
      <c r="FZ103" s="57" t="str">
        <f>IF(AX103="","",INDEX($FZ$2:$GD$2,2,MATCH(AX103,#REF!,0)))</f>
        <v/>
      </c>
      <c r="GA103" s="57" t="str">
        <f>IF(AY103="","",INDEX($FZ$2:$GD$2,2,MATCH(AY103,#REF!,0)))</f>
        <v/>
      </c>
      <c r="GB103" s="57" t="str">
        <f>IF(AZ103="","",INDEX($FZ$2:$GD$2,2,MATCH(AZ103,#REF!,0)))</f>
        <v/>
      </c>
      <c r="GC103" s="58" t="str">
        <f>IF(BA103="","",INDEX($FZ$2:$GD$2,2,MATCH(BA103,#REF!,0)))</f>
        <v/>
      </c>
      <c r="GD103" s="59" t="e">
        <f>SUMPRODUCT(FT103:GC103,#REF!)</f>
        <v>#REF!</v>
      </c>
      <c r="GE103" s="43"/>
      <c r="GF103" s="88" t="str">
        <f t="shared" si="94"/>
        <v/>
      </c>
      <c r="GG103" s="88" t="e">
        <f t="shared" si="95"/>
        <v>#N/A</v>
      </c>
      <c r="GH103" s="88" t="e">
        <f t="shared" si="96"/>
        <v>#N/A</v>
      </c>
      <c r="GI103" s="87" t="e">
        <f t="shared" si="97"/>
        <v>#N/A</v>
      </c>
      <c r="GJ103" s="87" t="str">
        <f t="shared" si="98"/>
        <v/>
      </c>
      <c r="GK103" s="87" t="str">
        <f t="shared" si="99"/>
        <v/>
      </c>
      <c r="GL103" s="87" t="str">
        <f t="shared" si="100"/>
        <v/>
      </c>
      <c r="GM103" s="87" t="str">
        <f t="shared" si="101"/>
        <v/>
      </c>
    </row>
    <row r="104" spans="1:195" s="13" customFormat="1" ht="22.5" customHeight="1" outlineLevel="1">
      <c r="A104" s="1014"/>
      <c r="B104" s="166"/>
      <c r="C104" s="494"/>
      <c r="D104" s="664" t="s">
        <v>471</v>
      </c>
      <c r="E104" s="688" t="s">
        <v>317</v>
      </c>
      <c r="F104" s="688">
        <v>1</v>
      </c>
      <c r="G104" s="688">
        <v>1</v>
      </c>
      <c r="H104" s="688">
        <v>1</v>
      </c>
      <c r="I104" s="663" t="s">
        <v>363</v>
      </c>
      <c r="J104" s="167"/>
      <c r="K104" s="165"/>
      <c r="L104" s="662">
        <v>1979</v>
      </c>
      <c r="M104" s="167" t="str">
        <f t="shared" si="103"/>
        <v>昭54</v>
      </c>
      <c r="N104" s="665">
        <f t="shared" si="130"/>
        <v>41</v>
      </c>
      <c r="O104" s="998">
        <v>763</v>
      </c>
      <c r="P104" s="693" t="s">
        <v>614</v>
      </c>
      <c r="Q104" s="68"/>
      <c r="R104" s="168"/>
      <c r="S104" s="168"/>
      <c r="T104" s="169"/>
      <c r="U104" s="461" t="e">
        <f t="shared" si="120"/>
        <v>#DIV/0!</v>
      </c>
      <c r="V104" s="461" t="e">
        <f t="shared" si="121"/>
        <v>#DIV/0!</v>
      </c>
      <c r="W104" s="462" t="e">
        <f t="shared" si="122"/>
        <v>#DIV/0!</v>
      </c>
      <c r="X104" s="68"/>
      <c r="Y104" s="68"/>
      <c r="Z104" s="68"/>
      <c r="AA104" s="68"/>
      <c r="AB104" s="68"/>
      <c r="AC104" s="79" t="str">
        <f t="shared" si="123"/>
        <v>4: 500㎡以上</v>
      </c>
      <c r="AD104" s="69"/>
      <c r="AE104" s="69" t="str">
        <f t="shared" si="124"/>
        <v/>
      </c>
      <c r="AF104" s="170"/>
      <c r="AG104" s="170"/>
      <c r="AH104" s="171"/>
      <c r="AI104" s="170"/>
      <c r="AJ104" s="170"/>
      <c r="AK104" s="170"/>
      <c r="AL104" s="172"/>
      <c r="AM104" s="172"/>
      <c r="AN104" s="172"/>
      <c r="AO104" s="172"/>
      <c r="AP104" s="173"/>
      <c r="AQ104" s="463" t="str">
        <f t="shared" si="125"/>
        <v/>
      </c>
      <c r="AR104" s="464"/>
      <c r="AS104" s="464"/>
      <c r="AT104" s="464"/>
      <c r="AU104" s="464"/>
      <c r="AV104" s="464"/>
      <c r="AW104" s="464"/>
      <c r="AX104" s="464"/>
      <c r="AY104" s="464"/>
      <c r="AZ104" s="464"/>
      <c r="BA104" s="464"/>
      <c r="BB104" s="68">
        <f t="shared" si="126"/>
        <v>36</v>
      </c>
      <c r="BC104" s="68"/>
      <c r="BD104" s="68">
        <f t="shared" si="127"/>
        <v>36</v>
      </c>
      <c r="BE104" s="69" t="e">
        <f t="shared" si="128"/>
        <v>#REF!</v>
      </c>
      <c r="BF104" s="146"/>
      <c r="BG104" s="465"/>
      <c r="BH104" s="466"/>
      <c r="BI104" s="174"/>
      <c r="BJ104" s="175"/>
      <c r="BK104" s="467"/>
      <c r="BL104" s="465"/>
      <c r="BM104" s="441" t="str">
        <f t="shared" si="129"/>
        <v/>
      </c>
      <c r="BN104" s="663" t="s">
        <v>614</v>
      </c>
      <c r="BO104" s="663">
        <v>2</v>
      </c>
      <c r="BP104" s="441"/>
      <c r="BQ104" s="441"/>
      <c r="BR104" s="663"/>
      <c r="BS104" s="663"/>
      <c r="BT104" s="663"/>
      <c r="BU104" s="663"/>
      <c r="BV104" s="663"/>
      <c r="BW104" s="663"/>
      <c r="BX104" s="663"/>
      <c r="BY104" s="663"/>
      <c r="BZ104" s="441"/>
      <c r="CA104" s="695"/>
      <c r="CB104" s="696"/>
      <c r="CC104" s="499"/>
      <c r="CD104" s="192">
        <v>1</v>
      </c>
      <c r="CE104" s="177" t="s">
        <v>387</v>
      </c>
      <c r="CF104" s="178" t="str">
        <f t="shared" si="131"/>
        <v/>
      </c>
      <c r="CG104" s="176" t="str">
        <f t="shared" si="87"/>
        <v/>
      </c>
      <c r="CH104" s="179"/>
      <c r="CI104" s="106" t="str">
        <f t="shared" si="88"/>
        <v/>
      </c>
      <c r="CJ104" s="75" t="s">
        <v>387</v>
      </c>
      <c r="CK104" s="180" t="str">
        <f t="shared" si="89"/>
        <v/>
      </c>
      <c r="CL104" s="75">
        <v>1</v>
      </c>
      <c r="CM104" s="181" t="str">
        <f t="shared" si="104"/>
        <v/>
      </c>
      <c r="CN104" s="107" t="e">
        <v>#N/A</v>
      </c>
      <c r="CO104" s="75" t="e">
        <v>#N/A</v>
      </c>
      <c r="CP104" s="180" t="e">
        <f t="shared" si="105"/>
        <v>#N/A</v>
      </c>
      <c r="CQ104" s="75">
        <v>1</v>
      </c>
      <c r="CR104" s="181" t="e">
        <f t="shared" si="106"/>
        <v>#N/A</v>
      </c>
      <c r="CS104" s="107" t="e">
        <v>#N/A</v>
      </c>
      <c r="CT104" s="75" t="e">
        <v>#N/A</v>
      </c>
      <c r="CU104" s="180" t="e">
        <f t="shared" si="90"/>
        <v>#N/A</v>
      </c>
      <c r="CV104" s="75">
        <v>1</v>
      </c>
      <c r="CW104" s="181" t="e">
        <f t="shared" si="132"/>
        <v>#N/A</v>
      </c>
      <c r="CX104" s="107" t="e">
        <v>#N/A</v>
      </c>
      <c r="CY104" s="75" t="e">
        <v>#N/A</v>
      </c>
      <c r="CZ104" s="180" t="e">
        <f t="shared" si="107"/>
        <v>#N/A</v>
      </c>
      <c r="DA104" s="75">
        <v>1</v>
      </c>
      <c r="DB104" s="182" t="e">
        <f t="shared" si="108"/>
        <v>#N/A</v>
      </c>
      <c r="DC104" s="109" t="str">
        <f t="shared" si="91"/>
        <v/>
      </c>
      <c r="DD104" s="76" t="str">
        <f t="shared" si="102"/>
        <v/>
      </c>
      <c r="DE104" s="82">
        <v>1</v>
      </c>
      <c r="DF104" s="183" t="str">
        <f t="shared" si="92"/>
        <v/>
      </c>
      <c r="DG104" s="85" t="s">
        <v>387</v>
      </c>
      <c r="DH104" s="184" t="str">
        <f t="shared" si="109"/>
        <v/>
      </c>
      <c r="DI104" s="77">
        <v>3</v>
      </c>
      <c r="DJ104" s="185" t="str">
        <f t="shared" si="110"/>
        <v/>
      </c>
      <c r="DK104" s="78" t="str">
        <f t="shared" si="111"/>
        <v/>
      </c>
      <c r="DL104" s="75" t="s">
        <v>387</v>
      </c>
      <c r="DM104" s="180" t="str">
        <f t="shared" si="112"/>
        <v/>
      </c>
      <c r="DN104" s="75">
        <v>1</v>
      </c>
      <c r="DO104" s="181" t="str">
        <f t="shared" si="113"/>
        <v/>
      </c>
      <c r="DP104" s="78" t="str">
        <f t="shared" si="114"/>
        <v/>
      </c>
      <c r="DQ104" s="75" t="s">
        <v>387</v>
      </c>
      <c r="DR104" s="180" t="str">
        <f t="shared" si="115"/>
        <v/>
      </c>
      <c r="DS104" s="75">
        <v>1</v>
      </c>
      <c r="DT104" s="181" t="str">
        <f t="shared" si="116"/>
        <v/>
      </c>
      <c r="DU104" s="78" t="str">
        <f t="shared" si="117"/>
        <v/>
      </c>
      <c r="DV104" s="75" t="s">
        <v>387</v>
      </c>
      <c r="DW104" s="180" t="str">
        <f t="shared" si="118"/>
        <v/>
      </c>
      <c r="DX104" s="75">
        <v>1</v>
      </c>
      <c r="DY104" s="154" t="str">
        <f t="shared" si="119"/>
        <v/>
      </c>
      <c r="DZ104" s="506"/>
      <c r="EA104" s="812"/>
      <c r="EB104" s="808"/>
      <c r="EC104" s="808"/>
      <c r="ED104" s="816"/>
      <c r="EE104" s="854"/>
      <c r="EF104" s="787"/>
      <c r="EG104" s="788"/>
      <c r="EH104" s="788"/>
      <c r="EI104" s="788"/>
      <c r="EJ104" s="789"/>
      <c r="EK104" s="787"/>
      <c r="EL104" s="788"/>
      <c r="EM104" s="788"/>
      <c r="EN104" s="788"/>
      <c r="EO104" s="789"/>
      <c r="EP104" s="787"/>
      <c r="EQ104" s="788"/>
      <c r="ER104" s="788"/>
      <c r="ES104" s="788"/>
      <c r="ET104" s="789"/>
      <c r="EU104" s="787"/>
      <c r="EV104" s="788"/>
      <c r="EW104" s="788"/>
      <c r="EX104" s="788"/>
      <c r="EY104" s="789"/>
      <c r="EZ104" s="787"/>
      <c r="FA104" s="788"/>
      <c r="FB104" s="788"/>
      <c r="FC104" s="788"/>
      <c r="FD104" s="789"/>
      <c r="FE104" s="787"/>
      <c r="FF104" s="788"/>
      <c r="FG104" s="796" t="s">
        <v>631</v>
      </c>
      <c r="FH104" s="797"/>
      <c r="FI104" s="798"/>
      <c r="FJ104" s="870"/>
      <c r="FK104" s="797"/>
      <c r="FL104" s="797"/>
      <c r="FM104" s="797"/>
      <c r="FN104" s="917"/>
      <c r="FO104" s="210"/>
      <c r="FP104" s="43"/>
      <c r="FQ104" s="43"/>
      <c r="FR104" s="55" t="str">
        <f t="shared" si="93"/>
        <v/>
      </c>
      <c r="FS104" s="43"/>
      <c r="FT104" s="56" t="str">
        <f>IF(AR104="","",INDEX($FZ$2:$GD$2,2,MATCH(AR104,#REF!,0)))</f>
        <v/>
      </c>
      <c r="FU104" s="57" t="str">
        <f>IF(AS104="","",INDEX($FZ$2:$GD$2,2,MATCH(AS104,#REF!,0)))</f>
        <v/>
      </c>
      <c r="FV104" s="57" t="str">
        <f>IF(AT104="","",INDEX($FZ$2:$GD$2,2,MATCH(AT104,#REF!,0)))</f>
        <v/>
      </c>
      <c r="FW104" s="57" t="str">
        <f>IF(AU104="","",INDEX($FZ$2:$GD$2,2,MATCH(AU104,#REF!,0)))</f>
        <v/>
      </c>
      <c r="FX104" s="57" t="str">
        <f>IF(AV104="","",INDEX($FZ$2:$GD$2,2,MATCH(AV104,#REF!,0)))</f>
        <v/>
      </c>
      <c r="FY104" s="57" t="str">
        <f>IF(AW104="","",INDEX($FZ$2:$GD$2,2,MATCH(AW104,#REF!,0)))</f>
        <v/>
      </c>
      <c r="FZ104" s="57" t="str">
        <f>IF(AX104="","",INDEX($FZ$2:$GD$2,2,MATCH(AX104,#REF!,0)))</f>
        <v/>
      </c>
      <c r="GA104" s="57" t="str">
        <f>IF(AY104="","",INDEX($FZ$2:$GD$2,2,MATCH(AY104,#REF!,0)))</f>
        <v/>
      </c>
      <c r="GB104" s="57" t="str">
        <f>IF(AZ104="","",INDEX($FZ$2:$GD$2,2,MATCH(AZ104,#REF!,0)))</f>
        <v/>
      </c>
      <c r="GC104" s="58" t="str">
        <f>IF(BA104="","",INDEX($FZ$2:$GD$2,2,MATCH(BA104,#REF!,0)))</f>
        <v/>
      </c>
      <c r="GD104" s="59" t="e">
        <f>SUMPRODUCT(FT104:GC104,#REF!)</f>
        <v>#REF!</v>
      </c>
      <c r="GE104" s="43"/>
      <c r="GF104" s="88" t="str">
        <f t="shared" si="94"/>
        <v/>
      </c>
      <c r="GG104" s="88" t="e">
        <f t="shared" si="95"/>
        <v>#N/A</v>
      </c>
      <c r="GH104" s="88" t="e">
        <f t="shared" si="96"/>
        <v>#N/A</v>
      </c>
      <c r="GI104" s="87" t="e">
        <f t="shared" si="97"/>
        <v>#N/A</v>
      </c>
      <c r="GJ104" s="87" t="str">
        <f t="shared" si="98"/>
        <v/>
      </c>
      <c r="GK104" s="87" t="str">
        <f t="shared" si="99"/>
        <v/>
      </c>
      <c r="GL104" s="87" t="str">
        <f t="shared" si="100"/>
        <v/>
      </c>
      <c r="GM104" s="87" t="str">
        <f t="shared" si="101"/>
        <v/>
      </c>
    </row>
    <row r="105" spans="1:195" s="13" customFormat="1" ht="22.5" customHeight="1" outlineLevel="1">
      <c r="A105" s="1014"/>
      <c r="B105" s="166"/>
      <c r="C105" s="494"/>
      <c r="D105" s="664" t="s">
        <v>471</v>
      </c>
      <c r="E105" s="688" t="s">
        <v>318</v>
      </c>
      <c r="F105" s="688">
        <v>1</v>
      </c>
      <c r="G105" s="688">
        <v>1</v>
      </c>
      <c r="H105" s="688">
        <v>1</v>
      </c>
      <c r="I105" s="663" t="s">
        <v>363</v>
      </c>
      <c r="J105" s="167"/>
      <c r="K105" s="165"/>
      <c r="L105" s="662">
        <v>1982</v>
      </c>
      <c r="M105" s="167" t="str">
        <f t="shared" si="103"/>
        <v>昭57</v>
      </c>
      <c r="N105" s="665">
        <f t="shared" si="130"/>
        <v>38</v>
      </c>
      <c r="O105" s="998">
        <v>310.10000000000002</v>
      </c>
      <c r="P105" s="693" t="s">
        <v>614</v>
      </c>
      <c r="Q105" s="68"/>
      <c r="R105" s="168"/>
      <c r="S105" s="168"/>
      <c r="T105" s="169"/>
      <c r="U105" s="461" t="e">
        <f t="shared" si="120"/>
        <v>#DIV/0!</v>
      </c>
      <c r="V105" s="461" t="e">
        <f t="shared" si="121"/>
        <v>#DIV/0!</v>
      </c>
      <c r="W105" s="462" t="e">
        <f t="shared" si="122"/>
        <v>#DIV/0!</v>
      </c>
      <c r="X105" s="68"/>
      <c r="Y105" s="68"/>
      <c r="Z105" s="68"/>
      <c r="AA105" s="68"/>
      <c r="AB105" s="68"/>
      <c r="AC105" s="79" t="str">
        <f t="shared" si="123"/>
        <v>5: 200㎡以上</v>
      </c>
      <c r="AD105" s="69"/>
      <c r="AE105" s="69" t="str">
        <f t="shared" si="124"/>
        <v/>
      </c>
      <c r="AF105" s="170"/>
      <c r="AG105" s="170"/>
      <c r="AH105" s="171"/>
      <c r="AI105" s="170"/>
      <c r="AJ105" s="170"/>
      <c r="AK105" s="170"/>
      <c r="AL105" s="172"/>
      <c r="AM105" s="172"/>
      <c r="AN105" s="172"/>
      <c r="AO105" s="172"/>
      <c r="AP105" s="173"/>
      <c r="AQ105" s="463" t="str">
        <f t="shared" si="125"/>
        <v/>
      </c>
      <c r="AR105" s="464"/>
      <c r="AS105" s="464"/>
      <c r="AT105" s="464"/>
      <c r="AU105" s="464"/>
      <c r="AV105" s="464"/>
      <c r="AW105" s="464"/>
      <c r="AX105" s="464"/>
      <c r="AY105" s="464"/>
      <c r="AZ105" s="464"/>
      <c r="BA105" s="464"/>
      <c r="BB105" s="68">
        <f t="shared" si="126"/>
        <v>33</v>
      </c>
      <c r="BC105" s="68"/>
      <c r="BD105" s="68">
        <f t="shared" si="127"/>
        <v>33</v>
      </c>
      <c r="BE105" s="69" t="e">
        <f t="shared" si="128"/>
        <v>#REF!</v>
      </c>
      <c r="BF105" s="146"/>
      <c r="BG105" s="465"/>
      <c r="BH105" s="466"/>
      <c r="BI105" s="174"/>
      <c r="BJ105" s="175"/>
      <c r="BK105" s="467"/>
      <c r="BL105" s="465"/>
      <c r="BM105" s="441" t="str">
        <f t="shared" si="129"/>
        <v/>
      </c>
      <c r="BN105" s="663" t="s">
        <v>614</v>
      </c>
      <c r="BO105" s="663">
        <v>2</v>
      </c>
      <c r="BP105" s="441"/>
      <c r="BQ105" s="441"/>
      <c r="BR105" s="663"/>
      <c r="BS105" s="663"/>
      <c r="BT105" s="663"/>
      <c r="BU105" s="663"/>
      <c r="BV105" s="663"/>
      <c r="BW105" s="663"/>
      <c r="BX105" s="663"/>
      <c r="BY105" s="663"/>
      <c r="BZ105" s="441"/>
      <c r="CA105" s="695"/>
      <c r="CB105" s="696"/>
      <c r="CC105" s="499"/>
      <c r="CD105" s="192">
        <v>1</v>
      </c>
      <c r="CE105" s="177" t="s">
        <v>387</v>
      </c>
      <c r="CF105" s="178" t="str">
        <f t="shared" si="131"/>
        <v/>
      </c>
      <c r="CG105" s="176" t="str">
        <f t="shared" si="87"/>
        <v/>
      </c>
      <c r="CH105" s="179"/>
      <c r="CI105" s="106" t="str">
        <f t="shared" si="88"/>
        <v/>
      </c>
      <c r="CJ105" s="75" t="s">
        <v>387</v>
      </c>
      <c r="CK105" s="180" t="str">
        <f t="shared" si="89"/>
        <v/>
      </c>
      <c r="CL105" s="75">
        <v>1</v>
      </c>
      <c r="CM105" s="181" t="str">
        <f t="shared" si="104"/>
        <v/>
      </c>
      <c r="CN105" s="107" t="e">
        <v>#N/A</v>
      </c>
      <c r="CO105" s="75" t="e">
        <v>#N/A</v>
      </c>
      <c r="CP105" s="180" t="e">
        <f t="shared" si="105"/>
        <v>#N/A</v>
      </c>
      <c r="CQ105" s="75">
        <v>1</v>
      </c>
      <c r="CR105" s="181" t="e">
        <f t="shared" si="106"/>
        <v>#N/A</v>
      </c>
      <c r="CS105" s="107" t="e">
        <v>#N/A</v>
      </c>
      <c r="CT105" s="75" t="e">
        <v>#N/A</v>
      </c>
      <c r="CU105" s="180" t="e">
        <f t="shared" si="90"/>
        <v>#N/A</v>
      </c>
      <c r="CV105" s="75">
        <v>1</v>
      </c>
      <c r="CW105" s="181" t="e">
        <f t="shared" si="132"/>
        <v>#N/A</v>
      </c>
      <c r="CX105" s="107" t="e">
        <v>#N/A</v>
      </c>
      <c r="CY105" s="75" t="e">
        <v>#N/A</v>
      </c>
      <c r="CZ105" s="180" t="e">
        <f t="shared" si="107"/>
        <v>#N/A</v>
      </c>
      <c r="DA105" s="75">
        <v>1</v>
      </c>
      <c r="DB105" s="182" t="e">
        <f t="shared" si="108"/>
        <v>#N/A</v>
      </c>
      <c r="DC105" s="109" t="str">
        <f t="shared" si="91"/>
        <v/>
      </c>
      <c r="DD105" s="76" t="str">
        <f t="shared" si="102"/>
        <v/>
      </c>
      <c r="DE105" s="82">
        <v>1</v>
      </c>
      <c r="DF105" s="183" t="str">
        <f t="shared" si="92"/>
        <v/>
      </c>
      <c r="DG105" s="85" t="s">
        <v>387</v>
      </c>
      <c r="DH105" s="184" t="str">
        <f t="shared" si="109"/>
        <v/>
      </c>
      <c r="DI105" s="77">
        <v>3</v>
      </c>
      <c r="DJ105" s="185" t="str">
        <f t="shared" si="110"/>
        <v/>
      </c>
      <c r="DK105" s="78" t="str">
        <f t="shared" si="111"/>
        <v/>
      </c>
      <c r="DL105" s="75" t="s">
        <v>387</v>
      </c>
      <c r="DM105" s="180" t="str">
        <f t="shared" si="112"/>
        <v/>
      </c>
      <c r="DN105" s="75">
        <v>1</v>
      </c>
      <c r="DO105" s="181" t="str">
        <f t="shared" si="113"/>
        <v/>
      </c>
      <c r="DP105" s="78" t="str">
        <f t="shared" si="114"/>
        <v/>
      </c>
      <c r="DQ105" s="75" t="s">
        <v>387</v>
      </c>
      <c r="DR105" s="180" t="str">
        <f t="shared" si="115"/>
        <v/>
      </c>
      <c r="DS105" s="75">
        <v>1</v>
      </c>
      <c r="DT105" s="181" t="str">
        <f t="shared" si="116"/>
        <v/>
      </c>
      <c r="DU105" s="78" t="str">
        <f t="shared" si="117"/>
        <v/>
      </c>
      <c r="DV105" s="75" t="s">
        <v>387</v>
      </c>
      <c r="DW105" s="180" t="str">
        <f t="shared" si="118"/>
        <v/>
      </c>
      <c r="DX105" s="75">
        <v>1</v>
      </c>
      <c r="DY105" s="154" t="str">
        <f t="shared" si="119"/>
        <v/>
      </c>
      <c r="DZ105" s="506"/>
      <c r="EA105" s="824" t="s">
        <v>626</v>
      </c>
      <c r="EB105" s="808"/>
      <c r="EC105" s="808"/>
      <c r="ED105" s="816"/>
      <c r="EE105" s="854"/>
      <c r="EF105" s="787"/>
      <c r="EG105" s="788"/>
      <c r="EH105" s="788"/>
      <c r="EI105" s="788"/>
      <c r="EJ105" s="789"/>
      <c r="EK105" s="787"/>
      <c r="EL105" s="788"/>
      <c r="EM105" s="788"/>
      <c r="EN105" s="788"/>
      <c r="EO105" s="789"/>
      <c r="EP105" s="787"/>
      <c r="EQ105" s="788"/>
      <c r="ER105" s="788"/>
      <c r="ES105" s="788"/>
      <c r="ET105" s="789"/>
      <c r="EU105" s="787"/>
      <c r="EV105" s="788"/>
      <c r="EW105" s="788"/>
      <c r="EX105" s="788"/>
      <c r="EY105" s="789"/>
      <c r="EZ105" s="787"/>
      <c r="FA105" s="788"/>
      <c r="FB105" s="788"/>
      <c r="FC105" s="788"/>
      <c r="FD105" s="789"/>
      <c r="FE105" s="787"/>
      <c r="FF105" s="788"/>
      <c r="FG105" s="788"/>
      <c r="FH105" s="788"/>
      <c r="FI105" s="789"/>
      <c r="FJ105" s="869" t="s">
        <v>631</v>
      </c>
      <c r="FK105" s="797"/>
      <c r="FL105" s="797"/>
      <c r="FM105" s="797"/>
      <c r="FN105" s="917"/>
      <c r="FO105" s="210"/>
      <c r="FP105" s="43"/>
      <c r="FQ105" s="43"/>
      <c r="FR105" s="55" t="str">
        <f t="shared" si="93"/>
        <v/>
      </c>
      <c r="FS105" s="43"/>
      <c r="FT105" s="56" t="str">
        <f>IF(AR105="","",INDEX($FZ$2:$GD$2,2,MATCH(AR105,#REF!,0)))</f>
        <v/>
      </c>
      <c r="FU105" s="57" t="str">
        <f>IF(AS105="","",INDEX($FZ$2:$GD$2,2,MATCH(AS105,#REF!,0)))</f>
        <v/>
      </c>
      <c r="FV105" s="57" t="str">
        <f>IF(AT105="","",INDEX($FZ$2:$GD$2,2,MATCH(AT105,#REF!,0)))</f>
        <v/>
      </c>
      <c r="FW105" s="57" t="str">
        <f>IF(AU105="","",INDEX($FZ$2:$GD$2,2,MATCH(AU105,#REF!,0)))</f>
        <v/>
      </c>
      <c r="FX105" s="57" t="str">
        <f>IF(AV105="","",INDEX($FZ$2:$GD$2,2,MATCH(AV105,#REF!,0)))</f>
        <v/>
      </c>
      <c r="FY105" s="57" t="str">
        <f>IF(AW105="","",INDEX($FZ$2:$GD$2,2,MATCH(AW105,#REF!,0)))</f>
        <v/>
      </c>
      <c r="FZ105" s="57" t="str">
        <f>IF(AX105="","",INDEX($FZ$2:$GD$2,2,MATCH(AX105,#REF!,0)))</f>
        <v/>
      </c>
      <c r="GA105" s="57" t="str">
        <f>IF(AY105="","",INDEX($FZ$2:$GD$2,2,MATCH(AY105,#REF!,0)))</f>
        <v/>
      </c>
      <c r="GB105" s="57" t="str">
        <f>IF(AZ105="","",INDEX($FZ$2:$GD$2,2,MATCH(AZ105,#REF!,0)))</f>
        <v/>
      </c>
      <c r="GC105" s="58" t="str">
        <f>IF(BA105="","",INDEX($FZ$2:$GD$2,2,MATCH(BA105,#REF!,0)))</f>
        <v/>
      </c>
      <c r="GD105" s="59" t="e">
        <f>SUMPRODUCT(FT105:GC105,#REF!)</f>
        <v>#REF!</v>
      </c>
      <c r="GE105" s="43"/>
      <c r="GF105" s="88" t="str">
        <f t="shared" si="94"/>
        <v/>
      </c>
      <c r="GG105" s="88" t="e">
        <f t="shared" si="95"/>
        <v>#N/A</v>
      </c>
      <c r="GH105" s="88" t="e">
        <f t="shared" si="96"/>
        <v>#N/A</v>
      </c>
      <c r="GI105" s="87" t="e">
        <f t="shared" si="97"/>
        <v>#N/A</v>
      </c>
      <c r="GJ105" s="87" t="str">
        <f t="shared" si="98"/>
        <v/>
      </c>
      <c r="GK105" s="87" t="str">
        <f t="shared" si="99"/>
        <v/>
      </c>
      <c r="GL105" s="87" t="str">
        <f t="shared" si="100"/>
        <v/>
      </c>
      <c r="GM105" s="87" t="str">
        <f t="shared" si="101"/>
        <v/>
      </c>
    </row>
    <row r="106" spans="1:195" s="13" customFormat="1" ht="22.5" customHeight="1" outlineLevel="1">
      <c r="A106" s="1014"/>
      <c r="B106" s="166"/>
      <c r="C106" s="494"/>
      <c r="D106" s="664" t="s">
        <v>471</v>
      </c>
      <c r="E106" s="688" t="s">
        <v>319</v>
      </c>
      <c r="F106" s="688">
        <v>1</v>
      </c>
      <c r="G106" s="688">
        <v>1</v>
      </c>
      <c r="H106" s="688">
        <v>1</v>
      </c>
      <c r="I106" s="663" t="s">
        <v>363</v>
      </c>
      <c r="J106" s="167"/>
      <c r="K106" s="165"/>
      <c r="L106" s="662">
        <v>1983</v>
      </c>
      <c r="M106" s="167" t="str">
        <f t="shared" si="103"/>
        <v>昭58</v>
      </c>
      <c r="N106" s="665">
        <f t="shared" si="130"/>
        <v>37</v>
      </c>
      <c r="O106" s="998">
        <v>465.15</v>
      </c>
      <c r="P106" s="693" t="s">
        <v>614</v>
      </c>
      <c r="Q106" s="68"/>
      <c r="R106" s="168"/>
      <c r="S106" s="168"/>
      <c r="T106" s="169"/>
      <c r="U106" s="461" t="e">
        <f t="shared" si="120"/>
        <v>#DIV/0!</v>
      </c>
      <c r="V106" s="461" t="e">
        <f t="shared" si="121"/>
        <v>#DIV/0!</v>
      </c>
      <c r="W106" s="462" t="e">
        <f t="shared" si="122"/>
        <v>#DIV/0!</v>
      </c>
      <c r="X106" s="68"/>
      <c r="Y106" s="68"/>
      <c r="Z106" s="68"/>
      <c r="AA106" s="68"/>
      <c r="AB106" s="68"/>
      <c r="AC106" s="79" t="str">
        <f t="shared" si="123"/>
        <v>5: 200㎡以上</v>
      </c>
      <c r="AD106" s="69"/>
      <c r="AE106" s="69" t="str">
        <f t="shared" si="124"/>
        <v/>
      </c>
      <c r="AF106" s="170"/>
      <c r="AG106" s="170"/>
      <c r="AH106" s="171"/>
      <c r="AI106" s="170"/>
      <c r="AJ106" s="170"/>
      <c r="AK106" s="170"/>
      <c r="AL106" s="172"/>
      <c r="AM106" s="172"/>
      <c r="AN106" s="172"/>
      <c r="AO106" s="172"/>
      <c r="AP106" s="173"/>
      <c r="AQ106" s="463" t="str">
        <f t="shared" si="125"/>
        <v/>
      </c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68">
        <f t="shared" si="126"/>
        <v>32</v>
      </c>
      <c r="BC106" s="68"/>
      <c r="BD106" s="68">
        <f t="shared" si="127"/>
        <v>32</v>
      </c>
      <c r="BE106" s="69" t="e">
        <f t="shared" si="128"/>
        <v>#REF!</v>
      </c>
      <c r="BF106" s="146"/>
      <c r="BG106" s="465"/>
      <c r="BH106" s="468"/>
      <c r="BI106" s="174"/>
      <c r="BJ106" s="175"/>
      <c r="BK106" s="467"/>
      <c r="BL106" s="465"/>
      <c r="BM106" s="447" t="str">
        <f t="shared" si="129"/>
        <v/>
      </c>
      <c r="BN106" s="663" t="s">
        <v>614</v>
      </c>
      <c r="BO106" s="663">
        <v>2</v>
      </c>
      <c r="BP106" s="447"/>
      <c r="BQ106" s="447"/>
      <c r="BR106" s="663"/>
      <c r="BS106" s="663"/>
      <c r="BT106" s="663"/>
      <c r="BU106" s="663"/>
      <c r="BV106" s="663"/>
      <c r="BW106" s="663"/>
      <c r="BX106" s="663"/>
      <c r="BY106" s="663"/>
      <c r="BZ106" s="447"/>
      <c r="CA106" s="695"/>
      <c r="CB106" s="696"/>
      <c r="CC106" s="501"/>
      <c r="CD106" s="192">
        <v>1</v>
      </c>
      <c r="CE106" s="177" t="str">
        <f>IF($I106="","",IFERROR(INDEX(#REF!,MATCH('一覧（改訂後・学校空調は中規模で表示ver）'!$I104,#REF!,0),MATCH($CD$4,#REF!,0)),""))</f>
        <v/>
      </c>
      <c r="CF106" s="178" t="str">
        <f t="shared" si="131"/>
        <v/>
      </c>
      <c r="CG106" s="186" t="str">
        <f t="shared" si="87"/>
        <v/>
      </c>
      <c r="CH106" s="187"/>
      <c r="CI106" s="106" t="str">
        <f t="shared" si="88"/>
        <v/>
      </c>
      <c r="CJ106" s="75" t="str">
        <f>IF(OR($CI106="",$I106=""),"",INDEX(#REF!,MATCH($I106,#REF!,0),MATCH(CI$4,#REF!,0)))</f>
        <v/>
      </c>
      <c r="CK106" s="180" t="str">
        <f t="shared" si="89"/>
        <v/>
      </c>
      <c r="CL106" s="75">
        <v>3</v>
      </c>
      <c r="CM106" s="181" t="str">
        <f t="shared" si="104"/>
        <v/>
      </c>
      <c r="CN106" s="107" t="e">
        <f>IF(OR(O106="",TYPE(O106)&lt;&gt;1),"",IF(OR(BM106="",INDEX(#REF!,MATCH('一覧（改訂後・学校空調は中規模で表示ver）'!$Q104,#REF!,0),MATCH('一覧（改訂後・学校空調は中規模で表示ver）'!CN$4,#REF!,0))="",INDEX(#REF!,MATCH('一覧（改訂後・学校空調は中規模で表示ver）'!$Q104,#REF!,0),MATCH('一覧（改訂後・学校空調は中規模で表示ver）'!CN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N$4,#REF!,0))+$L106)))</f>
        <v>#REF!</v>
      </c>
      <c r="CO106" s="75" t="e">
        <f>IF(OR(CN106="",$I106=""),"",IF(AND(CN106&lt;&gt;"",$CI106=CN106),INDEX(#REF!,MATCH($I106,#REF!,0),MATCH(CN$4,#REF!,0))+35,INDEX(#REF!,MATCH($I106,#REF!,0),MATCH(CN$4,#REF!,0))))</f>
        <v>#REF!</v>
      </c>
      <c r="CP106" s="180" t="e">
        <f t="shared" si="105"/>
        <v>#REF!</v>
      </c>
      <c r="CQ106" s="75">
        <v>1</v>
      </c>
      <c r="CR106" s="181" t="e">
        <f t="shared" si="106"/>
        <v>#REF!</v>
      </c>
      <c r="CS106" s="107" t="e">
        <f>IF(OR(O106="",TYPE(O106)&lt;&gt;1),"",IF(OR(BM106="",INDEX(#REF!,MATCH('一覧（改訂後・学校空調は中規模で表示ver）'!Q104,#REF!,0),MATCH(CS$4,#REF!,0))="",INDEX(#REF!,MATCH('一覧（改訂後・学校空調は中規模で表示ver）'!Q104,#REF!,0),MATCH(CS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S$4,#REF!,0))+$L106)))</f>
        <v>#REF!</v>
      </c>
      <c r="CT106" s="75" t="e">
        <f>IF(OR(CS106="",$I106=""),"",IF(BL106="中規模のみで残存維持",IF(AND($CI106=CS106,CS106&lt;&gt;""),INDEX(#REF!,MATCH($I106,#REF!,0),MATCH(CN$4,#REF!,0))+35,INDEX(#REF!,MATCH($I106,#REF!,0),MATCH(CN$4,#REF!,0))),IF(AND($CI106=CS106,CS106&lt;&gt;""),INDEX(#REF!,MATCH($I106,#REF!,0),MATCH(CI$4,#REF!,0))+35,INDEX(#REF!,MATCH($I106,#REF!,0),MATCH(CS$4,#REF!,0)))))</f>
        <v>#REF!</v>
      </c>
      <c r="CU106" s="188" t="e">
        <f t="shared" si="90"/>
        <v>#REF!</v>
      </c>
      <c r="CV106" s="75">
        <v>1</v>
      </c>
      <c r="CW106" s="189" t="e">
        <f t="shared" si="132"/>
        <v>#REF!</v>
      </c>
      <c r="CX106" s="107" t="e">
        <f>IF(OR(O106="",TYPE(O106)&lt;&gt;1),"",IF(OR(BM106="",,INDEX(#REF!,MATCH('一覧（改訂後・学校空調は中規模で表示ver）'!$Q104,#REF!,0),MATCH('一覧（改訂後・学校空調は中規模で表示ver）'!CX$4,#REF!,0))="",INDEX(#REF!,MATCH('一覧（改訂後・学校空調は中規模で表示ver）'!$Q104,#REF!,0),MATCH('一覧（改訂後・学校空調は中規模で表示ver）'!CX$4,#REF!,0))+L106&gt;=BM106),"",IF(OR(BL106="事後保全対応で更新",BL106="事後保全のみ更新せず"),"",INDEX(#REF!,MATCH('一覧（改訂後・学校空調は中規模で表示ver）'!$Q104,#REF!,0),MATCH('一覧（改訂後・学校空調は中規模で表示ver）'!CX$4,#REF!,0))+L106)))</f>
        <v>#REF!</v>
      </c>
      <c r="CY106" s="75" t="e">
        <f>IF(OR(CX106="",$I106=""),"",IF(AND(CX106&lt;&gt;"",$CI106=CX106),INDEX(#REF!,MATCH($I106,#REF!,0),MATCH(CI$4,#REF!,0))+35,INDEX(#REF!,MATCH($I106,#REF!,0),MATCH(CX$4,#REF!,0))))</f>
        <v>#REF!</v>
      </c>
      <c r="CZ106" s="188" t="e">
        <f t="shared" si="107"/>
        <v>#REF!</v>
      </c>
      <c r="DA106" s="75">
        <v>1</v>
      </c>
      <c r="DB106" s="182" t="e">
        <f t="shared" si="108"/>
        <v>#REF!</v>
      </c>
      <c r="DC106" s="109" t="str">
        <f t="shared" si="91"/>
        <v/>
      </c>
      <c r="DD106" s="76" t="str">
        <f t="shared" si="102"/>
        <v/>
      </c>
      <c r="DE106" s="82">
        <v>1</v>
      </c>
      <c r="DF106" s="183" t="str">
        <f t="shared" si="92"/>
        <v/>
      </c>
      <c r="DG106" s="85" t="str">
        <f>IF($DC106="","",INDEX(#REF!,MATCH($I106,#REF!,0),MATCH(DC$4,#REF!,0)))</f>
        <v/>
      </c>
      <c r="DH106" s="184" t="str">
        <f t="shared" si="109"/>
        <v/>
      </c>
      <c r="DI106" s="77">
        <v>3</v>
      </c>
      <c r="DJ106" s="185" t="str">
        <f t="shared" si="110"/>
        <v/>
      </c>
      <c r="DK106" s="78" t="str">
        <f t="shared" si="111"/>
        <v/>
      </c>
      <c r="DL106" s="75" t="str">
        <f>IF(OR(DK106="",$I106=""),"",IF(AND(DK106&lt;&gt;"",$CI106=DK106),INDEX(#REF!,MATCH($I106,#REF!,0),MATCH(DL$4,#REF!,0))+35,INDEX(#REF!,MATCH($I106,#REF!,0),MATCH(DL$4,#REF!,0))))</f>
        <v/>
      </c>
      <c r="DM106" s="180" t="str">
        <f t="shared" si="112"/>
        <v/>
      </c>
      <c r="DN106" s="75">
        <v>1</v>
      </c>
      <c r="DO106" s="181" t="str">
        <f t="shared" si="113"/>
        <v/>
      </c>
      <c r="DP106" s="78" t="str">
        <f t="shared" si="114"/>
        <v/>
      </c>
      <c r="DQ106" s="75" t="str">
        <f>IF(OR(DP106="",$I106=""),"",IF(AND($BM106=DP106,DP106&lt;&gt;""),INDEX(#REF!,MATCH($I106,#REF!,0),MATCH(DQ$4,#REF!,0))+35,INDEX(#REF!,MATCH($I106,#REF!,0),MATCH(DQ$4,#REF!,0))))</f>
        <v/>
      </c>
      <c r="DR106" s="180" t="str">
        <f t="shared" si="115"/>
        <v/>
      </c>
      <c r="DS106" s="75">
        <v>1</v>
      </c>
      <c r="DT106" s="181" t="str">
        <f t="shared" si="116"/>
        <v/>
      </c>
      <c r="DU106" s="78" t="str">
        <f t="shared" si="117"/>
        <v/>
      </c>
      <c r="DV106" s="75" t="str">
        <f>IF(OR(DU106="",$I106=""),"",IF(AND(DU106&lt;&gt;"",$CI106=DU106),INDEX(#REF!,MATCH($I106,#REF!,0),MATCH(DV$4,#REF!,0))+35,INDEX(#REF!,MATCH($I106,#REF!,0),MATCH(DV$4,#REF!,0))))</f>
        <v/>
      </c>
      <c r="DW106" s="180" t="str">
        <f t="shared" si="118"/>
        <v/>
      </c>
      <c r="DX106" s="75">
        <v>1</v>
      </c>
      <c r="DY106" s="154" t="str">
        <f t="shared" si="119"/>
        <v/>
      </c>
      <c r="DZ106" s="508"/>
      <c r="EA106" s="812"/>
      <c r="EB106" s="808"/>
      <c r="EC106" s="808"/>
      <c r="ED106" s="816"/>
      <c r="EE106" s="854"/>
      <c r="EF106" s="787"/>
      <c r="EG106" s="788"/>
      <c r="EH106" s="788"/>
      <c r="EI106" s="788"/>
      <c r="EJ106" s="789"/>
      <c r="EK106" s="787"/>
      <c r="EL106" s="788"/>
      <c r="EM106" s="788"/>
      <c r="EN106" s="788"/>
      <c r="EO106" s="789"/>
      <c r="EP106" s="787"/>
      <c r="EQ106" s="788"/>
      <c r="ER106" s="788"/>
      <c r="ES106" s="788"/>
      <c r="ET106" s="789"/>
      <c r="EU106" s="787"/>
      <c r="EV106" s="788"/>
      <c r="EW106" s="788"/>
      <c r="EX106" s="788"/>
      <c r="EY106" s="789"/>
      <c r="EZ106" s="787"/>
      <c r="FA106" s="788"/>
      <c r="FB106" s="788"/>
      <c r="FC106" s="788"/>
      <c r="FD106" s="789"/>
      <c r="FE106" s="787"/>
      <c r="FF106" s="788"/>
      <c r="FG106" s="788"/>
      <c r="FH106" s="788"/>
      <c r="FI106" s="789"/>
      <c r="FJ106" s="869" t="s">
        <v>631</v>
      </c>
      <c r="FK106" s="797"/>
      <c r="FL106" s="797"/>
      <c r="FM106" s="797"/>
      <c r="FN106" s="917"/>
      <c r="FO106" s="210"/>
      <c r="FP106" s="43"/>
      <c r="FQ106" s="43"/>
      <c r="FR106" s="55" t="str">
        <f t="shared" si="93"/>
        <v/>
      </c>
      <c r="FS106" s="43"/>
      <c r="FT106" s="56" t="str">
        <f>IF(AR106="","",INDEX($FZ$2:$GD$2,2,MATCH(AR106,#REF!,0)))</f>
        <v/>
      </c>
      <c r="FU106" s="57" t="str">
        <f>IF(AS106="","",INDEX($FZ$2:$GD$2,2,MATCH(AS106,#REF!,0)))</f>
        <v/>
      </c>
      <c r="FV106" s="57" t="str">
        <f>IF(AT106="","",INDEX($FZ$2:$GD$2,2,MATCH(AT106,#REF!,0)))</f>
        <v/>
      </c>
      <c r="FW106" s="57" t="str">
        <f>IF(AU106="","",INDEX($FZ$2:$GD$2,2,MATCH(AU106,#REF!,0)))</f>
        <v/>
      </c>
      <c r="FX106" s="57" t="str">
        <f>IF(AV106="","",INDEX($FZ$2:$GD$2,2,MATCH(AV106,#REF!,0)))</f>
        <v/>
      </c>
      <c r="FY106" s="57" t="str">
        <f>IF(AW106="","",INDEX($FZ$2:$GD$2,2,MATCH(AW106,#REF!,0)))</f>
        <v/>
      </c>
      <c r="FZ106" s="57" t="str">
        <f>IF(AX106="","",INDEX($FZ$2:$GD$2,2,MATCH(AX106,#REF!,0)))</f>
        <v/>
      </c>
      <c r="GA106" s="57" t="str">
        <f>IF(AY106="","",INDEX($FZ$2:$GD$2,2,MATCH(AY106,#REF!,0)))</f>
        <v/>
      </c>
      <c r="GB106" s="57" t="str">
        <f>IF(AZ106="","",INDEX($FZ$2:$GD$2,2,MATCH(AZ106,#REF!,0)))</f>
        <v/>
      </c>
      <c r="GC106" s="58" t="str">
        <f>IF(BA106="","",INDEX($FZ$2:$GD$2,2,MATCH(BA106,#REF!,0)))</f>
        <v/>
      </c>
      <c r="GD106" s="59" t="e">
        <f>SUMPRODUCT(FT106:GC106,#REF!)</f>
        <v>#REF!</v>
      </c>
      <c r="GE106" s="43"/>
      <c r="GF106" s="88" t="str">
        <f t="shared" si="94"/>
        <v/>
      </c>
      <c r="GG106" s="88" t="e">
        <f t="shared" si="95"/>
        <v>#REF!</v>
      </c>
      <c r="GH106" s="88" t="e">
        <f t="shared" si="96"/>
        <v>#REF!</v>
      </c>
      <c r="GI106" s="87" t="e">
        <f t="shared" si="97"/>
        <v>#REF!</v>
      </c>
      <c r="GJ106" s="87" t="str">
        <f t="shared" si="98"/>
        <v/>
      </c>
      <c r="GK106" s="87" t="str">
        <f t="shared" si="99"/>
        <v/>
      </c>
      <c r="GL106" s="87" t="str">
        <f t="shared" si="100"/>
        <v/>
      </c>
      <c r="GM106" s="87" t="str">
        <f t="shared" si="101"/>
        <v/>
      </c>
    </row>
    <row r="107" spans="1:195" s="13" customFormat="1" ht="22.5" customHeight="1" outlineLevel="1">
      <c r="A107" s="1014"/>
      <c r="B107" s="166"/>
      <c r="C107" s="494"/>
      <c r="D107" s="664" t="s">
        <v>471</v>
      </c>
      <c r="E107" s="688" t="s">
        <v>320</v>
      </c>
      <c r="F107" s="688">
        <v>1</v>
      </c>
      <c r="G107" s="688">
        <v>1</v>
      </c>
      <c r="H107" s="688">
        <v>1</v>
      </c>
      <c r="I107" s="663" t="s">
        <v>363</v>
      </c>
      <c r="J107" s="167"/>
      <c r="K107" s="165"/>
      <c r="L107" s="662">
        <v>1986</v>
      </c>
      <c r="M107" s="167" t="str">
        <f t="shared" si="103"/>
        <v>昭61</v>
      </c>
      <c r="N107" s="665">
        <f t="shared" si="130"/>
        <v>34</v>
      </c>
      <c r="O107" s="998">
        <v>409.02</v>
      </c>
      <c r="P107" s="693" t="s">
        <v>614</v>
      </c>
      <c r="Q107" s="68"/>
      <c r="R107" s="168"/>
      <c r="S107" s="168"/>
      <c r="T107" s="169"/>
      <c r="U107" s="461" t="e">
        <f t="shared" si="120"/>
        <v>#DIV/0!</v>
      </c>
      <c r="V107" s="461" t="e">
        <f t="shared" si="121"/>
        <v>#DIV/0!</v>
      </c>
      <c r="W107" s="462" t="e">
        <f t="shared" si="122"/>
        <v>#DIV/0!</v>
      </c>
      <c r="X107" s="68"/>
      <c r="Y107" s="68"/>
      <c r="Z107" s="68"/>
      <c r="AA107" s="68"/>
      <c r="AB107" s="68"/>
      <c r="AC107" s="79" t="str">
        <f t="shared" si="123"/>
        <v>5: 200㎡以上</v>
      </c>
      <c r="AD107" s="69"/>
      <c r="AE107" s="69" t="str">
        <f t="shared" si="124"/>
        <v/>
      </c>
      <c r="AF107" s="170"/>
      <c r="AG107" s="170"/>
      <c r="AH107" s="171"/>
      <c r="AI107" s="170"/>
      <c r="AJ107" s="170"/>
      <c r="AK107" s="170"/>
      <c r="AL107" s="172"/>
      <c r="AM107" s="172"/>
      <c r="AN107" s="172"/>
      <c r="AO107" s="172"/>
      <c r="AP107" s="173"/>
      <c r="AQ107" s="463" t="str">
        <f t="shared" si="125"/>
        <v/>
      </c>
      <c r="AR107" s="464"/>
      <c r="AS107" s="464"/>
      <c r="AT107" s="464"/>
      <c r="AU107" s="464"/>
      <c r="AV107" s="464"/>
      <c r="AW107" s="464"/>
      <c r="AX107" s="464"/>
      <c r="AY107" s="464"/>
      <c r="AZ107" s="464"/>
      <c r="BA107" s="464"/>
      <c r="BB107" s="68">
        <f t="shared" si="126"/>
        <v>29</v>
      </c>
      <c r="BC107" s="68"/>
      <c r="BD107" s="68">
        <f t="shared" si="127"/>
        <v>29</v>
      </c>
      <c r="BE107" s="69" t="e">
        <f t="shared" ref="BE107:BE138" si="133">GD107/10</f>
        <v>#REF!</v>
      </c>
      <c r="BF107" s="146"/>
      <c r="BG107" s="465"/>
      <c r="BH107" s="466"/>
      <c r="BI107" s="174"/>
      <c r="BJ107" s="175"/>
      <c r="BK107" s="467"/>
      <c r="BL107" s="465"/>
      <c r="BM107" s="441" t="str">
        <f t="shared" si="129"/>
        <v/>
      </c>
      <c r="BN107" s="663" t="s">
        <v>614</v>
      </c>
      <c r="BO107" s="663">
        <v>1</v>
      </c>
      <c r="BP107" s="441"/>
      <c r="BQ107" s="441"/>
      <c r="BR107" s="663"/>
      <c r="BS107" s="663"/>
      <c r="BT107" s="663"/>
      <c r="BU107" s="663"/>
      <c r="BV107" s="663"/>
      <c r="BW107" s="663"/>
      <c r="BX107" s="663"/>
      <c r="BY107" s="663"/>
      <c r="BZ107" s="441"/>
      <c r="CA107" s="695"/>
      <c r="CB107" s="696"/>
      <c r="CC107" s="499"/>
      <c r="CD107" s="192">
        <v>1</v>
      </c>
      <c r="CE107" s="177" t="str">
        <f>IF($I107="","",IFERROR(INDEX(#REF!,MATCH('一覧（改訂後・学校空調は中規模で表示ver）'!$I101,#REF!,0),MATCH($CD$4,#REF!,0)),""))</f>
        <v/>
      </c>
      <c r="CF107" s="178" t="str">
        <f t="shared" si="131"/>
        <v/>
      </c>
      <c r="CG107" s="176" t="str">
        <f t="shared" si="87"/>
        <v/>
      </c>
      <c r="CH107" s="179"/>
      <c r="CI107" s="106" t="str">
        <f t="shared" si="88"/>
        <v/>
      </c>
      <c r="CJ107" s="75" t="str">
        <f>IF(OR($CI107="",$I107=""),"",INDEX(#REF!,MATCH($I107,#REF!,0),MATCH(CI$4,#REF!,0)))</f>
        <v/>
      </c>
      <c r="CK107" s="180" t="str">
        <f t="shared" si="89"/>
        <v/>
      </c>
      <c r="CL107" s="75">
        <v>1</v>
      </c>
      <c r="CM107" s="181" t="str">
        <f t="shared" si="104"/>
        <v/>
      </c>
      <c r="CN107" s="107" t="e">
        <f>IF(OR(O107="",TYPE(O107)&lt;&gt;1),"",IF(OR(BM107="",INDEX(#REF!,MATCH('一覧（改訂後・学校空調は中規模で表示ver）'!$Q101,#REF!,0),MATCH('一覧（改訂後・学校空調は中規模で表示ver）'!CN$4,#REF!,0))="",INDEX(#REF!,MATCH('一覧（改訂後・学校空調は中規模で表示ver）'!$Q101,#REF!,0),MATCH('一覧（改訂後・学校空調は中規模で表示ver）'!CN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N$4,#REF!,0))+$L107)))</f>
        <v>#REF!</v>
      </c>
      <c r="CO107" s="75" t="e">
        <f>IF(OR(CN107="",$I107=""),"",IF(AND(CN107&lt;&gt;"",$CI107=CN107),INDEX(#REF!,MATCH($I107,#REF!,0),MATCH(CN$4,#REF!,0))+35,INDEX(#REF!,MATCH($I107,#REF!,0),MATCH(CN$4,#REF!,0))))</f>
        <v>#REF!</v>
      </c>
      <c r="CP107" s="180" t="e">
        <f t="shared" si="105"/>
        <v>#REF!</v>
      </c>
      <c r="CQ107" s="75">
        <v>1</v>
      </c>
      <c r="CR107" s="181" t="e">
        <f t="shared" si="106"/>
        <v>#REF!</v>
      </c>
      <c r="CS107" s="107" t="e">
        <f>IF(OR(O107="",TYPE(O107)&lt;&gt;1),"",IF(OR(BM107="",INDEX(#REF!,MATCH('一覧（改訂後・学校空調は中規模で表示ver）'!Q101,#REF!,0),MATCH(CS$4,#REF!,0))="",INDEX(#REF!,MATCH('一覧（改訂後・学校空調は中規模で表示ver）'!Q101,#REF!,0),MATCH(CS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S$4,#REF!,0))+$L107)))</f>
        <v>#REF!</v>
      </c>
      <c r="CT107" s="75" t="e">
        <f>IF(OR(CS107="",$I107=""),"",IF(BL107="中規模のみで残存維持",IF(AND($CI107=CS107,CS107&lt;&gt;""),INDEX(#REF!,MATCH($I107,#REF!,0),MATCH(CN$4,#REF!,0))+35,INDEX(#REF!,MATCH($I107,#REF!,0),MATCH(CN$4,#REF!,0))),IF(AND($CI107=CS107,CS107&lt;&gt;""),INDEX(#REF!,MATCH($I107,#REF!,0),MATCH(CI$4,#REF!,0))+35,INDEX(#REF!,MATCH($I107,#REF!,0),MATCH(CS$4,#REF!,0)))))</f>
        <v>#REF!</v>
      </c>
      <c r="CU107" s="180" t="e">
        <f t="shared" si="90"/>
        <v>#REF!</v>
      </c>
      <c r="CV107" s="75">
        <v>1</v>
      </c>
      <c r="CW107" s="181" t="e">
        <f t="shared" si="132"/>
        <v>#REF!</v>
      </c>
      <c r="CX107" s="107" t="e">
        <f>IF(OR(O107="",TYPE(O107)&lt;&gt;1),"",IF(OR(BM107="",,INDEX(#REF!,MATCH('一覧（改訂後・学校空調は中規模で表示ver）'!$Q101,#REF!,0),MATCH('一覧（改訂後・学校空調は中規模で表示ver）'!CX$4,#REF!,0))="",INDEX(#REF!,MATCH('一覧（改訂後・学校空調は中規模で表示ver）'!$Q101,#REF!,0),MATCH('一覧（改訂後・学校空調は中規模で表示ver）'!CX$4,#REF!,0))+L107&gt;=BM107),"",IF(OR(BL107="事後保全対応で更新",BL107="事後保全のみ更新せず"),"",INDEX(#REF!,MATCH('一覧（改訂後・学校空調は中規模で表示ver）'!$Q101,#REF!,0),MATCH('一覧（改訂後・学校空調は中規模で表示ver）'!CX$4,#REF!,0))+L107)))</f>
        <v>#REF!</v>
      </c>
      <c r="CY107" s="75" t="e">
        <f>IF(OR(CX107="",$I107=""),"",IF(AND(CX107&lt;&gt;"",$CI107=CX107),INDEX(#REF!,MATCH($I107,#REF!,0),MATCH(CI$4,#REF!,0))+35,INDEX(#REF!,MATCH($I107,#REF!,0),MATCH(CX$4,#REF!,0))))</f>
        <v>#REF!</v>
      </c>
      <c r="CZ107" s="180" t="e">
        <f t="shared" si="107"/>
        <v>#REF!</v>
      </c>
      <c r="DA107" s="75">
        <v>1</v>
      </c>
      <c r="DB107" s="182" t="e">
        <f t="shared" si="108"/>
        <v>#REF!</v>
      </c>
      <c r="DC107" s="109" t="str">
        <f t="shared" si="91"/>
        <v/>
      </c>
      <c r="DD107" s="76" t="str">
        <f t="shared" si="102"/>
        <v/>
      </c>
      <c r="DE107" s="82">
        <v>1</v>
      </c>
      <c r="DF107" s="183" t="str">
        <f t="shared" si="92"/>
        <v/>
      </c>
      <c r="DG107" s="85" t="str">
        <f>IF($DC107="","",INDEX(#REF!,MATCH($I107,#REF!,0),MATCH(DC$4,#REF!,0)))</f>
        <v/>
      </c>
      <c r="DH107" s="184" t="str">
        <f t="shared" si="109"/>
        <v/>
      </c>
      <c r="DI107" s="77">
        <v>3</v>
      </c>
      <c r="DJ107" s="185" t="str">
        <f t="shared" si="110"/>
        <v/>
      </c>
      <c r="DK107" s="78" t="str">
        <f t="shared" si="111"/>
        <v/>
      </c>
      <c r="DL107" s="75" t="str">
        <f>IF(OR(DK107="",$I107=""),"",IF(AND(DK107&lt;&gt;"",$CI107=DK107),INDEX(#REF!,MATCH($I107,#REF!,0),MATCH(DL$4,#REF!,0))+35,INDEX(#REF!,MATCH($I107,#REF!,0),MATCH(DL$4,#REF!,0))))</f>
        <v/>
      </c>
      <c r="DM107" s="180" t="str">
        <f t="shared" si="112"/>
        <v/>
      </c>
      <c r="DN107" s="75">
        <v>1</v>
      </c>
      <c r="DO107" s="181" t="str">
        <f t="shared" si="113"/>
        <v/>
      </c>
      <c r="DP107" s="78" t="str">
        <f t="shared" si="114"/>
        <v/>
      </c>
      <c r="DQ107" s="75" t="str">
        <f>IF(OR(DP107="",$I107=""),"",IF(AND($BM107=DP107,DP107&lt;&gt;""),INDEX(#REF!,MATCH($I107,#REF!,0),MATCH(DQ$4,#REF!,0))+35,INDEX(#REF!,MATCH($I107,#REF!,0),MATCH(DQ$4,#REF!,0))))</f>
        <v/>
      </c>
      <c r="DR107" s="180" t="str">
        <f t="shared" si="115"/>
        <v/>
      </c>
      <c r="DS107" s="75">
        <v>1</v>
      </c>
      <c r="DT107" s="181" t="str">
        <f t="shared" si="116"/>
        <v/>
      </c>
      <c r="DU107" s="78" t="str">
        <f t="shared" si="117"/>
        <v/>
      </c>
      <c r="DV107" s="75" t="str">
        <f>IF(OR(DU107="",$I107=""),"",IF(AND(DU107&lt;&gt;"",$CI107=DU107),INDEX(#REF!,MATCH($I107,#REF!,0),MATCH(DV$4,#REF!,0))+35,INDEX(#REF!,MATCH($I107,#REF!,0),MATCH(DV$4,#REF!,0))))</f>
        <v/>
      </c>
      <c r="DW107" s="180" t="str">
        <f t="shared" si="118"/>
        <v/>
      </c>
      <c r="DX107" s="75">
        <v>1</v>
      </c>
      <c r="DY107" s="154" t="str">
        <f t="shared" si="119"/>
        <v/>
      </c>
      <c r="DZ107" s="935" t="s">
        <v>423</v>
      </c>
      <c r="EA107" s="812"/>
      <c r="EB107" s="808"/>
      <c r="EC107" s="808"/>
      <c r="ED107" s="758" t="s">
        <v>626</v>
      </c>
      <c r="EE107" s="846" t="s">
        <v>626</v>
      </c>
      <c r="EF107" s="791"/>
      <c r="EG107" s="792"/>
      <c r="EH107" s="792"/>
      <c r="EI107" s="795"/>
      <c r="EJ107" s="789"/>
      <c r="EK107" s="787"/>
      <c r="EL107" s="788"/>
      <c r="EM107" s="788"/>
      <c r="EN107" s="788"/>
      <c r="EO107" s="789"/>
      <c r="EP107" s="787"/>
      <c r="EQ107" s="788"/>
      <c r="ER107" s="788"/>
      <c r="ES107" s="788"/>
      <c r="ET107" s="789"/>
      <c r="EU107" s="787"/>
      <c r="EV107" s="788"/>
      <c r="EW107" s="788"/>
      <c r="EX107" s="788"/>
      <c r="EY107" s="789"/>
      <c r="EZ107" s="787"/>
      <c r="FA107" s="788"/>
      <c r="FB107" s="788"/>
      <c r="FC107" s="788"/>
      <c r="FD107" s="789"/>
      <c r="FE107" s="787"/>
      <c r="FF107" s="788"/>
      <c r="FG107" s="788"/>
      <c r="FH107" s="788"/>
      <c r="FI107" s="789"/>
      <c r="FJ107" s="867"/>
      <c r="FK107" s="788"/>
      <c r="FL107" s="796" t="s">
        <v>631</v>
      </c>
      <c r="FM107" s="797"/>
      <c r="FN107" s="917"/>
      <c r="FO107" s="210"/>
      <c r="FP107" s="43"/>
      <c r="FQ107" s="43"/>
      <c r="FR107" s="55" t="str">
        <f t="shared" si="93"/>
        <v/>
      </c>
      <c r="FS107" s="43"/>
      <c r="FT107" s="56" t="str">
        <f>IF(AR107="","",INDEX($FZ$2:$GD$2,2,MATCH(AR107,#REF!,0)))</f>
        <v/>
      </c>
      <c r="FU107" s="57" t="str">
        <f>IF(AS107="","",INDEX($FZ$2:$GD$2,2,MATCH(AS107,#REF!,0)))</f>
        <v/>
      </c>
      <c r="FV107" s="57" t="str">
        <f>IF(AT107="","",INDEX($FZ$2:$GD$2,2,MATCH(AT107,#REF!,0)))</f>
        <v/>
      </c>
      <c r="FW107" s="57" t="str">
        <f>IF(AU107="","",INDEX($FZ$2:$GD$2,2,MATCH(AU107,#REF!,0)))</f>
        <v/>
      </c>
      <c r="FX107" s="57" t="str">
        <f>IF(AV107="","",INDEX($FZ$2:$GD$2,2,MATCH(AV107,#REF!,0)))</f>
        <v/>
      </c>
      <c r="FY107" s="57" t="str">
        <f>IF(AW107="","",INDEX($FZ$2:$GD$2,2,MATCH(AW107,#REF!,0)))</f>
        <v/>
      </c>
      <c r="FZ107" s="57" t="str">
        <f>IF(AX107="","",INDEX($FZ$2:$GD$2,2,MATCH(AX107,#REF!,0)))</f>
        <v/>
      </c>
      <c r="GA107" s="57" t="str">
        <f>IF(AY107="","",INDEX($FZ$2:$GD$2,2,MATCH(AY107,#REF!,0)))</f>
        <v/>
      </c>
      <c r="GB107" s="57" t="str">
        <f>IF(AZ107="","",INDEX($FZ$2:$GD$2,2,MATCH(AZ107,#REF!,0)))</f>
        <v/>
      </c>
      <c r="GC107" s="58" t="str">
        <f>IF(BA107="","",INDEX($FZ$2:$GD$2,2,MATCH(BA107,#REF!,0)))</f>
        <v/>
      </c>
      <c r="GD107" s="59" t="e">
        <f>SUMPRODUCT(FT107:GC107,#REF!)</f>
        <v>#REF!</v>
      </c>
      <c r="GE107" s="43"/>
      <c r="GF107" s="88" t="str">
        <f t="shared" si="94"/>
        <v/>
      </c>
      <c r="GG107" s="88" t="e">
        <f t="shared" si="95"/>
        <v>#REF!</v>
      </c>
      <c r="GH107" s="88" t="e">
        <f t="shared" si="96"/>
        <v>#REF!</v>
      </c>
      <c r="GI107" s="87" t="e">
        <f t="shared" si="97"/>
        <v>#REF!</v>
      </c>
      <c r="GJ107" s="87" t="str">
        <f t="shared" si="98"/>
        <v/>
      </c>
      <c r="GK107" s="87" t="str">
        <f t="shared" si="99"/>
        <v/>
      </c>
      <c r="GL107" s="87" t="str">
        <f t="shared" si="100"/>
        <v/>
      </c>
      <c r="GM107" s="87" t="str">
        <f t="shared" si="101"/>
        <v/>
      </c>
    </row>
    <row r="108" spans="1:195" s="13" customFormat="1" ht="22.5" customHeight="1" outlineLevel="1">
      <c r="A108" s="1014"/>
      <c r="B108" s="166"/>
      <c r="C108" s="494"/>
      <c r="D108" s="664" t="s">
        <v>471</v>
      </c>
      <c r="E108" s="688" t="s">
        <v>327</v>
      </c>
      <c r="F108" s="688">
        <v>1</v>
      </c>
      <c r="G108" s="688">
        <v>1</v>
      </c>
      <c r="H108" s="688">
        <v>1</v>
      </c>
      <c r="I108" s="663" t="s">
        <v>363</v>
      </c>
      <c r="J108" s="167"/>
      <c r="K108" s="165"/>
      <c r="L108" s="662">
        <v>1973</v>
      </c>
      <c r="M108" s="167" t="str">
        <f t="shared" si="103"/>
        <v>昭48</v>
      </c>
      <c r="N108" s="665">
        <f t="shared" si="130"/>
        <v>47</v>
      </c>
      <c r="O108" s="998">
        <v>1983.95</v>
      </c>
      <c r="P108" s="693" t="s">
        <v>614</v>
      </c>
      <c r="Q108" s="68"/>
      <c r="R108" s="168"/>
      <c r="S108" s="168"/>
      <c r="T108" s="169"/>
      <c r="U108" s="461" t="e">
        <f t="shared" si="120"/>
        <v>#DIV/0!</v>
      </c>
      <c r="V108" s="461" t="e">
        <f t="shared" si="121"/>
        <v>#DIV/0!</v>
      </c>
      <c r="W108" s="462" t="e">
        <f t="shared" si="122"/>
        <v>#DIV/0!</v>
      </c>
      <c r="X108" s="68"/>
      <c r="Y108" s="68"/>
      <c r="Z108" s="68"/>
      <c r="AA108" s="68"/>
      <c r="AB108" s="68"/>
      <c r="AC108" s="79" t="str">
        <f t="shared" si="123"/>
        <v>3: 1,000㎡以上</v>
      </c>
      <c r="AD108" s="69"/>
      <c r="AE108" s="69" t="str">
        <f t="shared" si="124"/>
        <v/>
      </c>
      <c r="AF108" s="170"/>
      <c r="AG108" s="170"/>
      <c r="AH108" s="171"/>
      <c r="AI108" s="170"/>
      <c r="AJ108" s="170"/>
      <c r="AK108" s="170"/>
      <c r="AL108" s="172"/>
      <c r="AM108" s="172"/>
      <c r="AN108" s="172"/>
      <c r="AO108" s="172"/>
      <c r="AP108" s="173"/>
      <c r="AQ108" s="463" t="str">
        <f t="shared" si="125"/>
        <v/>
      </c>
      <c r="AR108" s="464"/>
      <c r="AS108" s="464"/>
      <c r="AT108" s="464"/>
      <c r="AU108" s="464"/>
      <c r="AV108" s="464"/>
      <c r="AW108" s="464"/>
      <c r="AX108" s="464"/>
      <c r="AY108" s="464"/>
      <c r="AZ108" s="464"/>
      <c r="BA108" s="464"/>
      <c r="BB108" s="68">
        <f t="shared" si="126"/>
        <v>42</v>
      </c>
      <c r="BC108" s="68"/>
      <c r="BD108" s="68">
        <f t="shared" si="127"/>
        <v>42</v>
      </c>
      <c r="BE108" s="69" t="e">
        <f t="shared" si="133"/>
        <v>#REF!</v>
      </c>
      <c r="BF108" s="146"/>
      <c r="BG108" s="465"/>
      <c r="BH108" s="466"/>
      <c r="BI108" s="174"/>
      <c r="BJ108" s="175"/>
      <c r="BK108" s="467"/>
      <c r="BL108" s="465"/>
      <c r="BM108" s="441" t="str">
        <f t="shared" si="129"/>
        <v/>
      </c>
      <c r="BN108" s="663" t="s">
        <v>614</v>
      </c>
      <c r="BO108" s="663">
        <v>2</v>
      </c>
      <c r="BP108" s="441"/>
      <c r="BQ108" s="441"/>
      <c r="BR108" s="663"/>
      <c r="BS108" s="663"/>
      <c r="BT108" s="663"/>
      <c r="BU108" s="663"/>
      <c r="BV108" s="663"/>
      <c r="BW108" s="663"/>
      <c r="BX108" s="663"/>
      <c r="BY108" s="663"/>
      <c r="BZ108" s="441"/>
      <c r="CA108" s="695"/>
      <c r="CB108" s="696"/>
      <c r="CC108" s="499"/>
      <c r="CD108" s="192">
        <v>1</v>
      </c>
      <c r="CE108" s="177" t="str">
        <f>IF($I108="","",IFERROR(INDEX(#REF!,MATCH('一覧（改訂後・学校空調は中規模で表示ver）'!$I105,#REF!,0),MATCH($CD$4,#REF!,0)),""))</f>
        <v/>
      </c>
      <c r="CF108" s="178" t="str">
        <f t="shared" si="131"/>
        <v/>
      </c>
      <c r="CG108" s="176" t="str">
        <f t="shared" si="87"/>
        <v/>
      </c>
      <c r="CH108" s="179"/>
      <c r="CI108" s="106" t="str">
        <f t="shared" si="88"/>
        <v/>
      </c>
      <c r="CJ108" s="75" t="str">
        <f>IF(OR($CI108="",$I108=""),"",INDEX(#REF!,MATCH($I108,#REF!,0),MATCH(CI$4,#REF!,0)))</f>
        <v/>
      </c>
      <c r="CK108" s="180" t="str">
        <f t="shared" si="89"/>
        <v/>
      </c>
      <c r="CL108" s="75">
        <v>1</v>
      </c>
      <c r="CM108" s="181" t="str">
        <f t="shared" si="104"/>
        <v/>
      </c>
      <c r="CN108" s="107" t="e">
        <f>IF(OR(O108="",TYPE(O108)&lt;&gt;1),"",IF(OR(BM108="",INDEX(#REF!,MATCH('一覧（改訂後・学校空調は中規模で表示ver）'!$Q105,#REF!,0),MATCH('一覧（改訂後・学校空調は中規模で表示ver）'!CN$4,#REF!,0))="",INDEX(#REF!,MATCH('一覧（改訂後・学校空調は中規模で表示ver）'!$Q105,#REF!,0),MATCH('一覧（改訂後・学校空調は中規模で表示ver）'!CN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N$4,#REF!,0))+$L108)))</f>
        <v>#REF!</v>
      </c>
      <c r="CO108" s="75" t="e">
        <f>IF(OR(CN108="",$I108=""),"",IF(AND(CN108&lt;&gt;"",$CI108=CN108),INDEX(#REF!,MATCH($I108,#REF!,0),MATCH(CN$4,#REF!,0))+35,INDEX(#REF!,MATCH($I108,#REF!,0),MATCH(CN$4,#REF!,0))))</f>
        <v>#REF!</v>
      </c>
      <c r="CP108" s="180" t="e">
        <f t="shared" si="105"/>
        <v>#REF!</v>
      </c>
      <c r="CQ108" s="75">
        <v>1</v>
      </c>
      <c r="CR108" s="181" t="e">
        <f t="shared" si="106"/>
        <v>#REF!</v>
      </c>
      <c r="CS108" s="107" t="e">
        <f>IF(OR(O108="",TYPE(O108)&lt;&gt;1),"",IF(OR(BM108="",INDEX(#REF!,MATCH('一覧（改訂後・学校空調は中規模で表示ver）'!Q105,#REF!,0),MATCH(CS$4,#REF!,0))="",INDEX(#REF!,MATCH('一覧（改訂後・学校空調は中規模で表示ver）'!Q105,#REF!,0),MATCH(CS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S$4,#REF!,0))+$L108)))</f>
        <v>#REF!</v>
      </c>
      <c r="CT108" s="75" t="e">
        <f>IF(OR(CS108="",$I108=""),"",IF(BL108="中規模のみで残存維持",IF(AND($CI108=CS108,CS108&lt;&gt;""),INDEX(#REF!,MATCH($I108,#REF!,0),MATCH(CN$4,#REF!,0))+35,INDEX(#REF!,MATCH($I108,#REF!,0),MATCH(CN$4,#REF!,0))),IF(AND($CI108=CS108,CS108&lt;&gt;""),INDEX(#REF!,MATCH($I108,#REF!,0),MATCH(CI$4,#REF!,0))+35,INDEX(#REF!,MATCH($I108,#REF!,0),MATCH(CS$4,#REF!,0)))))</f>
        <v>#REF!</v>
      </c>
      <c r="CU108" s="180" t="e">
        <f t="shared" si="90"/>
        <v>#REF!</v>
      </c>
      <c r="CV108" s="75">
        <v>1</v>
      </c>
      <c r="CW108" s="181" t="e">
        <f t="shared" si="132"/>
        <v>#REF!</v>
      </c>
      <c r="CX108" s="107" t="e">
        <f>IF(OR(O108="",TYPE(O108)&lt;&gt;1),"",IF(OR(BM108="",,INDEX(#REF!,MATCH('一覧（改訂後・学校空調は中規模で表示ver）'!$Q105,#REF!,0),MATCH('一覧（改訂後・学校空調は中規模で表示ver）'!CX$4,#REF!,0))="",INDEX(#REF!,MATCH('一覧（改訂後・学校空調は中規模で表示ver）'!$Q105,#REF!,0),MATCH('一覧（改訂後・学校空調は中規模で表示ver）'!CX$4,#REF!,0))+L108&gt;=BM108),"",IF(OR(BL108="事後保全対応で更新",BL108="事後保全のみ更新せず"),"",INDEX(#REF!,MATCH('一覧（改訂後・学校空調は中規模で表示ver）'!$Q105,#REF!,0),MATCH('一覧（改訂後・学校空調は中規模で表示ver）'!CX$4,#REF!,0))+L108)))</f>
        <v>#REF!</v>
      </c>
      <c r="CY108" s="75" t="e">
        <f>IF(OR(CX108="",$I108=""),"",IF(AND(CX108&lt;&gt;"",$CI108=CX108),INDEX(#REF!,MATCH($I108,#REF!,0),MATCH(CI$4,#REF!,0))+35,INDEX(#REF!,MATCH($I108,#REF!,0),MATCH(CX$4,#REF!,0))))</f>
        <v>#REF!</v>
      </c>
      <c r="CZ108" s="180" t="e">
        <f t="shared" si="107"/>
        <v>#REF!</v>
      </c>
      <c r="DA108" s="75">
        <v>1</v>
      </c>
      <c r="DB108" s="182" t="e">
        <f t="shared" si="108"/>
        <v>#REF!</v>
      </c>
      <c r="DC108" s="109" t="str">
        <f t="shared" si="91"/>
        <v/>
      </c>
      <c r="DD108" s="76" t="str">
        <f t="shared" si="102"/>
        <v/>
      </c>
      <c r="DE108" s="82">
        <v>1</v>
      </c>
      <c r="DF108" s="183" t="str">
        <f t="shared" si="92"/>
        <v/>
      </c>
      <c r="DG108" s="85" t="str">
        <f>IF($DC108="","",INDEX(#REF!,MATCH($I108,#REF!,0),MATCH(DC$4,#REF!,0)))</f>
        <v/>
      </c>
      <c r="DH108" s="184" t="str">
        <f t="shared" si="109"/>
        <v/>
      </c>
      <c r="DI108" s="77">
        <v>3</v>
      </c>
      <c r="DJ108" s="185" t="str">
        <f t="shared" si="110"/>
        <v/>
      </c>
      <c r="DK108" s="78" t="str">
        <f t="shared" si="111"/>
        <v/>
      </c>
      <c r="DL108" s="75" t="str">
        <f>IF(OR(DK108="",$I108=""),"",IF(AND(DK108&lt;&gt;"",$CI108=DK108),INDEX(#REF!,MATCH($I108,#REF!,0),MATCH(DL$4,#REF!,0))+35,INDEX(#REF!,MATCH($I108,#REF!,0),MATCH(DL$4,#REF!,0))))</f>
        <v/>
      </c>
      <c r="DM108" s="180" t="str">
        <f t="shared" si="112"/>
        <v/>
      </c>
      <c r="DN108" s="75">
        <v>1</v>
      </c>
      <c r="DO108" s="181" t="str">
        <f t="shared" si="113"/>
        <v/>
      </c>
      <c r="DP108" s="78" t="str">
        <f t="shared" si="114"/>
        <v/>
      </c>
      <c r="DQ108" s="75" t="str">
        <f>IF(OR(DP108="",$I108=""),"",IF(AND($BM108=DP108,DP108&lt;&gt;""),INDEX(#REF!,MATCH($I108,#REF!,0),MATCH(DQ$4,#REF!,0))+35,INDEX(#REF!,MATCH($I108,#REF!,0),MATCH(DQ$4,#REF!,0))))</f>
        <v/>
      </c>
      <c r="DR108" s="180" t="str">
        <f t="shared" si="115"/>
        <v/>
      </c>
      <c r="DS108" s="75">
        <v>1</v>
      </c>
      <c r="DT108" s="181" t="str">
        <f t="shared" si="116"/>
        <v/>
      </c>
      <c r="DU108" s="78" t="str">
        <f t="shared" si="117"/>
        <v/>
      </c>
      <c r="DV108" s="75" t="str">
        <f>IF(OR(DU108="",$I108=""),"",IF(AND(DU108&lt;&gt;"",$CI108=DU108),INDEX(#REF!,MATCH($I108,#REF!,0),MATCH(DV$4,#REF!,0))+35,INDEX(#REF!,MATCH($I108,#REF!,0),MATCH(DV$4,#REF!,0))))</f>
        <v/>
      </c>
      <c r="DW108" s="180" t="str">
        <f t="shared" si="118"/>
        <v/>
      </c>
      <c r="DX108" s="75">
        <v>1</v>
      </c>
      <c r="DY108" s="154" t="str">
        <f t="shared" si="119"/>
        <v/>
      </c>
      <c r="DZ108" s="936"/>
      <c r="EA108" s="824" t="s">
        <v>626</v>
      </c>
      <c r="EB108" s="757" t="s">
        <v>626</v>
      </c>
      <c r="EC108" s="758" t="s">
        <v>626</v>
      </c>
      <c r="ED108" s="758" t="s">
        <v>626</v>
      </c>
      <c r="EE108" s="855"/>
      <c r="EF108" s="791"/>
      <c r="EG108" s="792"/>
      <c r="EH108" s="792"/>
      <c r="EI108" s="788"/>
      <c r="EJ108" s="789"/>
      <c r="EK108" s="787"/>
      <c r="EL108" s="788"/>
      <c r="EM108" s="788"/>
      <c r="EN108" s="788"/>
      <c r="EO108" s="789"/>
      <c r="EP108" s="787"/>
      <c r="EQ108" s="788"/>
      <c r="ER108" s="788"/>
      <c r="ES108" s="788"/>
      <c r="ET108" s="789"/>
      <c r="EU108" s="769" t="s">
        <v>627</v>
      </c>
      <c r="EV108" s="770" t="s">
        <v>627</v>
      </c>
      <c r="EW108" s="770" t="s">
        <v>627</v>
      </c>
      <c r="EX108" s="770" t="s">
        <v>627</v>
      </c>
      <c r="EY108" s="794" t="s">
        <v>627</v>
      </c>
      <c r="EZ108" s="802"/>
      <c r="FA108" s="750"/>
      <c r="FB108" s="750"/>
      <c r="FC108" s="750"/>
      <c r="FD108" s="789"/>
      <c r="FE108" s="787"/>
      <c r="FF108" s="788"/>
      <c r="FG108" s="788"/>
      <c r="FH108" s="788"/>
      <c r="FI108" s="789"/>
      <c r="FJ108" s="867"/>
      <c r="FK108" s="788"/>
      <c r="FL108" s="788"/>
      <c r="FM108" s="788"/>
      <c r="FN108" s="915"/>
      <c r="FO108" s="210"/>
      <c r="FP108" s="43"/>
      <c r="FQ108" s="43"/>
      <c r="FR108" s="55" t="str">
        <f t="shared" si="93"/>
        <v/>
      </c>
      <c r="FS108" s="43"/>
      <c r="FT108" s="56" t="str">
        <f>IF(AR108="","",INDEX($FZ$2:$GD$2,2,MATCH(AR108,#REF!,0)))</f>
        <v/>
      </c>
      <c r="FU108" s="57" t="str">
        <f>IF(AS108="","",INDEX($FZ$2:$GD$2,2,MATCH(AS108,#REF!,0)))</f>
        <v/>
      </c>
      <c r="FV108" s="57" t="str">
        <f>IF(AT108="","",INDEX($FZ$2:$GD$2,2,MATCH(AT108,#REF!,0)))</f>
        <v/>
      </c>
      <c r="FW108" s="57" t="str">
        <f>IF(AU108="","",INDEX($FZ$2:$GD$2,2,MATCH(AU108,#REF!,0)))</f>
        <v/>
      </c>
      <c r="FX108" s="57" t="str">
        <f>IF(AV108="","",INDEX($FZ$2:$GD$2,2,MATCH(AV108,#REF!,0)))</f>
        <v/>
      </c>
      <c r="FY108" s="57" t="str">
        <f>IF(AW108="","",INDEX($FZ$2:$GD$2,2,MATCH(AW108,#REF!,0)))</f>
        <v/>
      </c>
      <c r="FZ108" s="57" t="str">
        <f>IF(AX108="","",INDEX($FZ$2:$GD$2,2,MATCH(AX108,#REF!,0)))</f>
        <v/>
      </c>
      <c r="GA108" s="57" t="str">
        <f>IF(AY108="","",INDEX($FZ$2:$GD$2,2,MATCH(AY108,#REF!,0)))</f>
        <v/>
      </c>
      <c r="GB108" s="57" t="str">
        <f>IF(AZ108="","",INDEX($FZ$2:$GD$2,2,MATCH(AZ108,#REF!,0)))</f>
        <v/>
      </c>
      <c r="GC108" s="58" t="str">
        <f>IF(BA108="","",INDEX($FZ$2:$GD$2,2,MATCH(BA108,#REF!,0)))</f>
        <v/>
      </c>
      <c r="GD108" s="59" t="e">
        <f>SUMPRODUCT(FT108:GC108,#REF!)</f>
        <v>#REF!</v>
      </c>
      <c r="GE108" s="43"/>
      <c r="GF108" s="88" t="str">
        <f t="shared" si="94"/>
        <v/>
      </c>
      <c r="GG108" s="88" t="e">
        <f t="shared" si="95"/>
        <v>#REF!</v>
      </c>
      <c r="GH108" s="88" t="e">
        <f t="shared" si="96"/>
        <v>#REF!</v>
      </c>
      <c r="GI108" s="87" t="e">
        <f t="shared" si="97"/>
        <v>#REF!</v>
      </c>
      <c r="GJ108" s="87" t="str">
        <f t="shared" si="98"/>
        <v/>
      </c>
      <c r="GK108" s="87" t="str">
        <f t="shared" si="99"/>
        <v/>
      </c>
      <c r="GL108" s="87" t="str">
        <f t="shared" si="100"/>
        <v/>
      </c>
      <c r="GM108" s="87" t="str">
        <f t="shared" si="101"/>
        <v/>
      </c>
    </row>
    <row r="109" spans="1:195" s="13" customFormat="1" ht="22.5" customHeight="1" outlineLevel="1">
      <c r="A109" s="1014"/>
      <c r="B109" s="166"/>
      <c r="C109" s="494"/>
      <c r="D109" s="664" t="s">
        <v>471</v>
      </c>
      <c r="E109" s="688" t="s">
        <v>328</v>
      </c>
      <c r="F109" s="688">
        <v>1</v>
      </c>
      <c r="G109" s="688">
        <v>1</v>
      </c>
      <c r="H109" s="688">
        <v>1</v>
      </c>
      <c r="I109" s="663" t="s">
        <v>363</v>
      </c>
      <c r="J109" s="167"/>
      <c r="K109" s="165"/>
      <c r="L109" s="662">
        <v>1976</v>
      </c>
      <c r="M109" s="167" t="str">
        <f t="shared" si="103"/>
        <v>昭51</v>
      </c>
      <c r="N109" s="665">
        <f t="shared" si="130"/>
        <v>44</v>
      </c>
      <c r="O109" s="998">
        <v>841.44</v>
      </c>
      <c r="P109" s="693" t="s">
        <v>614</v>
      </c>
      <c r="Q109" s="68"/>
      <c r="R109" s="168"/>
      <c r="S109" s="168"/>
      <c r="T109" s="169"/>
      <c r="U109" s="461" t="e">
        <f t="shared" si="120"/>
        <v>#DIV/0!</v>
      </c>
      <c r="V109" s="461" t="e">
        <f t="shared" si="121"/>
        <v>#DIV/0!</v>
      </c>
      <c r="W109" s="462" t="e">
        <f t="shared" si="122"/>
        <v>#DIV/0!</v>
      </c>
      <c r="X109" s="68"/>
      <c r="Y109" s="68"/>
      <c r="Z109" s="68"/>
      <c r="AA109" s="68"/>
      <c r="AB109" s="68"/>
      <c r="AC109" s="79" t="str">
        <f t="shared" si="123"/>
        <v>4: 500㎡以上</v>
      </c>
      <c r="AD109" s="69"/>
      <c r="AE109" s="69" t="str">
        <f t="shared" si="124"/>
        <v/>
      </c>
      <c r="AF109" s="170"/>
      <c r="AG109" s="170"/>
      <c r="AH109" s="171"/>
      <c r="AI109" s="170"/>
      <c r="AJ109" s="170"/>
      <c r="AK109" s="170"/>
      <c r="AL109" s="172"/>
      <c r="AM109" s="172"/>
      <c r="AN109" s="172"/>
      <c r="AO109" s="172"/>
      <c r="AP109" s="173"/>
      <c r="AQ109" s="463" t="str">
        <f t="shared" si="125"/>
        <v/>
      </c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68">
        <f t="shared" si="126"/>
        <v>39</v>
      </c>
      <c r="BC109" s="68"/>
      <c r="BD109" s="68">
        <f t="shared" si="127"/>
        <v>39</v>
      </c>
      <c r="BE109" s="69" t="e">
        <f t="shared" si="133"/>
        <v>#REF!</v>
      </c>
      <c r="BF109" s="146"/>
      <c r="BG109" s="465"/>
      <c r="BH109" s="466"/>
      <c r="BI109" s="174"/>
      <c r="BJ109" s="175"/>
      <c r="BK109" s="467"/>
      <c r="BL109" s="465"/>
      <c r="BM109" s="441" t="str">
        <f t="shared" si="129"/>
        <v/>
      </c>
      <c r="BN109" s="663" t="s">
        <v>614</v>
      </c>
      <c r="BO109" s="663">
        <v>2</v>
      </c>
      <c r="BP109" s="441"/>
      <c r="BQ109" s="441"/>
      <c r="BR109" s="663"/>
      <c r="BS109" s="663"/>
      <c r="BT109" s="663"/>
      <c r="BU109" s="663"/>
      <c r="BV109" s="663"/>
      <c r="BW109" s="663"/>
      <c r="BX109" s="663"/>
      <c r="BY109" s="663"/>
      <c r="BZ109" s="441"/>
      <c r="CA109" s="695"/>
      <c r="CB109" s="696"/>
      <c r="CC109" s="499"/>
      <c r="CD109" s="192">
        <v>1</v>
      </c>
      <c r="CE109" s="177" t="str">
        <f>IF($I109="","",IFERROR(INDEX(#REF!,MATCH('一覧（改訂後・学校空調は中規模で表示ver）'!$I95,#REF!,0),MATCH($CD$4,#REF!,0)),""))</f>
        <v/>
      </c>
      <c r="CF109" s="178" t="str">
        <f t="shared" si="131"/>
        <v/>
      </c>
      <c r="CG109" s="176" t="str">
        <f t="shared" si="87"/>
        <v/>
      </c>
      <c r="CH109" s="179"/>
      <c r="CI109" s="106" t="str">
        <f t="shared" si="88"/>
        <v/>
      </c>
      <c r="CJ109" s="75" t="str">
        <f>IF(OR($CI109="",$I109=""),"",INDEX(#REF!,MATCH($I109,#REF!,0),MATCH(CI$4,#REF!,0)))</f>
        <v/>
      </c>
      <c r="CK109" s="180" t="str">
        <f t="shared" si="89"/>
        <v/>
      </c>
      <c r="CL109" s="75">
        <v>1</v>
      </c>
      <c r="CM109" s="181" t="str">
        <f t="shared" si="104"/>
        <v/>
      </c>
      <c r="CN109" s="107" t="e">
        <f>IF(OR(O109="",TYPE(O109)&lt;&gt;1),"",IF(OR(BM109="",INDEX(#REF!,MATCH('一覧（改訂後・学校空調は中規模で表示ver）'!$Q95,#REF!,0),MATCH('一覧（改訂後・学校空調は中規模で表示ver）'!CN$4,#REF!,0))="",INDEX(#REF!,MATCH('一覧（改訂後・学校空調は中規模で表示ver）'!$Q95,#REF!,0),MATCH('一覧（改訂後・学校空調は中規模で表示ver）'!CN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N$4,#REF!,0))+$L109)))</f>
        <v>#REF!</v>
      </c>
      <c r="CO109" s="75" t="e">
        <f>IF(OR(CN109="",$I109=""),"",IF(AND(CN109&lt;&gt;"",$CI109=CN109),INDEX(#REF!,MATCH($I109,#REF!,0),MATCH(CN$4,#REF!,0))+35,INDEX(#REF!,MATCH($I109,#REF!,0),MATCH(CN$4,#REF!,0))))</f>
        <v>#REF!</v>
      </c>
      <c r="CP109" s="180" t="e">
        <f t="shared" si="105"/>
        <v>#REF!</v>
      </c>
      <c r="CQ109" s="75">
        <v>1</v>
      </c>
      <c r="CR109" s="181" t="e">
        <f t="shared" si="106"/>
        <v>#REF!</v>
      </c>
      <c r="CS109" s="107" t="e">
        <f>IF(OR(O109="",TYPE(O109)&lt;&gt;1),"",IF(OR(BM109="",INDEX(#REF!,MATCH('一覧（改訂後・学校空調は中規模で表示ver）'!Q95,#REF!,0),MATCH(CS$4,#REF!,0))="",INDEX(#REF!,MATCH('一覧（改訂後・学校空調は中規模で表示ver）'!Q95,#REF!,0),MATCH(CS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S$4,#REF!,0))+$L109)))</f>
        <v>#REF!</v>
      </c>
      <c r="CT109" s="75" t="e">
        <f>IF(OR(CS109="",$I109=""),"",IF(BL109="中規模のみで残存維持",IF(AND($CI109=CS109,CS109&lt;&gt;""),INDEX(#REF!,MATCH($I109,#REF!,0),MATCH(CN$4,#REF!,0))+35,INDEX(#REF!,MATCH($I109,#REF!,0),MATCH(CN$4,#REF!,0))),IF(AND($CI109=CS109,CS109&lt;&gt;""),INDEX(#REF!,MATCH($I109,#REF!,0),MATCH(CI$4,#REF!,0))+35,INDEX(#REF!,MATCH($I109,#REF!,0),MATCH(CS$4,#REF!,0)))))</f>
        <v>#REF!</v>
      </c>
      <c r="CU109" s="180" t="e">
        <f t="shared" si="90"/>
        <v>#REF!</v>
      </c>
      <c r="CV109" s="75">
        <v>1</v>
      </c>
      <c r="CW109" s="181" t="e">
        <f t="shared" si="132"/>
        <v>#REF!</v>
      </c>
      <c r="CX109" s="107" t="e">
        <f>IF(OR(O109="",TYPE(O109)&lt;&gt;1),"",IF(OR(BM109="",,INDEX(#REF!,MATCH('一覧（改訂後・学校空調は中規模で表示ver）'!$Q95,#REF!,0),MATCH('一覧（改訂後・学校空調は中規模で表示ver）'!CX$4,#REF!,0))="",INDEX(#REF!,MATCH('一覧（改訂後・学校空調は中規模で表示ver）'!$Q95,#REF!,0),MATCH('一覧（改訂後・学校空調は中規模で表示ver）'!CX$4,#REF!,0))+L109&gt;=BM109),"",IF(OR(BL109="事後保全対応で更新",BL109="事後保全のみ更新せず"),"",INDEX(#REF!,MATCH('一覧（改訂後・学校空調は中規模で表示ver）'!$Q95,#REF!,0),MATCH('一覧（改訂後・学校空調は中規模で表示ver）'!CX$4,#REF!,0))+L109)))</f>
        <v>#REF!</v>
      </c>
      <c r="CY109" s="75" t="e">
        <f>IF(OR(CX109="",$I109=""),"",IF(AND(CX109&lt;&gt;"",$CI109=CX109),INDEX(#REF!,MATCH($I109,#REF!,0),MATCH(CI$4,#REF!,0))+35,INDEX(#REF!,MATCH($I109,#REF!,0),MATCH(CX$4,#REF!,0))))</f>
        <v>#REF!</v>
      </c>
      <c r="CZ109" s="180" t="e">
        <f t="shared" si="107"/>
        <v>#REF!</v>
      </c>
      <c r="DA109" s="75">
        <v>1</v>
      </c>
      <c r="DB109" s="182" t="e">
        <f t="shared" si="108"/>
        <v>#REF!</v>
      </c>
      <c r="DC109" s="109" t="str">
        <f t="shared" si="91"/>
        <v/>
      </c>
      <c r="DD109" s="76" t="str">
        <f t="shared" si="102"/>
        <v/>
      </c>
      <c r="DE109" s="82">
        <v>1</v>
      </c>
      <c r="DF109" s="183" t="str">
        <f t="shared" si="92"/>
        <v/>
      </c>
      <c r="DG109" s="85" t="str">
        <f>IF($DC109="","",INDEX(#REF!,MATCH($I109,#REF!,0),MATCH(DC$4,#REF!,0)))</f>
        <v/>
      </c>
      <c r="DH109" s="184" t="str">
        <f t="shared" si="109"/>
        <v/>
      </c>
      <c r="DI109" s="77">
        <v>3</v>
      </c>
      <c r="DJ109" s="185" t="str">
        <f t="shared" si="110"/>
        <v/>
      </c>
      <c r="DK109" s="78" t="str">
        <f t="shared" si="111"/>
        <v/>
      </c>
      <c r="DL109" s="75" t="str">
        <f>IF(OR(DK109="",$I109=""),"",IF(AND(DK109&lt;&gt;"",$CI109=DK109),INDEX(#REF!,MATCH($I109,#REF!,0),MATCH(DL$4,#REF!,0))+35,INDEX(#REF!,MATCH($I109,#REF!,0),MATCH(DL$4,#REF!,0))))</f>
        <v/>
      </c>
      <c r="DM109" s="180" t="str">
        <f t="shared" si="112"/>
        <v/>
      </c>
      <c r="DN109" s="75">
        <v>1</v>
      </c>
      <c r="DO109" s="181" t="str">
        <f t="shared" si="113"/>
        <v/>
      </c>
      <c r="DP109" s="78" t="str">
        <f t="shared" si="114"/>
        <v/>
      </c>
      <c r="DQ109" s="75" t="str">
        <f>IF(OR(DP109="",$I109=""),"",IF(AND($BM109=DP109,DP109&lt;&gt;""),INDEX(#REF!,MATCH($I109,#REF!,0),MATCH(DQ$4,#REF!,0))+35,INDEX(#REF!,MATCH($I109,#REF!,0),MATCH(DQ$4,#REF!,0))))</f>
        <v/>
      </c>
      <c r="DR109" s="180" t="str">
        <f t="shared" si="115"/>
        <v/>
      </c>
      <c r="DS109" s="75">
        <v>1</v>
      </c>
      <c r="DT109" s="181" t="str">
        <f t="shared" si="116"/>
        <v/>
      </c>
      <c r="DU109" s="78" t="str">
        <f t="shared" si="117"/>
        <v/>
      </c>
      <c r="DV109" s="75" t="str">
        <f>IF(OR(DU109="",$I109=""),"",IF(AND(DU109&lt;&gt;"",$CI109=DU109),INDEX(#REF!,MATCH($I109,#REF!,0),MATCH(DV$4,#REF!,0))+35,INDEX(#REF!,MATCH($I109,#REF!,0),MATCH(DV$4,#REF!,0))))</f>
        <v/>
      </c>
      <c r="DW109" s="180" t="str">
        <f t="shared" si="118"/>
        <v/>
      </c>
      <c r="DX109" s="75">
        <v>1</v>
      </c>
      <c r="DY109" s="154" t="str">
        <f t="shared" si="119"/>
        <v/>
      </c>
      <c r="DZ109" s="508"/>
      <c r="EA109" s="812"/>
      <c r="EB109" s="808"/>
      <c r="EC109" s="808"/>
      <c r="ED109" s="816"/>
      <c r="EE109" s="854"/>
      <c r="EF109" s="787"/>
      <c r="EG109" s="788"/>
      <c r="EH109" s="788"/>
      <c r="EI109" s="788"/>
      <c r="EJ109" s="789"/>
      <c r="EK109" s="787"/>
      <c r="EL109" s="788"/>
      <c r="EM109" s="788"/>
      <c r="EN109" s="788"/>
      <c r="EO109" s="789"/>
      <c r="EP109" s="787"/>
      <c r="EQ109" s="788"/>
      <c r="ER109" s="788"/>
      <c r="ES109" s="788"/>
      <c r="ET109" s="789"/>
      <c r="EU109" s="787"/>
      <c r="EV109" s="788"/>
      <c r="EW109" s="788"/>
      <c r="EX109" s="788"/>
      <c r="EY109" s="789"/>
      <c r="EZ109" s="787"/>
      <c r="FA109" s="788"/>
      <c r="FB109" s="788"/>
      <c r="FC109" s="788"/>
      <c r="FD109" s="793" t="s">
        <v>631</v>
      </c>
      <c r="FE109" s="889"/>
      <c r="FF109" s="797"/>
      <c r="FG109" s="797"/>
      <c r="FH109" s="797"/>
      <c r="FI109" s="798"/>
      <c r="FJ109" s="870"/>
      <c r="FK109" s="797"/>
      <c r="FL109" s="797"/>
      <c r="FM109" s="797"/>
      <c r="FN109" s="917"/>
      <c r="FO109" s="210"/>
      <c r="FP109" s="43"/>
      <c r="FQ109" s="43"/>
      <c r="FR109" s="55" t="str">
        <f t="shared" si="93"/>
        <v/>
      </c>
      <c r="FS109" s="43"/>
      <c r="FT109" s="56" t="str">
        <f>IF(AR109="","",INDEX($FZ$2:$GD$2,2,MATCH(AR109,#REF!,0)))</f>
        <v/>
      </c>
      <c r="FU109" s="57" t="str">
        <f>IF(AS109="","",INDEX($FZ$2:$GD$2,2,MATCH(AS109,#REF!,0)))</f>
        <v/>
      </c>
      <c r="FV109" s="57" t="str">
        <f>IF(AT109="","",INDEX($FZ$2:$GD$2,2,MATCH(AT109,#REF!,0)))</f>
        <v/>
      </c>
      <c r="FW109" s="57" t="str">
        <f>IF(AU109="","",INDEX($FZ$2:$GD$2,2,MATCH(AU109,#REF!,0)))</f>
        <v/>
      </c>
      <c r="FX109" s="57" t="str">
        <f>IF(AV109="","",INDEX($FZ$2:$GD$2,2,MATCH(AV109,#REF!,0)))</f>
        <v/>
      </c>
      <c r="FY109" s="57" t="str">
        <f>IF(AW109="","",INDEX($FZ$2:$GD$2,2,MATCH(AW109,#REF!,0)))</f>
        <v/>
      </c>
      <c r="FZ109" s="57" t="str">
        <f>IF(AX109="","",INDEX($FZ$2:$GD$2,2,MATCH(AX109,#REF!,0)))</f>
        <v/>
      </c>
      <c r="GA109" s="57" t="str">
        <f>IF(AY109="","",INDEX($FZ$2:$GD$2,2,MATCH(AY109,#REF!,0)))</f>
        <v/>
      </c>
      <c r="GB109" s="57" t="str">
        <f>IF(AZ109="","",INDEX($FZ$2:$GD$2,2,MATCH(AZ109,#REF!,0)))</f>
        <v/>
      </c>
      <c r="GC109" s="58" t="str">
        <f>IF(BA109="","",INDEX($FZ$2:$GD$2,2,MATCH(BA109,#REF!,0)))</f>
        <v/>
      </c>
      <c r="GD109" s="59" t="e">
        <f>SUMPRODUCT(FT109:GC109,#REF!)</f>
        <v>#REF!</v>
      </c>
      <c r="GE109" s="43"/>
      <c r="GF109" s="88" t="str">
        <f t="shared" si="94"/>
        <v/>
      </c>
      <c r="GG109" s="88" t="e">
        <f t="shared" si="95"/>
        <v>#REF!</v>
      </c>
      <c r="GH109" s="88" t="e">
        <f t="shared" si="96"/>
        <v>#REF!</v>
      </c>
      <c r="GI109" s="87" t="e">
        <f t="shared" si="97"/>
        <v>#REF!</v>
      </c>
      <c r="GJ109" s="87" t="str">
        <f t="shared" si="98"/>
        <v/>
      </c>
      <c r="GK109" s="87" t="str">
        <f t="shared" si="99"/>
        <v/>
      </c>
      <c r="GL109" s="87" t="str">
        <f t="shared" si="100"/>
        <v/>
      </c>
      <c r="GM109" s="87" t="str">
        <f t="shared" si="101"/>
        <v/>
      </c>
    </row>
    <row r="110" spans="1:195" s="13" customFormat="1" ht="22.5" customHeight="1" outlineLevel="1">
      <c r="A110" s="1014"/>
      <c r="B110" s="166"/>
      <c r="C110" s="494"/>
      <c r="D110" s="664" t="s">
        <v>471</v>
      </c>
      <c r="E110" s="688" t="s">
        <v>329</v>
      </c>
      <c r="F110" s="688">
        <v>1</v>
      </c>
      <c r="G110" s="688">
        <v>1</v>
      </c>
      <c r="H110" s="688">
        <v>1</v>
      </c>
      <c r="I110" s="663" t="s">
        <v>363</v>
      </c>
      <c r="J110" s="167"/>
      <c r="K110" s="165"/>
      <c r="L110" s="662">
        <v>1977</v>
      </c>
      <c r="M110" s="167" t="str">
        <f t="shared" si="103"/>
        <v>昭52</v>
      </c>
      <c r="N110" s="665">
        <f t="shared" si="130"/>
        <v>43</v>
      </c>
      <c r="O110" s="998">
        <v>1475</v>
      </c>
      <c r="P110" s="693" t="s">
        <v>614</v>
      </c>
      <c r="Q110" s="68"/>
      <c r="R110" s="168"/>
      <c r="S110" s="168"/>
      <c r="T110" s="169"/>
      <c r="U110" s="461" t="e">
        <f t="shared" si="120"/>
        <v>#DIV/0!</v>
      </c>
      <c r="V110" s="461" t="e">
        <f t="shared" si="121"/>
        <v>#DIV/0!</v>
      </c>
      <c r="W110" s="462" t="e">
        <f t="shared" si="122"/>
        <v>#DIV/0!</v>
      </c>
      <c r="X110" s="68"/>
      <c r="Y110" s="68"/>
      <c r="Z110" s="68"/>
      <c r="AA110" s="68"/>
      <c r="AB110" s="68"/>
      <c r="AC110" s="79" t="str">
        <f t="shared" si="123"/>
        <v>3: 1,000㎡以上</v>
      </c>
      <c r="AD110" s="69"/>
      <c r="AE110" s="69" t="str">
        <f t="shared" si="124"/>
        <v/>
      </c>
      <c r="AF110" s="170"/>
      <c r="AG110" s="170"/>
      <c r="AH110" s="171"/>
      <c r="AI110" s="170"/>
      <c r="AJ110" s="170"/>
      <c r="AK110" s="170"/>
      <c r="AL110" s="172"/>
      <c r="AM110" s="172"/>
      <c r="AN110" s="172"/>
      <c r="AO110" s="172"/>
      <c r="AP110" s="173"/>
      <c r="AQ110" s="463" t="str">
        <f t="shared" si="125"/>
        <v/>
      </c>
      <c r="AR110" s="464"/>
      <c r="AS110" s="464"/>
      <c r="AT110" s="464"/>
      <c r="AU110" s="464"/>
      <c r="AV110" s="464"/>
      <c r="AW110" s="464"/>
      <c r="AX110" s="464"/>
      <c r="AY110" s="464"/>
      <c r="AZ110" s="464"/>
      <c r="BA110" s="464"/>
      <c r="BB110" s="68">
        <f t="shared" si="126"/>
        <v>38</v>
      </c>
      <c r="BC110" s="68"/>
      <c r="BD110" s="68">
        <f t="shared" si="127"/>
        <v>38</v>
      </c>
      <c r="BE110" s="69" t="e">
        <f t="shared" si="133"/>
        <v>#REF!</v>
      </c>
      <c r="BF110" s="146"/>
      <c r="BG110" s="465"/>
      <c r="BH110" s="466"/>
      <c r="BI110" s="174"/>
      <c r="BJ110" s="175"/>
      <c r="BK110" s="467"/>
      <c r="BL110" s="465"/>
      <c r="BM110" s="441" t="str">
        <f t="shared" si="129"/>
        <v/>
      </c>
      <c r="BN110" s="663" t="s">
        <v>614</v>
      </c>
      <c r="BO110" s="663">
        <v>2</v>
      </c>
      <c r="BP110" s="441"/>
      <c r="BQ110" s="441"/>
      <c r="BR110" s="663"/>
      <c r="BS110" s="663"/>
      <c r="BT110" s="663"/>
      <c r="BU110" s="663"/>
      <c r="BV110" s="663"/>
      <c r="BW110" s="663"/>
      <c r="BX110" s="663"/>
      <c r="BY110" s="663"/>
      <c r="BZ110" s="441"/>
      <c r="CA110" s="695"/>
      <c r="CB110" s="696"/>
      <c r="CC110" s="499"/>
      <c r="CD110" s="192">
        <v>1</v>
      </c>
      <c r="CE110" s="177" t="str">
        <f>IF($I110="","",IFERROR(INDEX(#REF!,MATCH('一覧（改訂後・学校空調は中規模で表示ver）'!$I81,#REF!,0),MATCH($CD$4,#REF!,0)),""))</f>
        <v/>
      </c>
      <c r="CF110" s="178" t="str">
        <f t="shared" si="131"/>
        <v/>
      </c>
      <c r="CG110" s="176" t="str">
        <f t="shared" si="87"/>
        <v/>
      </c>
      <c r="CH110" s="179"/>
      <c r="CI110" s="106" t="str">
        <f t="shared" si="88"/>
        <v/>
      </c>
      <c r="CJ110" s="75" t="str">
        <f>IF(OR($CI110="",$I110=""),"",INDEX(#REF!,MATCH($I110,#REF!,0),MATCH(CI$4,#REF!,0)))</f>
        <v/>
      </c>
      <c r="CK110" s="180" t="str">
        <f t="shared" si="89"/>
        <v/>
      </c>
      <c r="CL110" s="75">
        <v>1</v>
      </c>
      <c r="CM110" s="181" t="str">
        <f t="shared" si="104"/>
        <v/>
      </c>
      <c r="CN110" s="107" t="e">
        <f>IF(OR(O110="",TYPE(O110)&lt;&gt;1),"",IF(OR(BM110="",INDEX(#REF!,MATCH('一覧（改訂後・学校空調は中規模で表示ver）'!$Q81,#REF!,0),MATCH('一覧（改訂後・学校空調は中規模で表示ver）'!CN$4,#REF!,0))="",INDEX(#REF!,MATCH('一覧（改訂後・学校空調は中規模で表示ver）'!$Q81,#REF!,0),MATCH('一覧（改訂後・学校空調は中規模で表示ver）'!CN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N$4,#REF!,0))+$L110)))</f>
        <v>#REF!</v>
      </c>
      <c r="CO110" s="75" t="e">
        <f>IF(OR(CN110="",$I110=""),"",IF(AND(CN110&lt;&gt;"",$CI110=CN110),INDEX(#REF!,MATCH($I110,#REF!,0),MATCH(CN$4,#REF!,0))+35,INDEX(#REF!,MATCH($I110,#REF!,0),MATCH(CN$4,#REF!,0))))</f>
        <v>#REF!</v>
      </c>
      <c r="CP110" s="180" t="e">
        <f t="shared" si="105"/>
        <v>#REF!</v>
      </c>
      <c r="CQ110" s="75">
        <v>1</v>
      </c>
      <c r="CR110" s="181" t="e">
        <f t="shared" si="106"/>
        <v>#REF!</v>
      </c>
      <c r="CS110" s="107" t="e">
        <f>IF(OR(O110="",TYPE(O110)&lt;&gt;1),"",IF(OR(BM110="",INDEX(#REF!,MATCH('一覧（改訂後・学校空調は中規模で表示ver）'!Q81,#REF!,0),MATCH(CS$4,#REF!,0))="",INDEX(#REF!,MATCH('一覧（改訂後・学校空調は中規模で表示ver）'!Q81,#REF!,0),MATCH(CS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S$4,#REF!,0))+$L110)))</f>
        <v>#REF!</v>
      </c>
      <c r="CT110" s="75" t="e">
        <f>IF(OR(CS110="",$I110=""),"",IF(BL110="中規模のみで残存維持",IF(AND($CI110=CS110,CS110&lt;&gt;""),INDEX(#REF!,MATCH($I110,#REF!,0),MATCH(CN$4,#REF!,0))+35,INDEX(#REF!,MATCH($I110,#REF!,0),MATCH(CN$4,#REF!,0))),IF(AND($CI110=CS110,CS110&lt;&gt;""),INDEX(#REF!,MATCH($I110,#REF!,0),MATCH(CI$4,#REF!,0))+35,INDEX(#REF!,MATCH($I110,#REF!,0),MATCH(CS$4,#REF!,0)))))</f>
        <v>#REF!</v>
      </c>
      <c r="CU110" s="180" t="e">
        <f t="shared" si="90"/>
        <v>#REF!</v>
      </c>
      <c r="CV110" s="75">
        <v>1</v>
      </c>
      <c r="CW110" s="181" t="e">
        <f t="shared" si="132"/>
        <v>#REF!</v>
      </c>
      <c r="CX110" s="107" t="e">
        <f>IF(OR(O110="",TYPE(O110)&lt;&gt;1),"",IF(OR(BM110="",,INDEX(#REF!,MATCH('一覧（改訂後・学校空調は中規模で表示ver）'!$Q81,#REF!,0),MATCH('一覧（改訂後・学校空調は中規模で表示ver）'!CX$4,#REF!,0))="",INDEX(#REF!,MATCH('一覧（改訂後・学校空調は中規模で表示ver）'!$Q81,#REF!,0),MATCH('一覧（改訂後・学校空調は中規模で表示ver）'!CX$4,#REF!,0))+L110&gt;=BM110),"",IF(OR(BL110="事後保全対応で更新",BL110="事後保全のみ更新せず"),"",INDEX(#REF!,MATCH('一覧（改訂後・学校空調は中規模で表示ver）'!$Q81,#REF!,0),MATCH('一覧（改訂後・学校空調は中規模で表示ver）'!CX$4,#REF!,0))+L110)))</f>
        <v>#REF!</v>
      </c>
      <c r="CY110" s="75" t="e">
        <f>IF(OR(CX110="",$I110=""),"",IF(AND(CX110&lt;&gt;"",$CI110=CX110),INDEX(#REF!,MATCH($I110,#REF!,0),MATCH(CI$4,#REF!,0))+35,INDEX(#REF!,MATCH($I110,#REF!,0),MATCH(CX$4,#REF!,0))))</f>
        <v>#REF!</v>
      </c>
      <c r="CZ110" s="180" t="e">
        <f t="shared" si="107"/>
        <v>#REF!</v>
      </c>
      <c r="DA110" s="75">
        <v>1</v>
      </c>
      <c r="DB110" s="182" t="e">
        <f t="shared" si="108"/>
        <v>#REF!</v>
      </c>
      <c r="DC110" s="109" t="str">
        <f t="shared" si="91"/>
        <v/>
      </c>
      <c r="DD110" s="76" t="str">
        <f t="shared" si="102"/>
        <v/>
      </c>
      <c r="DE110" s="82">
        <v>1</v>
      </c>
      <c r="DF110" s="183" t="str">
        <f t="shared" si="92"/>
        <v/>
      </c>
      <c r="DG110" s="85" t="str">
        <f>IF($DC110="","",INDEX(#REF!,MATCH($I110,#REF!,0),MATCH(DC$4,#REF!,0)))</f>
        <v/>
      </c>
      <c r="DH110" s="184" t="str">
        <f t="shared" si="109"/>
        <v/>
      </c>
      <c r="DI110" s="77">
        <v>3</v>
      </c>
      <c r="DJ110" s="185" t="str">
        <f t="shared" si="110"/>
        <v/>
      </c>
      <c r="DK110" s="78" t="str">
        <f t="shared" si="111"/>
        <v/>
      </c>
      <c r="DL110" s="75" t="str">
        <f>IF(OR(DK110="",$I110=""),"",IF(AND(DK110&lt;&gt;"",$CI110=DK110),INDEX(#REF!,MATCH($I110,#REF!,0),MATCH(DL$4,#REF!,0))+35,INDEX(#REF!,MATCH($I110,#REF!,0),MATCH(DL$4,#REF!,0))))</f>
        <v/>
      </c>
      <c r="DM110" s="180" t="str">
        <f t="shared" si="112"/>
        <v/>
      </c>
      <c r="DN110" s="75">
        <v>1</v>
      </c>
      <c r="DO110" s="181" t="str">
        <f t="shared" si="113"/>
        <v/>
      </c>
      <c r="DP110" s="78" t="str">
        <f t="shared" si="114"/>
        <v/>
      </c>
      <c r="DQ110" s="75" t="str">
        <f>IF(OR(DP110="",$I110=""),"",IF(AND($BM110=DP110,DP110&lt;&gt;""),INDEX(#REF!,MATCH($I110,#REF!,0),MATCH(DQ$4,#REF!,0))+35,INDEX(#REF!,MATCH($I110,#REF!,0),MATCH(DQ$4,#REF!,0))))</f>
        <v/>
      </c>
      <c r="DR110" s="180" t="str">
        <f t="shared" si="115"/>
        <v/>
      </c>
      <c r="DS110" s="75">
        <v>1</v>
      </c>
      <c r="DT110" s="181" t="str">
        <f t="shared" si="116"/>
        <v/>
      </c>
      <c r="DU110" s="78" t="str">
        <f t="shared" si="117"/>
        <v/>
      </c>
      <c r="DV110" s="75" t="str">
        <f>IF(OR(DU110="",$I110=""),"",IF(AND(DU110&lt;&gt;"",$CI110=DU110),INDEX(#REF!,MATCH($I110,#REF!,0),MATCH(DV$4,#REF!,0))+35,INDEX(#REF!,MATCH($I110,#REF!,0),MATCH(DV$4,#REF!,0))))</f>
        <v/>
      </c>
      <c r="DW110" s="180" t="str">
        <f t="shared" si="118"/>
        <v/>
      </c>
      <c r="DX110" s="75">
        <v>1</v>
      </c>
      <c r="DY110" s="154" t="str">
        <f t="shared" si="119"/>
        <v/>
      </c>
      <c r="DZ110" s="508"/>
      <c r="EA110" s="812"/>
      <c r="EB110" s="808"/>
      <c r="EC110" s="808"/>
      <c r="ED110" s="816"/>
      <c r="EE110" s="854"/>
      <c r="EF110" s="787"/>
      <c r="EG110" s="788"/>
      <c r="EH110" s="788"/>
      <c r="EI110" s="788"/>
      <c r="EJ110" s="789"/>
      <c r="EK110" s="787"/>
      <c r="EL110" s="788"/>
      <c r="EM110" s="788"/>
      <c r="EN110" s="788"/>
      <c r="EO110" s="789"/>
      <c r="EP110" s="787"/>
      <c r="EQ110" s="788"/>
      <c r="ER110" s="788"/>
      <c r="ES110" s="788"/>
      <c r="ET110" s="789"/>
      <c r="EU110" s="787"/>
      <c r="EV110" s="788"/>
      <c r="EW110" s="788"/>
      <c r="EX110" s="788"/>
      <c r="EY110" s="789"/>
      <c r="EZ110" s="787"/>
      <c r="FA110" s="788"/>
      <c r="FB110" s="788"/>
      <c r="FC110" s="788"/>
      <c r="FD110" s="789"/>
      <c r="FE110" s="886" t="s">
        <v>631</v>
      </c>
      <c r="FF110" s="796" t="s">
        <v>631</v>
      </c>
      <c r="FG110" s="797"/>
      <c r="FH110" s="797"/>
      <c r="FI110" s="798"/>
      <c r="FJ110" s="870"/>
      <c r="FK110" s="797"/>
      <c r="FL110" s="797"/>
      <c r="FM110" s="797"/>
      <c r="FN110" s="917"/>
      <c r="FO110" s="210"/>
      <c r="FP110" s="43"/>
      <c r="FQ110" s="43"/>
      <c r="FR110" s="55" t="str">
        <f t="shared" si="93"/>
        <v/>
      </c>
      <c r="FS110" s="43"/>
      <c r="FT110" s="56" t="str">
        <f>IF(AR110="","",INDEX($FZ$2:$GD$2,2,MATCH(AR110,#REF!,0)))</f>
        <v/>
      </c>
      <c r="FU110" s="57" t="str">
        <f>IF(AS110="","",INDEX($FZ$2:$GD$2,2,MATCH(AS110,#REF!,0)))</f>
        <v/>
      </c>
      <c r="FV110" s="57" t="str">
        <f>IF(AT110="","",INDEX($FZ$2:$GD$2,2,MATCH(AT110,#REF!,0)))</f>
        <v/>
      </c>
      <c r="FW110" s="57" t="str">
        <f>IF(AU110="","",INDEX($FZ$2:$GD$2,2,MATCH(AU110,#REF!,0)))</f>
        <v/>
      </c>
      <c r="FX110" s="57" t="str">
        <f>IF(AV110="","",INDEX($FZ$2:$GD$2,2,MATCH(AV110,#REF!,0)))</f>
        <v/>
      </c>
      <c r="FY110" s="57" t="str">
        <f>IF(AW110="","",INDEX($FZ$2:$GD$2,2,MATCH(AW110,#REF!,0)))</f>
        <v/>
      </c>
      <c r="FZ110" s="57" t="str">
        <f>IF(AX110="","",INDEX($FZ$2:$GD$2,2,MATCH(AX110,#REF!,0)))</f>
        <v/>
      </c>
      <c r="GA110" s="57" t="str">
        <f>IF(AY110="","",INDEX($FZ$2:$GD$2,2,MATCH(AY110,#REF!,0)))</f>
        <v/>
      </c>
      <c r="GB110" s="57" t="str">
        <f>IF(AZ110="","",INDEX($FZ$2:$GD$2,2,MATCH(AZ110,#REF!,0)))</f>
        <v/>
      </c>
      <c r="GC110" s="58" t="str">
        <f>IF(BA110="","",INDEX($FZ$2:$GD$2,2,MATCH(BA110,#REF!,0)))</f>
        <v/>
      </c>
      <c r="GD110" s="59" t="e">
        <f>SUMPRODUCT(FT110:GC110,#REF!)</f>
        <v>#REF!</v>
      </c>
      <c r="GE110" s="43"/>
      <c r="GF110" s="88" t="str">
        <f t="shared" si="94"/>
        <v/>
      </c>
      <c r="GG110" s="88" t="e">
        <f t="shared" si="95"/>
        <v>#REF!</v>
      </c>
      <c r="GH110" s="88" t="e">
        <f t="shared" si="96"/>
        <v>#REF!</v>
      </c>
      <c r="GI110" s="87" t="e">
        <f t="shared" si="97"/>
        <v>#REF!</v>
      </c>
      <c r="GJ110" s="87" t="str">
        <f t="shared" si="98"/>
        <v/>
      </c>
      <c r="GK110" s="87" t="str">
        <f t="shared" si="99"/>
        <v/>
      </c>
      <c r="GL110" s="87" t="str">
        <f t="shared" si="100"/>
        <v/>
      </c>
      <c r="GM110" s="87" t="str">
        <f t="shared" si="101"/>
        <v/>
      </c>
    </row>
    <row r="111" spans="1:195" s="13" customFormat="1" ht="22.5" customHeight="1" outlineLevel="1">
      <c r="A111" s="1014"/>
      <c r="B111" s="166"/>
      <c r="C111" s="494"/>
      <c r="D111" s="664" t="s">
        <v>471</v>
      </c>
      <c r="E111" s="688" t="s">
        <v>330</v>
      </c>
      <c r="F111" s="688">
        <v>1</v>
      </c>
      <c r="G111" s="688">
        <v>1</v>
      </c>
      <c r="H111" s="688">
        <v>1</v>
      </c>
      <c r="I111" s="663" t="s">
        <v>363</v>
      </c>
      <c r="J111" s="167"/>
      <c r="K111" s="165"/>
      <c r="L111" s="662">
        <v>1978</v>
      </c>
      <c r="M111" s="167" t="str">
        <f t="shared" si="103"/>
        <v>昭53</v>
      </c>
      <c r="N111" s="665">
        <f t="shared" si="130"/>
        <v>42</v>
      </c>
      <c r="O111" s="998">
        <v>722.7</v>
      </c>
      <c r="P111" s="693" t="s">
        <v>614</v>
      </c>
      <c r="Q111" s="68"/>
      <c r="R111" s="168"/>
      <c r="S111" s="168"/>
      <c r="T111" s="169"/>
      <c r="U111" s="461" t="e">
        <f t="shared" si="120"/>
        <v>#DIV/0!</v>
      </c>
      <c r="V111" s="461" t="e">
        <f t="shared" si="121"/>
        <v>#DIV/0!</v>
      </c>
      <c r="W111" s="462" t="e">
        <f t="shared" si="122"/>
        <v>#DIV/0!</v>
      </c>
      <c r="X111" s="68"/>
      <c r="Y111" s="68"/>
      <c r="Z111" s="68"/>
      <c r="AA111" s="68"/>
      <c r="AB111" s="68"/>
      <c r="AC111" s="79" t="str">
        <f t="shared" si="123"/>
        <v>4: 500㎡以上</v>
      </c>
      <c r="AD111" s="69"/>
      <c r="AE111" s="69" t="str">
        <f t="shared" si="124"/>
        <v/>
      </c>
      <c r="AF111" s="170"/>
      <c r="AG111" s="170"/>
      <c r="AH111" s="171"/>
      <c r="AI111" s="170"/>
      <c r="AJ111" s="170"/>
      <c r="AK111" s="170"/>
      <c r="AL111" s="172"/>
      <c r="AM111" s="172"/>
      <c r="AN111" s="172"/>
      <c r="AO111" s="172"/>
      <c r="AP111" s="173"/>
      <c r="AQ111" s="463" t="str">
        <f t="shared" si="125"/>
        <v/>
      </c>
      <c r="AR111" s="464"/>
      <c r="AS111" s="464"/>
      <c r="AT111" s="464"/>
      <c r="AU111" s="464"/>
      <c r="AV111" s="464"/>
      <c r="AW111" s="464"/>
      <c r="AX111" s="464"/>
      <c r="AY111" s="464"/>
      <c r="AZ111" s="464"/>
      <c r="BA111" s="464"/>
      <c r="BB111" s="68">
        <f t="shared" si="126"/>
        <v>37</v>
      </c>
      <c r="BC111" s="68"/>
      <c r="BD111" s="68">
        <f t="shared" si="127"/>
        <v>37</v>
      </c>
      <c r="BE111" s="69" t="e">
        <f t="shared" si="133"/>
        <v>#REF!</v>
      </c>
      <c r="BF111" s="146"/>
      <c r="BG111" s="465"/>
      <c r="BH111" s="466"/>
      <c r="BI111" s="174"/>
      <c r="BJ111" s="175"/>
      <c r="BK111" s="467"/>
      <c r="BL111" s="465"/>
      <c r="BM111" s="441" t="str">
        <f t="shared" si="129"/>
        <v/>
      </c>
      <c r="BN111" s="663" t="s">
        <v>614</v>
      </c>
      <c r="BO111" s="663">
        <v>2</v>
      </c>
      <c r="BP111" s="441"/>
      <c r="BQ111" s="441"/>
      <c r="BR111" s="663"/>
      <c r="BS111" s="663"/>
      <c r="BT111" s="663"/>
      <c r="BU111" s="663"/>
      <c r="BV111" s="663"/>
      <c r="BW111" s="663"/>
      <c r="BX111" s="663"/>
      <c r="BY111" s="663"/>
      <c r="BZ111" s="441"/>
      <c r="CA111" s="695"/>
      <c r="CB111" s="696"/>
      <c r="CC111" s="499"/>
      <c r="CD111" s="192">
        <v>1</v>
      </c>
      <c r="CE111" s="177" t="str">
        <f>IF($I111="","",IFERROR(INDEX(#REF!,MATCH('一覧（改訂後・学校空調は中規模で表示ver）'!$I77,#REF!,0),MATCH($CD$4,#REF!,0)),""))</f>
        <v/>
      </c>
      <c r="CF111" s="178" t="str">
        <f t="shared" si="131"/>
        <v/>
      </c>
      <c r="CG111" s="176" t="str">
        <f t="shared" si="87"/>
        <v/>
      </c>
      <c r="CH111" s="179"/>
      <c r="CI111" s="106" t="str">
        <f t="shared" si="88"/>
        <v/>
      </c>
      <c r="CJ111" s="75" t="str">
        <f>IF(OR($CI111="",$I111=""),"",INDEX(#REF!,MATCH($I111,#REF!,0),MATCH(CI$4,#REF!,0)))</f>
        <v/>
      </c>
      <c r="CK111" s="180" t="str">
        <f t="shared" si="89"/>
        <v/>
      </c>
      <c r="CL111" s="75">
        <v>1</v>
      </c>
      <c r="CM111" s="181" t="str">
        <f t="shared" si="104"/>
        <v/>
      </c>
      <c r="CN111" s="107" t="e">
        <f>IF(OR(O111="",TYPE(O111)&lt;&gt;1),"",IF(OR(BM111="",INDEX(#REF!,MATCH('一覧（改訂後・学校空調は中規模で表示ver）'!$Q77,#REF!,0),MATCH('一覧（改訂後・学校空調は中規模で表示ver）'!CN$4,#REF!,0))="",INDEX(#REF!,MATCH('一覧（改訂後・学校空調は中規模で表示ver）'!$Q77,#REF!,0),MATCH('一覧（改訂後・学校空調は中規模で表示ver）'!CN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N$4,#REF!,0))+$L111)))</f>
        <v>#REF!</v>
      </c>
      <c r="CO111" s="75" t="e">
        <f>IF(OR(CN111="",$I111=""),"",IF(AND(CN111&lt;&gt;"",$CI111=CN111),INDEX(#REF!,MATCH($I111,#REF!,0),MATCH(CN$4,#REF!,0))+35,INDEX(#REF!,MATCH($I111,#REF!,0),MATCH(CN$4,#REF!,0))))</f>
        <v>#REF!</v>
      </c>
      <c r="CP111" s="180" t="e">
        <f t="shared" si="105"/>
        <v>#REF!</v>
      </c>
      <c r="CQ111" s="75">
        <v>1</v>
      </c>
      <c r="CR111" s="181" t="e">
        <f t="shared" si="106"/>
        <v>#REF!</v>
      </c>
      <c r="CS111" s="107" t="e">
        <f>IF(OR(O111="",TYPE(O111)&lt;&gt;1),"",IF(OR(BM111="",INDEX(#REF!,MATCH('一覧（改訂後・学校空調は中規模で表示ver）'!Q77,#REF!,0),MATCH(CS$4,#REF!,0))="",INDEX(#REF!,MATCH('一覧（改訂後・学校空調は中規模で表示ver）'!Q77,#REF!,0),MATCH(CS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S$4,#REF!,0))+$L111)))</f>
        <v>#REF!</v>
      </c>
      <c r="CT111" s="75" t="e">
        <f>IF(OR(CS111="",$I111=""),"",IF(BL111="中規模のみで残存維持",IF(AND($CI111=CS111,CS111&lt;&gt;""),INDEX(#REF!,MATCH($I111,#REF!,0),MATCH(CN$4,#REF!,0))+35,INDEX(#REF!,MATCH($I111,#REF!,0),MATCH(CN$4,#REF!,0))),IF(AND($CI111=CS111,CS111&lt;&gt;""),INDEX(#REF!,MATCH($I111,#REF!,0),MATCH(CI$4,#REF!,0))+35,INDEX(#REF!,MATCH($I111,#REF!,0),MATCH(CS$4,#REF!,0)))))</f>
        <v>#REF!</v>
      </c>
      <c r="CU111" s="180" t="e">
        <f t="shared" si="90"/>
        <v>#REF!</v>
      </c>
      <c r="CV111" s="75">
        <v>1</v>
      </c>
      <c r="CW111" s="181" t="e">
        <f t="shared" si="132"/>
        <v>#REF!</v>
      </c>
      <c r="CX111" s="107" t="e">
        <f>IF(OR(O111="",TYPE(O111)&lt;&gt;1),"",IF(OR(BM111="",,INDEX(#REF!,MATCH('一覧（改訂後・学校空調は中規模で表示ver）'!$Q77,#REF!,0),MATCH('一覧（改訂後・学校空調は中規模で表示ver）'!CX$4,#REF!,0))="",INDEX(#REF!,MATCH('一覧（改訂後・学校空調は中規模で表示ver）'!$Q77,#REF!,0),MATCH('一覧（改訂後・学校空調は中規模で表示ver）'!CX$4,#REF!,0))+L111&gt;=BM111),"",IF(OR(BL111="事後保全対応で更新",BL111="事後保全のみ更新せず"),"",INDEX(#REF!,MATCH('一覧（改訂後・学校空調は中規模で表示ver）'!$Q77,#REF!,0),MATCH('一覧（改訂後・学校空調は中規模で表示ver）'!CX$4,#REF!,0))+L111)))</f>
        <v>#REF!</v>
      </c>
      <c r="CY111" s="75" t="e">
        <f>IF(OR(CX111="",$I111=""),"",IF(AND(CX111&lt;&gt;"",$CI111=CX111),INDEX(#REF!,MATCH($I111,#REF!,0),MATCH(CI$4,#REF!,0))+35,INDEX(#REF!,MATCH($I111,#REF!,0),MATCH(CX$4,#REF!,0))))</f>
        <v>#REF!</v>
      </c>
      <c r="CZ111" s="180" t="e">
        <f t="shared" si="107"/>
        <v>#REF!</v>
      </c>
      <c r="DA111" s="75">
        <v>1</v>
      </c>
      <c r="DB111" s="182" t="e">
        <f t="shared" si="108"/>
        <v>#REF!</v>
      </c>
      <c r="DC111" s="109" t="str">
        <f t="shared" si="91"/>
        <v/>
      </c>
      <c r="DD111" s="76" t="str">
        <f t="shared" si="102"/>
        <v/>
      </c>
      <c r="DE111" s="82">
        <v>1</v>
      </c>
      <c r="DF111" s="183" t="str">
        <f t="shared" si="92"/>
        <v/>
      </c>
      <c r="DG111" s="85" t="str">
        <f>IF($DC111="","",INDEX(#REF!,MATCH($I111,#REF!,0),MATCH(DC$4,#REF!,0)))</f>
        <v/>
      </c>
      <c r="DH111" s="184" t="str">
        <f t="shared" si="109"/>
        <v/>
      </c>
      <c r="DI111" s="77">
        <v>3</v>
      </c>
      <c r="DJ111" s="185" t="str">
        <f t="shared" si="110"/>
        <v/>
      </c>
      <c r="DK111" s="78" t="str">
        <f t="shared" si="111"/>
        <v/>
      </c>
      <c r="DL111" s="75" t="str">
        <f>IF(OR(DK111="",$I111=""),"",IF(AND(DK111&lt;&gt;"",$CI111=DK111),INDEX(#REF!,MATCH($I111,#REF!,0),MATCH(DL$4,#REF!,0))+35,INDEX(#REF!,MATCH($I111,#REF!,0),MATCH(DL$4,#REF!,0))))</f>
        <v/>
      </c>
      <c r="DM111" s="180" t="str">
        <f t="shared" si="112"/>
        <v/>
      </c>
      <c r="DN111" s="75">
        <v>1</v>
      </c>
      <c r="DO111" s="181" t="str">
        <f t="shared" si="113"/>
        <v/>
      </c>
      <c r="DP111" s="78" t="str">
        <f t="shared" si="114"/>
        <v/>
      </c>
      <c r="DQ111" s="75" t="str">
        <f>IF(OR(DP111="",$I111=""),"",IF(AND($BM111=DP111,DP111&lt;&gt;""),INDEX(#REF!,MATCH($I111,#REF!,0),MATCH(DQ$4,#REF!,0))+35,INDEX(#REF!,MATCH($I111,#REF!,0),MATCH(DQ$4,#REF!,0))))</f>
        <v/>
      </c>
      <c r="DR111" s="180" t="str">
        <f t="shared" si="115"/>
        <v/>
      </c>
      <c r="DS111" s="75">
        <v>1</v>
      </c>
      <c r="DT111" s="181" t="str">
        <f t="shared" si="116"/>
        <v/>
      </c>
      <c r="DU111" s="78" t="str">
        <f t="shared" si="117"/>
        <v/>
      </c>
      <c r="DV111" s="75" t="str">
        <f>IF(OR(DU111="",$I111=""),"",IF(AND(DU111&lt;&gt;"",$CI111=DU111),INDEX(#REF!,MATCH($I111,#REF!,0),MATCH(DV$4,#REF!,0))+35,INDEX(#REF!,MATCH($I111,#REF!,0),MATCH(DV$4,#REF!,0))))</f>
        <v/>
      </c>
      <c r="DW111" s="180" t="str">
        <f t="shared" si="118"/>
        <v/>
      </c>
      <c r="DX111" s="75">
        <v>1</v>
      </c>
      <c r="DY111" s="154" t="str">
        <f t="shared" si="119"/>
        <v/>
      </c>
      <c r="DZ111" s="508"/>
      <c r="EA111" s="812"/>
      <c r="EB111" s="808"/>
      <c r="EC111" s="808"/>
      <c r="ED111" s="816"/>
      <c r="EE111" s="854"/>
      <c r="EF111" s="787"/>
      <c r="EG111" s="788"/>
      <c r="EH111" s="788"/>
      <c r="EI111" s="788"/>
      <c r="EJ111" s="789"/>
      <c r="EK111" s="787"/>
      <c r="EL111" s="788"/>
      <c r="EM111" s="788"/>
      <c r="EN111" s="788"/>
      <c r="EO111" s="789"/>
      <c r="EP111" s="787"/>
      <c r="EQ111" s="788"/>
      <c r="ER111" s="788"/>
      <c r="ES111" s="788"/>
      <c r="ET111" s="789"/>
      <c r="EU111" s="787"/>
      <c r="EV111" s="788"/>
      <c r="EW111" s="788"/>
      <c r="EX111" s="788"/>
      <c r="EY111" s="789"/>
      <c r="EZ111" s="787"/>
      <c r="FA111" s="788"/>
      <c r="FB111" s="788"/>
      <c r="FC111" s="788"/>
      <c r="FD111" s="789"/>
      <c r="FE111" s="787"/>
      <c r="FF111" s="788"/>
      <c r="FG111" s="796" t="s">
        <v>631</v>
      </c>
      <c r="FH111" s="797"/>
      <c r="FI111" s="798"/>
      <c r="FJ111" s="870"/>
      <c r="FK111" s="797"/>
      <c r="FL111" s="797"/>
      <c r="FM111" s="797"/>
      <c r="FN111" s="917"/>
      <c r="FO111" s="210"/>
      <c r="FP111" s="43"/>
      <c r="FQ111" s="43"/>
      <c r="FR111" s="55" t="str">
        <f t="shared" si="93"/>
        <v/>
      </c>
      <c r="FS111" s="43"/>
      <c r="FT111" s="56" t="str">
        <f>IF(AR111="","",INDEX($FZ$2:$GD$2,2,MATCH(AR111,#REF!,0)))</f>
        <v/>
      </c>
      <c r="FU111" s="57" t="str">
        <f>IF(AS111="","",INDEX($FZ$2:$GD$2,2,MATCH(AS111,#REF!,0)))</f>
        <v/>
      </c>
      <c r="FV111" s="57" t="str">
        <f>IF(AT111="","",INDEX($FZ$2:$GD$2,2,MATCH(AT111,#REF!,0)))</f>
        <v/>
      </c>
      <c r="FW111" s="57" t="str">
        <f>IF(AU111="","",INDEX($FZ$2:$GD$2,2,MATCH(AU111,#REF!,0)))</f>
        <v/>
      </c>
      <c r="FX111" s="57" t="str">
        <f>IF(AV111="","",INDEX($FZ$2:$GD$2,2,MATCH(AV111,#REF!,0)))</f>
        <v/>
      </c>
      <c r="FY111" s="57" t="str">
        <f>IF(AW111="","",INDEX($FZ$2:$GD$2,2,MATCH(AW111,#REF!,0)))</f>
        <v/>
      </c>
      <c r="FZ111" s="57" t="str">
        <f>IF(AX111="","",INDEX($FZ$2:$GD$2,2,MATCH(AX111,#REF!,0)))</f>
        <v/>
      </c>
      <c r="GA111" s="57" t="str">
        <f>IF(AY111="","",INDEX($FZ$2:$GD$2,2,MATCH(AY111,#REF!,0)))</f>
        <v/>
      </c>
      <c r="GB111" s="57" t="str">
        <f>IF(AZ111="","",INDEX($FZ$2:$GD$2,2,MATCH(AZ111,#REF!,0)))</f>
        <v/>
      </c>
      <c r="GC111" s="58" t="str">
        <f>IF(BA111="","",INDEX($FZ$2:$GD$2,2,MATCH(BA111,#REF!,0)))</f>
        <v/>
      </c>
      <c r="GD111" s="59" t="e">
        <f>SUMPRODUCT(FT111:GC111,#REF!)</f>
        <v>#REF!</v>
      </c>
      <c r="GE111" s="43"/>
      <c r="GF111" s="88" t="str">
        <f t="shared" si="94"/>
        <v/>
      </c>
      <c r="GG111" s="88" t="e">
        <f t="shared" si="95"/>
        <v>#REF!</v>
      </c>
      <c r="GH111" s="88" t="e">
        <f t="shared" si="96"/>
        <v>#REF!</v>
      </c>
      <c r="GI111" s="87" t="e">
        <f t="shared" si="97"/>
        <v>#REF!</v>
      </c>
      <c r="GJ111" s="87" t="str">
        <f t="shared" si="98"/>
        <v/>
      </c>
      <c r="GK111" s="87" t="str">
        <f t="shared" si="99"/>
        <v/>
      </c>
      <c r="GL111" s="87" t="str">
        <f t="shared" si="100"/>
        <v/>
      </c>
      <c r="GM111" s="87" t="str">
        <f t="shared" si="101"/>
        <v/>
      </c>
    </row>
    <row r="112" spans="1:195" s="13" customFormat="1" ht="22.5" customHeight="1" outlineLevel="1">
      <c r="A112" s="1014"/>
      <c r="B112" s="166"/>
      <c r="C112" s="494"/>
      <c r="D112" s="664" t="s">
        <v>471</v>
      </c>
      <c r="E112" s="688" t="s">
        <v>331</v>
      </c>
      <c r="F112" s="688">
        <v>1</v>
      </c>
      <c r="G112" s="688">
        <v>1</v>
      </c>
      <c r="H112" s="688">
        <v>1</v>
      </c>
      <c r="I112" s="663" t="s">
        <v>363</v>
      </c>
      <c r="J112" s="167"/>
      <c r="K112" s="165"/>
      <c r="L112" s="662">
        <v>1981</v>
      </c>
      <c r="M112" s="167" t="str">
        <f t="shared" si="103"/>
        <v>昭56</v>
      </c>
      <c r="N112" s="665">
        <f t="shared" si="130"/>
        <v>39</v>
      </c>
      <c r="O112" s="998">
        <v>664.25</v>
      </c>
      <c r="P112" s="693" t="s">
        <v>614</v>
      </c>
      <c r="Q112" s="68"/>
      <c r="R112" s="168"/>
      <c r="S112" s="168"/>
      <c r="T112" s="169"/>
      <c r="U112" s="461" t="e">
        <f t="shared" si="120"/>
        <v>#DIV/0!</v>
      </c>
      <c r="V112" s="461" t="e">
        <f t="shared" si="121"/>
        <v>#DIV/0!</v>
      </c>
      <c r="W112" s="462" t="e">
        <f t="shared" si="122"/>
        <v>#DIV/0!</v>
      </c>
      <c r="X112" s="68"/>
      <c r="Y112" s="68"/>
      <c r="Z112" s="68"/>
      <c r="AA112" s="68"/>
      <c r="AB112" s="68"/>
      <c r="AC112" s="79" t="str">
        <f t="shared" si="123"/>
        <v>4: 500㎡以上</v>
      </c>
      <c r="AD112" s="69"/>
      <c r="AE112" s="69" t="str">
        <f t="shared" si="124"/>
        <v/>
      </c>
      <c r="AF112" s="170"/>
      <c r="AG112" s="170"/>
      <c r="AH112" s="171"/>
      <c r="AI112" s="170"/>
      <c r="AJ112" s="170"/>
      <c r="AK112" s="170"/>
      <c r="AL112" s="172"/>
      <c r="AM112" s="172"/>
      <c r="AN112" s="172"/>
      <c r="AO112" s="172"/>
      <c r="AP112" s="173"/>
      <c r="AQ112" s="463" t="str">
        <f t="shared" si="125"/>
        <v/>
      </c>
      <c r="AR112" s="464"/>
      <c r="AS112" s="464"/>
      <c r="AT112" s="464"/>
      <c r="AU112" s="464"/>
      <c r="AV112" s="464"/>
      <c r="AW112" s="464"/>
      <c r="AX112" s="464"/>
      <c r="AY112" s="464"/>
      <c r="AZ112" s="464"/>
      <c r="BA112" s="464"/>
      <c r="BB112" s="68">
        <f t="shared" si="126"/>
        <v>34</v>
      </c>
      <c r="BC112" s="68"/>
      <c r="BD112" s="68">
        <f t="shared" si="127"/>
        <v>34</v>
      </c>
      <c r="BE112" s="69" t="e">
        <f t="shared" si="133"/>
        <v>#REF!</v>
      </c>
      <c r="BF112" s="146"/>
      <c r="BG112" s="465"/>
      <c r="BH112" s="466"/>
      <c r="BI112" s="174"/>
      <c r="BJ112" s="175"/>
      <c r="BK112" s="467"/>
      <c r="BL112" s="465"/>
      <c r="BM112" s="441" t="str">
        <f t="shared" si="129"/>
        <v/>
      </c>
      <c r="BN112" s="663" t="s">
        <v>614</v>
      </c>
      <c r="BO112" s="663">
        <v>2</v>
      </c>
      <c r="BP112" s="441"/>
      <c r="BQ112" s="441"/>
      <c r="BR112" s="663"/>
      <c r="BS112" s="663"/>
      <c r="BT112" s="663"/>
      <c r="BU112" s="663"/>
      <c r="BV112" s="663"/>
      <c r="BW112" s="663"/>
      <c r="BX112" s="663"/>
      <c r="BY112" s="663"/>
      <c r="BZ112" s="441"/>
      <c r="CA112" s="695"/>
      <c r="CB112" s="696"/>
      <c r="CC112" s="499"/>
      <c r="CD112" s="192">
        <v>1</v>
      </c>
      <c r="CE112" s="177" t="str">
        <f>IF($I112="","",IFERROR(INDEX(#REF!,MATCH('一覧（改訂後・学校空調は中規模で表示ver）'!$I88,#REF!,0),MATCH($CD$4,#REF!,0)),""))</f>
        <v/>
      </c>
      <c r="CF112" s="178" t="str">
        <f t="shared" si="131"/>
        <v/>
      </c>
      <c r="CG112" s="176" t="str">
        <f t="shared" si="87"/>
        <v/>
      </c>
      <c r="CH112" s="179"/>
      <c r="CI112" s="106" t="str">
        <f t="shared" si="88"/>
        <v/>
      </c>
      <c r="CJ112" s="75" t="str">
        <f>IF(OR($CI112="",$I112=""),"",INDEX(#REF!,MATCH($I112,#REF!,0),MATCH(CI$4,#REF!,0)))</f>
        <v/>
      </c>
      <c r="CK112" s="180" t="str">
        <f t="shared" si="89"/>
        <v/>
      </c>
      <c r="CL112" s="75">
        <v>1</v>
      </c>
      <c r="CM112" s="181" t="str">
        <f t="shared" si="104"/>
        <v/>
      </c>
      <c r="CN112" s="107" t="e">
        <f>IF(OR(O112="",TYPE(O112)&lt;&gt;1),"",IF(OR(BM112="",INDEX(#REF!,MATCH('一覧（改訂後・学校空調は中規模で表示ver）'!$Q88,#REF!,0),MATCH('一覧（改訂後・学校空調は中規模で表示ver）'!CN$4,#REF!,0))="",INDEX(#REF!,MATCH('一覧（改訂後・学校空調は中規模で表示ver）'!$Q88,#REF!,0),MATCH('一覧（改訂後・学校空調は中規模で表示ver）'!CN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N$4,#REF!,0))+$L112)))</f>
        <v>#REF!</v>
      </c>
      <c r="CO112" s="75" t="e">
        <f>IF(OR(CN112="",$I112=""),"",IF(AND(CN112&lt;&gt;"",$CI112=CN112),INDEX(#REF!,MATCH($I112,#REF!,0),MATCH(CN$4,#REF!,0))+35,INDEX(#REF!,MATCH($I112,#REF!,0),MATCH(CN$4,#REF!,0))))</f>
        <v>#REF!</v>
      </c>
      <c r="CP112" s="180" t="e">
        <f t="shared" si="105"/>
        <v>#REF!</v>
      </c>
      <c r="CQ112" s="75">
        <v>1</v>
      </c>
      <c r="CR112" s="181" t="e">
        <f t="shared" si="106"/>
        <v>#REF!</v>
      </c>
      <c r="CS112" s="107" t="e">
        <f>IF(OR(O112="",TYPE(O112)&lt;&gt;1),"",IF(OR(BM112="",INDEX(#REF!,MATCH('一覧（改訂後・学校空調は中規模で表示ver）'!Q88,#REF!,0),MATCH(CS$4,#REF!,0))="",INDEX(#REF!,MATCH('一覧（改訂後・学校空調は中規模で表示ver）'!Q88,#REF!,0),MATCH(CS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S$4,#REF!,0))+$L112)))</f>
        <v>#REF!</v>
      </c>
      <c r="CT112" s="75" t="e">
        <f>IF(OR(CS112="",$I112=""),"",IF(BL112="中規模のみで残存維持",IF(AND($CI112=CS112,CS112&lt;&gt;""),INDEX(#REF!,MATCH($I112,#REF!,0),MATCH(CN$4,#REF!,0))+35,INDEX(#REF!,MATCH($I112,#REF!,0),MATCH(CN$4,#REF!,0))),IF(AND($CI112=CS112,CS112&lt;&gt;""),INDEX(#REF!,MATCH($I112,#REF!,0),MATCH(CI$4,#REF!,0))+35,INDEX(#REF!,MATCH($I112,#REF!,0),MATCH(CS$4,#REF!,0)))))</f>
        <v>#REF!</v>
      </c>
      <c r="CU112" s="180" t="e">
        <f t="shared" si="90"/>
        <v>#REF!</v>
      </c>
      <c r="CV112" s="75">
        <v>1</v>
      </c>
      <c r="CW112" s="181" t="e">
        <f t="shared" si="132"/>
        <v>#REF!</v>
      </c>
      <c r="CX112" s="107" t="e">
        <f>IF(OR(O112="",TYPE(O112)&lt;&gt;1),"",IF(OR(BM112="",,INDEX(#REF!,MATCH('一覧（改訂後・学校空調は中規模で表示ver）'!$Q88,#REF!,0),MATCH('一覧（改訂後・学校空調は中規模で表示ver）'!CX$4,#REF!,0))="",INDEX(#REF!,MATCH('一覧（改訂後・学校空調は中規模で表示ver）'!$Q88,#REF!,0),MATCH('一覧（改訂後・学校空調は中規模で表示ver）'!CX$4,#REF!,0))+L112&gt;=BM112),"",IF(OR(BL112="事後保全対応で更新",BL112="事後保全のみ更新せず"),"",INDEX(#REF!,MATCH('一覧（改訂後・学校空調は中規模で表示ver）'!$Q88,#REF!,0),MATCH('一覧（改訂後・学校空調は中規模で表示ver）'!CX$4,#REF!,0))+L112)))</f>
        <v>#REF!</v>
      </c>
      <c r="CY112" s="75" t="e">
        <f>IF(OR(CX112="",$I112=""),"",IF(AND(CX112&lt;&gt;"",$CI112=CX112),INDEX(#REF!,MATCH($I112,#REF!,0),MATCH(CI$4,#REF!,0))+35,INDEX(#REF!,MATCH($I112,#REF!,0),MATCH(CX$4,#REF!,0))))</f>
        <v>#REF!</v>
      </c>
      <c r="CZ112" s="180" t="e">
        <f t="shared" si="107"/>
        <v>#REF!</v>
      </c>
      <c r="DA112" s="75">
        <v>1</v>
      </c>
      <c r="DB112" s="182" t="e">
        <f t="shared" si="108"/>
        <v>#REF!</v>
      </c>
      <c r="DC112" s="109" t="str">
        <f t="shared" si="91"/>
        <v/>
      </c>
      <c r="DD112" s="76" t="str">
        <f t="shared" si="102"/>
        <v/>
      </c>
      <c r="DE112" s="82">
        <v>1</v>
      </c>
      <c r="DF112" s="183" t="str">
        <f t="shared" si="92"/>
        <v/>
      </c>
      <c r="DG112" s="85" t="str">
        <f>IF($DC112="","",INDEX(#REF!,MATCH($I112,#REF!,0),MATCH(DC$4,#REF!,0)))</f>
        <v/>
      </c>
      <c r="DH112" s="184" t="str">
        <f t="shared" si="109"/>
        <v/>
      </c>
      <c r="DI112" s="77">
        <v>3</v>
      </c>
      <c r="DJ112" s="185" t="str">
        <f t="shared" si="110"/>
        <v/>
      </c>
      <c r="DK112" s="78" t="str">
        <f t="shared" si="111"/>
        <v/>
      </c>
      <c r="DL112" s="75" t="str">
        <f>IF(OR(DK112="",$I112=""),"",IF(AND(DK112&lt;&gt;"",$CI112=DK112),INDEX(#REF!,MATCH($I112,#REF!,0),MATCH(DL$4,#REF!,0))+35,INDEX(#REF!,MATCH($I112,#REF!,0),MATCH(DL$4,#REF!,0))))</f>
        <v/>
      </c>
      <c r="DM112" s="180" t="str">
        <f t="shared" si="112"/>
        <v/>
      </c>
      <c r="DN112" s="75">
        <v>1</v>
      </c>
      <c r="DO112" s="181" t="str">
        <f t="shared" si="113"/>
        <v/>
      </c>
      <c r="DP112" s="78" t="str">
        <f t="shared" si="114"/>
        <v/>
      </c>
      <c r="DQ112" s="75" t="str">
        <f>IF(OR(DP112="",$I112=""),"",IF(AND($BM112=DP112,DP112&lt;&gt;""),INDEX(#REF!,MATCH($I112,#REF!,0),MATCH(DQ$4,#REF!,0))+35,INDEX(#REF!,MATCH($I112,#REF!,0),MATCH(DQ$4,#REF!,0))))</f>
        <v/>
      </c>
      <c r="DR112" s="180" t="str">
        <f t="shared" si="115"/>
        <v/>
      </c>
      <c r="DS112" s="75">
        <v>1</v>
      </c>
      <c r="DT112" s="181" t="str">
        <f t="shared" si="116"/>
        <v/>
      </c>
      <c r="DU112" s="78" t="str">
        <f t="shared" si="117"/>
        <v/>
      </c>
      <c r="DV112" s="75" t="str">
        <f>IF(OR(DU112="",$I112=""),"",IF(AND(DU112&lt;&gt;"",$CI112=DU112),INDEX(#REF!,MATCH($I112,#REF!,0),MATCH(DV$4,#REF!,0))+35,INDEX(#REF!,MATCH($I112,#REF!,0),MATCH(DV$4,#REF!,0))))</f>
        <v/>
      </c>
      <c r="DW112" s="180" t="str">
        <f t="shared" si="118"/>
        <v/>
      </c>
      <c r="DX112" s="75">
        <v>1</v>
      </c>
      <c r="DY112" s="154" t="str">
        <f t="shared" si="119"/>
        <v/>
      </c>
      <c r="DZ112" s="508"/>
      <c r="EA112" s="812"/>
      <c r="EB112" s="808"/>
      <c r="EC112" s="808"/>
      <c r="ED112" s="816"/>
      <c r="EE112" s="854"/>
      <c r="EF112" s="787"/>
      <c r="EG112" s="788"/>
      <c r="EH112" s="788"/>
      <c r="EI112" s="788"/>
      <c r="EJ112" s="789"/>
      <c r="EK112" s="787"/>
      <c r="EL112" s="788"/>
      <c r="EM112" s="788"/>
      <c r="EN112" s="788"/>
      <c r="EO112" s="789"/>
      <c r="EP112" s="787"/>
      <c r="EQ112" s="788"/>
      <c r="ER112" s="788"/>
      <c r="ES112" s="788"/>
      <c r="ET112" s="789"/>
      <c r="EU112" s="787"/>
      <c r="EV112" s="788"/>
      <c r="EW112" s="788"/>
      <c r="EX112" s="788"/>
      <c r="EY112" s="789"/>
      <c r="EZ112" s="787"/>
      <c r="FA112" s="788"/>
      <c r="FB112" s="788"/>
      <c r="FC112" s="788"/>
      <c r="FD112" s="789"/>
      <c r="FE112" s="787"/>
      <c r="FF112" s="788"/>
      <c r="FG112" s="788"/>
      <c r="FH112" s="788"/>
      <c r="FI112" s="793" t="s">
        <v>631</v>
      </c>
      <c r="FJ112" s="870"/>
      <c r="FK112" s="797"/>
      <c r="FL112" s="797"/>
      <c r="FM112" s="797"/>
      <c r="FN112" s="917"/>
      <c r="FO112" s="210"/>
      <c r="FP112" s="43"/>
      <c r="FQ112" s="43"/>
      <c r="FR112" s="55" t="str">
        <f t="shared" si="93"/>
        <v/>
      </c>
      <c r="FS112" s="43"/>
      <c r="FT112" s="56" t="str">
        <f>IF(AR112="","",INDEX($FZ$2:$GD$2,2,MATCH(AR112,#REF!,0)))</f>
        <v/>
      </c>
      <c r="FU112" s="57" t="str">
        <f>IF(AS112="","",INDEX($FZ$2:$GD$2,2,MATCH(AS112,#REF!,0)))</f>
        <v/>
      </c>
      <c r="FV112" s="57" t="str">
        <f>IF(AT112="","",INDEX($FZ$2:$GD$2,2,MATCH(AT112,#REF!,0)))</f>
        <v/>
      </c>
      <c r="FW112" s="57" t="str">
        <f>IF(AU112="","",INDEX($FZ$2:$GD$2,2,MATCH(AU112,#REF!,0)))</f>
        <v/>
      </c>
      <c r="FX112" s="57" t="str">
        <f>IF(AV112="","",INDEX($FZ$2:$GD$2,2,MATCH(AV112,#REF!,0)))</f>
        <v/>
      </c>
      <c r="FY112" s="57" t="str">
        <f>IF(AW112="","",INDEX($FZ$2:$GD$2,2,MATCH(AW112,#REF!,0)))</f>
        <v/>
      </c>
      <c r="FZ112" s="57" t="str">
        <f>IF(AX112="","",INDEX($FZ$2:$GD$2,2,MATCH(AX112,#REF!,0)))</f>
        <v/>
      </c>
      <c r="GA112" s="57" t="str">
        <f>IF(AY112="","",INDEX($FZ$2:$GD$2,2,MATCH(AY112,#REF!,0)))</f>
        <v/>
      </c>
      <c r="GB112" s="57" t="str">
        <f>IF(AZ112="","",INDEX($FZ$2:$GD$2,2,MATCH(AZ112,#REF!,0)))</f>
        <v/>
      </c>
      <c r="GC112" s="58" t="str">
        <f>IF(BA112="","",INDEX($FZ$2:$GD$2,2,MATCH(BA112,#REF!,0)))</f>
        <v/>
      </c>
      <c r="GD112" s="59" t="e">
        <f>SUMPRODUCT(FT112:GC112,#REF!)</f>
        <v>#REF!</v>
      </c>
      <c r="GE112" s="43"/>
      <c r="GF112" s="88" t="str">
        <f t="shared" si="94"/>
        <v/>
      </c>
      <c r="GG112" s="88" t="e">
        <f t="shared" si="95"/>
        <v>#REF!</v>
      </c>
      <c r="GH112" s="88" t="e">
        <f t="shared" si="96"/>
        <v>#REF!</v>
      </c>
      <c r="GI112" s="87" t="e">
        <f t="shared" si="97"/>
        <v>#REF!</v>
      </c>
      <c r="GJ112" s="87" t="str">
        <f t="shared" si="98"/>
        <v/>
      </c>
      <c r="GK112" s="87" t="str">
        <f t="shared" si="99"/>
        <v/>
      </c>
      <c r="GL112" s="87" t="str">
        <f t="shared" si="100"/>
        <v/>
      </c>
      <c r="GM112" s="87" t="str">
        <f t="shared" si="101"/>
        <v/>
      </c>
    </row>
    <row r="113" spans="1:195" s="13" customFormat="1" ht="22.5" customHeight="1" outlineLevel="1">
      <c r="A113" s="1014"/>
      <c r="B113" s="166"/>
      <c r="C113" s="494"/>
      <c r="D113" s="664" t="s">
        <v>471</v>
      </c>
      <c r="E113" s="688" t="s">
        <v>332</v>
      </c>
      <c r="F113" s="688">
        <v>1</v>
      </c>
      <c r="G113" s="688">
        <v>1</v>
      </c>
      <c r="H113" s="688">
        <v>1</v>
      </c>
      <c r="I113" s="663" t="s">
        <v>363</v>
      </c>
      <c r="J113" s="167"/>
      <c r="K113" s="165"/>
      <c r="L113" s="662">
        <v>1981</v>
      </c>
      <c r="M113" s="167" t="str">
        <f t="shared" si="103"/>
        <v>昭56</v>
      </c>
      <c r="N113" s="665">
        <f t="shared" si="130"/>
        <v>39</v>
      </c>
      <c r="O113" s="998">
        <v>498.19</v>
      </c>
      <c r="P113" s="693" t="s">
        <v>614</v>
      </c>
      <c r="Q113" s="68"/>
      <c r="R113" s="168"/>
      <c r="S113" s="168"/>
      <c r="T113" s="169"/>
      <c r="U113" s="461" t="e">
        <f t="shared" si="120"/>
        <v>#DIV/0!</v>
      </c>
      <c r="V113" s="461" t="e">
        <f t="shared" si="121"/>
        <v>#DIV/0!</v>
      </c>
      <c r="W113" s="462" t="e">
        <f t="shared" si="122"/>
        <v>#DIV/0!</v>
      </c>
      <c r="X113" s="68"/>
      <c r="Y113" s="68"/>
      <c r="Z113" s="68"/>
      <c r="AA113" s="68"/>
      <c r="AB113" s="68"/>
      <c r="AC113" s="79" t="str">
        <f t="shared" si="123"/>
        <v>5: 200㎡以上</v>
      </c>
      <c r="AD113" s="69"/>
      <c r="AE113" s="69" t="str">
        <f t="shared" si="124"/>
        <v/>
      </c>
      <c r="AF113" s="170"/>
      <c r="AG113" s="170"/>
      <c r="AH113" s="171"/>
      <c r="AI113" s="170"/>
      <c r="AJ113" s="170"/>
      <c r="AK113" s="170"/>
      <c r="AL113" s="172"/>
      <c r="AM113" s="172"/>
      <c r="AN113" s="172"/>
      <c r="AO113" s="172"/>
      <c r="AP113" s="173"/>
      <c r="AQ113" s="463" t="str">
        <f t="shared" si="125"/>
        <v/>
      </c>
      <c r="AR113" s="464"/>
      <c r="AS113" s="464"/>
      <c r="AT113" s="464"/>
      <c r="AU113" s="464"/>
      <c r="AV113" s="464"/>
      <c r="AW113" s="464"/>
      <c r="AX113" s="464"/>
      <c r="AY113" s="464"/>
      <c r="AZ113" s="464"/>
      <c r="BA113" s="464"/>
      <c r="BB113" s="68">
        <f t="shared" si="126"/>
        <v>34</v>
      </c>
      <c r="BC113" s="68"/>
      <c r="BD113" s="68">
        <f t="shared" si="127"/>
        <v>34</v>
      </c>
      <c r="BE113" s="69" t="e">
        <f t="shared" si="133"/>
        <v>#REF!</v>
      </c>
      <c r="BF113" s="146"/>
      <c r="BG113" s="465"/>
      <c r="BH113" s="466"/>
      <c r="BI113" s="174"/>
      <c r="BJ113" s="175"/>
      <c r="BK113" s="467"/>
      <c r="BL113" s="465"/>
      <c r="BM113" s="441" t="str">
        <f t="shared" si="129"/>
        <v/>
      </c>
      <c r="BN113" s="663" t="s">
        <v>614</v>
      </c>
      <c r="BO113" s="663">
        <v>2</v>
      </c>
      <c r="BP113" s="441"/>
      <c r="BQ113" s="441"/>
      <c r="BR113" s="663"/>
      <c r="BS113" s="663"/>
      <c r="BT113" s="663"/>
      <c r="BU113" s="663"/>
      <c r="BV113" s="663"/>
      <c r="BW113" s="663"/>
      <c r="BX113" s="663"/>
      <c r="BY113" s="663"/>
      <c r="BZ113" s="441"/>
      <c r="CA113" s="695"/>
      <c r="CB113" s="696"/>
      <c r="CC113" s="499"/>
      <c r="CD113" s="192">
        <v>1</v>
      </c>
      <c r="CE113" s="177" t="str">
        <f>IF($I113="","",IFERROR(INDEX(#REF!,MATCH('一覧（改訂後・学校空調は中規模で表示ver）'!$I86,#REF!,0),MATCH($CD$4,#REF!,0)),""))</f>
        <v/>
      </c>
      <c r="CF113" s="178" t="str">
        <f t="shared" si="131"/>
        <v/>
      </c>
      <c r="CG113" s="176" t="str">
        <f t="shared" si="87"/>
        <v/>
      </c>
      <c r="CH113" s="179"/>
      <c r="CI113" s="106" t="str">
        <f t="shared" si="88"/>
        <v/>
      </c>
      <c r="CJ113" s="75" t="str">
        <f>IF(OR($CI113="",$I113=""),"",INDEX(#REF!,MATCH($I113,#REF!,0),MATCH(CI$4,#REF!,0)))</f>
        <v/>
      </c>
      <c r="CK113" s="180" t="str">
        <f t="shared" si="89"/>
        <v/>
      </c>
      <c r="CL113" s="75">
        <v>1</v>
      </c>
      <c r="CM113" s="181" t="str">
        <f t="shared" si="104"/>
        <v/>
      </c>
      <c r="CN113" s="107" t="e">
        <f>IF(OR(O113="",TYPE(O113)&lt;&gt;1),"",IF(OR(BM113="",INDEX(#REF!,MATCH('一覧（改訂後・学校空調は中規模で表示ver）'!$Q86,#REF!,0),MATCH('一覧（改訂後・学校空調は中規模で表示ver）'!CN$4,#REF!,0))="",INDEX(#REF!,MATCH('一覧（改訂後・学校空調は中規模で表示ver）'!$Q86,#REF!,0),MATCH('一覧（改訂後・学校空調は中規模で表示ver）'!CN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N$4,#REF!,0))+$L113)))</f>
        <v>#REF!</v>
      </c>
      <c r="CO113" s="75" t="e">
        <f>IF(OR(CN113="",$I113=""),"",IF(AND(CN113&lt;&gt;"",$CI113=CN113),INDEX(#REF!,MATCH($I113,#REF!,0),MATCH(CN$4,#REF!,0))+35,INDEX(#REF!,MATCH($I113,#REF!,0),MATCH(CN$4,#REF!,0))))</f>
        <v>#REF!</v>
      </c>
      <c r="CP113" s="180" t="e">
        <f t="shared" si="105"/>
        <v>#REF!</v>
      </c>
      <c r="CQ113" s="75">
        <v>1</v>
      </c>
      <c r="CR113" s="181" t="e">
        <f t="shared" si="106"/>
        <v>#REF!</v>
      </c>
      <c r="CS113" s="107" t="e">
        <f>IF(OR(O113="",TYPE(O113)&lt;&gt;1),"",IF(OR(BM113="",INDEX(#REF!,MATCH('一覧（改訂後・学校空調は中規模で表示ver）'!Q86,#REF!,0),MATCH(CS$4,#REF!,0))="",INDEX(#REF!,MATCH('一覧（改訂後・学校空調は中規模で表示ver）'!Q86,#REF!,0),MATCH(CS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S$4,#REF!,0))+$L113)))</f>
        <v>#REF!</v>
      </c>
      <c r="CT113" s="75" t="e">
        <f>IF(OR(CS113="",$I113=""),"",IF(BL113="中規模のみで残存維持",IF(AND($CI113=CS113,CS113&lt;&gt;""),INDEX(#REF!,MATCH($I113,#REF!,0),MATCH(CN$4,#REF!,0))+35,INDEX(#REF!,MATCH($I113,#REF!,0),MATCH(CN$4,#REF!,0))),IF(AND($CI113=CS113,CS113&lt;&gt;""),INDEX(#REF!,MATCH($I113,#REF!,0),MATCH(CI$4,#REF!,0))+35,INDEX(#REF!,MATCH($I113,#REF!,0),MATCH(CS$4,#REF!,0)))))</f>
        <v>#REF!</v>
      </c>
      <c r="CU113" s="180" t="e">
        <f t="shared" si="90"/>
        <v>#REF!</v>
      </c>
      <c r="CV113" s="75">
        <v>1</v>
      </c>
      <c r="CW113" s="181" t="e">
        <f t="shared" si="132"/>
        <v>#REF!</v>
      </c>
      <c r="CX113" s="107" t="e">
        <f>IF(OR(O113="",TYPE(O113)&lt;&gt;1),"",IF(OR(BM113="",,INDEX(#REF!,MATCH('一覧（改訂後・学校空調は中規模で表示ver）'!$Q86,#REF!,0),MATCH('一覧（改訂後・学校空調は中規模で表示ver）'!CX$4,#REF!,0))="",INDEX(#REF!,MATCH('一覧（改訂後・学校空調は中規模で表示ver）'!$Q86,#REF!,0),MATCH('一覧（改訂後・学校空調は中規模で表示ver）'!CX$4,#REF!,0))+L113&gt;=BM113),"",IF(OR(BL113="事後保全対応で更新",BL113="事後保全のみ更新せず"),"",INDEX(#REF!,MATCH('一覧（改訂後・学校空調は中規模で表示ver）'!$Q86,#REF!,0),MATCH('一覧（改訂後・学校空調は中規模で表示ver）'!CX$4,#REF!,0))+L113)))</f>
        <v>#REF!</v>
      </c>
      <c r="CY113" s="75" t="e">
        <f>IF(OR(CX113="",$I113=""),"",IF(AND(CX113&lt;&gt;"",$CI113=CX113),INDEX(#REF!,MATCH($I113,#REF!,0),MATCH(CI$4,#REF!,0))+35,INDEX(#REF!,MATCH($I113,#REF!,0),MATCH(CX$4,#REF!,0))))</f>
        <v>#REF!</v>
      </c>
      <c r="CZ113" s="180" t="e">
        <f t="shared" si="107"/>
        <v>#REF!</v>
      </c>
      <c r="DA113" s="75">
        <v>1</v>
      </c>
      <c r="DB113" s="182" t="e">
        <f t="shared" si="108"/>
        <v>#REF!</v>
      </c>
      <c r="DC113" s="109" t="str">
        <f t="shared" si="91"/>
        <v/>
      </c>
      <c r="DD113" s="76" t="str">
        <f t="shared" si="102"/>
        <v/>
      </c>
      <c r="DE113" s="82">
        <v>1</v>
      </c>
      <c r="DF113" s="183" t="str">
        <f t="shared" si="92"/>
        <v/>
      </c>
      <c r="DG113" s="85" t="str">
        <f>IF($DC113="","",INDEX(#REF!,MATCH($I113,#REF!,0),MATCH(DC$4,#REF!,0)))</f>
        <v/>
      </c>
      <c r="DH113" s="184" t="str">
        <f t="shared" si="109"/>
        <v/>
      </c>
      <c r="DI113" s="77">
        <v>3</v>
      </c>
      <c r="DJ113" s="185" t="str">
        <f t="shared" si="110"/>
        <v/>
      </c>
      <c r="DK113" s="78" t="str">
        <f t="shared" si="111"/>
        <v/>
      </c>
      <c r="DL113" s="75" t="str">
        <f>IF(OR(DK113="",$I113=""),"",IF(AND(DK113&lt;&gt;"",$CI113=DK113),INDEX(#REF!,MATCH($I113,#REF!,0),MATCH(DL$4,#REF!,0))+35,INDEX(#REF!,MATCH($I113,#REF!,0),MATCH(DL$4,#REF!,0))))</f>
        <v/>
      </c>
      <c r="DM113" s="180" t="str">
        <f t="shared" si="112"/>
        <v/>
      </c>
      <c r="DN113" s="75">
        <v>1</v>
      </c>
      <c r="DO113" s="181" t="str">
        <f t="shared" si="113"/>
        <v/>
      </c>
      <c r="DP113" s="78" t="str">
        <f t="shared" si="114"/>
        <v/>
      </c>
      <c r="DQ113" s="75" t="str">
        <f>IF(OR(DP113="",$I113=""),"",IF(AND($BM113=DP113,DP113&lt;&gt;""),INDEX(#REF!,MATCH($I113,#REF!,0),MATCH(DQ$4,#REF!,0))+35,INDEX(#REF!,MATCH($I113,#REF!,0),MATCH(DQ$4,#REF!,0))))</f>
        <v/>
      </c>
      <c r="DR113" s="180" t="str">
        <f t="shared" si="115"/>
        <v/>
      </c>
      <c r="DS113" s="75">
        <v>1</v>
      </c>
      <c r="DT113" s="181" t="str">
        <f t="shared" si="116"/>
        <v/>
      </c>
      <c r="DU113" s="78" t="str">
        <f t="shared" si="117"/>
        <v/>
      </c>
      <c r="DV113" s="75" t="str">
        <f>IF(OR(DU113="",$I113=""),"",IF(AND(DU113&lt;&gt;"",$CI113=DU113),INDEX(#REF!,MATCH($I113,#REF!,0),MATCH(DV$4,#REF!,0))+35,INDEX(#REF!,MATCH($I113,#REF!,0),MATCH(DV$4,#REF!,0))))</f>
        <v/>
      </c>
      <c r="DW113" s="180" t="str">
        <f t="shared" si="118"/>
        <v/>
      </c>
      <c r="DX113" s="75">
        <v>1</v>
      </c>
      <c r="DY113" s="154" t="str">
        <f t="shared" si="119"/>
        <v/>
      </c>
      <c r="DZ113" s="508"/>
      <c r="EA113" s="812"/>
      <c r="EB113" s="808"/>
      <c r="EC113" s="808"/>
      <c r="ED113" s="816"/>
      <c r="EE113" s="854"/>
      <c r="EF113" s="787"/>
      <c r="EG113" s="788"/>
      <c r="EH113" s="788"/>
      <c r="EI113" s="788"/>
      <c r="EJ113" s="789"/>
      <c r="EK113" s="787"/>
      <c r="EL113" s="788"/>
      <c r="EM113" s="788"/>
      <c r="EN113" s="788"/>
      <c r="EO113" s="789"/>
      <c r="EP113" s="787"/>
      <c r="EQ113" s="788"/>
      <c r="ER113" s="788"/>
      <c r="ES113" s="788"/>
      <c r="ET113" s="789"/>
      <c r="EU113" s="787"/>
      <c r="EV113" s="788"/>
      <c r="EW113" s="788"/>
      <c r="EX113" s="788"/>
      <c r="EY113" s="789"/>
      <c r="EZ113" s="787"/>
      <c r="FA113" s="788"/>
      <c r="FB113" s="788"/>
      <c r="FC113" s="788"/>
      <c r="FD113" s="789"/>
      <c r="FE113" s="787"/>
      <c r="FF113" s="788"/>
      <c r="FG113" s="788"/>
      <c r="FH113" s="788"/>
      <c r="FI113" s="793" t="s">
        <v>631</v>
      </c>
      <c r="FJ113" s="870"/>
      <c r="FK113" s="797"/>
      <c r="FL113" s="797"/>
      <c r="FM113" s="797"/>
      <c r="FN113" s="917"/>
      <c r="FO113" s="210"/>
      <c r="FP113" s="43"/>
      <c r="FQ113" s="43"/>
      <c r="FR113" s="55" t="str">
        <f t="shared" si="93"/>
        <v/>
      </c>
      <c r="FS113" s="43"/>
      <c r="FT113" s="56" t="str">
        <f>IF(AR113="","",INDEX($FZ$2:$GD$2,2,MATCH(AR113,#REF!,0)))</f>
        <v/>
      </c>
      <c r="FU113" s="57" t="str">
        <f>IF(AS113="","",INDEX($FZ$2:$GD$2,2,MATCH(AS113,#REF!,0)))</f>
        <v/>
      </c>
      <c r="FV113" s="57" t="str">
        <f>IF(AT113="","",INDEX($FZ$2:$GD$2,2,MATCH(AT113,#REF!,0)))</f>
        <v/>
      </c>
      <c r="FW113" s="57" t="str">
        <f>IF(AU113="","",INDEX($FZ$2:$GD$2,2,MATCH(AU113,#REF!,0)))</f>
        <v/>
      </c>
      <c r="FX113" s="57" t="str">
        <f>IF(AV113="","",INDEX($FZ$2:$GD$2,2,MATCH(AV113,#REF!,0)))</f>
        <v/>
      </c>
      <c r="FY113" s="57" t="str">
        <f>IF(AW113="","",INDEX($FZ$2:$GD$2,2,MATCH(AW113,#REF!,0)))</f>
        <v/>
      </c>
      <c r="FZ113" s="57" t="str">
        <f>IF(AX113="","",INDEX($FZ$2:$GD$2,2,MATCH(AX113,#REF!,0)))</f>
        <v/>
      </c>
      <c r="GA113" s="57" t="str">
        <f>IF(AY113="","",INDEX($FZ$2:$GD$2,2,MATCH(AY113,#REF!,0)))</f>
        <v/>
      </c>
      <c r="GB113" s="57" t="str">
        <f>IF(AZ113="","",INDEX($FZ$2:$GD$2,2,MATCH(AZ113,#REF!,0)))</f>
        <v/>
      </c>
      <c r="GC113" s="58" t="str">
        <f>IF(BA113="","",INDEX($FZ$2:$GD$2,2,MATCH(BA113,#REF!,0)))</f>
        <v/>
      </c>
      <c r="GD113" s="59" t="e">
        <f>SUMPRODUCT(FT113:GC113,#REF!)</f>
        <v>#REF!</v>
      </c>
      <c r="GE113" s="43"/>
      <c r="GF113" s="88" t="str">
        <f t="shared" si="94"/>
        <v/>
      </c>
      <c r="GG113" s="88" t="e">
        <f t="shared" si="95"/>
        <v>#REF!</v>
      </c>
      <c r="GH113" s="88" t="e">
        <f t="shared" si="96"/>
        <v>#REF!</v>
      </c>
      <c r="GI113" s="87" t="e">
        <f t="shared" si="97"/>
        <v>#REF!</v>
      </c>
      <c r="GJ113" s="87" t="str">
        <f t="shared" si="98"/>
        <v/>
      </c>
      <c r="GK113" s="87" t="str">
        <f t="shared" si="99"/>
        <v/>
      </c>
      <c r="GL113" s="87" t="str">
        <f t="shared" si="100"/>
        <v/>
      </c>
      <c r="GM113" s="87" t="str">
        <f t="shared" si="101"/>
        <v/>
      </c>
    </row>
    <row r="114" spans="1:195" s="13" customFormat="1" ht="22.5" customHeight="1" outlineLevel="1">
      <c r="A114" s="1014"/>
      <c r="B114" s="166"/>
      <c r="C114" s="494"/>
      <c r="D114" s="664" t="s">
        <v>471</v>
      </c>
      <c r="E114" s="688" t="s">
        <v>333</v>
      </c>
      <c r="F114" s="688">
        <v>1</v>
      </c>
      <c r="G114" s="688">
        <v>1</v>
      </c>
      <c r="H114" s="688">
        <v>1</v>
      </c>
      <c r="I114" s="663" t="s">
        <v>363</v>
      </c>
      <c r="J114" s="167"/>
      <c r="K114" s="165"/>
      <c r="L114" s="662">
        <v>1984</v>
      </c>
      <c r="M114" s="167" t="str">
        <f t="shared" si="103"/>
        <v>昭59</v>
      </c>
      <c r="N114" s="665">
        <f t="shared" si="130"/>
        <v>36</v>
      </c>
      <c r="O114" s="998">
        <v>465.15</v>
      </c>
      <c r="P114" s="693" t="s">
        <v>614</v>
      </c>
      <c r="Q114" s="68"/>
      <c r="R114" s="168"/>
      <c r="S114" s="168"/>
      <c r="T114" s="169"/>
      <c r="U114" s="461" t="e">
        <f t="shared" si="120"/>
        <v>#DIV/0!</v>
      </c>
      <c r="V114" s="461" t="e">
        <f t="shared" si="121"/>
        <v>#DIV/0!</v>
      </c>
      <c r="W114" s="462" t="e">
        <f t="shared" si="122"/>
        <v>#DIV/0!</v>
      </c>
      <c r="X114" s="68"/>
      <c r="Y114" s="68"/>
      <c r="Z114" s="68"/>
      <c r="AA114" s="68"/>
      <c r="AB114" s="68"/>
      <c r="AC114" s="79" t="str">
        <f t="shared" si="123"/>
        <v>5: 200㎡以上</v>
      </c>
      <c r="AD114" s="69"/>
      <c r="AE114" s="69" t="str">
        <f t="shared" si="124"/>
        <v/>
      </c>
      <c r="AF114" s="170"/>
      <c r="AG114" s="170"/>
      <c r="AH114" s="171"/>
      <c r="AI114" s="170"/>
      <c r="AJ114" s="170"/>
      <c r="AK114" s="170"/>
      <c r="AL114" s="172"/>
      <c r="AM114" s="172"/>
      <c r="AN114" s="172"/>
      <c r="AO114" s="172"/>
      <c r="AP114" s="173"/>
      <c r="AQ114" s="463" t="str">
        <f t="shared" si="125"/>
        <v/>
      </c>
      <c r="AR114" s="464"/>
      <c r="AS114" s="464"/>
      <c r="AT114" s="464"/>
      <c r="AU114" s="464"/>
      <c r="AV114" s="464"/>
      <c r="AW114" s="464"/>
      <c r="AX114" s="464"/>
      <c r="AY114" s="464"/>
      <c r="AZ114" s="464"/>
      <c r="BA114" s="464"/>
      <c r="BB114" s="68">
        <f t="shared" si="126"/>
        <v>31</v>
      </c>
      <c r="BC114" s="68"/>
      <c r="BD114" s="68">
        <f t="shared" si="127"/>
        <v>31</v>
      </c>
      <c r="BE114" s="69" t="e">
        <f t="shared" si="133"/>
        <v>#REF!</v>
      </c>
      <c r="BF114" s="146"/>
      <c r="BG114" s="465"/>
      <c r="BH114" s="466"/>
      <c r="BI114" s="174"/>
      <c r="BJ114" s="175"/>
      <c r="BK114" s="467"/>
      <c r="BL114" s="465"/>
      <c r="BM114" s="441" t="str">
        <f t="shared" si="129"/>
        <v/>
      </c>
      <c r="BN114" s="663" t="s">
        <v>614</v>
      </c>
      <c r="BO114" s="663">
        <v>2</v>
      </c>
      <c r="BP114" s="441"/>
      <c r="BQ114" s="441"/>
      <c r="BR114" s="663"/>
      <c r="BS114" s="663"/>
      <c r="BT114" s="663"/>
      <c r="BU114" s="663"/>
      <c r="BV114" s="663"/>
      <c r="BW114" s="663"/>
      <c r="BX114" s="663"/>
      <c r="BY114" s="663"/>
      <c r="BZ114" s="441"/>
      <c r="CA114" s="695"/>
      <c r="CB114" s="696"/>
      <c r="CC114" s="499"/>
      <c r="CD114" s="192">
        <v>1</v>
      </c>
      <c r="CE114" s="177" t="str">
        <f>IF($I114="","",IFERROR(INDEX(#REF!,MATCH('一覧（改訂後・学校空調は中規模で表示ver）'!$I90,#REF!,0),MATCH($CD$4,#REF!,0)),""))</f>
        <v/>
      </c>
      <c r="CF114" s="178" t="str">
        <f t="shared" si="131"/>
        <v/>
      </c>
      <c r="CG114" s="176" t="str">
        <f t="shared" si="87"/>
        <v/>
      </c>
      <c r="CH114" s="179"/>
      <c r="CI114" s="106" t="str">
        <f t="shared" si="88"/>
        <v/>
      </c>
      <c r="CJ114" s="75" t="str">
        <f>IF(OR($CI114="",$I114=""),"",INDEX(#REF!,MATCH($I114,#REF!,0),MATCH(CI$4,#REF!,0)))</f>
        <v/>
      </c>
      <c r="CK114" s="180" t="str">
        <f t="shared" si="89"/>
        <v/>
      </c>
      <c r="CL114" s="75">
        <v>1</v>
      </c>
      <c r="CM114" s="181" t="str">
        <f t="shared" si="104"/>
        <v/>
      </c>
      <c r="CN114" s="107" t="e">
        <f>IF(OR(O114="",TYPE(O114)&lt;&gt;1),"",IF(OR(BM114="",INDEX(#REF!,MATCH('一覧（改訂後・学校空調は中規模で表示ver）'!$Q90,#REF!,0),MATCH('一覧（改訂後・学校空調は中規模で表示ver）'!CN$4,#REF!,0))="",INDEX(#REF!,MATCH('一覧（改訂後・学校空調は中規模で表示ver）'!$Q90,#REF!,0),MATCH('一覧（改訂後・学校空調は中規模で表示ver）'!CN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N$4,#REF!,0))+$L114)))</f>
        <v>#REF!</v>
      </c>
      <c r="CO114" s="75" t="e">
        <f>IF(OR(CN114="",$I114=""),"",IF(AND(CN114&lt;&gt;"",$CI114=CN114),INDEX(#REF!,MATCH($I114,#REF!,0),MATCH(CN$4,#REF!,0))+35,INDEX(#REF!,MATCH($I114,#REF!,0),MATCH(CN$4,#REF!,0))))</f>
        <v>#REF!</v>
      </c>
      <c r="CP114" s="180" t="e">
        <f t="shared" si="105"/>
        <v>#REF!</v>
      </c>
      <c r="CQ114" s="75">
        <v>1</v>
      </c>
      <c r="CR114" s="181" t="e">
        <f t="shared" si="106"/>
        <v>#REF!</v>
      </c>
      <c r="CS114" s="107" t="e">
        <f>IF(OR(O114="",TYPE(O114)&lt;&gt;1),"",IF(OR(BM114="",INDEX(#REF!,MATCH('一覧（改訂後・学校空調は中規模で表示ver）'!Q90,#REF!,0),MATCH(CS$4,#REF!,0))="",INDEX(#REF!,MATCH('一覧（改訂後・学校空調は中規模で表示ver）'!Q90,#REF!,0),MATCH(CS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S$4,#REF!,0))+$L114)))</f>
        <v>#REF!</v>
      </c>
      <c r="CT114" s="75" t="e">
        <f>IF(OR(CS114="",$I114=""),"",IF(BL114="中規模のみで残存維持",IF(AND($CI114=CS114,CS114&lt;&gt;""),INDEX(#REF!,MATCH($I114,#REF!,0),MATCH(CN$4,#REF!,0))+35,INDEX(#REF!,MATCH($I114,#REF!,0),MATCH(CN$4,#REF!,0))),IF(AND($CI114=CS114,CS114&lt;&gt;""),INDEX(#REF!,MATCH($I114,#REF!,0),MATCH(CI$4,#REF!,0))+35,INDEX(#REF!,MATCH($I114,#REF!,0),MATCH(CS$4,#REF!,0)))))</f>
        <v>#REF!</v>
      </c>
      <c r="CU114" s="180" t="e">
        <f t="shared" si="90"/>
        <v>#REF!</v>
      </c>
      <c r="CV114" s="75">
        <v>1</v>
      </c>
      <c r="CW114" s="181" t="e">
        <f t="shared" si="132"/>
        <v>#REF!</v>
      </c>
      <c r="CX114" s="107" t="e">
        <f>IF(OR(O114="",TYPE(O114)&lt;&gt;1),"",IF(OR(BM114="",,INDEX(#REF!,MATCH('一覧（改訂後・学校空調は中規模で表示ver）'!$Q90,#REF!,0),MATCH('一覧（改訂後・学校空調は中規模で表示ver）'!CX$4,#REF!,0))="",INDEX(#REF!,MATCH('一覧（改訂後・学校空調は中規模で表示ver）'!$Q90,#REF!,0),MATCH('一覧（改訂後・学校空調は中規模で表示ver）'!CX$4,#REF!,0))+L114&gt;=BM114),"",IF(OR(BL114="事後保全対応で更新",BL114="事後保全のみ更新せず"),"",INDEX(#REF!,MATCH('一覧（改訂後・学校空調は中規模で表示ver）'!$Q90,#REF!,0),MATCH('一覧（改訂後・学校空調は中規模で表示ver）'!CX$4,#REF!,0))+L114)))</f>
        <v>#REF!</v>
      </c>
      <c r="CY114" s="75" t="e">
        <f>IF(OR(CX114="",$I114=""),"",IF(AND(CX114&lt;&gt;"",$CI114=CX114),INDEX(#REF!,MATCH($I114,#REF!,0),MATCH(CI$4,#REF!,0))+35,INDEX(#REF!,MATCH($I114,#REF!,0),MATCH(CX$4,#REF!,0))))</f>
        <v>#REF!</v>
      </c>
      <c r="CZ114" s="180" t="e">
        <f t="shared" si="107"/>
        <v>#REF!</v>
      </c>
      <c r="DA114" s="75">
        <v>1</v>
      </c>
      <c r="DB114" s="182" t="e">
        <f t="shared" si="108"/>
        <v>#REF!</v>
      </c>
      <c r="DC114" s="109" t="str">
        <f t="shared" si="91"/>
        <v/>
      </c>
      <c r="DD114" s="76" t="str">
        <f t="shared" si="102"/>
        <v/>
      </c>
      <c r="DE114" s="82">
        <v>1</v>
      </c>
      <c r="DF114" s="183" t="str">
        <f t="shared" si="92"/>
        <v/>
      </c>
      <c r="DG114" s="85" t="str">
        <f>IF($DC114="","",INDEX(#REF!,MATCH($I114,#REF!,0),MATCH(DC$4,#REF!,0)))</f>
        <v/>
      </c>
      <c r="DH114" s="184" t="str">
        <f t="shared" si="109"/>
        <v/>
      </c>
      <c r="DI114" s="77">
        <v>3</v>
      </c>
      <c r="DJ114" s="185" t="str">
        <f t="shared" si="110"/>
        <v/>
      </c>
      <c r="DK114" s="78" t="str">
        <f t="shared" si="111"/>
        <v/>
      </c>
      <c r="DL114" s="75" t="str">
        <f>IF(OR(DK114="",$I114=""),"",IF(AND(DK114&lt;&gt;"",$CI114=DK114),INDEX(#REF!,MATCH($I114,#REF!,0),MATCH(DL$4,#REF!,0))+35,INDEX(#REF!,MATCH($I114,#REF!,0),MATCH(DL$4,#REF!,0))))</f>
        <v/>
      </c>
      <c r="DM114" s="180" t="str">
        <f t="shared" si="112"/>
        <v/>
      </c>
      <c r="DN114" s="75">
        <v>1</v>
      </c>
      <c r="DO114" s="181" t="str">
        <f t="shared" si="113"/>
        <v/>
      </c>
      <c r="DP114" s="78" t="str">
        <f t="shared" si="114"/>
        <v/>
      </c>
      <c r="DQ114" s="75" t="str">
        <f>IF(OR(DP114="",$I114=""),"",IF(AND($BM114=DP114,DP114&lt;&gt;""),INDEX(#REF!,MATCH($I114,#REF!,0),MATCH(DQ$4,#REF!,0))+35,INDEX(#REF!,MATCH($I114,#REF!,0),MATCH(DQ$4,#REF!,0))))</f>
        <v/>
      </c>
      <c r="DR114" s="180" t="str">
        <f t="shared" si="115"/>
        <v/>
      </c>
      <c r="DS114" s="75">
        <v>1</v>
      </c>
      <c r="DT114" s="181" t="str">
        <f t="shared" si="116"/>
        <v/>
      </c>
      <c r="DU114" s="78" t="str">
        <f t="shared" si="117"/>
        <v/>
      </c>
      <c r="DV114" s="75" t="str">
        <f>IF(OR(DU114="",$I114=""),"",IF(AND(DU114&lt;&gt;"",$CI114=DU114),INDEX(#REF!,MATCH($I114,#REF!,0),MATCH(DV$4,#REF!,0))+35,INDEX(#REF!,MATCH($I114,#REF!,0),MATCH(DV$4,#REF!,0))))</f>
        <v/>
      </c>
      <c r="DW114" s="180" t="str">
        <f t="shared" si="118"/>
        <v/>
      </c>
      <c r="DX114" s="75">
        <v>1</v>
      </c>
      <c r="DY114" s="154" t="str">
        <f t="shared" si="119"/>
        <v/>
      </c>
      <c r="DZ114" s="508"/>
      <c r="EA114" s="824" t="s">
        <v>626</v>
      </c>
      <c r="EB114" s="808"/>
      <c r="EC114" s="808"/>
      <c r="ED114" s="816"/>
      <c r="EE114" s="855"/>
      <c r="EF114" s="787"/>
      <c r="EG114" s="788"/>
      <c r="EH114" s="788"/>
      <c r="EI114" s="788"/>
      <c r="EJ114" s="789"/>
      <c r="EK114" s="787"/>
      <c r="EL114" s="788"/>
      <c r="EM114" s="788"/>
      <c r="EN114" s="788"/>
      <c r="EO114" s="789"/>
      <c r="EP114" s="787"/>
      <c r="EQ114" s="788"/>
      <c r="ER114" s="788"/>
      <c r="ES114" s="788"/>
      <c r="ET114" s="789"/>
      <c r="EU114" s="787"/>
      <c r="EV114" s="788"/>
      <c r="EW114" s="788"/>
      <c r="EX114" s="788"/>
      <c r="EY114" s="789"/>
      <c r="EZ114" s="787"/>
      <c r="FA114" s="788"/>
      <c r="FB114" s="788"/>
      <c r="FC114" s="788"/>
      <c r="FD114" s="789"/>
      <c r="FE114" s="787"/>
      <c r="FF114" s="788"/>
      <c r="FG114" s="788"/>
      <c r="FH114" s="788"/>
      <c r="FI114" s="789"/>
      <c r="FJ114" s="867"/>
      <c r="FK114" s="796" t="s">
        <v>631</v>
      </c>
      <c r="FL114" s="797"/>
      <c r="FM114" s="797"/>
      <c r="FN114" s="917"/>
      <c r="FO114" s="210"/>
      <c r="FP114" s="43"/>
      <c r="FQ114" s="43"/>
      <c r="FR114" s="55" t="str">
        <f t="shared" si="93"/>
        <v/>
      </c>
      <c r="FS114" s="43"/>
      <c r="FT114" s="56" t="str">
        <f>IF(AR114="","",INDEX($FZ$2:$GD$2,2,MATCH(AR114,#REF!,0)))</f>
        <v/>
      </c>
      <c r="FU114" s="57" t="str">
        <f>IF(AS114="","",INDEX($FZ$2:$GD$2,2,MATCH(AS114,#REF!,0)))</f>
        <v/>
      </c>
      <c r="FV114" s="57" t="str">
        <f>IF(AT114="","",INDEX($FZ$2:$GD$2,2,MATCH(AT114,#REF!,0)))</f>
        <v/>
      </c>
      <c r="FW114" s="57" t="str">
        <f>IF(AU114="","",INDEX($FZ$2:$GD$2,2,MATCH(AU114,#REF!,0)))</f>
        <v/>
      </c>
      <c r="FX114" s="57" t="str">
        <f>IF(AV114="","",INDEX($FZ$2:$GD$2,2,MATCH(AV114,#REF!,0)))</f>
        <v/>
      </c>
      <c r="FY114" s="57" t="str">
        <f>IF(AW114="","",INDEX($FZ$2:$GD$2,2,MATCH(AW114,#REF!,0)))</f>
        <v/>
      </c>
      <c r="FZ114" s="57" t="str">
        <f>IF(AX114="","",INDEX($FZ$2:$GD$2,2,MATCH(AX114,#REF!,0)))</f>
        <v/>
      </c>
      <c r="GA114" s="57" t="str">
        <f>IF(AY114="","",INDEX($FZ$2:$GD$2,2,MATCH(AY114,#REF!,0)))</f>
        <v/>
      </c>
      <c r="GB114" s="57" t="str">
        <f>IF(AZ114="","",INDEX($FZ$2:$GD$2,2,MATCH(AZ114,#REF!,0)))</f>
        <v/>
      </c>
      <c r="GC114" s="58" t="str">
        <f>IF(BA114="","",INDEX($FZ$2:$GD$2,2,MATCH(BA114,#REF!,0)))</f>
        <v/>
      </c>
      <c r="GD114" s="59" t="e">
        <f>SUMPRODUCT(FT114:GC114,#REF!)</f>
        <v>#REF!</v>
      </c>
      <c r="GE114" s="43"/>
      <c r="GF114" s="88" t="str">
        <f t="shared" si="94"/>
        <v/>
      </c>
      <c r="GG114" s="88" t="e">
        <f t="shared" si="95"/>
        <v>#REF!</v>
      </c>
      <c r="GH114" s="88" t="e">
        <f t="shared" si="96"/>
        <v>#REF!</v>
      </c>
      <c r="GI114" s="87" t="e">
        <f t="shared" si="97"/>
        <v>#REF!</v>
      </c>
      <c r="GJ114" s="87" t="str">
        <f t="shared" si="98"/>
        <v/>
      </c>
      <c r="GK114" s="87" t="str">
        <f t="shared" si="99"/>
        <v/>
      </c>
      <c r="GL114" s="87" t="str">
        <f t="shared" si="100"/>
        <v/>
      </c>
      <c r="GM114" s="87" t="str">
        <f t="shared" si="101"/>
        <v/>
      </c>
    </row>
    <row r="115" spans="1:195" s="13" customFormat="1" ht="22.5" customHeight="1" outlineLevel="1">
      <c r="A115" s="1014"/>
      <c r="B115" s="166"/>
      <c r="C115" s="494"/>
      <c r="D115" s="664" t="s">
        <v>471</v>
      </c>
      <c r="E115" s="688" t="s">
        <v>334</v>
      </c>
      <c r="F115" s="688">
        <v>1</v>
      </c>
      <c r="G115" s="688">
        <v>1</v>
      </c>
      <c r="H115" s="688">
        <v>1</v>
      </c>
      <c r="I115" s="663" t="s">
        <v>363</v>
      </c>
      <c r="J115" s="167"/>
      <c r="K115" s="165"/>
      <c r="L115" s="662">
        <v>1980</v>
      </c>
      <c r="M115" s="167" t="str">
        <f t="shared" si="103"/>
        <v>昭55</v>
      </c>
      <c r="N115" s="665">
        <f t="shared" si="130"/>
        <v>40</v>
      </c>
      <c r="O115" s="998">
        <v>409.03</v>
      </c>
      <c r="P115" s="693" t="s">
        <v>614</v>
      </c>
      <c r="Q115" s="68"/>
      <c r="R115" s="168"/>
      <c r="S115" s="168"/>
      <c r="T115" s="169"/>
      <c r="U115" s="461" t="e">
        <f t="shared" si="120"/>
        <v>#DIV/0!</v>
      </c>
      <c r="V115" s="461" t="e">
        <f t="shared" si="121"/>
        <v>#DIV/0!</v>
      </c>
      <c r="W115" s="462" t="e">
        <f t="shared" si="122"/>
        <v>#DIV/0!</v>
      </c>
      <c r="X115" s="68"/>
      <c r="Y115" s="68"/>
      <c r="Z115" s="68"/>
      <c r="AA115" s="68"/>
      <c r="AB115" s="68"/>
      <c r="AC115" s="79" t="str">
        <f t="shared" si="123"/>
        <v>5: 200㎡以上</v>
      </c>
      <c r="AD115" s="69"/>
      <c r="AE115" s="69" t="str">
        <f t="shared" si="124"/>
        <v/>
      </c>
      <c r="AF115" s="170"/>
      <c r="AG115" s="170"/>
      <c r="AH115" s="171"/>
      <c r="AI115" s="170"/>
      <c r="AJ115" s="170"/>
      <c r="AK115" s="170"/>
      <c r="AL115" s="172"/>
      <c r="AM115" s="172"/>
      <c r="AN115" s="172"/>
      <c r="AO115" s="172"/>
      <c r="AP115" s="173"/>
      <c r="AQ115" s="463" t="str">
        <f t="shared" si="125"/>
        <v/>
      </c>
      <c r="AR115" s="464"/>
      <c r="AS115" s="464"/>
      <c r="AT115" s="464"/>
      <c r="AU115" s="464"/>
      <c r="AV115" s="464"/>
      <c r="AW115" s="464"/>
      <c r="AX115" s="464"/>
      <c r="AY115" s="464"/>
      <c r="AZ115" s="464"/>
      <c r="BA115" s="464"/>
      <c r="BB115" s="68">
        <f t="shared" si="126"/>
        <v>35</v>
      </c>
      <c r="BC115" s="68"/>
      <c r="BD115" s="68">
        <f t="shared" si="127"/>
        <v>35</v>
      </c>
      <c r="BE115" s="69" t="e">
        <f t="shared" si="133"/>
        <v>#REF!</v>
      </c>
      <c r="BF115" s="146"/>
      <c r="BG115" s="465"/>
      <c r="BH115" s="466"/>
      <c r="BI115" s="174"/>
      <c r="BJ115" s="175"/>
      <c r="BK115" s="467"/>
      <c r="BL115" s="465"/>
      <c r="BM115" s="441" t="str">
        <f t="shared" si="129"/>
        <v/>
      </c>
      <c r="BN115" s="663" t="s">
        <v>614</v>
      </c>
      <c r="BO115" s="663">
        <v>1</v>
      </c>
      <c r="BP115" s="441"/>
      <c r="BQ115" s="441"/>
      <c r="BR115" s="663"/>
      <c r="BS115" s="663"/>
      <c r="BT115" s="663"/>
      <c r="BU115" s="663"/>
      <c r="BV115" s="663"/>
      <c r="BW115" s="663"/>
      <c r="BX115" s="663"/>
      <c r="BY115" s="663"/>
      <c r="BZ115" s="441"/>
      <c r="CA115" s="695"/>
      <c r="CB115" s="696"/>
      <c r="CC115" s="499"/>
      <c r="CD115" s="192">
        <v>1</v>
      </c>
      <c r="CE115" s="177" t="str">
        <f>IF($I115="","",IFERROR(INDEX(#REF!,MATCH('一覧（改訂後・学校空調は中規模で表示ver）'!$I37,#REF!,0),MATCH($CD$4,#REF!,0)),""))</f>
        <v/>
      </c>
      <c r="CF115" s="178" t="str">
        <f t="shared" si="131"/>
        <v/>
      </c>
      <c r="CG115" s="176" t="str">
        <f t="shared" si="87"/>
        <v/>
      </c>
      <c r="CH115" s="179"/>
      <c r="CI115" s="106" t="str">
        <f t="shared" si="88"/>
        <v/>
      </c>
      <c r="CJ115" s="75" t="str">
        <f>IF(OR($CI115="",$I115=""),"",INDEX(#REF!,MATCH($I115,#REF!,0),MATCH(CI$4,#REF!,0)))</f>
        <v/>
      </c>
      <c r="CK115" s="180" t="str">
        <f t="shared" si="89"/>
        <v/>
      </c>
      <c r="CL115" s="75">
        <v>1</v>
      </c>
      <c r="CM115" s="181" t="str">
        <f t="shared" si="104"/>
        <v/>
      </c>
      <c r="CN115" s="107" t="e">
        <f>IF(OR(O115="",TYPE(O115)&lt;&gt;1),"",IF(OR(BM115="",INDEX(#REF!,MATCH('一覧（改訂後・学校空調は中規模で表示ver）'!$Q37,#REF!,0),MATCH('一覧（改訂後・学校空調は中規模で表示ver）'!CN$4,#REF!,0))="",INDEX(#REF!,MATCH('一覧（改訂後・学校空調は中規模で表示ver）'!$Q37,#REF!,0),MATCH('一覧（改訂後・学校空調は中規模で表示ver）'!CN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N$4,#REF!,0))+$L115)))</f>
        <v>#REF!</v>
      </c>
      <c r="CO115" s="75" t="e">
        <f>IF(OR(CN115="",$I115=""),"",IF(AND(CN115&lt;&gt;"",$CI115=CN115),INDEX(#REF!,MATCH($I115,#REF!,0),MATCH(CN$4,#REF!,0))+35,INDEX(#REF!,MATCH($I115,#REF!,0),MATCH(CN$4,#REF!,0))))</f>
        <v>#REF!</v>
      </c>
      <c r="CP115" s="180" t="e">
        <f t="shared" si="105"/>
        <v>#REF!</v>
      </c>
      <c r="CQ115" s="75">
        <v>1</v>
      </c>
      <c r="CR115" s="181" t="e">
        <f t="shared" si="106"/>
        <v>#REF!</v>
      </c>
      <c r="CS115" s="107" t="e">
        <f>IF(OR(O115="",TYPE(O115)&lt;&gt;1),"",IF(OR(BM115="",INDEX(#REF!,MATCH('一覧（改訂後・学校空調は中規模で表示ver）'!Q37,#REF!,0),MATCH(CS$4,#REF!,0))="",INDEX(#REF!,MATCH('一覧（改訂後・学校空調は中規模で表示ver）'!Q37,#REF!,0),MATCH(CS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S$4,#REF!,0))+$L115)))</f>
        <v>#REF!</v>
      </c>
      <c r="CT115" s="75" t="e">
        <f>IF(OR(CS115="",$I115=""),"",IF(BL115="中規模のみで残存維持",IF(AND($CI115=CS115,CS115&lt;&gt;""),INDEX(#REF!,MATCH($I115,#REF!,0),MATCH(CN$4,#REF!,0))+35,INDEX(#REF!,MATCH($I115,#REF!,0),MATCH(CN$4,#REF!,0))),IF(AND($CI115=CS115,CS115&lt;&gt;""),INDEX(#REF!,MATCH($I115,#REF!,0),MATCH(CI$4,#REF!,0))+35,INDEX(#REF!,MATCH($I115,#REF!,0),MATCH(CS$4,#REF!,0)))))</f>
        <v>#REF!</v>
      </c>
      <c r="CU115" s="180" t="e">
        <f t="shared" si="90"/>
        <v>#REF!</v>
      </c>
      <c r="CV115" s="75">
        <v>1</v>
      </c>
      <c r="CW115" s="181" t="e">
        <f t="shared" si="132"/>
        <v>#REF!</v>
      </c>
      <c r="CX115" s="107" t="e">
        <f>IF(OR(O115="",TYPE(O115)&lt;&gt;1),"",IF(OR(BM115="",,INDEX(#REF!,MATCH('一覧（改訂後・学校空調は中規模で表示ver）'!$Q37,#REF!,0),MATCH('一覧（改訂後・学校空調は中規模で表示ver）'!CX$4,#REF!,0))="",INDEX(#REF!,MATCH('一覧（改訂後・学校空調は中規模で表示ver）'!$Q37,#REF!,0),MATCH('一覧（改訂後・学校空調は中規模で表示ver）'!CX$4,#REF!,0))+L115&gt;=BM115),"",IF(OR(BL115="事後保全対応で更新",BL115="事後保全のみ更新せず"),"",INDEX(#REF!,MATCH('一覧（改訂後・学校空調は中規模で表示ver）'!$Q37,#REF!,0),MATCH('一覧（改訂後・学校空調は中規模で表示ver）'!CX$4,#REF!,0))+L115)))</f>
        <v>#REF!</v>
      </c>
      <c r="CY115" s="75" t="e">
        <f>IF(OR(CX115="",$I115=""),"",IF(AND(CX115&lt;&gt;"",$CI115=CX115),INDEX(#REF!,MATCH($I115,#REF!,0),MATCH(CI$4,#REF!,0))+35,INDEX(#REF!,MATCH($I115,#REF!,0),MATCH(CX$4,#REF!,0))))</f>
        <v>#REF!</v>
      </c>
      <c r="CZ115" s="180" t="e">
        <f t="shared" si="107"/>
        <v>#REF!</v>
      </c>
      <c r="DA115" s="75">
        <v>1</v>
      </c>
      <c r="DB115" s="182" t="e">
        <f t="shared" si="108"/>
        <v>#REF!</v>
      </c>
      <c r="DC115" s="109" t="str">
        <f t="shared" si="91"/>
        <v/>
      </c>
      <c r="DD115" s="76" t="str">
        <f t="shared" si="102"/>
        <v/>
      </c>
      <c r="DE115" s="82">
        <v>1</v>
      </c>
      <c r="DF115" s="183" t="str">
        <f t="shared" si="92"/>
        <v/>
      </c>
      <c r="DG115" s="85" t="str">
        <f>IF($DC115="","",INDEX(#REF!,MATCH($I115,#REF!,0),MATCH(DC$4,#REF!,0)))</f>
        <v/>
      </c>
      <c r="DH115" s="184" t="str">
        <f t="shared" si="109"/>
        <v/>
      </c>
      <c r="DI115" s="77">
        <v>3</v>
      </c>
      <c r="DJ115" s="185" t="str">
        <f t="shared" si="110"/>
        <v/>
      </c>
      <c r="DK115" s="78" t="str">
        <f t="shared" si="111"/>
        <v/>
      </c>
      <c r="DL115" s="75" t="str">
        <f>IF(OR(DK115="",$I115=""),"",IF(AND(DK115&lt;&gt;"",$CI115=DK115),INDEX(#REF!,MATCH($I115,#REF!,0),MATCH(DL$4,#REF!,0))+35,INDEX(#REF!,MATCH($I115,#REF!,0),MATCH(DL$4,#REF!,0))))</f>
        <v/>
      </c>
      <c r="DM115" s="180" t="str">
        <f t="shared" si="112"/>
        <v/>
      </c>
      <c r="DN115" s="75">
        <v>1</v>
      </c>
      <c r="DO115" s="181" t="str">
        <f t="shared" si="113"/>
        <v/>
      </c>
      <c r="DP115" s="78" t="str">
        <f t="shared" si="114"/>
        <v/>
      </c>
      <c r="DQ115" s="75" t="str">
        <f>IF(OR(DP115="",$I115=""),"",IF(AND($BM115=DP115,DP115&lt;&gt;""),INDEX(#REF!,MATCH($I115,#REF!,0),MATCH(DQ$4,#REF!,0))+35,INDEX(#REF!,MATCH($I115,#REF!,0),MATCH(DQ$4,#REF!,0))))</f>
        <v/>
      </c>
      <c r="DR115" s="180" t="str">
        <f t="shared" si="115"/>
        <v/>
      </c>
      <c r="DS115" s="75">
        <v>1</v>
      </c>
      <c r="DT115" s="181" t="str">
        <f t="shared" si="116"/>
        <v/>
      </c>
      <c r="DU115" s="78" t="str">
        <f t="shared" si="117"/>
        <v/>
      </c>
      <c r="DV115" s="75" t="str">
        <f>IF(OR(DU115="",$I115=""),"",IF(AND(DU115&lt;&gt;"",$CI115=DU115),INDEX(#REF!,MATCH($I115,#REF!,0),MATCH(DV$4,#REF!,0))+35,INDEX(#REF!,MATCH($I115,#REF!,0),MATCH(DV$4,#REF!,0))))</f>
        <v/>
      </c>
      <c r="DW115" s="180" t="str">
        <f t="shared" si="118"/>
        <v/>
      </c>
      <c r="DX115" s="75">
        <v>1</v>
      </c>
      <c r="DY115" s="154" t="str">
        <f t="shared" si="119"/>
        <v/>
      </c>
      <c r="DZ115" s="508"/>
      <c r="EA115" s="824" t="s">
        <v>626</v>
      </c>
      <c r="EB115" s="808"/>
      <c r="EC115" s="758" t="s">
        <v>626</v>
      </c>
      <c r="ED115" s="816"/>
      <c r="EE115" s="855"/>
      <c r="EF115" s="791"/>
      <c r="EG115" s="792"/>
      <c r="EH115" s="795"/>
      <c r="EI115" s="788"/>
      <c r="EJ115" s="789"/>
      <c r="EK115" s="787"/>
      <c r="EL115" s="788"/>
      <c r="EM115" s="788"/>
      <c r="EN115" s="788"/>
      <c r="EO115" s="789"/>
      <c r="EP115" s="787"/>
      <c r="EQ115" s="788"/>
      <c r="ER115" s="788"/>
      <c r="ES115" s="788"/>
      <c r="ET115" s="789"/>
      <c r="EU115" s="787"/>
      <c r="EV115" s="788"/>
      <c r="EW115" s="788"/>
      <c r="EX115" s="788"/>
      <c r="EY115" s="789"/>
      <c r="EZ115" s="787"/>
      <c r="FA115" s="788"/>
      <c r="FB115" s="788"/>
      <c r="FC115" s="788"/>
      <c r="FD115" s="789"/>
      <c r="FE115" s="787"/>
      <c r="FF115" s="788"/>
      <c r="FG115" s="788"/>
      <c r="FH115" s="796" t="s">
        <v>631</v>
      </c>
      <c r="FI115" s="798"/>
      <c r="FJ115" s="870"/>
      <c r="FK115" s="797"/>
      <c r="FL115" s="797"/>
      <c r="FM115" s="797"/>
      <c r="FN115" s="917"/>
      <c r="FO115" s="210"/>
      <c r="FP115" s="43"/>
      <c r="FQ115" s="43"/>
      <c r="FR115" s="55" t="str">
        <f t="shared" si="93"/>
        <v/>
      </c>
      <c r="FS115" s="43"/>
      <c r="FT115" s="56" t="str">
        <f>IF(AR115="","",INDEX($FZ$2:$GD$2,2,MATCH(AR115,#REF!,0)))</f>
        <v/>
      </c>
      <c r="FU115" s="57" t="str">
        <f>IF(AS115="","",INDEX($FZ$2:$GD$2,2,MATCH(AS115,#REF!,0)))</f>
        <v/>
      </c>
      <c r="FV115" s="57" t="str">
        <f>IF(AT115="","",INDEX($FZ$2:$GD$2,2,MATCH(AT115,#REF!,0)))</f>
        <v/>
      </c>
      <c r="FW115" s="57" t="str">
        <f>IF(AU115="","",INDEX($FZ$2:$GD$2,2,MATCH(AU115,#REF!,0)))</f>
        <v/>
      </c>
      <c r="FX115" s="57" t="str">
        <f>IF(AV115="","",INDEX($FZ$2:$GD$2,2,MATCH(AV115,#REF!,0)))</f>
        <v/>
      </c>
      <c r="FY115" s="57" t="str">
        <f>IF(AW115="","",INDEX($FZ$2:$GD$2,2,MATCH(AW115,#REF!,0)))</f>
        <v/>
      </c>
      <c r="FZ115" s="57" t="str">
        <f>IF(AX115="","",INDEX($FZ$2:$GD$2,2,MATCH(AX115,#REF!,0)))</f>
        <v/>
      </c>
      <c r="GA115" s="57" t="str">
        <f>IF(AY115="","",INDEX($FZ$2:$GD$2,2,MATCH(AY115,#REF!,0)))</f>
        <v/>
      </c>
      <c r="GB115" s="57" t="str">
        <f>IF(AZ115="","",INDEX($FZ$2:$GD$2,2,MATCH(AZ115,#REF!,0)))</f>
        <v/>
      </c>
      <c r="GC115" s="58" t="str">
        <f>IF(BA115="","",INDEX($FZ$2:$GD$2,2,MATCH(BA115,#REF!,0)))</f>
        <v/>
      </c>
      <c r="GD115" s="59" t="e">
        <f>SUMPRODUCT(FT115:GC115,#REF!)</f>
        <v>#REF!</v>
      </c>
      <c r="GE115" s="43"/>
      <c r="GF115" s="88" t="str">
        <f t="shared" si="94"/>
        <v/>
      </c>
      <c r="GG115" s="88" t="e">
        <f t="shared" si="95"/>
        <v>#REF!</v>
      </c>
      <c r="GH115" s="88" t="e">
        <f t="shared" si="96"/>
        <v>#REF!</v>
      </c>
      <c r="GI115" s="87" t="e">
        <f t="shared" si="97"/>
        <v>#REF!</v>
      </c>
      <c r="GJ115" s="87" t="str">
        <f t="shared" si="98"/>
        <v/>
      </c>
      <c r="GK115" s="87" t="str">
        <f t="shared" si="99"/>
        <v/>
      </c>
      <c r="GL115" s="87" t="str">
        <f t="shared" si="100"/>
        <v/>
      </c>
      <c r="GM115" s="87" t="str">
        <f t="shared" si="101"/>
        <v/>
      </c>
    </row>
    <row r="116" spans="1:195" s="13" customFormat="1" ht="22.5" customHeight="1" outlineLevel="1">
      <c r="A116" s="1014"/>
      <c r="B116" s="166"/>
      <c r="C116" s="494"/>
      <c r="D116" s="664" t="s">
        <v>471</v>
      </c>
      <c r="E116" s="688" t="s">
        <v>335</v>
      </c>
      <c r="F116" s="688">
        <v>1</v>
      </c>
      <c r="G116" s="688">
        <v>1</v>
      </c>
      <c r="H116" s="688">
        <v>1</v>
      </c>
      <c r="I116" s="663" t="s">
        <v>363</v>
      </c>
      <c r="J116" s="167"/>
      <c r="K116" s="165"/>
      <c r="L116" s="662">
        <v>1981</v>
      </c>
      <c r="M116" s="167" t="str">
        <f t="shared" si="103"/>
        <v>昭56</v>
      </c>
      <c r="N116" s="665">
        <f t="shared" si="130"/>
        <v>39</v>
      </c>
      <c r="O116" s="998">
        <v>500.87</v>
      </c>
      <c r="P116" s="693" t="s">
        <v>614</v>
      </c>
      <c r="Q116" s="68"/>
      <c r="R116" s="168"/>
      <c r="S116" s="168"/>
      <c r="T116" s="169"/>
      <c r="U116" s="461" t="e">
        <f t="shared" si="120"/>
        <v>#DIV/0!</v>
      </c>
      <c r="V116" s="461" t="e">
        <f t="shared" si="121"/>
        <v>#DIV/0!</v>
      </c>
      <c r="W116" s="462" t="e">
        <f t="shared" si="122"/>
        <v>#DIV/0!</v>
      </c>
      <c r="X116" s="68"/>
      <c r="Y116" s="68"/>
      <c r="Z116" s="68"/>
      <c r="AA116" s="68"/>
      <c r="AB116" s="68"/>
      <c r="AC116" s="79" t="str">
        <f t="shared" si="123"/>
        <v>4: 500㎡以上</v>
      </c>
      <c r="AD116" s="69"/>
      <c r="AE116" s="69" t="str">
        <f t="shared" si="124"/>
        <v/>
      </c>
      <c r="AF116" s="170"/>
      <c r="AG116" s="170"/>
      <c r="AH116" s="171"/>
      <c r="AI116" s="170"/>
      <c r="AJ116" s="170"/>
      <c r="AK116" s="170"/>
      <c r="AL116" s="172"/>
      <c r="AM116" s="172"/>
      <c r="AN116" s="172"/>
      <c r="AO116" s="172"/>
      <c r="AP116" s="173"/>
      <c r="AQ116" s="463" t="str">
        <f t="shared" si="125"/>
        <v/>
      </c>
      <c r="AR116" s="464"/>
      <c r="AS116" s="464"/>
      <c r="AT116" s="464"/>
      <c r="AU116" s="464"/>
      <c r="AV116" s="464"/>
      <c r="AW116" s="464"/>
      <c r="AX116" s="464"/>
      <c r="AY116" s="464"/>
      <c r="AZ116" s="464"/>
      <c r="BA116" s="464"/>
      <c r="BB116" s="68">
        <f t="shared" si="126"/>
        <v>34</v>
      </c>
      <c r="BC116" s="68"/>
      <c r="BD116" s="68">
        <f t="shared" si="127"/>
        <v>34</v>
      </c>
      <c r="BE116" s="69" t="e">
        <f t="shared" si="133"/>
        <v>#REF!</v>
      </c>
      <c r="BF116" s="146"/>
      <c r="BG116" s="465"/>
      <c r="BH116" s="466"/>
      <c r="BI116" s="174"/>
      <c r="BJ116" s="175"/>
      <c r="BK116" s="467"/>
      <c r="BL116" s="465"/>
      <c r="BM116" s="441" t="str">
        <f t="shared" si="129"/>
        <v/>
      </c>
      <c r="BN116" s="663" t="s">
        <v>614</v>
      </c>
      <c r="BO116" s="663">
        <v>1</v>
      </c>
      <c r="BP116" s="441"/>
      <c r="BQ116" s="441"/>
      <c r="BR116" s="663"/>
      <c r="BS116" s="663"/>
      <c r="BT116" s="663"/>
      <c r="BU116" s="663"/>
      <c r="BV116" s="663"/>
      <c r="BW116" s="663"/>
      <c r="BX116" s="663"/>
      <c r="BY116" s="663"/>
      <c r="BZ116" s="441"/>
      <c r="CA116" s="695"/>
      <c r="CB116" s="696"/>
      <c r="CC116" s="499"/>
      <c r="CD116" s="192">
        <v>1</v>
      </c>
      <c r="CE116" s="177" t="str">
        <f>IF($I116="","",IFERROR(INDEX(#REF!,MATCH('一覧（改訂後・学校空調は中規模で表示ver）'!$I46,#REF!,0),MATCH($CD$4,#REF!,0)),""))</f>
        <v/>
      </c>
      <c r="CF116" s="178" t="str">
        <f t="shared" si="131"/>
        <v/>
      </c>
      <c r="CG116" s="176" t="str">
        <f t="shared" si="87"/>
        <v/>
      </c>
      <c r="CH116" s="179"/>
      <c r="CI116" s="106" t="str">
        <f t="shared" si="88"/>
        <v/>
      </c>
      <c r="CJ116" s="75" t="str">
        <f>IF(OR($CI116="",$I116=""),"",INDEX(#REF!,MATCH($I116,#REF!,0),MATCH(CI$4,#REF!,0)))</f>
        <v/>
      </c>
      <c r="CK116" s="180" t="str">
        <f t="shared" si="89"/>
        <v/>
      </c>
      <c r="CL116" s="75">
        <v>1</v>
      </c>
      <c r="CM116" s="181" t="str">
        <f t="shared" si="104"/>
        <v/>
      </c>
      <c r="CN116" s="107" t="e">
        <f>IF(OR(O116="",TYPE(O116)&lt;&gt;1),"",IF(OR(BM116="",INDEX(#REF!,MATCH('一覧（改訂後・学校空調は中規模で表示ver）'!$Q46,#REF!,0),MATCH('一覧（改訂後・学校空調は中規模で表示ver）'!CN$4,#REF!,0))="",INDEX(#REF!,MATCH('一覧（改訂後・学校空調は中規模で表示ver）'!$Q46,#REF!,0),MATCH('一覧（改訂後・学校空調は中規模で表示ver）'!CN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N$4,#REF!,0))+$L116)))</f>
        <v>#REF!</v>
      </c>
      <c r="CO116" s="75" t="e">
        <f>IF(OR(CN116="",$I116=""),"",IF(AND(CN116&lt;&gt;"",$CI116=CN116),INDEX(#REF!,MATCH($I116,#REF!,0),MATCH(CN$4,#REF!,0))+35,INDEX(#REF!,MATCH($I116,#REF!,0),MATCH(CN$4,#REF!,0))))</f>
        <v>#REF!</v>
      </c>
      <c r="CP116" s="180" t="e">
        <f t="shared" si="105"/>
        <v>#REF!</v>
      </c>
      <c r="CQ116" s="75">
        <v>1</v>
      </c>
      <c r="CR116" s="181" t="e">
        <f t="shared" si="106"/>
        <v>#REF!</v>
      </c>
      <c r="CS116" s="107" t="e">
        <f>IF(OR(O116="",TYPE(O116)&lt;&gt;1),"",IF(OR(BM116="",INDEX(#REF!,MATCH('一覧（改訂後・学校空調は中規模で表示ver）'!Q46,#REF!,0),MATCH(CS$4,#REF!,0))="",INDEX(#REF!,MATCH('一覧（改訂後・学校空調は中規模で表示ver）'!Q46,#REF!,0),MATCH(CS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S$4,#REF!,0))+$L116)))</f>
        <v>#REF!</v>
      </c>
      <c r="CT116" s="75" t="e">
        <f>IF(OR(CS116="",$I116=""),"",IF(BL116="中規模のみで残存維持",IF(AND($CI116=CS116,CS116&lt;&gt;""),INDEX(#REF!,MATCH($I116,#REF!,0),MATCH(CN$4,#REF!,0))+35,INDEX(#REF!,MATCH($I116,#REF!,0),MATCH(CN$4,#REF!,0))),IF(AND($CI116=CS116,CS116&lt;&gt;""),INDEX(#REF!,MATCH($I116,#REF!,0),MATCH(CI$4,#REF!,0))+35,INDEX(#REF!,MATCH($I116,#REF!,0),MATCH(CS$4,#REF!,0)))))</f>
        <v>#REF!</v>
      </c>
      <c r="CU116" s="180" t="e">
        <f t="shared" si="90"/>
        <v>#REF!</v>
      </c>
      <c r="CV116" s="75">
        <v>1</v>
      </c>
      <c r="CW116" s="181" t="e">
        <f t="shared" si="132"/>
        <v>#REF!</v>
      </c>
      <c r="CX116" s="107" t="e">
        <f>IF(OR(O116="",TYPE(O116)&lt;&gt;1),"",IF(OR(BM116="",,INDEX(#REF!,MATCH('一覧（改訂後・学校空調は中規模で表示ver）'!$Q46,#REF!,0),MATCH('一覧（改訂後・学校空調は中規模で表示ver）'!CX$4,#REF!,0))="",INDEX(#REF!,MATCH('一覧（改訂後・学校空調は中規模で表示ver）'!$Q46,#REF!,0),MATCH('一覧（改訂後・学校空調は中規模で表示ver）'!CX$4,#REF!,0))+L116&gt;=BM116),"",IF(OR(BL116="事後保全対応で更新",BL116="事後保全のみ更新せず"),"",INDEX(#REF!,MATCH('一覧（改訂後・学校空調は中規模で表示ver）'!$Q46,#REF!,0),MATCH('一覧（改訂後・学校空調は中規模で表示ver）'!CX$4,#REF!,0))+L116)))</f>
        <v>#REF!</v>
      </c>
      <c r="CY116" s="75" t="e">
        <f>IF(OR(CX116="",$I116=""),"",IF(AND(CX116&lt;&gt;"",$CI116=CX116),INDEX(#REF!,MATCH($I116,#REF!,0),MATCH(CI$4,#REF!,0))+35,INDEX(#REF!,MATCH($I116,#REF!,0),MATCH(CX$4,#REF!,0))))</f>
        <v>#REF!</v>
      </c>
      <c r="CZ116" s="180" t="e">
        <f t="shared" si="107"/>
        <v>#REF!</v>
      </c>
      <c r="DA116" s="75">
        <v>1</v>
      </c>
      <c r="DB116" s="182" t="e">
        <f t="shared" si="108"/>
        <v>#REF!</v>
      </c>
      <c r="DC116" s="109" t="str">
        <f t="shared" si="91"/>
        <v/>
      </c>
      <c r="DD116" s="76" t="str">
        <f t="shared" si="102"/>
        <v/>
      </c>
      <c r="DE116" s="82">
        <v>1</v>
      </c>
      <c r="DF116" s="183" t="str">
        <f t="shared" si="92"/>
        <v/>
      </c>
      <c r="DG116" s="85" t="str">
        <f>IF($DC116="","",INDEX(#REF!,MATCH($I116,#REF!,0),MATCH(DC$4,#REF!,0)))</f>
        <v/>
      </c>
      <c r="DH116" s="184" t="str">
        <f t="shared" si="109"/>
        <v/>
      </c>
      <c r="DI116" s="77">
        <v>3</v>
      </c>
      <c r="DJ116" s="185" t="str">
        <f t="shared" si="110"/>
        <v/>
      </c>
      <c r="DK116" s="78" t="str">
        <f t="shared" si="111"/>
        <v/>
      </c>
      <c r="DL116" s="75" t="str">
        <f>IF(OR(DK116="",$I116=""),"",IF(AND(DK116&lt;&gt;"",$CI116=DK116),INDEX(#REF!,MATCH($I116,#REF!,0),MATCH(DL$4,#REF!,0))+35,INDEX(#REF!,MATCH($I116,#REF!,0),MATCH(DL$4,#REF!,0))))</f>
        <v/>
      </c>
      <c r="DM116" s="180" t="str">
        <f t="shared" si="112"/>
        <v/>
      </c>
      <c r="DN116" s="75">
        <v>1</v>
      </c>
      <c r="DO116" s="181" t="str">
        <f t="shared" si="113"/>
        <v/>
      </c>
      <c r="DP116" s="78" t="str">
        <f t="shared" si="114"/>
        <v/>
      </c>
      <c r="DQ116" s="75" t="str">
        <f>IF(OR(DP116="",$I116=""),"",IF(AND($BM116=DP116,DP116&lt;&gt;""),INDEX(#REF!,MATCH($I116,#REF!,0),MATCH(DQ$4,#REF!,0))+35,INDEX(#REF!,MATCH($I116,#REF!,0),MATCH(DQ$4,#REF!,0))))</f>
        <v/>
      </c>
      <c r="DR116" s="180" t="str">
        <f t="shared" si="115"/>
        <v/>
      </c>
      <c r="DS116" s="75">
        <v>1</v>
      </c>
      <c r="DT116" s="181" t="str">
        <f t="shared" si="116"/>
        <v/>
      </c>
      <c r="DU116" s="78" t="str">
        <f t="shared" si="117"/>
        <v/>
      </c>
      <c r="DV116" s="75" t="str">
        <f>IF(OR(DU116="",$I116=""),"",IF(AND(DU116&lt;&gt;"",$CI116=DU116),INDEX(#REF!,MATCH($I116,#REF!,0),MATCH(DV$4,#REF!,0))+35,INDEX(#REF!,MATCH($I116,#REF!,0),MATCH(DV$4,#REF!,0))))</f>
        <v/>
      </c>
      <c r="DW116" s="180" t="str">
        <f t="shared" si="118"/>
        <v/>
      </c>
      <c r="DX116" s="75">
        <v>1</v>
      </c>
      <c r="DY116" s="154" t="str">
        <f t="shared" si="119"/>
        <v/>
      </c>
      <c r="DZ116" s="508"/>
      <c r="EA116" s="824" t="s">
        <v>626</v>
      </c>
      <c r="EB116" s="808"/>
      <c r="EC116" s="758" t="s">
        <v>626</v>
      </c>
      <c r="ED116" s="816"/>
      <c r="EE116" s="855"/>
      <c r="EF116" s="791"/>
      <c r="EG116" s="792"/>
      <c r="EH116" s="795"/>
      <c r="EI116" s="788"/>
      <c r="EJ116" s="789"/>
      <c r="EK116" s="787"/>
      <c r="EL116" s="788"/>
      <c r="EM116" s="788"/>
      <c r="EN116" s="788"/>
      <c r="EO116" s="789"/>
      <c r="EP116" s="787"/>
      <c r="EQ116" s="788"/>
      <c r="ER116" s="788"/>
      <c r="ES116" s="788"/>
      <c r="ET116" s="789"/>
      <c r="EU116" s="787"/>
      <c r="EV116" s="788"/>
      <c r="EW116" s="788"/>
      <c r="EX116" s="788"/>
      <c r="EY116" s="789"/>
      <c r="EZ116" s="787"/>
      <c r="FA116" s="788"/>
      <c r="FB116" s="788"/>
      <c r="FC116" s="788"/>
      <c r="FD116" s="789"/>
      <c r="FE116" s="787"/>
      <c r="FF116" s="788"/>
      <c r="FG116" s="788"/>
      <c r="FH116" s="796" t="s">
        <v>631</v>
      </c>
      <c r="FI116" s="798"/>
      <c r="FJ116" s="870"/>
      <c r="FK116" s="797"/>
      <c r="FL116" s="797"/>
      <c r="FM116" s="797"/>
      <c r="FN116" s="917"/>
      <c r="FO116" s="210"/>
      <c r="FP116" s="43"/>
      <c r="FQ116" s="43"/>
      <c r="FR116" s="55" t="str">
        <f t="shared" si="93"/>
        <v/>
      </c>
      <c r="FS116" s="43"/>
      <c r="FT116" s="56" t="str">
        <f>IF(AR116="","",INDEX($FZ$2:$GD$2,2,MATCH(AR116,#REF!,0)))</f>
        <v/>
      </c>
      <c r="FU116" s="57" t="str">
        <f>IF(AS116="","",INDEX($FZ$2:$GD$2,2,MATCH(AS116,#REF!,0)))</f>
        <v/>
      </c>
      <c r="FV116" s="57" t="str">
        <f>IF(AT116="","",INDEX($FZ$2:$GD$2,2,MATCH(AT116,#REF!,0)))</f>
        <v/>
      </c>
      <c r="FW116" s="57" t="str">
        <f>IF(AU116="","",INDEX($FZ$2:$GD$2,2,MATCH(AU116,#REF!,0)))</f>
        <v/>
      </c>
      <c r="FX116" s="57" t="str">
        <f>IF(AV116="","",INDEX($FZ$2:$GD$2,2,MATCH(AV116,#REF!,0)))</f>
        <v/>
      </c>
      <c r="FY116" s="57" t="str">
        <f>IF(AW116="","",INDEX($FZ$2:$GD$2,2,MATCH(AW116,#REF!,0)))</f>
        <v/>
      </c>
      <c r="FZ116" s="57" t="str">
        <f>IF(AX116="","",INDEX($FZ$2:$GD$2,2,MATCH(AX116,#REF!,0)))</f>
        <v/>
      </c>
      <c r="GA116" s="57" t="str">
        <f>IF(AY116="","",INDEX($FZ$2:$GD$2,2,MATCH(AY116,#REF!,0)))</f>
        <v/>
      </c>
      <c r="GB116" s="57" t="str">
        <f>IF(AZ116="","",INDEX($FZ$2:$GD$2,2,MATCH(AZ116,#REF!,0)))</f>
        <v/>
      </c>
      <c r="GC116" s="58" t="str">
        <f>IF(BA116="","",INDEX($FZ$2:$GD$2,2,MATCH(BA116,#REF!,0)))</f>
        <v/>
      </c>
      <c r="GD116" s="59" t="e">
        <f>SUMPRODUCT(FT116:GC116,#REF!)</f>
        <v>#REF!</v>
      </c>
      <c r="GE116" s="43"/>
      <c r="GF116" s="88" t="str">
        <f t="shared" si="94"/>
        <v/>
      </c>
      <c r="GG116" s="88" t="e">
        <f t="shared" si="95"/>
        <v>#REF!</v>
      </c>
      <c r="GH116" s="88" t="e">
        <f t="shared" si="96"/>
        <v>#REF!</v>
      </c>
      <c r="GI116" s="87" t="e">
        <f t="shared" si="97"/>
        <v>#REF!</v>
      </c>
      <c r="GJ116" s="87" t="str">
        <f t="shared" si="98"/>
        <v/>
      </c>
      <c r="GK116" s="87" t="str">
        <f t="shared" si="99"/>
        <v/>
      </c>
      <c r="GL116" s="87" t="str">
        <f t="shared" si="100"/>
        <v/>
      </c>
      <c r="GM116" s="87" t="str">
        <f t="shared" si="101"/>
        <v/>
      </c>
    </row>
    <row r="117" spans="1:195" s="13" customFormat="1" ht="22.5" customHeight="1" outlineLevel="1">
      <c r="A117" s="1014"/>
      <c r="B117" s="166"/>
      <c r="C117" s="494"/>
      <c r="D117" s="664" t="s">
        <v>471</v>
      </c>
      <c r="E117" s="688" t="s">
        <v>336</v>
      </c>
      <c r="F117" s="688">
        <v>1</v>
      </c>
      <c r="G117" s="688">
        <v>1</v>
      </c>
      <c r="H117" s="688">
        <v>1</v>
      </c>
      <c r="I117" s="663" t="s">
        <v>363</v>
      </c>
      <c r="J117" s="167"/>
      <c r="K117" s="165"/>
      <c r="L117" s="662">
        <v>1985</v>
      </c>
      <c r="M117" s="167" t="str">
        <f t="shared" si="103"/>
        <v>昭60</v>
      </c>
      <c r="N117" s="665">
        <f t="shared" si="130"/>
        <v>35</v>
      </c>
      <c r="O117" s="998">
        <v>1173.1500000000001</v>
      </c>
      <c r="P117" s="693" t="s">
        <v>614</v>
      </c>
      <c r="Q117" s="68"/>
      <c r="R117" s="168"/>
      <c r="S117" s="168"/>
      <c r="T117" s="169"/>
      <c r="U117" s="461" t="e">
        <f t="shared" si="120"/>
        <v>#DIV/0!</v>
      </c>
      <c r="V117" s="461" t="e">
        <f t="shared" si="121"/>
        <v>#DIV/0!</v>
      </c>
      <c r="W117" s="462" t="e">
        <f t="shared" si="122"/>
        <v>#DIV/0!</v>
      </c>
      <c r="X117" s="68"/>
      <c r="Y117" s="68"/>
      <c r="Z117" s="68"/>
      <c r="AA117" s="68"/>
      <c r="AB117" s="68"/>
      <c r="AC117" s="79" t="str">
        <f t="shared" si="123"/>
        <v>3: 1,000㎡以上</v>
      </c>
      <c r="AD117" s="69"/>
      <c r="AE117" s="69" t="str">
        <f t="shared" si="124"/>
        <v/>
      </c>
      <c r="AF117" s="170"/>
      <c r="AG117" s="170"/>
      <c r="AH117" s="171"/>
      <c r="AI117" s="170"/>
      <c r="AJ117" s="170"/>
      <c r="AK117" s="170"/>
      <c r="AL117" s="172"/>
      <c r="AM117" s="172"/>
      <c r="AN117" s="172"/>
      <c r="AO117" s="172"/>
      <c r="AP117" s="173"/>
      <c r="AQ117" s="463" t="str">
        <f t="shared" si="125"/>
        <v/>
      </c>
      <c r="AR117" s="464"/>
      <c r="AS117" s="464"/>
      <c r="AT117" s="464"/>
      <c r="AU117" s="464"/>
      <c r="AV117" s="464"/>
      <c r="AW117" s="464"/>
      <c r="AX117" s="464"/>
      <c r="AY117" s="464"/>
      <c r="AZ117" s="464"/>
      <c r="BA117" s="464"/>
      <c r="BB117" s="68">
        <f t="shared" si="126"/>
        <v>30</v>
      </c>
      <c r="BC117" s="68"/>
      <c r="BD117" s="68">
        <f t="shared" si="127"/>
        <v>30</v>
      </c>
      <c r="BE117" s="69" t="e">
        <f t="shared" si="133"/>
        <v>#REF!</v>
      </c>
      <c r="BF117" s="146"/>
      <c r="BG117" s="465"/>
      <c r="BH117" s="466"/>
      <c r="BI117" s="174"/>
      <c r="BJ117" s="175"/>
      <c r="BK117" s="467"/>
      <c r="BL117" s="465"/>
      <c r="BM117" s="441" t="str">
        <f t="shared" si="129"/>
        <v/>
      </c>
      <c r="BN117" s="663" t="s">
        <v>614</v>
      </c>
      <c r="BO117" s="663">
        <v>1</v>
      </c>
      <c r="BP117" s="441"/>
      <c r="BQ117" s="441"/>
      <c r="BR117" s="663"/>
      <c r="BS117" s="663"/>
      <c r="BT117" s="663"/>
      <c r="BU117" s="663"/>
      <c r="BV117" s="663"/>
      <c r="BW117" s="663"/>
      <c r="BX117" s="663"/>
      <c r="BY117" s="663"/>
      <c r="BZ117" s="441"/>
      <c r="CA117" s="695"/>
      <c r="CB117" s="696"/>
      <c r="CC117" s="499"/>
      <c r="CD117" s="192">
        <v>1</v>
      </c>
      <c r="CE117" s="177" t="str">
        <f>IF($I117="","",IFERROR(INDEX(#REF!,MATCH('一覧（改訂後・学校空調は中規模で表示ver）'!$I38,#REF!,0),MATCH($CD$4,#REF!,0)),""))</f>
        <v/>
      </c>
      <c r="CF117" s="178" t="str">
        <f t="shared" si="131"/>
        <v/>
      </c>
      <c r="CG117" s="176" t="str">
        <f t="shared" si="87"/>
        <v/>
      </c>
      <c r="CH117" s="179"/>
      <c r="CI117" s="106" t="str">
        <f t="shared" si="88"/>
        <v/>
      </c>
      <c r="CJ117" s="75" t="str">
        <f>IF(OR($CI117="",$I117=""),"",INDEX(#REF!,MATCH($I117,#REF!,0),MATCH(CI$4,#REF!,0)))</f>
        <v/>
      </c>
      <c r="CK117" s="180" t="str">
        <f t="shared" si="89"/>
        <v/>
      </c>
      <c r="CL117" s="75">
        <v>1</v>
      </c>
      <c r="CM117" s="181" t="str">
        <f t="shared" si="104"/>
        <v/>
      </c>
      <c r="CN117" s="107" t="e">
        <f>IF(OR(O117="",TYPE(O117)&lt;&gt;1),"",IF(OR(BM117="",INDEX(#REF!,MATCH('一覧（改訂後・学校空調は中規模で表示ver）'!$Q38,#REF!,0),MATCH('一覧（改訂後・学校空調は中規模で表示ver）'!CN$4,#REF!,0))="",INDEX(#REF!,MATCH('一覧（改訂後・学校空調は中規模で表示ver）'!$Q38,#REF!,0),MATCH('一覧（改訂後・学校空調は中規模で表示ver）'!CN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N$4,#REF!,0))+$L117)))</f>
        <v>#REF!</v>
      </c>
      <c r="CO117" s="75" t="e">
        <f>IF(OR(CN117="",$I117=""),"",IF(AND(CN117&lt;&gt;"",$CI117=CN117),INDEX(#REF!,MATCH($I117,#REF!,0),MATCH(CN$4,#REF!,0))+35,INDEX(#REF!,MATCH($I117,#REF!,0),MATCH(CN$4,#REF!,0))))</f>
        <v>#REF!</v>
      </c>
      <c r="CP117" s="180" t="e">
        <f t="shared" si="105"/>
        <v>#REF!</v>
      </c>
      <c r="CQ117" s="75">
        <v>1</v>
      </c>
      <c r="CR117" s="181" t="e">
        <f t="shared" si="106"/>
        <v>#REF!</v>
      </c>
      <c r="CS117" s="107" t="e">
        <f>IF(OR(O117="",TYPE(O117)&lt;&gt;1),"",IF(OR(BM117="",INDEX(#REF!,MATCH('一覧（改訂後・学校空調は中規模で表示ver）'!Q38,#REF!,0),MATCH(CS$4,#REF!,0))="",INDEX(#REF!,MATCH('一覧（改訂後・学校空調は中規模で表示ver）'!Q38,#REF!,0),MATCH(CS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S$4,#REF!,0))+$L117)))</f>
        <v>#REF!</v>
      </c>
      <c r="CT117" s="75" t="e">
        <f>IF(OR(CS117="",$I117=""),"",IF(BL117="中規模のみで残存維持",IF(AND($CI117=CS117,CS117&lt;&gt;""),INDEX(#REF!,MATCH($I117,#REF!,0),MATCH(CN$4,#REF!,0))+35,INDEX(#REF!,MATCH($I117,#REF!,0),MATCH(CN$4,#REF!,0))),IF(AND($CI117=CS117,CS117&lt;&gt;""),INDEX(#REF!,MATCH($I117,#REF!,0),MATCH(CI$4,#REF!,0))+35,INDEX(#REF!,MATCH($I117,#REF!,0),MATCH(CS$4,#REF!,0)))))</f>
        <v>#REF!</v>
      </c>
      <c r="CU117" s="180" t="e">
        <f t="shared" si="90"/>
        <v>#REF!</v>
      </c>
      <c r="CV117" s="75">
        <v>1</v>
      </c>
      <c r="CW117" s="181" t="e">
        <f t="shared" si="132"/>
        <v>#REF!</v>
      </c>
      <c r="CX117" s="107" t="e">
        <f>IF(OR(O117="",TYPE(O117)&lt;&gt;1),"",IF(OR(BM117="",,INDEX(#REF!,MATCH('一覧（改訂後・学校空調は中規模で表示ver）'!$Q38,#REF!,0),MATCH('一覧（改訂後・学校空調は中規模で表示ver）'!CX$4,#REF!,0))="",INDEX(#REF!,MATCH('一覧（改訂後・学校空調は中規模で表示ver）'!$Q38,#REF!,0),MATCH('一覧（改訂後・学校空調は中規模で表示ver）'!CX$4,#REF!,0))+L117&gt;=BM117),"",IF(OR(BL117="事後保全対応で更新",BL117="事後保全のみ更新せず"),"",INDEX(#REF!,MATCH('一覧（改訂後・学校空調は中規模で表示ver）'!$Q38,#REF!,0),MATCH('一覧（改訂後・学校空調は中規模で表示ver）'!CX$4,#REF!,0))+L117)))</f>
        <v>#REF!</v>
      </c>
      <c r="CY117" s="75" t="e">
        <f>IF(OR(CX117="",$I117=""),"",IF(AND(CX117&lt;&gt;"",$CI117=CX117),INDEX(#REF!,MATCH($I117,#REF!,0),MATCH(CI$4,#REF!,0))+35,INDEX(#REF!,MATCH($I117,#REF!,0),MATCH(CX$4,#REF!,0))))</f>
        <v>#REF!</v>
      </c>
      <c r="CZ117" s="180" t="e">
        <f t="shared" si="107"/>
        <v>#REF!</v>
      </c>
      <c r="DA117" s="75">
        <v>1</v>
      </c>
      <c r="DB117" s="182" t="e">
        <f t="shared" si="108"/>
        <v>#REF!</v>
      </c>
      <c r="DC117" s="109" t="str">
        <f t="shared" si="91"/>
        <v/>
      </c>
      <c r="DD117" s="76" t="str">
        <f t="shared" si="102"/>
        <v/>
      </c>
      <c r="DE117" s="82">
        <v>1</v>
      </c>
      <c r="DF117" s="183" t="str">
        <f t="shared" si="92"/>
        <v/>
      </c>
      <c r="DG117" s="85" t="str">
        <f>IF($DC117="","",INDEX(#REF!,MATCH($I117,#REF!,0),MATCH(DC$4,#REF!,0)))</f>
        <v/>
      </c>
      <c r="DH117" s="184" t="str">
        <f t="shared" si="109"/>
        <v/>
      </c>
      <c r="DI117" s="77">
        <v>3</v>
      </c>
      <c r="DJ117" s="185" t="str">
        <f t="shared" si="110"/>
        <v/>
      </c>
      <c r="DK117" s="78" t="str">
        <f t="shared" si="111"/>
        <v/>
      </c>
      <c r="DL117" s="75" t="str">
        <f>IF(OR(DK117="",$I117=""),"",IF(AND(DK117&lt;&gt;"",$CI117=DK117),INDEX(#REF!,MATCH($I117,#REF!,0),MATCH(DL$4,#REF!,0))+35,INDEX(#REF!,MATCH($I117,#REF!,0),MATCH(DL$4,#REF!,0))))</f>
        <v/>
      </c>
      <c r="DM117" s="180" t="str">
        <f t="shared" si="112"/>
        <v/>
      </c>
      <c r="DN117" s="75">
        <v>1</v>
      </c>
      <c r="DO117" s="181" t="str">
        <f t="shared" si="113"/>
        <v/>
      </c>
      <c r="DP117" s="78" t="str">
        <f t="shared" si="114"/>
        <v/>
      </c>
      <c r="DQ117" s="75" t="str">
        <f>IF(OR(DP117="",$I117=""),"",IF(AND($BM117=DP117,DP117&lt;&gt;""),INDEX(#REF!,MATCH($I117,#REF!,0),MATCH(DQ$4,#REF!,0))+35,INDEX(#REF!,MATCH($I117,#REF!,0),MATCH(DQ$4,#REF!,0))))</f>
        <v/>
      </c>
      <c r="DR117" s="180" t="str">
        <f t="shared" si="115"/>
        <v/>
      </c>
      <c r="DS117" s="75">
        <v>1</v>
      </c>
      <c r="DT117" s="181" t="str">
        <f t="shared" si="116"/>
        <v/>
      </c>
      <c r="DU117" s="78" t="str">
        <f t="shared" si="117"/>
        <v/>
      </c>
      <c r="DV117" s="75" t="str">
        <f>IF(OR(DU117="",$I117=""),"",IF(AND(DU117&lt;&gt;"",$CI117=DU117),INDEX(#REF!,MATCH($I117,#REF!,0),MATCH(DV$4,#REF!,0))+35,INDEX(#REF!,MATCH($I117,#REF!,0),MATCH(DV$4,#REF!,0))))</f>
        <v/>
      </c>
      <c r="DW117" s="180" t="str">
        <f t="shared" si="118"/>
        <v/>
      </c>
      <c r="DX117" s="75">
        <v>1</v>
      </c>
      <c r="DY117" s="154" t="str">
        <f t="shared" si="119"/>
        <v/>
      </c>
      <c r="DZ117" s="508"/>
      <c r="EA117" s="812"/>
      <c r="EB117" s="808"/>
      <c r="EC117" s="816"/>
      <c r="ED117" s="758" t="s">
        <v>626</v>
      </c>
      <c r="EE117" s="846" t="s">
        <v>626</v>
      </c>
      <c r="EF117" s="766" t="s">
        <v>626</v>
      </c>
      <c r="EG117" s="788"/>
      <c r="EH117" s="788"/>
      <c r="EI117" s="788"/>
      <c r="EJ117" s="789"/>
      <c r="EK117" s="787"/>
      <c r="EL117" s="788"/>
      <c r="EM117" s="788"/>
      <c r="EN117" s="788"/>
      <c r="EO117" s="789"/>
      <c r="EP117" s="787"/>
      <c r="EQ117" s="788"/>
      <c r="ER117" s="788"/>
      <c r="ES117" s="788"/>
      <c r="ET117" s="789"/>
      <c r="EU117" s="787"/>
      <c r="EV117" s="788"/>
      <c r="EW117" s="788"/>
      <c r="EX117" s="788"/>
      <c r="EY117" s="789"/>
      <c r="EZ117" s="787"/>
      <c r="FA117" s="788"/>
      <c r="FB117" s="788"/>
      <c r="FC117" s="788"/>
      <c r="FD117" s="789"/>
      <c r="FE117" s="787"/>
      <c r="FF117" s="788"/>
      <c r="FG117" s="788"/>
      <c r="FH117" s="788"/>
      <c r="FI117" s="789"/>
      <c r="FJ117" s="867"/>
      <c r="FK117" s="796" t="s">
        <v>631</v>
      </c>
      <c r="FL117" s="796" t="s">
        <v>631</v>
      </c>
      <c r="FM117" s="797"/>
      <c r="FN117" s="917"/>
      <c r="FO117" s="210"/>
      <c r="FP117" s="43"/>
      <c r="FQ117" s="43"/>
      <c r="FR117" s="55" t="str">
        <f t="shared" si="93"/>
        <v/>
      </c>
      <c r="FS117" s="43"/>
      <c r="FT117" s="56" t="str">
        <f>IF(AR117="","",INDEX($FZ$2:$GD$2,2,MATCH(AR117,#REF!,0)))</f>
        <v/>
      </c>
      <c r="FU117" s="57" t="str">
        <f>IF(AS117="","",INDEX($FZ$2:$GD$2,2,MATCH(AS117,#REF!,0)))</f>
        <v/>
      </c>
      <c r="FV117" s="57" t="str">
        <f>IF(AT117="","",INDEX($FZ$2:$GD$2,2,MATCH(AT117,#REF!,0)))</f>
        <v/>
      </c>
      <c r="FW117" s="57" t="str">
        <f>IF(AU117="","",INDEX($FZ$2:$GD$2,2,MATCH(AU117,#REF!,0)))</f>
        <v/>
      </c>
      <c r="FX117" s="57" t="str">
        <f>IF(AV117="","",INDEX($FZ$2:$GD$2,2,MATCH(AV117,#REF!,0)))</f>
        <v/>
      </c>
      <c r="FY117" s="57" t="str">
        <f>IF(AW117="","",INDEX($FZ$2:$GD$2,2,MATCH(AW117,#REF!,0)))</f>
        <v/>
      </c>
      <c r="FZ117" s="57" t="str">
        <f>IF(AX117="","",INDEX($FZ$2:$GD$2,2,MATCH(AX117,#REF!,0)))</f>
        <v/>
      </c>
      <c r="GA117" s="57" t="str">
        <f>IF(AY117="","",INDEX($FZ$2:$GD$2,2,MATCH(AY117,#REF!,0)))</f>
        <v/>
      </c>
      <c r="GB117" s="57" t="str">
        <f>IF(AZ117="","",INDEX($FZ$2:$GD$2,2,MATCH(AZ117,#REF!,0)))</f>
        <v/>
      </c>
      <c r="GC117" s="58" t="str">
        <f>IF(BA117="","",INDEX($FZ$2:$GD$2,2,MATCH(BA117,#REF!,0)))</f>
        <v/>
      </c>
      <c r="GD117" s="59" t="e">
        <f>SUMPRODUCT(FT117:GC117,#REF!)</f>
        <v>#REF!</v>
      </c>
      <c r="GE117" s="43"/>
      <c r="GF117" s="88" t="str">
        <f t="shared" si="94"/>
        <v/>
      </c>
      <c r="GG117" s="88" t="e">
        <f t="shared" si="95"/>
        <v>#REF!</v>
      </c>
      <c r="GH117" s="88" t="e">
        <f t="shared" si="96"/>
        <v>#REF!</v>
      </c>
      <c r="GI117" s="87" t="e">
        <f t="shared" si="97"/>
        <v>#REF!</v>
      </c>
      <c r="GJ117" s="87" t="str">
        <f t="shared" si="98"/>
        <v/>
      </c>
      <c r="GK117" s="87" t="str">
        <f t="shared" si="99"/>
        <v/>
      </c>
      <c r="GL117" s="87" t="str">
        <f t="shared" si="100"/>
        <v/>
      </c>
      <c r="GM117" s="87" t="str">
        <f t="shared" si="101"/>
        <v/>
      </c>
    </row>
    <row r="118" spans="1:195" s="13" customFormat="1" ht="22.5" customHeight="1" outlineLevel="1" collapsed="1">
      <c r="A118" s="1014"/>
      <c r="B118" s="166"/>
      <c r="C118" s="494"/>
      <c r="D118" s="660" t="s">
        <v>522</v>
      </c>
      <c r="E118" s="991" t="s">
        <v>173</v>
      </c>
      <c r="F118" s="688">
        <v>1</v>
      </c>
      <c r="G118" s="688">
        <v>1</v>
      </c>
      <c r="H118" s="688">
        <v>1</v>
      </c>
      <c r="I118" s="663" t="s">
        <v>358</v>
      </c>
      <c r="J118" s="167"/>
      <c r="K118" s="165"/>
      <c r="L118" s="662">
        <v>1992</v>
      </c>
      <c r="M118" s="167" t="str">
        <f t="shared" si="103"/>
        <v>平4</v>
      </c>
      <c r="N118" s="665">
        <f t="shared" si="130"/>
        <v>28</v>
      </c>
      <c r="O118" s="998">
        <v>299</v>
      </c>
      <c r="P118" s="693" t="s">
        <v>70</v>
      </c>
      <c r="Q118" s="68"/>
      <c r="R118" s="168"/>
      <c r="S118" s="168"/>
      <c r="T118" s="169"/>
      <c r="U118" s="461" t="e">
        <f t="shared" si="120"/>
        <v>#DIV/0!</v>
      </c>
      <c r="V118" s="461" t="e">
        <f t="shared" si="121"/>
        <v>#DIV/0!</v>
      </c>
      <c r="W118" s="462" t="e">
        <f t="shared" si="122"/>
        <v>#DIV/0!</v>
      </c>
      <c r="X118" s="68"/>
      <c r="Y118" s="68"/>
      <c r="Z118" s="68"/>
      <c r="AA118" s="68"/>
      <c r="AB118" s="68"/>
      <c r="AC118" s="79" t="str">
        <f t="shared" si="123"/>
        <v>5: 200㎡以上</v>
      </c>
      <c r="AD118" s="69"/>
      <c r="AE118" s="69" t="str">
        <f t="shared" si="124"/>
        <v/>
      </c>
      <c r="AF118" s="170"/>
      <c r="AG118" s="170"/>
      <c r="AH118" s="171"/>
      <c r="AI118" s="170"/>
      <c r="AJ118" s="170"/>
      <c r="AK118" s="170"/>
      <c r="AL118" s="172"/>
      <c r="AM118" s="172"/>
      <c r="AN118" s="172"/>
      <c r="AO118" s="172"/>
      <c r="AP118" s="173"/>
      <c r="AQ118" s="463" t="str">
        <f t="shared" si="125"/>
        <v/>
      </c>
      <c r="AR118" s="464"/>
      <c r="AS118" s="464"/>
      <c r="AT118" s="464"/>
      <c r="AU118" s="464"/>
      <c r="AV118" s="464"/>
      <c r="AW118" s="464"/>
      <c r="AX118" s="464"/>
      <c r="AY118" s="464"/>
      <c r="AZ118" s="464"/>
      <c r="BA118" s="464"/>
      <c r="BB118" s="68">
        <f t="shared" si="126"/>
        <v>23</v>
      </c>
      <c r="BC118" s="68"/>
      <c r="BD118" s="68">
        <f t="shared" si="127"/>
        <v>23</v>
      </c>
      <c r="BE118" s="69" t="e">
        <f t="shared" si="133"/>
        <v>#REF!</v>
      </c>
      <c r="BF118" s="146"/>
      <c r="BG118" s="465"/>
      <c r="BH118" s="466"/>
      <c r="BI118" s="174"/>
      <c r="BJ118" s="175"/>
      <c r="BK118" s="467"/>
      <c r="BL118" s="465"/>
      <c r="BM118" s="441" t="str">
        <f t="shared" si="129"/>
        <v/>
      </c>
      <c r="BN118" s="663" t="s">
        <v>70</v>
      </c>
      <c r="BO118" s="663">
        <v>1</v>
      </c>
      <c r="BP118" s="441"/>
      <c r="BQ118" s="441"/>
      <c r="BR118" s="663"/>
      <c r="BS118" s="663"/>
      <c r="BT118" s="663"/>
      <c r="BU118" s="663"/>
      <c r="BV118" s="663"/>
      <c r="BW118" s="663"/>
      <c r="BX118" s="663"/>
      <c r="BY118" s="663"/>
      <c r="BZ118" s="441"/>
      <c r="CA118" s="695"/>
      <c r="CB118" s="696"/>
      <c r="CC118" s="499"/>
      <c r="CD118" s="192">
        <v>1</v>
      </c>
      <c r="CE118" s="177" t="str">
        <f>IF($I118="","",IFERROR(INDEX(#REF!,MATCH('一覧（改訂後・学校空調は中規模で表示ver）'!$I39,#REF!,0),MATCH($CD$4,#REF!,0)),""))</f>
        <v/>
      </c>
      <c r="CF118" s="178" t="str">
        <f t="shared" si="131"/>
        <v/>
      </c>
      <c r="CG118" s="176" t="str">
        <f t="shared" si="87"/>
        <v/>
      </c>
      <c r="CH118" s="179"/>
      <c r="CI118" s="106" t="str">
        <f t="shared" si="88"/>
        <v/>
      </c>
      <c r="CJ118" s="75" t="str">
        <f>IF(OR($CI118="",$I118=""),"",INDEX(#REF!,MATCH($I118,#REF!,0),MATCH(CI$4,#REF!,0)))</f>
        <v/>
      </c>
      <c r="CK118" s="180" t="str">
        <f t="shared" si="89"/>
        <v/>
      </c>
      <c r="CL118" s="75">
        <v>1</v>
      </c>
      <c r="CM118" s="181" t="str">
        <f t="shared" si="104"/>
        <v/>
      </c>
      <c r="CN118" s="107" t="e">
        <f>IF(OR(O118="",TYPE(O118)&lt;&gt;1),"",IF(OR(BM118="",INDEX(#REF!,MATCH('一覧（改訂後・学校空調は中規模で表示ver）'!$Q39,#REF!,0),MATCH('一覧（改訂後・学校空調は中規模で表示ver）'!CN$4,#REF!,0))="",INDEX(#REF!,MATCH('一覧（改訂後・学校空調は中規模で表示ver）'!$Q39,#REF!,0),MATCH('一覧（改訂後・学校空調は中規模で表示ver）'!CN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N$4,#REF!,0))+$L118)))</f>
        <v>#REF!</v>
      </c>
      <c r="CO118" s="75" t="e">
        <f>IF(OR(CN118="",$I118=""),"",IF(AND(CN118&lt;&gt;"",$CI118=CN118),INDEX(#REF!,MATCH($I118,#REF!,0),MATCH(CN$4,#REF!,0))+35,INDEX(#REF!,MATCH($I118,#REF!,0),MATCH(CN$4,#REF!,0))))</f>
        <v>#REF!</v>
      </c>
      <c r="CP118" s="180" t="e">
        <f t="shared" si="105"/>
        <v>#REF!</v>
      </c>
      <c r="CQ118" s="75">
        <v>1</v>
      </c>
      <c r="CR118" s="181" t="e">
        <f t="shared" si="106"/>
        <v>#REF!</v>
      </c>
      <c r="CS118" s="107" t="e">
        <f>IF(OR(O118="",TYPE(O118)&lt;&gt;1),"",IF(OR(BM118="",INDEX(#REF!,MATCH('一覧（改訂後・学校空調は中規模で表示ver）'!Q39,#REF!,0),MATCH(CS$4,#REF!,0))="",INDEX(#REF!,MATCH('一覧（改訂後・学校空調は中規模で表示ver）'!Q39,#REF!,0),MATCH(CS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S$4,#REF!,0))+$L118)))</f>
        <v>#REF!</v>
      </c>
      <c r="CT118" s="75" t="e">
        <f>IF(OR(CS118="",$I118=""),"",IF(BL118="中規模のみで残存維持",IF(AND($CI118=CS118,CS118&lt;&gt;""),INDEX(#REF!,MATCH($I118,#REF!,0),MATCH(CN$4,#REF!,0))+35,INDEX(#REF!,MATCH($I118,#REF!,0),MATCH(CN$4,#REF!,0))),IF(AND($CI118=CS118,CS118&lt;&gt;""),INDEX(#REF!,MATCH($I118,#REF!,0),MATCH(CI$4,#REF!,0))+35,INDEX(#REF!,MATCH($I118,#REF!,0),MATCH(CS$4,#REF!,0)))))</f>
        <v>#REF!</v>
      </c>
      <c r="CU118" s="180" t="e">
        <f t="shared" si="90"/>
        <v>#REF!</v>
      </c>
      <c r="CV118" s="75">
        <v>1</v>
      </c>
      <c r="CW118" s="181" t="e">
        <f t="shared" si="132"/>
        <v>#REF!</v>
      </c>
      <c r="CX118" s="107" t="e">
        <f>IF(OR(O118="",TYPE(O118)&lt;&gt;1),"",IF(OR(BM118="",,INDEX(#REF!,MATCH('一覧（改訂後・学校空調は中規模で表示ver）'!$Q39,#REF!,0),MATCH('一覧（改訂後・学校空調は中規模で表示ver）'!CX$4,#REF!,0))="",INDEX(#REF!,MATCH('一覧（改訂後・学校空調は中規模で表示ver）'!$Q39,#REF!,0),MATCH('一覧（改訂後・学校空調は中規模で表示ver）'!CX$4,#REF!,0))+L118&gt;=BM118),"",IF(OR(BL118="事後保全対応で更新",BL118="事後保全のみ更新せず"),"",INDEX(#REF!,MATCH('一覧（改訂後・学校空調は中規模で表示ver）'!$Q39,#REF!,0),MATCH('一覧（改訂後・学校空調は中規模で表示ver）'!CX$4,#REF!,0))+L118)))</f>
        <v>#REF!</v>
      </c>
      <c r="CY118" s="75" t="e">
        <f>IF(OR(CX118="",$I118=""),"",IF(AND(CX118&lt;&gt;"",$CI118=CX118),INDEX(#REF!,MATCH($I118,#REF!,0),MATCH(CI$4,#REF!,0))+35,INDEX(#REF!,MATCH($I118,#REF!,0),MATCH(CX$4,#REF!,0))))</f>
        <v>#REF!</v>
      </c>
      <c r="CZ118" s="180" t="e">
        <f t="shared" si="107"/>
        <v>#REF!</v>
      </c>
      <c r="DA118" s="75">
        <v>1</v>
      </c>
      <c r="DB118" s="182" t="e">
        <f t="shared" si="108"/>
        <v>#REF!</v>
      </c>
      <c r="DC118" s="109" t="str">
        <f t="shared" si="91"/>
        <v/>
      </c>
      <c r="DD118" s="76" t="str">
        <f t="shared" si="102"/>
        <v/>
      </c>
      <c r="DE118" s="82">
        <v>1</v>
      </c>
      <c r="DF118" s="183" t="str">
        <f t="shared" si="92"/>
        <v/>
      </c>
      <c r="DG118" s="85" t="str">
        <f>IF($DC118="","",INDEX(#REF!,MATCH($I118,#REF!,0),MATCH(DC$4,#REF!,0)))</f>
        <v/>
      </c>
      <c r="DH118" s="184" t="str">
        <f t="shared" si="109"/>
        <v/>
      </c>
      <c r="DI118" s="77">
        <v>3</v>
      </c>
      <c r="DJ118" s="185" t="str">
        <f t="shared" si="110"/>
        <v/>
      </c>
      <c r="DK118" s="78" t="str">
        <f t="shared" si="111"/>
        <v/>
      </c>
      <c r="DL118" s="75" t="str">
        <f>IF(OR(DK118="",$I118=""),"",IF(AND(DK118&lt;&gt;"",$CI118=DK118),INDEX(#REF!,MATCH($I118,#REF!,0),MATCH(DL$4,#REF!,0))+35,INDEX(#REF!,MATCH($I118,#REF!,0),MATCH(DL$4,#REF!,0))))</f>
        <v/>
      </c>
      <c r="DM118" s="180" t="str">
        <f t="shared" si="112"/>
        <v/>
      </c>
      <c r="DN118" s="75">
        <v>1</v>
      </c>
      <c r="DO118" s="181" t="str">
        <f t="shared" si="113"/>
        <v/>
      </c>
      <c r="DP118" s="78" t="str">
        <f t="shared" si="114"/>
        <v/>
      </c>
      <c r="DQ118" s="75" t="str">
        <f>IF(OR(DP118="",$I118=""),"",IF(AND($BM118=DP118,DP118&lt;&gt;""),INDEX(#REF!,MATCH($I118,#REF!,0),MATCH(DQ$4,#REF!,0))+35,INDEX(#REF!,MATCH($I118,#REF!,0),MATCH(DQ$4,#REF!,0))))</f>
        <v/>
      </c>
      <c r="DR118" s="180" t="str">
        <f t="shared" si="115"/>
        <v/>
      </c>
      <c r="DS118" s="75">
        <v>1</v>
      </c>
      <c r="DT118" s="181" t="str">
        <f t="shared" si="116"/>
        <v/>
      </c>
      <c r="DU118" s="78" t="str">
        <f t="shared" si="117"/>
        <v/>
      </c>
      <c r="DV118" s="75" t="str">
        <f>IF(OR(DU118="",$I118=""),"",IF(AND(DU118&lt;&gt;"",$CI118=DU118),INDEX(#REF!,MATCH($I118,#REF!,0),MATCH(DV$4,#REF!,0))+35,INDEX(#REF!,MATCH($I118,#REF!,0),MATCH(DV$4,#REF!,0))))</f>
        <v/>
      </c>
      <c r="DW118" s="180" t="str">
        <f t="shared" si="118"/>
        <v/>
      </c>
      <c r="DX118" s="75">
        <v>1</v>
      </c>
      <c r="DY118" s="154" t="str">
        <f t="shared" si="119"/>
        <v/>
      </c>
      <c r="DZ118" s="508"/>
      <c r="EA118" s="812"/>
      <c r="EB118" s="808"/>
      <c r="EC118" s="838"/>
      <c r="ED118" s="792"/>
      <c r="EE118" s="929"/>
      <c r="EF118" s="784" t="s">
        <v>626</v>
      </c>
      <c r="EG118" s="928" t="s">
        <v>640</v>
      </c>
      <c r="EH118" s="792"/>
      <c r="EI118" s="792"/>
      <c r="EJ118" s="790"/>
      <c r="EK118" s="791"/>
      <c r="EL118" s="792"/>
      <c r="EM118" s="792"/>
      <c r="EN118" s="792"/>
      <c r="EO118" s="790"/>
      <c r="EP118" s="791"/>
      <c r="EQ118" s="792"/>
      <c r="ER118" s="792"/>
      <c r="ES118" s="792"/>
      <c r="ET118" s="790"/>
      <c r="EU118" s="791"/>
      <c r="EV118" s="792"/>
      <c r="EW118" s="792"/>
      <c r="EX118" s="792"/>
      <c r="EY118" s="790"/>
      <c r="EZ118" s="891" t="s">
        <v>623</v>
      </c>
      <c r="FA118" s="809" t="s">
        <v>623</v>
      </c>
      <c r="FB118" s="792"/>
      <c r="FC118" s="792"/>
      <c r="FD118" s="790"/>
      <c r="FE118" s="791"/>
      <c r="FF118" s="792"/>
      <c r="FG118" s="792"/>
      <c r="FH118" s="792"/>
      <c r="FI118" s="790"/>
      <c r="FJ118" s="868"/>
      <c r="FK118" s="792"/>
      <c r="FL118" s="792"/>
      <c r="FM118" s="792"/>
      <c r="FN118" s="918"/>
      <c r="FO118" s="210"/>
      <c r="FP118" s="43"/>
      <c r="FQ118" s="43"/>
      <c r="FR118" s="55" t="str">
        <f t="shared" si="93"/>
        <v/>
      </c>
      <c r="FS118" s="43"/>
      <c r="FT118" s="56" t="str">
        <f>IF(AR118="","",INDEX($FZ$2:$GD$2,2,MATCH(AR118,#REF!,0)))</f>
        <v/>
      </c>
      <c r="FU118" s="57" t="str">
        <f>IF(AS118="","",INDEX($FZ$2:$GD$2,2,MATCH(AS118,#REF!,0)))</f>
        <v/>
      </c>
      <c r="FV118" s="57" t="str">
        <f>IF(AT118="","",INDEX($FZ$2:$GD$2,2,MATCH(AT118,#REF!,0)))</f>
        <v/>
      </c>
      <c r="FW118" s="57" t="str">
        <f>IF(AU118="","",INDEX($FZ$2:$GD$2,2,MATCH(AU118,#REF!,0)))</f>
        <v/>
      </c>
      <c r="FX118" s="57" t="str">
        <f>IF(AV118="","",INDEX($FZ$2:$GD$2,2,MATCH(AV118,#REF!,0)))</f>
        <v/>
      </c>
      <c r="FY118" s="57" t="str">
        <f>IF(AW118="","",INDEX($FZ$2:$GD$2,2,MATCH(AW118,#REF!,0)))</f>
        <v/>
      </c>
      <c r="FZ118" s="57" t="str">
        <f>IF(AX118="","",INDEX($FZ$2:$GD$2,2,MATCH(AX118,#REF!,0)))</f>
        <v/>
      </c>
      <c r="GA118" s="57" t="str">
        <f>IF(AY118="","",INDEX($FZ$2:$GD$2,2,MATCH(AY118,#REF!,0)))</f>
        <v/>
      </c>
      <c r="GB118" s="57" t="str">
        <f>IF(AZ118="","",INDEX($FZ$2:$GD$2,2,MATCH(AZ118,#REF!,0)))</f>
        <v/>
      </c>
      <c r="GC118" s="58" t="str">
        <f>IF(BA118="","",INDEX($FZ$2:$GD$2,2,MATCH(BA118,#REF!,0)))</f>
        <v/>
      </c>
      <c r="GD118" s="59" t="e">
        <f>SUMPRODUCT(FT118:GC118,#REF!)</f>
        <v>#REF!</v>
      </c>
      <c r="GE118" s="43"/>
      <c r="GF118" s="88" t="str">
        <f t="shared" si="94"/>
        <v/>
      </c>
      <c r="GG118" s="88" t="e">
        <f t="shared" si="95"/>
        <v>#REF!</v>
      </c>
      <c r="GH118" s="88" t="e">
        <f t="shared" si="96"/>
        <v>#REF!</v>
      </c>
      <c r="GI118" s="87" t="e">
        <f t="shared" si="97"/>
        <v>#REF!</v>
      </c>
      <c r="GJ118" s="87" t="str">
        <f t="shared" si="98"/>
        <v/>
      </c>
      <c r="GK118" s="87" t="str">
        <f t="shared" si="99"/>
        <v/>
      </c>
      <c r="GL118" s="87" t="str">
        <f t="shared" si="100"/>
        <v/>
      </c>
      <c r="GM118" s="87" t="str">
        <f t="shared" si="101"/>
        <v/>
      </c>
    </row>
    <row r="119" spans="1:195" s="13" customFormat="1" ht="22.5" customHeight="1" outlineLevel="1">
      <c r="A119" s="1014"/>
      <c r="B119" s="166"/>
      <c r="C119" s="494"/>
      <c r="D119" s="660" t="s">
        <v>642</v>
      </c>
      <c r="E119" s="991" t="s">
        <v>170</v>
      </c>
      <c r="F119" s="688"/>
      <c r="G119" s="688"/>
      <c r="H119" s="688">
        <v>1</v>
      </c>
      <c r="I119" s="663" t="s">
        <v>358</v>
      </c>
      <c r="J119" s="167"/>
      <c r="K119" s="165"/>
      <c r="L119" s="662">
        <v>1995</v>
      </c>
      <c r="M119" s="167" t="str">
        <f t="shared" si="103"/>
        <v>平7</v>
      </c>
      <c r="N119" s="665">
        <f t="shared" si="130"/>
        <v>25</v>
      </c>
      <c r="O119" s="998">
        <v>1253</v>
      </c>
      <c r="P119" s="693" t="s">
        <v>68</v>
      </c>
      <c r="Q119" s="68"/>
      <c r="R119" s="168"/>
      <c r="S119" s="168"/>
      <c r="T119" s="169"/>
      <c r="U119" s="461" t="e">
        <f t="shared" si="120"/>
        <v>#DIV/0!</v>
      </c>
      <c r="V119" s="461" t="e">
        <f t="shared" si="121"/>
        <v>#DIV/0!</v>
      </c>
      <c r="W119" s="462" t="e">
        <f t="shared" si="122"/>
        <v>#DIV/0!</v>
      </c>
      <c r="X119" s="68"/>
      <c r="Y119" s="68"/>
      <c r="Z119" s="68"/>
      <c r="AA119" s="68"/>
      <c r="AB119" s="68"/>
      <c r="AC119" s="79" t="str">
        <f t="shared" si="123"/>
        <v>3: 1,000㎡以上</v>
      </c>
      <c r="AD119" s="69"/>
      <c r="AE119" s="69" t="str">
        <f t="shared" si="124"/>
        <v/>
      </c>
      <c r="AF119" s="170"/>
      <c r="AG119" s="170"/>
      <c r="AH119" s="171"/>
      <c r="AI119" s="170"/>
      <c r="AJ119" s="170"/>
      <c r="AK119" s="170"/>
      <c r="AL119" s="172"/>
      <c r="AM119" s="172"/>
      <c r="AN119" s="172"/>
      <c r="AO119" s="172"/>
      <c r="AP119" s="173"/>
      <c r="AQ119" s="463" t="str">
        <f t="shared" si="125"/>
        <v/>
      </c>
      <c r="AR119" s="464"/>
      <c r="AS119" s="464"/>
      <c r="AT119" s="464"/>
      <c r="AU119" s="464"/>
      <c r="AV119" s="464"/>
      <c r="AW119" s="464"/>
      <c r="AX119" s="464"/>
      <c r="AY119" s="464"/>
      <c r="AZ119" s="464"/>
      <c r="BA119" s="464"/>
      <c r="BB119" s="68">
        <f t="shared" si="126"/>
        <v>20</v>
      </c>
      <c r="BC119" s="68"/>
      <c r="BD119" s="68">
        <f t="shared" si="127"/>
        <v>20</v>
      </c>
      <c r="BE119" s="69" t="e">
        <f t="shared" si="133"/>
        <v>#REF!</v>
      </c>
      <c r="BF119" s="146"/>
      <c r="BG119" s="465"/>
      <c r="BH119" s="466"/>
      <c r="BI119" s="174"/>
      <c r="BJ119" s="175"/>
      <c r="BK119" s="467"/>
      <c r="BL119" s="465"/>
      <c r="BM119" s="441" t="str">
        <f t="shared" si="129"/>
        <v/>
      </c>
      <c r="BN119" s="663" t="s">
        <v>68</v>
      </c>
      <c r="BO119" s="663">
        <v>2</v>
      </c>
      <c r="BP119" s="441"/>
      <c r="BQ119" s="441"/>
      <c r="BR119" s="663"/>
      <c r="BS119" s="663"/>
      <c r="BT119" s="663"/>
      <c r="BU119" s="663"/>
      <c r="BV119" s="663"/>
      <c r="BW119" s="663"/>
      <c r="BX119" s="663"/>
      <c r="BY119" s="663"/>
      <c r="BZ119" s="441"/>
      <c r="CA119" s="695"/>
      <c r="CB119" s="696"/>
      <c r="CC119" s="499"/>
      <c r="CD119" s="192">
        <v>1</v>
      </c>
      <c r="CE119" s="177" t="str">
        <f>IF($I119="","",IFERROR(INDEX(#REF!,MATCH('一覧（改訂後・学校空調は中規模で表示ver）'!$I36,#REF!,0),MATCH($CD$4,#REF!,0)),""))</f>
        <v/>
      </c>
      <c r="CF119" s="178" t="str">
        <f t="shared" si="131"/>
        <v/>
      </c>
      <c r="CG119" s="176" t="str">
        <f t="shared" si="87"/>
        <v/>
      </c>
      <c r="CH119" s="179"/>
      <c r="CI119" s="106" t="str">
        <f t="shared" si="88"/>
        <v/>
      </c>
      <c r="CJ119" s="75" t="str">
        <f>IF(OR($CI119="",$I119=""),"",INDEX(#REF!,MATCH($I119,#REF!,0),MATCH(CI$4,#REF!,0)))</f>
        <v/>
      </c>
      <c r="CK119" s="180" t="str">
        <f t="shared" si="89"/>
        <v/>
      </c>
      <c r="CL119" s="75">
        <v>1</v>
      </c>
      <c r="CM119" s="181" t="str">
        <f t="shared" si="104"/>
        <v/>
      </c>
      <c r="CN119" s="107" t="e">
        <f>IF(OR(O119="",TYPE(O119)&lt;&gt;1),"",IF(OR(BM119="",INDEX(#REF!,MATCH('一覧（改訂後・学校空調は中規模で表示ver）'!$Q36,#REF!,0),MATCH('一覧（改訂後・学校空調は中規模で表示ver）'!CN$4,#REF!,0))="",INDEX(#REF!,MATCH('一覧（改訂後・学校空調は中規模で表示ver）'!$Q36,#REF!,0),MATCH('一覧（改訂後・学校空調は中規模で表示ver）'!CN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N$4,#REF!,0))+$L119)))</f>
        <v>#REF!</v>
      </c>
      <c r="CO119" s="75" t="e">
        <f>IF(OR(CN119="",$I119=""),"",IF(AND(CN119&lt;&gt;"",$CI119=CN119),INDEX(#REF!,MATCH($I119,#REF!,0),MATCH(CN$4,#REF!,0))+35,INDEX(#REF!,MATCH($I119,#REF!,0),MATCH(CN$4,#REF!,0))))</f>
        <v>#REF!</v>
      </c>
      <c r="CP119" s="180" t="e">
        <f t="shared" si="105"/>
        <v>#REF!</v>
      </c>
      <c r="CQ119" s="75">
        <v>1</v>
      </c>
      <c r="CR119" s="181" t="e">
        <f t="shared" si="106"/>
        <v>#REF!</v>
      </c>
      <c r="CS119" s="107" t="e">
        <f>IF(OR(O119="",TYPE(O119)&lt;&gt;1),"",IF(OR(BM119="",INDEX(#REF!,MATCH('一覧（改訂後・学校空調は中規模で表示ver）'!Q36,#REF!,0),MATCH(CS$4,#REF!,0))="",INDEX(#REF!,MATCH('一覧（改訂後・学校空調は中規模で表示ver）'!Q36,#REF!,0),MATCH(CS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S$4,#REF!,0))+$L119)))</f>
        <v>#REF!</v>
      </c>
      <c r="CT119" s="75" t="e">
        <f>IF(OR(CS119="",$I119=""),"",IF(BL119="中規模のみで残存維持",IF(AND($CI119=CS119,CS119&lt;&gt;""),INDEX(#REF!,MATCH($I119,#REF!,0),MATCH(CN$4,#REF!,0))+35,INDEX(#REF!,MATCH($I119,#REF!,0),MATCH(CN$4,#REF!,0))),IF(AND($CI119=CS119,CS119&lt;&gt;""),INDEX(#REF!,MATCH($I119,#REF!,0),MATCH(CI$4,#REF!,0))+35,INDEX(#REF!,MATCH($I119,#REF!,0),MATCH(CS$4,#REF!,0)))))</f>
        <v>#REF!</v>
      </c>
      <c r="CU119" s="180" t="e">
        <f t="shared" si="90"/>
        <v>#REF!</v>
      </c>
      <c r="CV119" s="75">
        <v>1</v>
      </c>
      <c r="CW119" s="181" t="e">
        <f t="shared" si="132"/>
        <v>#REF!</v>
      </c>
      <c r="CX119" s="107" t="e">
        <f>IF(OR(O119="",TYPE(O119)&lt;&gt;1),"",IF(OR(BM119="",,INDEX(#REF!,MATCH('一覧（改訂後・学校空調は中規模で表示ver）'!$Q36,#REF!,0),MATCH('一覧（改訂後・学校空調は中規模で表示ver）'!CX$4,#REF!,0))="",INDEX(#REF!,MATCH('一覧（改訂後・学校空調は中規模で表示ver）'!$Q36,#REF!,0),MATCH('一覧（改訂後・学校空調は中規模で表示ver）'!CX$4,#REF!,0))+L119&gt;=BM119),"",IF(OR(BL119="事後保全対応で更新",BL119="事後保全のみ更新せず"),"",INDEX(#REF!,MATCH('一覧（改訂後・学校空調は中規模で表示ver）'!$Q36,#REF!,0),MATCH('一覧（改訂後・学校空調は中規模で表示ver）'!CX$4,#REF!,0))+L119)))</f>
        <v>#REF!</v>
      </c>
      <c r="CY119" s="75" t="e">
        <f>IF(OR(CX119="",$I119=""),"",IF(AND(CX119&lt;&gt;"",$CI119=CX119),INDEX(#REF!,MATCH($I119,#REF!,0),MATCH(CI$4,#REF!,0))+35,INDEX(#REF!,MATCH($I119,#REF!,0),MATCH(CX$4,#REF!,0))))</f>
        <v>#REF!</v>
      </c>
      <c r="CZ119" s="180" t="e">
        <f t="shared" si="107"/>
        <v>#REF!</v>
      </c>
      <c r="DA119" s="75">
        <v>1</v>
      </c>
      <c r="DB119" s="182" t="e">
        <f t="shared" si="108"/>
        <v>#REF!</v>
      </c>
      <c r="DC119" s="109" t="str">
        <f t="shared" si="91"/>
        <v/>
      </c>
      <c r="DD119" s="76" t="str">
        <f t="shared" si="102"/>
        <v/>
      </c>
      <c r="DE119" s="82">
        <v>1</v>
      </c>
      <c r="DF119" s="183" t="str">
        <f t="shared" si="92"/>
        <v/>
      </c>
      <c r="DG119" s="85" t="str">
        <f>IF($DC119="","",INDEX(#REF!,MATCH($I119,#REF!,0),MATCH(DC$4,#REF!,0)))</f>
        <v/>
      </c>
      <c r="DH119" s="184" t="str">
        <f t="shared" si="109"/>
        <v/>
      </c>
      <c r="DI119" s="77">
        <v>3</v>
      </c>
      <c r="DJ119" s="185" t="str">
        <f t="shared" si="110"/>
        <v/>
      </c>
      <c r="DK119" s="78" t="str">
        <f t="shared" si="111"/>
        <v/>
      </c>
      <c r="DL119" s="75" t="str">
        <f>IF(OR(DK119="",$I119=""),"",IF(AND(DK119&lt;&gt;"",$CI119=DK119),INDEX(#REF!,MATCH($I119,#REF!,0),MATCH(DL$4,#REF!,0))+35,INDEX(#REF!,MATCH($I119,#REF!,0),MATCH(DL$4,#REF!,0))))</f>
        <v/>
      </c>
      <c r="DM119" s="180" t="str">
        <f t="shared" si="112"/>
        <v/>
      </c>
      <c r="DN119" s="75">
        <v>1</v>
      </c>
      <c r="DO119" s="181" t="str">
        <f t="shared" si="113"/>
        <v/>
      </c>
      <c r="DP119" s="78" t="str">
        <f t="shared" si="114"/>
        <v/>
      </c>
      <c r="DQ119" s="75" t="str">
        <f>IF(OR(DP119="",$I119=""),"",IF(AND($BM119=DP119,DP119&lt;&gt;""),INDEX(#REF!,MATCH($I119,#REF!,0),MATCH(DQ$4,#REF!,0))+35,INDEX(#REF!,MATCH($I119,#REF!,0),MATCH(DQ$4,#REF!,0))))</f>
        <v/>
      </c>
      <c r="DR119" s="180" t="str">
        <f t="shared" si="115"/>
        <v/>
      </c>
      <c r="DS119" s="75">
        <v>1</v>
      </c>
      <c r="DT119" s="181" t="str">
        <f t="shared" si="116"/>
        <v/>
      </c>
      <c r="DU119" s="78" t="str">
        <f t="shared" si="117"/>
        <v/>
      </c>
      <c r="DV119" s="75" t="str">
        <f>IF(OR(DU119="",$I119=""),"",IF(AND(DU119&lt;&gt;"",$CI119=DU119),INDEX(#REF!,MATCH($I119,#REF!,0),MATCH(DV$4,#REF!,0))+35,INDEX(#REF!,MATCH($I119,#REF!,0),MATCH(DV$4,#REF!,0))))</f>
        <v/>
      </c>
      <c r="DW119" s="180" t="str">
        <f t="shared" si="118"/>
        <v/>
      </c>
      <c r="DX119" s="75">
        <v>1</v>
      </c>
      <c r="DY119" s="154" t="str">
        <f t="shared" si="119"/>
        <v/>
      </c>
      <c r="DZ119" s="508"/>
      <c r="EA119" s="812"/>
      <c r="EB119" s="808"/>
      <c r="EC119" s="808"/>
      <c r="ED119" s="816"/>
      <c r="EE119" s="929"/>
      <c r="EF119" s="784" t="s">
        <v>626</v>
      </c>
      <c r="EG119" s="928" t="s">
        <v>640</v>
      </c>
      <c r="EH119" s="788"/>
      <c r="EI119" s="788"/>
      <c r="EJ119" s="789"/>
      <c r="EK119" s="787"/>
      <c r="EL119" s="788"/>
      <c r="EM119" s="788"/>
      <c r="EN119" s="788"/>
      <c r="EO119" s="789"/>
      <c r="EP119" s="787"/>
      <c r="EQ119" s="788"/>
      <c r="ER119" s="788"/>
      <c r="ES119" s="788"/>
      <c r="ET119" s="789"/>
      <c r="EU119" s="787"/>
      <c r="EV119" s="788"/>
      <c r="EW119" s="788"/>
      <c r="EX119" s="788"/>
      <c r="EY119" s="830" t="s">
        <v>623</v>
      </c>
      <c r="EZ119" s="891" t="s">
        <v>623</v>
      </c>
      <c r="FA119" s="809" t="s">
        <v>623</v>
      </c>
      <c r="FB119" s="767" t="s">
        <v>623</v>
      </c>
      <c r="FC119" s="788"/>
      <c r="FD119" s="789"/>
      <c r="FE119" s="787"/>
      <c r="FF119" s="788"/>
      <c r="FG119" s="788"/>
      <c r="FH119" s="788"/>
      <c r="FI119" s="789"/>
      <c r="FJ119" s="867"/>
      <c r="FK119" s="788"/>
      <c r="FL119" s="788"/>
      <c r="FM119" s="788"/>
      <c r="FN119" s="915"/>
      <c r="FO119" s="210"/>
      <c r="FP119" s="43"/>
      <c r="FQ119" s="43"/>
      <c r="FR119" s="55" t="str">
        <f t="shared" si="93"/>
        <v/>
      </c>
      <c r="FS119" s="43"/>
      <c r="FT119" s="56" t="str">
        <f>IF(AR119="","",INDEX($FZ$2:$GD$2,2,MATCH(AR119,#REF!,0)))</f>
        <v/>
      </c>
      <c r="FU119" s="57" t="str">
        <f>IF(AS119="","",INDEX($FZ$2:$GD$2,2,MATCH(AS119,#REF!,0)))</f>
        <v/>
      </c>
      <c r="FV119" s="57" t="str">
        <f>IF(AT119="","",INDEX($FZ$2:$GD$2,2,MATCH(AT119,#REF!,0)))</f>
        <v/>
      </c>
      <c r="FW119" s="57" t="str">
        <f>IF(AU119="","",INDEX($FZ$2:$GD$2,2,MATCH(AU119,#REF!,0)))</f>
        <v/>
      </c>
      <c r="FX119" s="57" t="str">
        <f>IF(AV119="","",INDEX($FZ$2:$GD$2,2,MATCH(AV119,#REF!,0)))</f>
        <v/>
      </c>
      <c r="FY119" s="57" t="str">
        <f>IF(AW119="","",INDEX($FZ$2:$GD$2,2,MATCH(AW119,#REF!,0)))</f>
        <v/>
      </c>
      <c r="FZ119" s="57" t="str">
        <f>IF(AX119="","",INDEX($FZ$2:$GD$2,2,MATCH(AX119,#REF!,0)))</f>
        <v/>
      </c>
      <c r="GA119" s="57" t="str">
        <f>IF(AY119="","",INDEX($FZ$2:$GD$2,2,MATCH(AY119,#REF!,0)))</f>
        <v/>
      </c>
      <c r="GB119" s="57" t="str">
        <f>IF(AZ119="","",INDEX($FZ$2:$GD$2,2,MATCH(AZ119,#REF!,0)))</f>
        <v/>
      </c>
      <c r="GC119" s="58" t="str">
        <f>IF(BA119="","",INDEX($FZ$2:$GD$2,2,MATCH(BA119,#REF!,0)))</f>
        <v/>
      </c>
      <c r="GD119" s="59" t="e">
        <f>SUMPRODUCT(FT119:GC119,#REF!)</f>
        <v>#REF!</v>
      </c>
      <c r="GE119" s="43"/>
      <c r="GF119" s="88" t="str">
        <f t="shared" si="94"/>
        <v/>
      </c>
      <c r="GG119" s="88" t="e">
        <f t="shared" si="95"/>
        <v>#REF!</v>
      </c>
      <c r="GH119" s="88" t="e">
        <f t="shared" si="96"/>
        <v>#REF!</v>
      </c>
      <c r="GI119" s="87" t="e">
        <f t="shared" si="97"/>
        <v>#REF!</v>
      </c>
      <c r="GJ119" s="87" t="str">
        <f t="shared" si="98"/>
        <v/>
      </c>
      <c r="GK119" s="87" t="str">
        <f t="shared" si="99"/>
        <v/>
      </c>
      <c r="GL119" s="87" t="str">
        <f t="shared" si="100"/>
        <v/>
      </c>
      <c r="GM119" s="87" t="str">
        <f t="shared" si="101"/>
        <v/>
      </c>
    </row>
    <row r="120" spans="1:195" s="13" customFormat="1" ht="22.5" customHeight="1" outlineLevel="1">
      <c r="A120" s="1014"/>
      <c r="B120" s="166"/>
      <c r="C120" s="494"/>
      <c r="D120" s="660" t="s">
        <v>374</v>
      </c>
      <c r="E120" s="991" t="s">
        <v>174</v>
      </c>
      <c r="F120" s="688"/>
      <c r="G120" s="688"/>
      <c r="H120" s="688">
        <v>1</v>
      </c>
      <c r="I120" s="663" t="s">
        <v>358</v>
      </c>
      <c r="J120" s="167"/>
      <c r="K120" s="165"/>
      <c r="L120" s="662">
        <v>2010</v>
      </c>
      <c r="M120" s="167" t="str">
        <f t="shared" si="103"/>
        <v>平22</v>
      </c>
      <c r="N120" s="665">
        <f t="shared" si="130"/>
        <v>10</v>
      </c>
      <c r="O120" s="995">
        <v>1331</v>
      </c>
      <c r="P120" s="693" t="s">
        <v>70</v>
      </c>
      <c r="Q120" s="68"/>
      <c r="R120" s="168"/>
      <c r="S120" s="168"/>
      <c r="T120" s="169"/>
      <c r="U120" s="461" t="e">
        <f t="shared" si="120"/>
        <v>#DIV/0!</v>
      </c>
      <c r="V120" s="461" t="e">
        <f t="shared" si="121"/>
        <v>#DIV/0!</v>
      </c>
      <c r="W120" s="462" t="e">
        <f t="shared" si="122"/>
        <v>#DIV/0!</v>
      </c>
      <c r="X120" s="68"/>
      <c r="Y120" s="68"/>
      <c r="Z120" s="68"/>
      <c r="AA120" s="68"/>
      <c r="AB120" s="68"/>
      <c r="AC120" s="79" t="str">
        <f t="shared" si="123"/>
        <v>3: 1,000㎡以上</v>
      </c>
      <c r="AD120" s="69"/>
      <c r="AE120" s="69" t="str">
        <f t="shared" si="124"/>
        <v/>
      </c>
      <c r="AF120" s="170"/>
      <c r="AG120" s="170"/>
      <c r="AH120" s="171"/>
      <c r="AI120" s="170"/>
      <c r="AJ120" s="170"/>
      <c r="AK120" s="170"/>
      <c r="AL120" s="172"/>
      <c r="AM120" s="172"/>
      <c r="AN120" s="172"/>
      <c r="AO120" s="172"/>
      <c r="AP120" s="173"/>
      <c r="AQ120" s="463" t="str">
        <f t="shared" si="125"/>
        <v/>
      </c>
      <c r="AR120" s="464"/>
      <c r="AS120" s="464"/>
      <c r="AT120" s="464"/>
      <c r="AU120" s="464"/>
      <c r="AV120" s="464"/>
      <c r="AW120" s="464"/>
      <c r="AX120" s="464"/>
      <c r="AY120" s="464"/>
      <c r="AZ120" s="464"/>
      <c r="BA120" s="464"/>
      <c r="BB120" s="68">
        <f t="shared" si="126"/>
        <v>5</v>
      </c>
      <c r="BC120" s="68"/>
      <c r="BD120" s="68">
        <f t="shared" si="127"/>
        <v>5</v>
      </c>
      <c r="BE120" s="69" t="e">
        <f t="shared" si="133"/>
        <v>#REF!</v>
      </c>
      <c r="BF120" s="146"/>
      <c r="BG120" s="465"/>
      <c r="BH120" s="466"/>
      <c r="BI120" s="174"/>
      <c r="BJ120" s="175"/>
      <c r="BK120" s="467"/>
      <c r="BL120" s="465"/>
      <c r="BM120" s="441" t="str">
        <f t="shared" si="129"/>
        <v/>
      </c>
      <c r="BN120" s="663" t="s">
        <v>70</v>
      </c>
      <c r="BO120" s="663">
        <v>1</v>
      </c>
      <c r="BP120" s="441"/>
      <c r="BQ120" s="441"/>
      <c r="BR120" s="663"/>
      <c r="BS120" s="663"/>
      <c r="BT120" s="663"/>
      <c r="BU120" s="663"/>
      <c r="BV120" s="663"/>
      <c r="BW120" s="663"/>
      <c r="BX120" s="663"/>
      <c r="BY120" s="663"/>
      <c r="BZ120" s="441"/>
      <c r="CA120" s="695"/>
      <c r="CB120" s="696"/>
      <c r="CC120" s="499"/>
      <c r="CD120" s="192">
        <v>1</v>
      </c>
      <c r="CE120" s="177" t="str">
        <f>IF($I120="","",IFERROR(INDEX(#REF!,MATCH('一覧（改訂後・学校空調は中規模で表示ver）'!$I8,#REF!,0),MATCH($CD$4,#REF!,0)),""))</f>
        <v/>
      </c>
      <c r="CF120" s="178" t="str">
        <f t="shared" si="131"/>
        <v/>
      </c>
      <c r="CG120" s="176" t="str">
        <f t="shared" si="87"/>
        <v/>
      </c>
      <c r="CH120" s="179"/>
      <c r="CI120" s="106" t="str">
        <f t="shared" si="88"/>
        <v/>
      </c>
      <c r="CJ120" s="75" t="str">
        <f>IF(OR($CI120="",$I120=""),"",INDEX(#REF!,MATCH($I120,#REF!,0),MATCH(CI$4,#REF!,0)))</f>
        <v/>
      </c>
      <c r="CK120" s="180" t="str">
        <f t="shared" si="89"/>
        <v/>
      </c>
      <c r="CL120" s="75">
        <v>1</v>
      </c>
      <c r="CM120" s="181" t="str">
        <f t="shared" si="104"/>
        <v/>
      </c>
      <c r="CN120" s="107" t="e">
        <f>IF(OR(O120="",TYPE(O120)&lt;&gt;1),"",IF(OR(BM120="",INDEX(#REF!,MATCH('一覧（改訂後・学校空調は中規模で表示ver）'!$Q8,#REF!,0),MATCH('一覧（改訂後・学校空調は中規模で表示ver）'!CN$4,#REF!,0))="",INDEX(#REF!,MATCH('一覧（改訂後・学校空調は中規模で表示ver）'!$Q8,#REF!,0),MATCH('一覧（改訂後・学校空調は中規模で表示ver）'!CN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N$4,#REF!,0))+$L120)))</f>
        <v>#REF!</v>
      </c>
      <c r="CO120" s="75" t="e">
        <f>IF(OR(CN120="",$I120=""),"",IF(AND(CN120&lt;&gt;"",$CI120=CN120),INDEX(#REF!,MATCH($I120,#REF!,0),MATCH(CN$4,#REF!,0))+35,INDEX(#REF!,MATCH($I120,#REF!,0),MATCH(CN$4,#REF!,0))))</f>
        <v>#REF!</v>
      </c>
      <c r="CP120" s="180" t="e">
        <f t="shared" si="105"/>
        <v>#REF!</v>
      </c>
      <c r="CQ120" s="75">
        <v>1</v>
      </c>
      <c r="CR120" s="181" t="e">
        <f t="shared" si="106"/>
        <v>#REF!</v>
      </c>
      <c r="CS120" s="107" t="e">
        <f>IF(OR(O120="",TYPE(O120)&lt;&gt;1),"",IF(OR(BM120="",INDEX(#REF!,MATCH('一覧（改訂後・学校空調は中規模で表示ver）'!Q8,#REF!,0),MATCH(CS$4,#REF!,0))="",INDEX(#REF!,MATCH('一覧（改訂後・学校空調は中規模で表示ver）'!Q8,#REF!,0),MATCH(CS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S$4,#REF!,0))+$L120)))</f>
        <v>#REF!</v>
      </c>
      <c r="CT120" s="75" t="e">
        <f>IF(OR(CS120="",$I120=""),"",IF(BL120="中規模のみで残存維持",IF(AND($CI120=CS120,CS120&lt;&gt;""),INDEX(#REF!,MATCH($I120,#REF!,0),MATCH(CN$4,#REF!,0))+35,INDEX(#REF!,MATCH($I120,#REF!,0),MATCH(CN$4,#REF!,0))),IF(AND($CI120=CS120,CS120&lt;&gt;""),INDEX(#REF!,MATCH($I120,#REF!,0),MATCH(CI$4,#REF!,0))+35,INDEX(#REF!,MATCH($I120,#REF!,0),MATCH(CS$4,#REF!,0)))))</f>
        <v>#REF!</v>
      </c>
      <c r="CU120" s="180" t="e">
        <f t="shared" si="90"/>
        <v>#REF!</v>
      </c>
      <c r="CV120" s="75">
        <v>1</v>
      </c>
      <c r="CW120" s="181" t="e">
        <f t="shared" si="132"/>
        <v>#REF!</v>
      </c>
      <c r="CX120" s="107" t="e">
        <f>IF(OR(O120="",TYPE(O120)&lt;&gt;1),"",IF(OR(BM120="",,INDEX(#REF!,MATCH('一覧（改訂後・学校空調は中規模で表示ver）'!$Q8,#REF!,0),MATCH('一覧（改訂後・学校空調は中規模で表示ver）'!CX$4,#REF!,0))="",INDEX(#REF!,MATCH('一覧（改訂後・学校空調は中規模で表示ver）'!$Q8,#REF!,0),MATCH('一覧（改訂後・学校空調は中規模で表示ver）'!CX$4,#REF!,0))+L120&gt;=BM120),"",IF(OR(BL120="事後保全対応で更新",BL120="事後保全のみ更新せず"),"",INDEX(#REF!,MATCH('一覧（改訂後・学校空調は中規模で表示ver）'!$Q8,#REF!,0),MATCH('一覧（改訂後・学校空調は中規模で表示ver）'!CX$4,#REF!,0))+L120)))</f>
        <v>#REF!</v>
      </c>
      <c r="CY120" s="75" t="e">
        <f>IF(OR(CX120="",$I120=""),"",IF(AND(CX120&lt;&gt;"",$CI120=CX120),INDEX(#REF!,MATCH($I120,#REF!,0),MATCH(CI$4,#REF!,0))+35,INDEX(#REF!,MATCH($I120,#REF!,0),MATCH(CX$4,#REF!,0))))</f>
        <v>#REF!</v>
      </c>
      <c r="CZ120" s="180" t="e">
        <f t="shared" si="107"/>
        <v>#REF!</v>
      </c>
      <c r="DA120" s="75">
        <v>1</v>
      </c>
      <c r="DB120" s="182" t="e">
        <f t="shared" si="108"/>
        <v>#REF!</v>
      </c>
      <c r="DC120" s="109" t="str">
        <f t="shared" si="91"/>
        <v/>
      </c>
      <c r="DD120" s="76" t="str">
        <f t="shared" si="102"/>
        <v/>
      </c>
      <c r="DE120" s="82">
        <v>1</v>
      </c>
      <c r="DF120" s="183" t="str">
        <f t="shared" si="92"/>
        <v/>
      </c>
      <c r="DG120" s="85" t="str">
        <f>IF($DC120="","",INDEX(#REF!,MATCH($I120,#REF!,0),MATCH(DC$4,#REF!,0)))</f>
        <v/>
      </c>
      <c r="DH120" s="184" t="str">
        <f t="shared" si="109"/>
        <v/>
      </c>
      <c r="DI120" s="77">
        <v>3</v>
      </c>
      <c r="DJ120" s="185" t="str">
        <f t="shared" si="110"/>
        <v/>
      </c>
      <c r="DK120" s="78" t="str">
        <f t="shared" si="111"/>
        <v/>
      </c>
      <c r="DL120" s="75" t="str">
        <f>IF(OR(DK120="",$I120=""),"",IF(AND(DK120&lt;&gt;"",$CI120=DK120),INDEX(#REF!,MATCH($I120,#REF!,0),MATCH(DL$4,#REF!,0))+35,INDEX(#REF!,MATCH($I120,#REF!,0),MATCH(DL$4,#REF!,0))))</f>
        <v/>
      </c>
      <c r="DM120" s="180" t="str">
        <f t="shared" si="112"/>
        <v/>
      </c>
      <c r="DN120" s="75">
        <v>1</v>
      </c>
      <c r="DO120" s="181" t="str">
        <f t="shared" si="113"/>
        <v/>
      </c>
      <c r="DP120" s="78" t="str">
        <f t="shared" si="114"/>
        <v/>
      </c>
      <c r="DQ120" s="75" t="str">
        <f>IF(OR(DP120="",$I120=""),"",IF(AND($BM120=DP120,DP120&lt;&gt;""),INDEX(#REF!,MATCH($I120,#REF!,0),MATCH(DQ$4,#REF!,0))+35,INDEX(#REF!,MATCH($I120,#REF!,0),MATCH(DQ$4,#REF!,0))))</f>
        <v/>
      </c>
      <c r="DR120" s="180" t="str">
        <f t="shared" si="115"/>
        <v/>
      </c>
      <c r="DS120" s="75">
        <v>1</v>
      </c>
      <c r="DT120" s="181" t="str">
        <f t="shared" si="116"/>
        <v/>
      </c>
      <c r="DU120" s="78" t="str">
        <f t="shared" si="117"/>
        <v/>
      </c>
      <c r="DV120" s="75" t="str">
        <f>IF(OR(DU120="",$I120=""),"",IF(AND(DU120&lt;&gt;"",$CI120=DU120),INDEX(#REF!,MATCH($I120,#REF!,0),MATCH(DV$4,#REF!,0))+35,INDEX(#REF!,MATCH($I120,#REF!,0),MATCH(DV$4,#REF!,0))))</f>
        <v/>
      </c>
      <c r="DW120" s="180" t="str">
        <f t="shared" si="118"/>
        <v/>
      </c>
      <c r="DX120" s="75">
        <v>1</v>
      </c>
      <c r="DY120" s="154" t="str">
        <f t="shared" si="119"/>
        <v/>
      </c>
      <c r="DZ120" s="508"/>
      <c r="EA120" s="812"/>
      <c r="EB120" s="808"/>
      <c r="EC120" s="808"/>
      <c r="ED120" s="816"/>
      <c r="EE120" s="854"/>
      <c r="EF120" s="787"/>
      <c r="EG120" s="788"/>
      <c r="EH120" s="788"/>
      <c r="EI120" s="788"/>
      <c r="EJ120" s="789"/>
      <c r="EK120" s="787"/>
      <c r="EL120" s="788"/>
      <c r="EM120" s="788"/>
      <c r="EN120" s="788"/>
      <c r="EO120" s="833" t="s">
        <v>626</v>
      </c>
      <c r="EP120" s="784" t="s">
        <v>626</v>
      </c>
      <c r="EQ120" s="788"/>
      <c r="ER120" s="788"/>
      <c r="ES120" s="788"/>
      <c r="ET120" s="789"/>
      <c r="EU120" s="787"/>
      <c r="EV120" s="788"/>
      <c r="EW120" s="788"/>
      <c r="EX120" s="788"/>
      <c r="EY120" s="789"/>
      <c r="EZ120" s="787"/>
      <c r="FA120" s="788"/>
      <c r="FB120" s="788"/>
      <c r="FC120" s="788"/>
      <c r="FD120" s="789"/>
      <c r="FE120" s="787"/>
      <c r="FF120" s="788"/>
      <c r="FG120" s="788"/>
      <c r="FH120" s="792"/>
      <c r="FI120" s="790"/>
      <c r="FJ120" s="874" t="s">
        <v>623</v>
      </c>
      <c r="FK120" s="809" t="s">
        <v>623</v>
      </c>
      <c r="FL120" s="788"/>
      <c r="FM120" s="788"/>
      <c r="FN120" s="915"/>
      <c r="FO120" s="210"/>
      <c r="FP120" s="43"/>
      <c r="FQ120" s="43"/>
      <c r="FR120" s="55" t="str">
        <f t="shared" si="93"/>
        <v/>
      </c>
      <c r="FS120" s="43"/>
      <c r="FT120" s="56" t="str">
        <f>IF(AR120="","",INDEX($FZ$2:$GD$2,2,MATCH(AR120,#REF!,0)))</f>
        <v/>
      </c>
      <c r="FU120" s="57" t="str">
        <f>IF(AS120="","",INDEX($FZ$2:$GD$2,2,MATCH(AS120,#REF!,0)))</f>
        <v/>
      </c>
      <c r="FV120" s="57" t="str">
        <f>IF(AT120="","",INDEX($FZ$2:$GD$2,2,MATCH(AT120,#REF!,0)))</f>
        <v/>
      </c>
      <c r="FW120" s="57" t="str">
        <f>IF(AU120="","",INDEX($FZ$2:$GD$2,2,MATCH(AU120,#REF!,0)))</f>
        <v/>
      </c>
      <c r="FX120" s="57" t="str">
        <f>IF(AV120="","",INDEX($FZ$2:$GD$2,2,MATCH(AV120,#REF!,0)))</f>
        <v/>
      </c>
      <c r="FY120" s="57" t="str">
        <f>IF(AW120="","",INDEX($FZ$2:$GD$2,2,MATCH(AW120,#REF!,0)))</f>
        <v/>
      </c>
      <c r="FZ120" s="57" t="str">
        <f>IF(AX120="","",INDEX($FZ$2:$GD$2,2,MATCH(AX120,#REF!,0)))</f>
        <v/>
      </c>
      <c r="GA120" s="57" t="str">
        <f>IF(AY120="","",INDEX($FZ$2:$GD$2,2,MATCH(AY120,#REF!,0)))</f>
        <v/>
      </c>
      <c r="GB120" s="57" t="str">
        <f>IF(AZ120="","",INDEX($FZ$2:$GD$2,2,MATCH(AZ120,#REF!,0)))</f>
        <v/>
      </c>
      <c r="GC120" s="58" t="str">
        <f>IF(BA120="","",INDEX($FZ$2:$GD$2,2,MATCH(BA120,#REF!,0)))</f>
        <v/>
      </c>
      <c r="GD120" s="59" t="e">
        <f>SUMPRODUCT(FT120:GC120,#REF!)</f>
        <v>#REF!</v>
      </c>
      <c r="GE120" s="43"/>
      <c r="GF120" s="88" t="str">
        <f t="shared" si="94"/>
        <v/>
      </c>
      <c r="GG120" s="88" t="e">
        <f t="shared" si="95"/>
        <v>#REF!</v>
      </c>
      <c r="GH120" s="88" t="e">
        <f t="shared" si="96"/>
        <v>#REF!</v>
      </c>
      <c r="GI120" s="87" t="e">
        <f t="shared" si="97"/>
        <v>#REF!</v>
      </c>
      <c r="GJ120" s="87" t="str">
        <f t="shared" si="98"/>
        <v/>
      </c>
      <c r="GK120" s="87" t="str">
        <f t="shared" si="99"/>
        <v/>
      </c>
      <c r="GL120" s="87" t="str">
        <f t="shared" si="100"/>
        <v/>
      </c>
      <c r="GM120" s="87" t="str">
        <f t="shared" si="101"/>
        <v/>
      </c>
    </row>
    <row r="121" spans="1:195" s="13" customFormat="1" ht="22.5" customHeight="1" outlineLevel="1">
      <c r="A121" s="1014"/>
      <c r="B121" s="166"/>
      <c r="C121" s="494"/>
      <c r="D121" s="660" t="s">
        <v>642</v>
      </c>
      <c r="E121" s="991" t="s">
        <v>641</v>
      </c>
      <c r="F121" s="688"/>
      <c r="G121" s="688"/>
      <c r="H121" s="688">
        <v>1</v>
      </c>
      <c r="I121" s="663" t="s">
        <v>358</v>
      </c>
      <c r="J121" s="167"/>
      <c r="K121" s="165"/>
      <c r="L121" s="665">
        <v>2018</v>
      </c>
      <c r="M121" s="167" t="str">
        <f t="shared" si="103"/>
        <v>平30</v>
      </c>
      <c r="N121" s="665">
        <f t="shared" si="130"/>
        <v>2</v>
      </c>
      <c r="O121" s="995">
        <v>5377</v>
      </c>
      <c r="P121" s="693" t="s">
        <v>68</v>
      </c>
      <c r="Q121" s="68"/>
      <c r="R121" s="168"/>
      <c r="S121" s="168"/>
      <c r="T121" s="169"/>
      <c r="U121" s="461" t="e">
        <f t="shared" si="120"/>
        <v>#DIV/0!</v>
      </c>
      <c r="V121" s="461" t="e">
        <f t="shared" si="121"/>
        <v>#DIV/0!</v>
      </c>
      <c r="W121" s="462" t="e">
        <f t="shared" si="122"/>
        <v>#DIV/0!</v>
      </c>
      <c r="X121" s="68"/>
      <c r="Y121" s="68"/>
      <c r="Z121" s="68"/>
      <c r="AA121" s="68"/>
      <c r="AB121" s="68"/>
      <c r="AC121" s="79" t="str">
        <f t="shared" si="123"/>
        <v>1: 5,000㎡以上</v>
      </c>
      <c r="AD121" s="69"/>
      <c r="AE121" s="69" t="str">
        <f t="shared" si="124"/>
        <v/>
      </c>
      <c r="AF121" s="170"/>
      <c r="AG121" s="170"/>
      <c r="AH121" s="171"/>
      <c r="AI121" s="170"/>
      <c r="AJ121" s="170"/>
      <c r="AK121" s="170"/>
      <c r="AL121" s="172"/>
      <c r="AM121" s="172"/>
      <c r="AN121" s="172"/>
      <c r="AO121" s="172"/>
      <c r="AP121" s="173"/>
      <c r="AQ121" s="463" t="str">
        <f t="shared" si="125"/>
        <v/>
      </c>
      <c r="AR121" s="464"/>
      <c r="AS121" s="464"/>
      <c r="AT121" s="464"/>
      <c r="AU121" s="464"/>
      <c r="AV121" s="464"/>
      <c r="AW121" s="464"/>
      <c r="AX121" s="464"/>
      <c r="AY121" s="464"/>
      <c r="AZ121" s="464"/>
      <c r="BA121" s="464"/>
      <c r="BB121" s="68">
        <f t="shared" si="126"/>
        <v>-3</v>
      </c>
      <c r="BC121" s="68"/>
      <c r="BD121" s="68">
        <f t="shared" si="127"/>
        <v>-3</v>
      </c>
      <c r="BE121" s="69" t="e">
        <f t="shared" si="133"/>
        <v>#REF!</v>
      </c>
      <c r="BF121" s="146"/>
      <c r="BG121" s="465"/>
      <c r="BH121" s="466"/>
      <c r="BI121" s="174"/>
      <c r="BJ121" s="175"/>
      <c r="BK121" s="467"/>
      <c r="BL121" s="465"/>
      <c r="BM121" s="441" t="str">
        <f t="shared" si="129"/>
        <v/>
      </c>
      <c r="BN121" s="663" t="s">
        <v>68</v>
      </c>
      <c r="BO121" s="663">
        <v>3</v>
      </c>
      <c r="BP121" s="441"/>
      <c r="BQ121" s="441"/>
      <c r="BR121" s="663"/>
      <c r="BS121" s="663"/>
      <c r="BT121" s="663"/>
      <c r="BU121" s="663"/>
      <c r="BV121" s="663"/>
      <c r="BW121" s="663"/>
      <c r="BX121" s="663"/>
      <c r="BY121" s="663"/>
      <c r="BZ121" s="441"/>
      <c r="CA121" s="695"/>
      <c r="CB121" s="696"/>
      <c r="CC121" s="499"/>
      <c r="CD121" s="192">
        <v>1</v>
      </c>
      <c r="CE121" s="177" t="str">
        <f>IF($I121="","",IFERROR(INDEX(#REF!,MATCH('一覧（改訂後・学校空調は中規模で表示ver）'!#REF!,#REF!,0),MATCH($CD$4,#REF!,0)),""))</f>
        <v/>
      </c>
      <c r="CF121" s="178" t="str">
        <f t="shared" si="131"/>
        <v/>
      </c>
      <c r="CG121" s="176" t="str">
        <f t="shared" si="87"/>
        <v/>
      </c>
      <c r="CH121" s="179"/>
      <c r="CI121" s="106" t="str">
        <f t="shared" si="88"/>
        <v/>
      </c>
      <c r="CJ121" s="75" t="str">
        <f>IF(OR($CI121="",$I121=""),"",INDEX(#REF!,MATCH($I121,#REF!,0),MATCH(CI$4,#REF!,0)))</f>
        <v/>
      </c>
      <c r="CK121" s="180" t="str">
        <f t="shared" si="89"/>
        <v/>
      </c>
      <c r="CL121" s="75">
        <v>1</v>
      </c>
      <c r="CM121" s="181" t="str">
        <f t="shared" si="104"/>
        <v/>
      </c>
      <c r="CN121" s="107" t="e">
        <f>IF(OR(O121="",TYPE(O121)&lt;&gt;1),"",IF(OR(BM121="",INDEX(#REF!,MATCH('一覧（改訂後・学校空調は中規模で表示ver）'!#REF!,#REF!,0),MATCH('一覧（改訂後・学校空調は中規模で表示ver）'!CN$4,#REF!,0))="",INDEX(#REF!,MATCH('一覧（改訂後・学校空調は中規模で表示ver）'!#REF!,#REF!,0),MATCH('一覧（改訂後・学校空調は中規模で表示ver）'!CN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N$4,#REF!,0))+$L121)))</f>
        <v>#REF!</v>
      </c>
      <c r="CO121" s="75" t="e">
        <f>IF(OR(CN121="",$I121=""),"",IF(AND(CN121&lt;&gt;"",$CI121=CN121),INDEX(#REF!,MATCH($I121,#REF!,0),MATCH(CN$4,#REF!,0))+35,INDEX(#REF!,MATCH($I121,#REF!,0),MATCH(CN$4,#REF!,0))))</f>
        <v>#REF!</v>
      </c>
      <c r="CP121" s="180" t="e">
        <f t="shared" si="105"/>
        <v>#REF!</v>
      </c>
      <c r="CQ121" s="75">
        <v>1</v>
      </c>
      <c r="CR121" s="181" t="e">
        <f t="shared" si="106"/>
        <v>#REF!</v>
      </c>
      <c r="CS121" s="107" t="e">
        <f>IF(OR(O121="",TYPE(O121)&lt;&gt;1),"",IF(OR(BM121="",INDEX(#REF!,MATCH('一覧（改訂後・学校空調は中規模で表示ver）'!#REF!,#REF!,0),MATCH(CS$4,#REF!,0))="",INDEX(#REF!,MATCH('一覧（改訂後・学校空調は中規模で表示ver）'!#REF!,#REF!,0),MATCH(CS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S$4,#REF!,0))+$L121)))</f>
        <v>#REF!</v>
      </c>
      <c r="CT121" s="75" t="e">
        <f>IF(OR(CS121="",$I121=""),"",IF(BL121="中規模のみで残存維持",IF(AND($CI121=CS121,CS121&lt;&gt;""),INDEX(#REF!,MATCH($I121,#REF!,0),MATCH(CN$4,#REF!,0))+35,INDEX(#REF!,MATCH($I121,#REF!,0),MATCH(CN$4,#REF!,0))),IF(AND($CI121=CS121,CS121&lt;&gt;""),INDEX(#REF!,MATCH($I121,#REF!,0),MATCH(CI$4,#REF!,0))+35,INDEX(#REF!,MATCH($I121,#REF!,0),MATCH(CS$4,#REF!,0)))))</f>
        <v>#REF!</v>
      </c>
      <c r="CU121" s="180" t="e">
        <f t="shared" si="90"/>
        <v>#REF!</v>
      </c>
      <c r="CV121" s="75">
        <v>1</v>
      </c>
      <c r="CW121" s="181" t="e">
        <f t="shared" si="132"/>
        <v>#REF!</v>
      </c>
      <c r="CX121" s="107" t="e">
        <f>IF(OR(O121="",TYPE(O121)&lt;&gt;1),"",IF(OR(BM121="",,INDEX(#REF!,MATCH('一覧（改訂後・学校空調は中規模で表示ver）'!#REF!,#REF!,0),MATCH('一覧（改訂後・学校空調は中規模で表示ver）'!CX$4,#REF!,0))="",INDEX(#REF!,MATCH('一覧（改訂後・学校空調は中規模で表示ver）'!#REF!,#REF!,0),MATCH('一覧（改訂後・学校空調は中規模で表示ver）'!CX$4,#REF!,0))+L121&gt;=BM121),"",IF(OR(BL121="事後保全対応で更新",BL121="事後保全のみ更新せず"),"",INDEX(#REF!,MATCH('一覧（改訂後・学校空調は中規模で表示ver）'!#REF!,#REF!,0),MATCH('一覧（改訂後・学校空調は中規模で表示ver）'!CX$4,#REF!,0))+L121)))</f>
        <v>#REF!</v>
      </c>
      <c r="CY121" s="75" t="e">
        <f>IF(OR(CX121="",$I121=""),"",IF(AND(CX121&lt;&gt;"",$CI121=CX121),INDEX(#REF!,MATCH($I121,#REF!,0),MATCH(CI$4,#REF!,0))+35,INDEX(#REF!,MATCH($I121,#REF!,0),MATCH(CX$4,#REF!,0))))</f>
        <v>#REF!</v>
      </c>
      <c r="CZ121" s="180" t="e">
        <f t="shared" si="107"/>
        <v>#REF!</v>
      </c>
      <c r="DA121" s="75">
        <v>1</v>
      </c>
      <c r="DB121" s="182" t="e">
        <f t="shared" si="108"/>
        <v>#REF!</v>
      </c>
      <c r="DC121" s="109" t="str">
        <f t="shared" si="91"/>
        <v/>
      </c>
      <c r="DD121" s="76" t="str">
        <f t="shared" si="102"/>
        <v/>
      </c>
      <c r="DE121" s="82">
        <v>1</v>
      </c>
      <c r="DF121" s="183" t="str">
        <f t="shared" si="92"/>
        <v/>
      </c>
      <c r="DG121" s="85" t="str">
        <f>IF($DC121="","",INDEX(#REF!,MATCH($I121,#REF!,0),MATCH(DC$4,#REF!,0)))</f>
        <v/>
      </c>
      <c r="DH121" s="184" t="str">
        <f t="shared" si="109"/>
        <v/>
      </c>
      <c r="DI121" s="77">
        <v>3</v>
      </c>
      <c r="DJ121" s="185" t="str">
        <f t="shared" si="110"/>
        <v/>
      </c>
      <c r="DK121" s="78" t="str">
        <f t="shared" si="111"/>
        <v/>
      </c>
      <c r="DL121" s="75" t="str">
        <f>IF(OR(DK121="",$I121=""),"",IF(AND(DK121&lt;&gt;"",$CI121=DK121),INDEX(#REF!,MATCH($I121,#REF!,0),MATCH(DL$4,#REF!,0))+35,INDEX(#REF!,MATCH($I121,#REF!,0),MATCH(DL$4,#REF!,0))))</f>
        <v/>
      </c>
      <c r="DM121" s="180" t="str">
        <f t="shared" si="112"/>
        <v/>
      </c>
      <c r="DN121" s="75">
        <v>1</v>
      </c>
      <c r="DO121" s="181" t="str">
        <f t="shared" si="113"/>
        <v/>
      </c>
      <c r="DP121" s="78" t="str">
        <f t="shared" si="114"/>
        <v/>
      </c>
      <c r="DQ121" s="75" t="str">
        <f>IF(OR(DP121="",$I121=""),"",IF(AND($BM121=DP121,DP121&lt;&gt;""),INDEX(#REF!,MATCH($I121,#REF!,0),MATCH(DQ$4,#REF!,0))+35,INDEX(#REF!,MATCH($I121,#REF!,0),MATCH(DQ$4,#REF!,0))))</f>
        <v/>
      </c>
      <c r="DR121" s="180" t="str">
        <f t="shared" si="115"/>
        <v/>
      </c>
      <c r="DS121" s="75">
        <v>1</v>
      </c>
      <c r="DT121" s="181" t="str">
        <f t="shared" si="116"/>
        <v/>
      </c>
      <c r="DU121" s="78" t="str">
        <f t="shared" si="117"/>
        <v/>
      </c>
      <c r="DV121" s="75" t="str">
        <f>IF(OR(DU121="",$I121=""),"",IF(AND(DU121&lt;&gt;"",$CI121=DU121),INDEX(#REF!,MATCH($I121,#REF!,0),MATCH(DV$4,#REF!,0))+35,INDEX(#REF!,MATCH($I121,#REF!,0),MATCH(DV$4,#REF!,0))))</f>
        <v/>
      </c>
      <c r="DW121" s="180" t="str">
        <f t="shared" si="118"/>
        <v/>
      </c>
      <c r="DX121" s="75">
        <v>1</v>
      </c>
      <c r="DY121" s="154" t="str">
        <f t="shared" si="119"/>
        <v/>
      </c>
      <c r="DZ121" s="508"/>
      <c r="EA121" s="813" t="s">
        <v>627</v>
      </c>
      <c r="EB121" s="799" t="s">
        <v>627</v>
      </c>
      <c r="EC121" s="799" t="s">
        <v>627</v>
      </c>
      <c r="ED121" s="816"/>
      <c r="EE121" s="854"/>
      <c r="EF121" s="787"/>
      <c r="EG121" s="788"/>
      <c r="EH121" s="788"/>
      <c r="EI121" s="788"/>
      <c r="EJ121" s="789"/>
      <c r="EK121" s="787"/>
      <c r="EL121" s="788"/>
      <c r="EM121" s="750"/>
      <c r="EN121" s="788"/>
      <c r="EO121" s="789"/>
      <c r="EP121" s="787"/>
      <c r="EQ121" s="788"/>
      <c r="ER121" s="788"/>
      <c r="ES121" s="788"/>
      <c r="ET121" s="789"/>
      <c r="EU121" s="787"/>
      <c r="EV121" s="757" t="s">
        <v>626</v>
      </c>
      <c r="EW121" s="757" t="s">
        <v>626</v>
      </c>
      <c r="EX121" s="808"/>
      <c r="EY121" s="930"/>
      <c r="EZ121" s="787"/>
      <c r="FA121" s="788"/>
      <c r="FB121" s="788"/>
      <c r="FC121" s="788"/>
      <c r="FD121" s="789"/>
      <c r="FE121" s="787"/>
      <c r="FF121" s="788"/>
      <c r="FG121" s="788"/>
      <c r="FH121" s="788"/>
      <c r="FI121" s="789"/>
      <c r="FJ121" s="867"/>
      <c r="FK121" s="788"/>
      <c r="FL121" s="788"/>
      <c r="FM121" s="788"/>
      <c r="FN121" s="915"/>
      <c r="FO121" s="210"/>
      <c r="FP121" s="43"/>
      <c r="FQ121" s="43"/>
      <c r="FR121" s="55" t="str">
        <f t="shared" si="93"/>
        <v/>
      </c>
      <c r="FS121" s="43"/>
      <c r="FT121" s="56" t="str">
        <f>IF(AR121="","",INDEX($FZ$2:$GD$2,2,MATCH(AR121,#REF!,0)))</f>
        <v/>
      </c>
      <c r="FU121" s="57" t="str">
        <f>IF(AS121="","",INDEX($FZ$2:$GD$2,2,MATCH(AS121,#REF!,0)))</f>
        <v/>
      </c>
      <c r="FV121" s="57" t="str">
        <f>IF(AT121="","",INDEX($FZ$2:$GD$2,2,MATCH(AT121,#REF!,0)))</f>
        <v/>
      </c>
      <c r="FW121" s="57" t="str">
        <f>IF(AU121="","",INDEX($FZ$2:$GD$2,2,MATCH(AU121,#REF!,0)))</f>
        <v/>
      </c>
      <c r="FX121" s="57" t="str">
        <f>IF(AV121="","",INDEX($FZ$2:$GD$2,2,MATCH(AV121,#REF!,0)))</f>
        <v/>
      </c>
      <c r="FY121" s="57" t="str">
        <f>IF(AW121="","",INDEX($FZ$2:$GD$2,2,MATCH(AW121,#REF!,0)))</f>
        <v/>
      </c>
      <c r="FZ121" s="57" t="str">
        <f>IF(AX121="","",INDEX($FZ$2:$GD$2,2,MATCH(AX121,#REF!,0)))</f>
        <v/>
      </c>
      <c r="GA121" s="57" t="str">
        <f>IF(AY121="","",INDEX($FZ$2:$GD$2,2,MATCH(AY121,#REF!,0)))</f>
        <v/>
      </c>
      <c r="GB121" s="57" t="str">
        <f>IF(AZ121="","",INDEX($FZ$2:$GD$2,2,MATCH(AZ121,#REF!,0)))</f>
        <v/>
      </c>
      <c r="GC121" s="58" t="str">
        <f>IF(BA121="","",INDEX($FZ$2:$GD$2,2,MATCH(BA121,#REF!,0)))</f>
        <v/>
      </c>
      <c r="GD121" s="59" t="e">
        <f>SUMPRODUCT(FT121:GC121,#REF!)</f>
        <v>#REF!</v>
      </c>
      <c r="GE121" s="43"/>
      <c r="GF121" s="88" t="str">
        <f t="shared" si="94"/>
        <v/>
      </c>
      <c r="GG121" s="88" t="e">
        <f t="shared" si="95"/>
        <v>#REF!</v>
      </c>
      <c r="GH121" s="88" t="e">
        <f t="shared" si="96"/>
        <v>#REF!</v>
      </c>
      <c r="GI121" s="87" t="e">
        <f t="shared" si="97"/>
        <v>#REF!</v>
      </c>
      <c r="GJ121" s="87" t="str">
        <f t="shared" si="98"/>
        <v/>
      </c>
      <c r="GK121" s="87" t="str">
        <f t="shared" si="99"/>
        <v/>
      </c>
      <c r="GL121" s="87" t="str">
        <f t="shared" si="100"/>
        <v/>
      </c>
      <c r="GM121" s="87" t="str">
        <f t="shared" si="101"/>
        <v/>
      </c>
    </row>
    <row r="122" spans="1:195" s="13" customFormat="1" ht="22.5" customHeight="1" outlineLevel="1">
      <c r="A122" s="1014"/>
      <c r="B122" s="166"/>
      <c r="C122" s="494"/>
      <c r="D122" s="660" t="s">
        <v>642</v>
      </c>
      <c r="E122" s="991" t="s">
        <v>175</v>
      </c>
      <c r="F122" s="688"/>
      <c r="G122" s="688"/>
      <c r="H122" s="688">
        <v>1</v>
      </c>
      <c r="I122" s="663" t="s">
        <v>358</v>
      </c>
      <c r="J122" s="167"/>
      <c r="K122" s="165"/>
      <c r="L122" s="665">
        <v>2010</v>
      </c>
      <c r="M122" s="167" t="str">
        <f t="shared" si="103"/>
        <v>平22</v>
      </c>
      <c r="N122" s="665">
        <f t="shared" si="130"/>
        <v>10</v>
      </c>
      <c r="O122" s="998">
        <v>52</v>
      </c>
      <c r="P122" s="693" t="s">
        <v>70</v>
      </c>
      <c r="Q122" s="68"/>
      <c r="R122" s="168"/>
      <c r="S122" s="168"/>
      <c r="T122" s="169"/>
      <c r="U122" s="461" t="e">
        <f t="shared" si="120"/>
        <v>#DIV/0!</v>
      </c>
      <c r="V122" s="461" t="e">
        <f t="shared" si="121"/>
        <v>#DIV/0!</v>
      </c>
      <c r="W122" s="462" t="e">
        <f t="shared" si="122"/>
        <v>#DIV/0!</v>
      </c>
      <c r="X122" s="68"/>
      <c r="Y122" s="68"/>
      <c r="Z122" s="68"/>
      <c r="AA122" s="68"/>
      <c r="AB122" s="68"/>
      <c r="AC122" s="79" t="str">
        <f t="shared" si="123"/>
        <v>7: 100㎡未満</v>
      </c>
      <c r="AD122" s="69"/>
      <c r="AE122" s="69" t="str">
        <f t="shared" si="124"/>
        <v/>
      </c>
      <c r="AF122" s="170"/>
      <c r="AG122" s="170"/>
      <c r="AH122" s="171"/>
      <c r="AI122" s="170"/>
      <c r="AJ122" s="170"/>
      <c r="AK122" s="170"/>
      <c r="AL122" s="172"/>
      <c r="AM122" s="172"/>
      <c r="AN122" s="172"/>
      <c r="AO122" s="172"/>
      <c r="AP122" s="173"/>
      <c r="AQ122" s="463" t="str">
        <f t="shared" si="125"/>
        <v/>
      </c>
      <c r="AR122" s="464"/>
      <c r="AS122" s="464"/>
      <c r="AT122" s="464"/>
      <c r="AU122" s="464"/>
      <c r="AV122" s="464"/>
      <c r="AW122" s="464"/>
      <c r="AX122" s="464"/>
      <c r="AY122" s="464"/>
      <c r="AZ122" s="464"/>
      <c r="BA122" s="464"/>
      <c r="BB122" s="68">
        <f t="shared" si="126"/>
        <v>5</v>
      </c>
      <c r="BC122" s="68"/>
      <c r="BD122" s="68">
        <f t="shared" si="127"/>
        <v>5</v>
      </c>
      <c r="BE122" s="69" t="e">
        <f t="shared" si="133"/>
        <v>#REF!</v>
      </c>
      <c r="BF122" s="146"/>
      <c r="BG122" s="465"/>
      <c r="BH122" s="466"/>
      <c r="BI122" s="174"/>
      <c r="BJ122" s="175"/>
      <c r="BK122" s="467"/>
      <c r="BL122" s="465"/>
      <c r="BM122" s="441" t="str">
        <f t="shared" si="129"/>
        <v/>
      </c>
      <c r="BN122" s="663" t="s">
        <v>70</v>
      </c>
      <c r="BO122" s="663">
        <v>1</v>
      </c>
      <c r="BP122" s="441"/>
      <c r="BQ122" s="441"/>
      <c r="BR122" s="663"/>
      <c r="BS122" s="663"/>
      <c r="BT122" s="663"/>
      <c r="BU122" s="663"/>
      <c r="BV122" s="663"/>
      <c r="BW122" s="663"/>
      <c r="BX122" s="663"/>
      <c r="BY122" s="663"/>
      <c r="BZ122" s="441"/>
      <c r="CA122" s="695"/>
      <c r="CB122" s="696"/>
      <c r="CC122" s="499"/>
      <c r="CD122" s="192">
        <v>1</v>
      </c>
      <c r="CE122" s="177" t="str">
        <f>IF($I122="","",IFERROR(INDEX(#REF!,MATCH('一覧（改訂後・学校空調は中規模で表示ver）'!$I31,#REF!,0),MATCH($CD$4,#REF!,0)),""))</f>
        <v/>
      </c>
      <c r="CF122" s="178" t="str">
        <f t="shared" si="131"/>
        <v/>
      </c>
      <c r="CG122" s="176" t="str">
        <f t="shared" si="87"/>
        <v/>
      </c>
      <c r="CH122" s="179"/>
      <c r="CI122" s="106" t="str">
        <f t="shared" si="88"/>
        <v/>
      </c>
      <c r="CJ122" s="75" t="str">
        <f>IF(OR($CI122="",$I122=""),"",INDEX(#REF!,MATCH($I122,#REF!,0),MATCH(CI$4,#REF!,0)))</f>
        <v/>
      </c>
      <c r="CK122" s="180" t="str">
        <f t="shared" si="89"/>
        <v/>
      </c>
      <c r="CL122" s="75">
        <v>1</v>
      </c>
      <c r="CM122" s="181" t="str">
        <f t="shared" si="104"/>
        <v/>
      </c>
      <c r="CN122" s="107" t="e">
        <f>IF(OR(O122="",TYPE(O122)&lt;&gt;1),"",IF(OR(BM122="",INDEX(#REF!,MATCH('一覧（改訂後・学校空調は中規模で表示ver）'!$Q31,#REF!,0),MATCH('一覧（改訂後・学校空調は中規模で表示ver）'!CN$4,#REF!,0))="",INDEX(#REF!,MATCH('一覧（改訂後・学校空調は中規模で表示ver）'!$Q31,#REF!,0),MATCH('一覧（改訂後・学校空調は中規模で表示ver）'!CN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N$4,#REF!,0))+$L122)))</f>
        <v>#REF!</v>
      </c>
      <c r="CO122" s="75" t="e">
        <f>IF(OR(CN122="",$I122=""),"",IF(AND(CN122&lt;&gt;"",$CI122=CN122),INDEX(#REF!,MATCH($I122,#REF!,0),MATCH(CN$4,#REF!,0))+35,INDEX(#REF!,MATCH($I122,#REF!,0),MATCH(CN$4,#REF!,0))))</f>
        <v>#REF!</v>
      </c>
      <c r="CP122" s="180" t="e">
        <f t="shared" si="105"/>
        <v>#REF!</v>
      </c>
      <c r="CQ122" s="75">
        <v>1</v>
      </c>
      <c r="CR122" s="181" t="e">
        <f t="shared" si="106"/>
        <v>#REF!</v>
      </c>
      <c r="CS122" s="107" t="e">
        <f>IF(OR(O122="",TYPE(O122)&lt;&gt;1),"",IF(OR(BM122="",INDEX(#REF!,MATCH('一覧（改訂後・学校空調は中規模で表示ver）'!Q31,#REF!,0),MATCH(CS$4,#REF!,0))="",INDEX(#REF!,MATCH('一覧（改訂後・学校空調は中規模で表示ver）'!Q31,#REF!,0),MATCH(CS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S$4,#REF!,0))+$L122)))</f>
        <v>#REF!</v>
      </c>
      <c r="CT122" s="75" t="e">
        <f>IF(OR(CS122="",$I122=""),"",IF(BL122="中規模のみで残存維持",IF(AND($CI122=CS122,CS122&lt;&gt;""),INDEX(#REF!,MATCH($I122,#REF!,0),MATCH(CN$4,#REF!,0))+35,INDEX(#REF!,MATCH($I122,#REF!,0),MATCH(CN$4,#REF!,0))),IF(AND($CI122=CS122,CS122&lt;&gt;""),INDEX(#REF!,MATCH($I122,#REF!,0),MATCH(CI$4,#REF!,0))+35,INDEX(#REF!,MATCH($I122,#REF!,0),MATCH(CS$4,#REF!,0)))))</f>
        <v>#REF!</v>
      </c>
      <c r="CU122" s="180" t="e">
        <f t="shared" si="90"/>
        <v>#REF!</v>
      </c>
      <c r="CV122" s="75">
        <v>1</v>
      </c>
      <c r="CW122" s="181" t="e">
        <f t="shared" si="132"/>
        <v>#REF!</v>
      </c>
      <c r="CX122" s="107" t="e">
        <f>IF(OR(O122="",TYPE(O122)&lt;&gt;1),"",IF(OR(BM122="",,INDEX(#REF!,MATCH('一覧（改訂後・学校空調は中規模で表示ver）'!$Q31,#REF!,0),MATCH('一覧（改訂後・学校空調は中規模で表示ver）'!CX$4,#REF!,0))="",INDEX(#REF!,MATCH('一覧（改訂後・学校空調は中規模で表示ver）'!$Q31,#REF!,0),MATCH('一覧（改訂後・学校空調は中規模で表示ver）'!CX$4,#REF!,0))+L122&gt;=BM122),"",IF(OR(BL122="事後保全対応で更新",BL122="事後保全のみ更新せず"),"",INDEX(#REF!,MATCH('一覧（改訂後・学校空調は中規模で表示ver）'!$Q31,#REF!,0),MATCH('一覧（改訂後・学校空調は中規模で表示ver）'!CX$4,#REF!,0))+L122)))</f>
        <v>#REF!</v>
      </c>
      <c r="CY122" s="75" t="e">
        <f>IF(OR(CX122="",$I122=""),"",IF(AND(CX122&lt;&gt;"",$CI122=CX122),INDEX(#REF!,MATCH($I122,#REF!,0),MATCH(CI$4,#REF!,0))+35,INDEX(#REF!,MATCH($I122,#REF!,0),MATCH(CX$4,#REF!,0))))</f>
        <v>#REF!</v>
      </c>
      <c r="CZ122" s="180" t="e">
        <f t="shared" si="107"/>
        <v>#REF!</v>
      </c>
      <c r="DA122" s="75">
        <v>1</v>
      </c>
      <c r="DB122" s="182" t="e">
        <f t="shared" si="108"/>
        <v>#REF!</v>
      </c>
      <c r="DC122" s="109" t="str">
        <f t="shared" si="91"/>
        <v/>
      </c>
      <c r="DD122" s="76" t="str">
        <f t="shared" si="102"/>
        <v/>
      </c>
      <c r="DE122" s="82">
        <v>1</v>
      </c>
      <c r="DF122" s="183" t="str">
        <f t="shared" si="92"/>
        <v/>
      </c>
      <c r="DG122" s="85" t="str">
        <f>IF($DC122="","",INDEX(#REF!,MATCH($I122,#REF!,0),MATCH(DC$4,#REF!,0)))</f>
        <v/>
      </c>
      <c r="DH122" s="184" t="str">
        <f t="shared" si="109"/>
        <v/>
      </c>
      <c r="DI122" s="77">
        <v>3</v>
      </c>
      <c r="DJ122" s="185" t="str">
        <f t="shared" si="110"/>
        <v/>
      </c>
      <c r="DK122" s="78" t="str">
        <f t="shared" si="111"/>
        <v/>
      </c>
      <c r="DL122" s="75" t="str">
        <f>IF(OR(DK122="",$I122=""),"",IF(AND(DK122&lt;&gt;"",$CI122=DK122),INDEX(#REF!,MATCH($I122,#REF!,0),MATCH(DL$4,#REF!,0))+35,INDEX(#REF!,MATCH($I122,#REF!,0),MATCH(DL$4,#REF!,0))))</f>
        <v/>
      </c>
      <c r="DM122" s="180" t="str">
        <f t="shared" si="112"/>
        <v/>
      </c>
      <c r="DN122" s="75">
        <v>1</v>
      </c>
      <c r="DO122" s="181" t="str">
        <f t="shared" si="113"/>
        <v/>
      </c>
      <c r="DP122" s="78" t="str">
        <f t="shared" si="114"/>
        <v/>
      </c>
      <c r="DQ122" s="75" t="str">
        <f>IF(OR(DP122="",$I122=""),"",IF(AND($BM122=DP122,DP122&lt;&gt;""),INDEX(#REF!,MATCH($I122,#REF!,0),MATCH(DQ$4,#REF!,0))+35,INDEX(#REF!,MATCH($I122,#REF!,0),MATCH(DQ$4,#REF!,0))))</f>
        <v/>
      </c>
      <c r="DR122" s="180" t="str">
        <f t="shared" si="115"/>
        <v/>
      </c>
      <c r="DS122" s="75">
        <v>1</v>
      </c>
      <c r="DT122" s="181" t="str">
        <f t="shared" si="116"/>
        <v/>
      </c>
      <c r="DU122" s="78" t="str">
        <f t="shared" si="117"/>
        <v/>
      </c>
      <c r="DV122" s="75" t="str">
        <f>IF(OR(DU122="",$I122=""),"",IF(AND(DU122&lt;&gt;"",$CI122=DU122),INDEX(#REF!,MATCH($I122,#REF!,0),MATCH(DV$4,#REF!,0))+35,INDEX(#REF!,MATCH($I122,#REF!,0),MATCH(DV$4,#REF!,0))))</f>
        <v/>
      </c>
      <c r="DW122" s="180" t="str">
        <f t="shared" si="118"/>
        <v/>
      </c>
      <c r="DX122" s="75">
        <v>1</v>
      </c>
      <c r="DY122" s="154" t="str">
        <f t="shared" si="119"/>
        <v/>
      </c>
      <c r="DZ122" s="508"/>
      <c r="EA122" s="812"/>
      <c r="EB122" s="808"/>
      <c r="EC122" s="808"/>
      <c r="ED122" s="816"/>
      <c r="EE122" s="854"/>
      <c r="EF122" s="787"/>
      <c r="EG122" s="788"/>
      <c r="EH122" s="788"/>
      <c r="EI122" s="788"/>
      <c r="EJ122" s="789"/>
      <c r="EK122" s="787"/>
      <c r="EL122" s="788"/>
      <c r="EM122" s="788"/>
      <c r="EN122" s="757" t="s">
        <v>633</v>
      </c>
      <c r="EO122" s="780" t="s">
        <v>633</v>
      </c>
      <c r="EP122" s="787"/>
      <c r="EQ122" s="788"/>
      <c r="ER122" s="788"/>
      <c r="ES122" s="788"/>
      <c r="ET122" s="789"/>
      <c r="EU122" s="787"/>
      <c r="EV122" s="788"/>
      <c r="EW122" s="792"/>
      <c r="EX122" s="767" t="s">
        <v>634</v>
      </c>
      <c r="EY122" s="830" t="s">
        <v>634</v>
      </c>
      <c r="EZ122" s="787"/>
      <c r="FA122" s="788"/>
      <c r="FB122" s="788"/>
      <c r="FC122" s="788"/>
      <c r="FD122" s="789"/>
      <c r="FE122" s="787"/>
      <c r="FF122" s="788"/>
      <c r="FG122" s="788"/>
      <c r="FH122" s="810" t="s">
        <v>633</v>
      </c>
      <c r="FI122" s="840" t="s">
        <v>633</v>
      </c>
      <c r="FJ122" s="867"/>
      <c r="FK122" s="788"/>
      <c r="FL122" s="788"/>
      <c r="FM122" s="788"/>
      <c r="FN122" s="915"/>
      <c r="FO122" s="210"/>
      <c r="FP122" s="43"/>
      <c r="FQ122" s="43"/>
      <c r="FR122" s="55" t="str">
        <f t="shared" si="93"/>
        <v/>
      </c>
      <c r="FS122" s="43"/>
      <c r="FT122" s="56" t="str">
        <f>IF(AR122="","",INDEX($FZ$2:$GD$2,2,MATCH(AR122,#REF!,0)))</f>
        <v/>
      </c>
      <c r="FU122" s="57" t="str">
        <f>IF(AS122="","",INDEX($FZ$2:$GD$2,2,MATCH(AS122,#REF!,0)))</f>
        <v/>
      </c>
      <c r="FV122" s="57" t="str">
        <f>IF(AT122="","",INDEX($FZ$2:$GD$2,2,MATCH(AT122,#REF!,0)))</f>
        <v/>
      </c>
      <c r="FW122" s="57" t="str">
        <f>IF(AU122="","",INDEX($FZ$2:$GD$2,2,MATCH(AU122,#REF!,0)))</f>
        <v/>
      </c>
      <c r="FX122" s="57" t="str">
        <f>IF(AV122="","",INDEX($FZ$2:$GD$2,2,MATCH(AV122,#REF!,0)))</f>
        <v/>
      </c>
      <c r="FY122" s="57" t="str">
        <f>IF(AW122="","",INDEX($FZ$2:$GD$2,2,MATCH(AW122,#REF!,0)))</f>
        <v/>
      </c>
      <c r="FZ122" s="57" t="str">
        <f>IF(AX122="","",INDEX($FZ$2:$GD$2,2,MATCH(AX122,#REF!,0)))</f>
        <v/>
      </c>
      <c r="GA122" s="57" t="str">
        <f>IF(AY122="","",INDEX($FZ$2:$GD$2,2,MATCH(AY122,#REF!,0)))</f>
        <v/>
      </c>
      <c r="GB122" s="57" t="str">
        <f>IF(AZ122="","",INDEX($FZ$2:$GD$2,2,MATCH(AZ122,#REF!,0)))</f>
        <v/>
      </c>
      <c r="GC122" s="58" t="str">
        <f>IF(BA122="","",INDEX($FZ$2:$GD$2,2,MATCH(BA122,#REF!,0)))</f>
        <v/>
      </c>
      <c r="GD122" s="59" t="e">
        <f>SUMPRODUCT(FT122:GC122,#REF!)</f>
        <v>#REF!</v>
      </c>
      <c r="GE122" s="43"/>
      <c r="GF122" s="88" t="str">
        <f t="shared" si="94"/>
        <v/>
      </c>
      <c r="GG122" s="88" t="e">
        <f t="shared" si="95"/>
        <v>#REF!</v>
      </c>
      <c r="GH122" s="88" t="e">
        <f t="shared" si="96"/>
        <v>#REF!</v>
      </c>
      <c r="GI122" s="87" t="e">
        <f t="shared" si="97"/>
        <v>#REF!</v>
      </c>
      <c r="GJ122" s="87" t="str">
        <f t="shared" si="98"/>
        <v/>
      </c>
      <c r="GK122" s="87" t="str">
        <f t="shared" si="99"/>
        <v/>
      </c>
      <c r="GL122" s="87" t="str">
        <f t="shared" si="100"/>
        <v/>
      </c>
      <c r="GM122" s="87" t="str">
        <f t="shared" si="101"/>
        <v/>
      </c>
    </row>
    <row r="123" spans="1:195" s="13" customFormat="1" ht="22.5" customHeight="1" outlineLevel="1">
      <c r="A123" s="1014"/>
      <c r="B123" s="166"/>
      <c r="C123" s="494"/>
      <c r="D123" s="660" t="s">
        <v>642</v>
      </c>
      <c r="E123" s="991" t="s">
        <v>179</v>
      </c>
      <c r="F123" s="688">
        <v>1</v>
      </c>
      <c r="G123" s="688">
        <v>1</v>
      </c>
      <c r="H123" s="688">
        <v>1</v>
      </c>
      <c r="I123" s="663" t="s">
        <v>358</v>
      </c>
      <c r="J123" s="167"/>
      <c r="K123" s="165"/>
      <c r="L123" s="662">
        <v>1978</v>
      </c>
      <c r="M123" s="167" t="str">
        <f t="shared" si="103"/>
        <v>昭53</v>
      </c>
      <c r="N123" s="665">
        <f t="shared" si="130"/>
        <v>42</v>
      </c>
      <c r="O123" s="998">
        <v>565</v>
      </c>
      <c r="P123" s="693" t="s">
        <v>68</v>
      </c>
      <c r="Q123" s="68"/>
      <c r="R123" s="168"/>
      <c r="S123" s="168"/>
      <c r="T123" s="169"/>
      <c r="U123" s="461" t="e">
        <f t="shared" si="120"/>
        <v>#DIV/0!</v>
      </c>
      <c r="V123" s="461" t="e">
        <f t="shared" si="121"/>
        <v>#DIV/0!</v>
      </c>
      <c r="W123" s="462" t="e">
        <f t="shared" si="122"/>
        <v>#DIV/0!</v>
      </c>
      <c r="X123" s="68"/>
      <c r="Y123" s="68"/>
      <c r="Z123" s="68"/>
      <c r="AA123" s="68"/>
      <c r="AB123" s="68"/>
      <c r="AC123" s="79" t="str">
        <f t="shared" si="123"/>
        <v>4: 500㎡以上</v>
      </c>
      <c r="AD123" s="69"/>
      <c r="AE123" s="69" t="str">
        <f t="shared" si="124"/>
        <v/>
      </c>
      <c r="AF123" s="170"/>
      <c r="AG123" s="170"/>
      <c r="AH123" s="171"/>
      <c r="AI123" s="170"/>
      <c r="AJ123" s="170"/>
      <c r="AK123" s="170"/>
      <c r="AL123" s="172"/>
      <c r="AM123" s="172"/>
      <c r="AN123" s="172"/>
      <c r="AO123" s="172"/>
      <c r="AP123" s="173"/>
      <c r="AQ123" s="463" t="str">
        <f t="shared" si="125"/>
        <v/>
      </c>
      <c r="AR123" s="464"/>
      <c r="AS123" s="464"/>
      <c r="AT123" s="464"/>
      <c r="AU123" s="464"/>
      <c r="AV123" s="464"/>
      <c r="AW123" s="464"/>
      <c r="AX123" s="464"/>
      <c r="AY123" s="464"/>
      <c r="AZ123" s="464"/>
      <c r="BA123" s="464"/>
      <c r="BB123" s="68">
        <f t="shared" si="126"/>
        <v>37</v>
      </c>
      <c r="BC123" s="68"/>
      <c r="BD123" s="68">
        <f t="shared" si="127"/>
        <v>37</v>
      </c>
      <c r="BE123" s="69" t="e">
        <f t="shared" si="133"/>
        <v>#REF!</v>
      </c>
      <c r="BF123" s="146"/>
      <c r="BG123" s="465"/>
      <c r="BH123" s="466"/>
      <c r="BI123" s="174"/>
      <c r="BJ123" s="175"/>
      <c r="BK123" s="467"/>
      <c r="BL123" s="465"/>
      <c r="BM123" s="441" t="str">
        <f t="shared" si="129"/>
        <v/>
      </c>
      <c r="BN123" s="663" t="s">
        <v>68</v>
      </c>
      <c r="BO123" s="663">
        <v>2</v>
      </c>
      <c r="BP123" s="441"/>
      <c r="BQ123" s="441"/>
      <c r="BR123" s="663"/>
      <c r="BS123" s="663"/>
      <c r="BT123" s="663"/>
      <c r="BU123" s="663"/>
      <c r="BV123" s="663"/>
      <c r="BW123" s="663"/>
      <c r="BX123" s="663"/>
      <c r="BY123" s="663"/>
      <c r="BZ123" s="441"/>
      <c r="CA123" s="695"/>
      <c r="CB123" s="696"/>
      <c r="CC123" s="499"/>
      <c r="CD123" s="192">
        <v>1</v>
      </c>
      <c r="CE123" s="177" t="str">
        <f>IF($I123="","",IFERROR(INDEX(#REF!,MATCH('一覧（改訂後・学校空調は中規模で表示ver）'!$I32,#REF!,0),MATCH($CD$4,#REF!,0)),""))</f>
        <v/>
      </c>
      <c r="CF123" s="178" t="str">
        <f t="shared" si="131"/>
        <v/>
      </c>
      <c r="CG123" s="176" t="str">
        <f t="shared" si="87"/>
        <v/>
      </c>
      <c r="CH123" s="179"/>
      <c r="CI123" s="106" t="str">
        <f t="shared" si="88"/>
        <v/>
      </c>
      <c r="CJ123" s="75" t="str">
        <f>IF(OR($CI123="",$I123=""),"",INDEX(#REF!,MATCH($I123,#REF!,0),MATCH(CI$4,#REF!,0)))</f>
        <v/>
      </c>
      <c r="CK123" s="180" t="str">
        <f t="shared" si="89"/>
        <v/>
      </c>
      <c r="CL123" s="75">
        <v>1</v>
      </c>
      <c r="CM123" s="181" t="str">
        <f t="shared" si="104"/>
        <v/>
      </c>
      <c r="CN123" s="107" t="e">
        <f>IF(OR(O123="",TYPE(O123)&lt;&gt;1),"",IF(OR(BM123="",INDEX(#REF!,MATCH('一覧（改訂後・学校空調は中規模で表示ver）'!$Q32,#REF!,0),MATCH('一覧（改訂後・学校空調は中規模で表示ver）'!CN$4,#REF!,0))="",INDEX(#REF!,MATCH('一覧（改訂後・学校空調は中規模で表示ver）'!$Q32,#REF!,0),MATCH('一覧（改訂後・学校空調は中規模で表示ver）'!CN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N$4,#REF!,0))+$L123)))</f>
        <v>#REF!</v>
      </c>
      <c r="CO123" s="75" t="e">
        <f>IF(OR(CN123="",$I123=""),"",IF(AND(CN123&lt;&gt;"",$CI123=CN123),INDEX(#REF!,MATCH($I123,#REF!,0),MATCH(CN$4,#REF!,0))+35,INDEX(#REF!,MATCH($I123,#REF!,0),MATCH(CN$4,#REF!,0))))</f>
        <v>#REF!</v>
      </c>
      <c r="CP123" s="180" t="e">
        <f t="shared" si="105"/>
        <v>#REF!</v>
      </c>
      <c r="CQ123" s="75">
        <v>1</v>
      </c>
      <c r="CR123" s="181" t="e">
        <f t="shared" si="106"/>
        <v>#REF!</v>
      </c>
      <c r="CS123" s="107" t="e">
        <f>IF(OR(O123="",TYPE(O123)&lt;&gt;1),"",IF(OR(BM123="",INDEX(#REF!,MATCH('一覧（改訂後・学校空調は中規模で表示ver）'!Q32,#REF!,0),MATCH(CS$4,#REF!,0))="",INDEX(#REF!,MATCH('一覧（改訂後・学校空調は中規模で表示ver）'!Q32,#REF!,0),MATCH(CS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S$4,#REF!,0))+$L123)))</f>
        <v>#REF!</v>
      </c>
      <c r="CT123" s="75" t="e">
        <f>IF(OR(CS123="",$I123=""),"",IF(BL123="中規模のみで残存維持",IF(AND($CI123=CS123,CS123&lt;&gt;""),INDEX(#REF!,MATCH($I123,#REF!,0),MATCH(CN$4,#REF!,0))+35,INDEX(#REF!,MATCH($I123,#REF!,0),MATCH(CN$4,#REF!,0))),IF(AND($CI123=CS123,CS123&lt;&gt;""),INDEX(#REF!,MATCH($I123,#REF!,0),MATCH(CI$4,#REF!,0))+35,INDEX(#REF!,MATCH($I123,#REF!,0),MATCH(CS$4,#REF!,0)))))</f>
        <v>#REF!</v>
      </c>
      <c r="CU123" s="180" t="e">
        <f t="shared" si="90"/>
        <v>#REF!</v>
      </c>
      <c r="CV123" s="75">
        <v>1</v>
      </c>
      <c r="CW123" s="181" t="e">
        <f t="shared" si="132"/>
        <v>#REF!</v>
      </c>
      <c r="CX123" s="107" t="e">
        <f>IF(OR(O123="",TYPE(O123)&lt;&gt;1),"",IF(OR(BM123="",,INDEX(#REF!,MATCH('一覧（改訂後・学校空調は中規模で表示ver）'!$Q32,#REF!,0),MATCH('一覧（改訂後・学校空調は中規模で表示ver）'!CX$4,#REF!,0))="",INDEX(#REF!,MATCH('一覧（改訂後・学校空調は中規模で表示ver）'!$Q32,#REF!,0),MATCH('一覧（改訂後・学校空調は中規模で表示ver）'!CX$4,#REF!,0))+L123&gt;=BM123),"",IF(OR(BL123="事後保全対応で更新",BL123="事後保全のみ更新せず"),"",INDEX(#REF!,MATCH('一覧（改訂後・学校空調は中規模で表示ver）'!$Q32,#REF!,0),MATCH('一覧（改訂後・学校空調は中規模で表示ver）'!CX$4,#REF!,0))+L123)))</f>
        <v>#REF!</v>
      </c>
      <c r="CY123" s="75" t="e">
        <f>IF(OR(CX123="",$I123=""),"",IF(AND(CX123&lt;&gt;"",$CI123=CX123),INDEX(#REF!,MATCH($I123,#REF!,0),MATCH(CI$4,#REF!,0))+35,INDEX(#REF!,MATCH($I123,#REF!,0),MATCH(CX$4,#REF!,0))))</f>
        <v>#REF!</v>
      </c>
      <c r="CZ123" s="180" t="e">
        <f t="shared" si="107"/>
        <v>#REF!</v>
      </c>
      <c r="DA123" s="75">
        <v>1</v>
      </c>
      <c r="DB123" s="182" t="e">
        <f t="shared" si="108"/>
        <v>#REF!</v>
      </c>
      <c r="DC123" s="109" t="str">
        <f t="shared" si="91"/>
        <v/>
      </c>
      <c r="DD123" s="76" t="str">
        <f t="shared" si="102"/>
        <v/>
      </c>
      <c r="DE123" s="82">
        <v>1</v>
      </c>
      <c r="DF123" s="183" t="str">
        <f t="shared" si="92"/>
        <v/>
      </c>
      <c r="DG123" s="85" t="str">
        <f>IF($DC123="","",INDEX(#REF!,MATCH($I123,#REF!,0),MATCH(DC$4,#REF!,0)))</f>
        <v/>
      </c>
      <c r="DH123" s="184" t="str">
        <f t="shared" si="109"/>
        <v/>
      </c>
      <c r="DI123" s="77">
        <v>3</v>
      </c>
      <c r="DJ123" s="185" t="str">
        <f t="shared" si="110"/>
        <v/>
      </c>
      <c r="DK123" s="78" t="str">
        <f t="shared" si="111"/>
        <v/>
      </c>
      <c r="DL123" s="75" t="str">
        <f>IF(OR(DK123="",$I123=""),"",IF(AND(DK123&lt;&gt;"",$CI123=DK123),INDEX(#REF!,MATCH($I123,#REF!,0),MATCH(DL$4,#REF!,0))+35,INDEX(#REF!,MATCH($I123,#REF!,0),MATCH(DL$4,#REF!,0))))</f>
        <v/>
      </c>
      <c r="DM123" s="180" t="str">
        <f t="shared" si="112"/>
        <v/>
      </c>
      <c r="DN123" s="75">
        <v>1</v>
      </c>
      <c r="DO123" s="181" t="str">
        <f t="shared" si="113"/>
        <v/>
      </c>
      <c r="DP123" s="78" t="str">
        <f t="shared" si="114"/>
        <v/>
      </c>
      <c r="DQ123" s="75" t="str">
        <f>IF(OR(DP123="",$I123=""),"",IF(AND($BM123=DP123,DP123&lt;&gt;""),INDEX(#REF!,MATCH($I123,#REF!,0),MATCH(DQ$4,#REF!,0))+35,INDEX(#REF!,MATCH($I123,#REF!,0),MATCH(DQ$4,#REF!,0))))</f>
        <v/>
      </c>
      <c r="DR123" s="180" t="str">
        <f t="shared" si="115"/>
        <v/>
      </c>
      <c r="DS123" s="75">
        <v>1</v>
      </c>
      <c r="DT123" s="181" t="str">
        <f t="shared" si="116"/>
        <v/>
      </c>
      <c r="DU123" s="78" t="str">
        <f t="shared" si="117"/>
        <v/>
      </c>
      <c r="DV123" s="75" t="str">
        <f>IF(OR(DU123="",$I123=""),"",IF(AND(DU123&lt;&gt;"",$CI123=DU123),INDEX(#REF!,MATCH($I123,#REF!,0),MATCH(DV$4,#REF!,0))+35,INDEX(#REF!,MATCH($I123,#REF!,0),MATCH(DV$4,#REF!,0))))</f>
        <v/>
      </c>
      <c r="DW123" s="180" t="str">
        <f t="shared" si="118"/>
        <v/>
      </c>
      <c r="DX123" s="75">
        <v>1</v>
      </c>
      <c r="DY123" s="154" t="str">
        <f t="shared" si="119"/>
        <v/>
      </c>
      <c r="DZ123" s="508"/>
      <c r="EA123" s="812"/>
      <c r="EB123" s="808"/>
      <c r="EC123" s="808"/>
      <c r="ED123" s="836" t="s">
        <v>626</v>
      </c>
      <c r="EE123" s="854"/>
      <c r="EF123" s="787"/>
      <c r="EG123" s="788"/>
      <c r="EH123" s="770" t="s">
        <v>627</v>
      </c>
      <c r="EI123" s="770" t="s">
        <v>627</v>
      </c>
      <c r="EJ123" s="794" t="s">
        <v>627</v>
      </c>
      <c r="EK123" s="888" t="s">
        <v>627</v>
      </c>
      <c r="EL123" s="799" t="s">
        <v>627</v>
      </c>
      <c r="EM123" s="788"/>
      <c r="EN123" s="788"/>
      <c r="EO123" s="789"/>
      <c r="EP123" s="787"/>
      <c r="EQ123" s="788"/>
      <c r="ER123" s="788"/>
      <c r="ES123" s="788"/>
      <c r="ET123" s="789"/>
      <c r="EU123" s="787"/>
      <c r="EV123" s="788"/>
      <c r="EW123" s="788"/>
      <c r="EX123" s="788"/>
      <c r="EY123" s="789"/>
      <c r="EZ123" s="787"/>
      <c r="FA123" s="788"/>
      <c r="FB123" s="788"/>
      <c r="FC123" s="788"/>
      <c r="FD123" s="833" t="s">
        <v>626</v>
      </c>
      <c r="FE123" s="784" t="s">
        <v>626</v>
      </c>
      <c r="FF123" s="788"/>
      <c r="FG123" s="788"/>
      <c r="FH123" s="788"/>
      <c r="FI123" s="789"/>
      <c r="FJ123" s="867"/>
      <c r="FK123" s="788"/>
      <c r="FL123" s="788"/>
      <c r="FM123" s="788"/>
      <c r="FN123" s="915"/>
      <c r="FO123" s="210"/>
      <c r="FP123" s="43"/>
      <c r="FQ123" s="43"/>
      <c r="FR123" s="55" t="str">
        <f t="shared" si="93"/>
        <v/>
      </c>
      <c r="FS123" s="43"/>
      <c r="FT123" s="56" t="str">
        <f>IF(AR123="","",INDEX($FZ$2:$GD$2,2,MATCH(AR123,#REF!,0)))</f>
        <v/>
      </c>
      <c r="FU123" s="57" t="str">
        <f>IF(AS123="","",INDEX($FZ$2:$GD$2,2,MATCH(AS123,#REF!,0)))</f>
        <v/>
      </c>
      <c r="FV123" s="57" t="str">
        <f>IF(AT123="","",INDEX($FZ$2:$GD$2,2,MATCH(AT123,#REF!,0)))</f>
        <v/>
      </c>
      <c r="FW123" s="57" t="str">
        <f>IF(AU123="","",INDEX($FZ$2:$GD$2,2,MATCH(AU123,#REF!,0)))</f>
        <v/>
      </c>
      <c r="FX123" s="57" t="str">
        <f>IF(AV123="","",INDEX($FZ$2:$GD$2,2,MATCH(AV123,#REF!,0)))</f>
        <v/>
      </c>
      <c r="FY123" s="57" t="str">
        <f>IF(AW123="","",INDEX($FZ$2:$GD$2,2,MATCH(AW123,#REF!,0)))</f>
        <v/>
      </c>
      <c r="FZ123" s="57" t="str">
        <f>IF(AX123="","",INDEX($FZ$2:$GD$2,2,MATCH(AX123,#REF!,0)))</f>
        <v/>
      </c>
      <c r="GA123" s="57" t="str">
        <f>IF(AY123="","",INDEX($FZ$2:$GD$2,2,MATCH(AY123,#REF!,0)))</f>
        <v/>
      </c>
      <c r="GB123" s="57" t="str">
        <f>IF(AZ123="","",INDEX($FZ$2:$GD$2,2,MATCH(AZ123,#REF!,0)))</f>
        <v/>
      </c>
      <c r="GC123" s="58" t="str">
        <f>IF(BA123="","",INDEX($FZ$2:$GD$2,2,MATCH(BA123,#REF!,0)))</f>
        <v/>
      </c>
      <c r="GD123" s="59" t="e">
        <f>SUMPRODUCT(FT123:GC123,#REF!)</f>
        <v>#REF!</v>
      </c>
      <c r="GE123" s="43"/>
      <c r="GF123" s="88" t="str">
        <f t="shared" si="94"/>
        <v/>
      </c>
      <c r="GG123" s="88" t="e">
        <f t="shared" si="95"/>
        <v>#REF!</v>
      </c>
      <c r="GH123" s="88" t="e">
        <f t="shared" si="96"/>
        <v>#REF!</v>
      </c>
      <c r="GI123" s="87" t="e">
        <f t="shared" si="97"/>
        <v>#REF!</v>
      </c>
      <c r="GJ123" s="87" t="str">
        <f t="shared" si="98"/>
        <v/>
      </c>
      <c r="GK123" s="87" t="str">
        <f t="shared" si="99"/>
        <v/>
      </c>
      <c r="GL123" s="87" t="str">
        <f t="shared" si="100"/>
        <v/>
      </c>
      <c r="GM123" s="87" t="str">
        <f t="shared" si="101"/>
        <v/>
      </c>
    </row>
    <row r="124" spans="1:195" s="13" customFormat="1" ht="22.5" customHeight="1" outlineLevel="1">
      <c r="A124" s="1014"/>
      <c r="B124" s="166"/>
      <c r="C124" s="494"/>
      <c r="D124" s="660" t="s">
        <v>642</v>
      </c>
      <c r="E124" s="991" t="s">
        <v>180</v>
      </c>
      <c r="F124" s="688"/>
      <c r="G124" s="688"/>
      <c r="H124" s="688">
        <v>1</v>
      </c>
      <c r="I124" s="663" t="s">
        <v>358</v>
      </c>
      <c r="J124" s="167"/>
      <c r="K124" s="165"/>
      <c r="L124" s="662">
        <v>1978</v>
      </c>
      <c r="M124" s="167" t="str">
        <f t="shared" si="103"/>
        <v>昭53</v>
      </c>
      <c r="N124" s="665">
        <f t="shared" si="130"/>
        <v>42</v>
      </c>
      <c r="O124" s="998">
        <v>600</v>
      </c>
      <c r="P124" s="693" t="s">
        <v>70</v>
      </c>
      <c r="Q124" s="68"/>
      <c r="R124" s="168"/>
      <c r="S124" s="168"/>
      <c r="T124" s="169"/>
      <c r="U124" s="461" t="e">
        <f t="shared" si="120"/>
        <v>#DIV/0!</v>
      </c>
      <c r="V124" s="461" t="e">
        <f t="shared" si="121"/>
        <v>#DIV/0!</v>
      </c>
      <c r="W124" s="462" t="e">
        <f t="shared" si="122"/>
        <v>#DIV/0!</v>
      </c>
      <c r="X124" s="68"/>
      <c r="Y124" s="68"/>
      <c r="Z124" s="68"/>
      <c r="AA124" s="68"/>
      <c r="AB124" s="68"/>
      <c r="AC124" s="79" t="str">
        <f t="shared" si="123"/>
        <v>4: 500㎡以上</v>
      </c>
      <c r="AD124" s="69"/>
      <c r="AE124" s="69" t="str">
        <f t="shared" si="124"/>
        <v/>
      </c>
      <c r="AF124" s="170"/>
      <c r="AG124" s="170"/>
      <c r="AH124" s="171"/>
      <c r="AI124" s="170"/>
      <c r="AJ124" s="170"/>
      <c r="AK124" s="170"/>
      <c r="AL124" s="172"/>
      <c r="AM124" s="172"/>
      <c r="AN124" s="172"/>
      <c r="AO124" s="172"/>
      <c r="AP124" s="173"/>
      <c r="AQ124" s="463" t="str">
        <f t="shared" si="125"/>
        <v/>
      </c>
      <c r="AR124" s="464"/>
      <c r="AS124" s="464"/>
      <c r="AT124" s="464"/>
      <c r="AU124" s="464"/>
      <c r="AV124" s="464"/>
      <c r="AW124" s="464"/>
      <c r="AX124" s="464"/>
      <c r="AY124" s="464"/>
      <c r="AZ124" s="464"/>
      <c r="BA124" s="464"/>
      <c r="BB124" s="68">
        <f t="shared" si="126"/>
        <v>37</v>
      </c>
      <c r="BC124" s="68"/>
      <c r="BD124" s="68">
        <f t="shared" si="127"/>
        <v>37</v>
      </c>
      <c r="BE124" s="69" t="e">
        <f t="shared" si="133"/>
        <v>#REF!</v>
      </c>
      <c r="BF124" s="146"/>
      <c r="BG124" s="465"/>
      <c r="BH124" s="466"/>
      <c r="BI124" s="174"/>
      <c r="BJ124" s="175"/>
      <c r="BK124" s="467"/>
      <c r="BL124" s="465"/>
      <c r="BM124" s="441" t="str">
        <f t="shared" si="129"/>
        <v/>
      </c>
      <c r="BN124" s="663" t="s">
        <v>70</v>
      </c>
      <c r="BO124" s="663">
        <v>1</v>
      </c>
      <c r="BP124" s="441"/>
      <c r="BQ124" s="441"/>
      <c r="BR124" s="663"/>
      <c r="BS124" s="663"/>
      <c r="BT124" s="663"/>
      <c r="BU124" s="663"/>
      <c r="BV124" s="663"/>
      <c r="BW124" s="663"/>
      <c r="BX124" s="663"/>
      <c r="BY124" s="663"/>
      <c r="BZ124" s="441"/>
      <c r="CA124" s="695"/>
      <c r="CB124" s="696"/>
      <c r="CC124" s="499"/>
      <c r="CD124" s="192">
        <v>1</v>
      </c>
      <c r="CE124" s="177" t="str">
        <f>IF($I124="","",IFERROR(INDEX(#REF!,MATCH('一覧（改訂後・学校空調は中規模で表示ver）'!$I30,#REF!,0),MATCH($CD$4,#REF!,0)),""))</f>
        <v/>
      </c>
      <c r="CF124" s="178" t="str">
        <f t="shared" si="131"/>
        <v/>
      </c>
      <c r="CG124" s="176" t="str">
        <f t="shared" si="87"/>
        <v/>
      </c>
      <c r="CH124" s="179"/>
      <c r="CI124" s="106" t="str">
        <f t="shared" si="88"/>
        <v/>
      </c>
      <c r="CJ124" s="75" t="str">
        <f>IF(OR($CI124="",$I124=""),"",INDEX(#REF!,MATCH($I124,#REF!,0),MATCH(CI$4,#REF!,0)))</f>
        <v/>
      </c>
      <c r="CK124" s="180" t="str">
        <f t="shared" si="89"/>
        <v/>
      </c>
      <c r="CL124" s="75">
        <v>1</v>
      </c>
      <c r="CM124" s="181" t="str">
        <f t="shared" si="104"/>
        <v/>
      </c>
      <c r="CN124" s="107" t="e">
        <f>IF(OR(O124="",TYPE(O124)&lt;&gt;1),"",IF(OR(BM124="",INDEX(#REF!,MATCH('一覧（改訂後・学校空調は中規模で表示ver）'!$Q30,#REF!,0),MATCH('一覧（改訂後・学校空調は中規模で表示ver）'!CN$4,#REF!,0))="",INDEX(#REF!,MATCH('一覧（改訂後・学校空調は中規模で表示ver）'!$Q30,#REF!,0),MATCH('一覧（改訂後・学校空調は中規模で表示ver）'!CN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N$4,#REF!,0))+$L124)))</f>
        <v>#REF!</v>
      </c>
      <c r="CO124" s="75" t="e">
        <f>IF(OR(CN124="",$I124=""),"",IF(AND(CN124&lt;&gt;"",$CI124=CN124),INDEX(#REF!,MATCH($I124,#REF!,0),MATCH(CN$4,#REF!,0))+35,INDEX(#REF!,MATCH($I124,#REF!,0),MATCH(CN$4,#REF!,0))))</f>
        <v>#REF!</v>
      </c>
      <c r="CP124" s="180" t="e">
        <f t="shared" si="105"/>
        <v>#REF!</v>
      </c>
      <c r="CQ124" s="75">
        <v>1</v>
      </c>
      <c r="CR124" s="181" t="e">
        <f t="shared" si="106"/>
        <v>#REF!</v>
      </c>
      <c r="CS124" s="107" t="e">
        <f>IF(OR(O124="",TYPE(O124)&lt;&gt;1),"",IF(OR(BM124="",INDEX(#REF!,MATCH('一覧（改訂後・学校空調は中規模で表示ver）'!Q30,#REF!,0),MATCH(CS$4,#REF!,0))="",INDEX(#REF!,MATCH('一覧（改訂後・学校空調は中規模で表示ver）'!Q30,#REF!,0),MATCH(CS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S$4,#REF!,0))+$L124)))</f>
        <v>#REF!</v>
      </c>
      <c r="CT124" s="75" t="e">
        <f>IF(OR(CS124="",$I124=""),"",IF(BL124="中規模のみで残存維持",IF(AND($CI124=CS124,CS124&lt;&gt;""),INDEX(#REF!,MATCH($I124,#REF!,0),MATCH(CN$4,#REF!,0))+35,INDEX(#REF!,MATCH($I124,#REF!,0),MATCH(CN$4,#REF!,0))),IF(AND($CI124=CS124,CS124&lt;&gt;""),INDEX(#REF!,MATCH($I124,#REF!,0),MATCH(CI$4,#REF!,0))+35,INDEX(#REF!,MATCH($I124,#REF!,0),MATCH(CS$4,#REF!,0)))))</f>
        <v>#REF!</v>
      </c>
      <c r="CU124" s="180" t="e">
        <f t="shared" si="90"/>
        <v>#REF!</v>
      </c>
      <c r="CV124" s="75">
        <v>1</v>
      </c>
      <c r="CW124" s="181" t="e">
        <f t="shared" si="132"/>
        <v>#REF!</v>
      </c>
      <c r="CX124" s="107" t="e">
        <f>IF(OR(O124="",TYPE(O124)&lt;&gt;1),"",IF(OR(BM124="",,INDEX(#REF!,MATCH('一覧（改訂後・学校空調は中規模で表示ver）'!$Q30,#REF!,0),MATCH('一覧（改訂後・学校空調は中規模で表示ver）'!CX$4,#REF!,0))="",INDEX(#REF!,MATCH('一覧（改訂後・学校空調は中規模で表示ver）'!$Q30,#REF!,0),MATCH('一覧（改訂後・学校空調は中規模で表示ver）'!CX$4,#REF!,0))+L124&gt;=BM124),"",IF(OR(BL124="事後保全対応で更新",BL124="事後保全のみ更新せず"),"",INDEX(#REF!,MATCH('一覧（改訂後・学校空調は中規模で表示ver）'!$Q30,#REF!,0),MATCH('一覧（改訂後・学校空調は中規模で表示ver）'!CX$4,#REF!,0))+L124)))</f>
        <v>#REF!</v>
      </c>
      <c r="CY124" s="75" t="e">
        <f>IF(OR(CX124="",$I124=""),"",IF(AND(CX124&lt;&gt;"",$CI124=CX124),INDEX(#REF!,MATCH($I124,#REF!,0),MATCH(CI$4,#REF!,0))+35,INDEX(#REF!,MATCH($I124,#REF!,0),MATCH(CX$4,#REF!,0))))</f>
        <v>#REF!</v>
      </c>
      <c r="CZ124" s="180" t="e">
        <f t="shared" si="107"/>
        <v>#REF!</v>
      </c>
      <c r="DA124" s="75">
        <v>1</v>
      </c>
      <c r="DB124" s="182" t="e">
        <f t="shared" si="108"/>
        <v>#REF!</v>
      </c>
      <c r="DC124" s="109" t="str">
        <f t="shared" si="91"/>
        <v/>
      </c>
      <c r="DD124" s="76" t="str">
        <f t="shared" si="102"/>
        <v/>
      </c>
      <c r="DE124" s="82">
        <v>1</v>
      </c>
      <c r="DF124" s="183" t="str">
        <f t="shared" si="92"/>
        <v/>
      </c>
      <c r="DG124" s="85" t="str">
        <f>IF($DC124="","",INDEX(#REF!,MATCH($I124,#REF!,0),MATCH(DC$4,#REF!,0)))</f>
        <v/>
      </c>
      <c r="DH124" s="184" t="str">
        <f t="shared" si="109"/>
        <v/>
      </c>
      <c r="DI124" s="77">
        <v>3</v>
      </c>
      <c r="DJ124" s="185" t="str">
        <f t="shared" si="110"/>
        <v/>
      </c>
      <c r="DK124" s="78" t="str">
        <f t="shared" si="111"/>
        <v/>
      </c>
      <c r="DL124" s="75" t="str">
        <f>IF(OR(DK124="",$I124=""),"",IF(AND(DK124&lt;&gt;"",$CI124=DK124),INDEX(#REF!,MATCH($I124,#REF!,0),MATCH(DL$4,#REF!,0))+35,INDEX(#REF!,MATCH($I124,#REF!,0),MATCH(DL$4,#REF!,0))))</f>
        <v/>
      </c>
      <c r="DM124" s="180" t="str">
        <f t="shared" si="112"/>
        <v/>
      </c>
      <c r="DN124" s="75">
        <v>1</v>
      </c>
      <c r="DO124" s="181" t="str">
        <f t="shared" si="113"/>
        <v/>
      </c>
      <c r="DP124" s="78" t="str">
        <f t="shared" si="114"/>
        <v/>
      </c>
      <c r="DQ124" s="75" t="str">
        <f>IF(OR(DP124="",$I124=""),"",IF(AND($BM124=DP124,DP124&lt;&gt;""),INDEX(#REF!,MATCH($I124,#REF!,0),MATCH(DQ$4,#REF!,0))+35,INDEX(#REF!,MATCH($I124,#REF!,0),MATCH(DQ$4,#REF!,0))))</f>
        <v/>
      </c>
      <c r="DR124" s="180" t="str">
        <f t="shared" si="115"/>
        <v/>
      </c>
      <c r="DS124" s="75">
        <v>1</v>
      </c>
      <c r="DT124" s="181" t="str">
        <f t="shared" si="116"/>
        <v/>
      </c>
      <c r="DU124" s="78" t="str">
        <f t="shared" si="117"/>
        <v/>
      </c>
      <c r="DV124" s="75" t="str">
        <f>IF(OR(DU124="",$I124=""),"",IF(AND(DU124&lt;&gt;"",$CI124=DU124),INDEX(#REF!,MATCH($I124,#REF!,0),MATCH(DV$4,#REF!,0))+35,INDEX(#REF!,MATCH($I124,#REF!,0),MATCH(DV$4,#REF!,0))))</f>
        <v/>
      </c>
      <c r="DW124" s="180" t="str">
        <f t="shared" si="118"/>
        <v/>
      </c>
      <c r="DX124" s="75">
        <v>1</v>
      </c>
      <c r="DY124" s="154" t="str">
        <f t="shared" si="119"/>
        <v/>
      </c>
      <c r="DZ124" s="508"/>
      <c r="EA124" s="812"/>
      <c r="EB124" s="808"/>
      <c r="EC124" s="808"/>
      <c r="ED124" s="808"/>
      <c r="EE124" s="854"/>
      <c r="EF124" s="787"/>
      <c r="EG124" s="788"/>
      <c r="EH124" s="770" t="s">
        <v>627</v>
      </c>
      <c r="EI124" s="770" t="s">
        <v>627</v>
      </c>
      <c r="EJ124" s="794" t="s">
        <v>627</v>
      </c>
      <c r="EK124" s="888" t="s">
        <v>627</v>
      </c>
      <c r="EL124" s="799" t="s">
        <v>627</v>
      </c>
      <c r="EM124" s="788"/>
      <c r="EN124" s="788"/>
      <c r="EO124" s="789"/>
      <c r="EP124" s="787"/>
      <c r="EQ124" s="788"/>
      <c r="ER124" s="788"/>
      <c r="ES124" s="788"/>
      <c r="ET124" s="789"/>
      <c r="EU124" s="787"/>
      <c r="EV124" s="788"/>
      <c r="EW124" s="788"/>
      <c r="EX124" s="788"/>
      <c r="EY124" s="789"/>
      <c r="EZ124" s="787"/>
      <c r="FA124" s="788"/>
      <c r="FB124" s="788"/>
      <c r="FC124" s="788"/>
      <c r="FD124" s="833" t="s">
        <v>626</v>
      </c>
      <c r="FE124" s="784" t="s">
        <v>626</v>
      </c>
      <c r="FF124" s="788"/>
      <c r="FG124" s="788"/>
      <c r="FH124" s="788"/>
      <c r="FI124" s="789"/>
      <c r="FJ124" s="867"/>
      <c r="FK124" s="788"/>
      <c r="FL124" s="788"/>
      <c r="FM124" s="788"/>
      <c r="FN124" s="915"/>
      <c r="FO124" s="210"/>
      <c r="FP124" s="43"/>
      <c r="FQ124" s="43"/>
      <c r="FR124" s="55" t="str">
        <f t="shared" si="93"/>
        <v/>
      </c>
      <c r="FS124" s="43"/>
      <c r="FT124" s="56" t="str">
        <f>IF(AR124="","",INDEX($FZ$2:$GD$2,2,MATCH(AR124,#REF!,0)))</f>
        <v/>
      </c>
      <c r="FU124" s="57" t="str">
        <f>IF(AS124="","",INDEX($FZ$2:$GD$2,2,MATCH(AS124,#REF!,0)))</f>
        <v/>
      </c>
      <c r="FV124" s="57" t="str">
        <f>IF(AT124="","",INDEX($FZ$2:$GD$2,2,MATCH(AT124,#REF!,0)))</f>
        <v/>
      </c>
      <c r="FW124" s="57" t="str">
        <f>IF(AU124="","",INDEX($FZ$2:$GD$2,2,MATCH(AU124,#REF!,0)))</f>
        <v/>
      </c>
      <c r="FX124" s="57" t="str">
        <f>IF(AV124="","",INDEX($FZ$2:$GD$2,2,MATCH(AV124,#REF!,0)))</f>
        <v/>
      </c>
      <c r="FY124" s="57" t="str">
        <f>IF(AW124="","",INDEX($FZ$2:$GD$2,2,MATCH(AW124,#REF!,0)))</f>
        <v/>
      </c>
      <c r="FZ124" s="57" t="str">
        <f>IF(AX124="","",INDEX($FZ$2:$GD$2,2,MATCH(AX124,#REF!,0)))</f>
        <v/>
      </c>
      <c r="GA124" s="57" t="str">
        <f>IF(AY124="","",INDEX($FZ$2:$GD$2,2,MATCH(AY124,#REF!,0)))</f>
        <v/>
      </c>
      <c r="GB124" s="57" t="str">
        <f>IF(AZ124="","",INDEX($FZ$2:$GD$2,2,MATCH(AZ124,#REF!,0)))</f>
        <v/>
      </c>
      <c r="GC124" s="58" t="str">
        <f>IF(BA124="","",INDEX($FZ$2:$GD$2,2,MATCH(BA124,#REF!,0)))</f>
        <v/>
      </c>
      <c r="GD124" s="59" t="e">
        <f>SUMPRODUCT(FT124:GC124,#REF!)</f>
        <v>#REF!</v>
      </c>
      <c r="GE124" s="43"/>
      <c r="GF124" s="88" t="str">
        <f t="shared" si="94"/>
        <v/>
      </c>
      <c r="GG124" s="88" t="e">
        <f t="shared" si="95"/>
        <v>#REF!</v>
      </c>
      <c r="GH124" s="88" t="e">
        <f t="shared" si="96"/>
        <v>#REF!</v>
      </c>
      <c r="GI124" s="87" t="e">
        <f t="shared" si="97"/>
        <v>#REF!</v>
      </c>
      <c r="GJ124" s="87" t="str">
        <f t="shared" si="98"/>
        <v/>
      </c>
      <c r="GK124" s="87" t="str">
        <f t="shared" si="99"/>
        <v/>
      </c>
      <c r="GL124" s="87" t="str">
        <f t="shared" si="100"/>
        <v/>
      </c>
      <c r="GM124" s="87" t="str">
        <f t="shared" si="101"/>
        <v/>
      </c>
    </row>
    <row r="125" spans="1:195" s="13" customFormat="1" ht="22.5" customHeight="1" outlineLevel="1">
      <c r="A125" s="1014"/>
      <c r="B125" s="166"/>
      <c r="C125" s="494"/>
      <c r="D125" s="660" t="s">
        <v>374</v>
      </c>
      <c r="E125" s="991" t="s">
        <v>177</v>
      </c>
      <c r="F125" s="688"/>
      <c r="G125" s="688"/>
      <c r="H125" s="688">
        <v>1</v>
      </c>
      <c r="I125" s="663" t="s">
        <v>358</v>
      </c>
      <c r="J125" s="167"/>
      <c r="K125" s="165"/>
      <c r="L125" s="662">
        <v>1984</v>
      </c>
      <c r="M125" s="167" t="str">
        <f t="shared" si="103"/>
        <v>昭59</v>
      </c>
      <c r="N125" s="665">
        <f t="shared" si="130"/>
        <v>36</v>
      </c>
      <c r="O125" s="998">
        <v>820</v>
      </c>
      <c r="P125" s="693" t="s">
        <v>68</v>
      </c>
      <c r="Q125" s="68"/>
      <c r="R125" s="168"/>
      <c r="S125" s="168"/>
      <c r="T125" s="169"/>
      <c r="U125" s="461" t="e">
        <f t="shared" si="120"/>
        <v>#DIV/0!</v>
      </c>
      <c r="V125" s="461" t="e">
        <f t="shared" si="121"/>
        <v>#DIV/0!</v>
      </c>
      <c r="W125" s="462" t="e">
        <f t="shared" si="122"/>
        <v>#DIV/0!</v>
      </c>
      <c r="X125" s="68"/>
      <c r="Y125" s="68"/>
      <c r="Z125" s="68"/>
      <c r="AA125" s="68"/>
      <c r="AB125" s="68"/>
      <c r="AC125" s="79" t="str">
        <f t="shared" si="123"/>
        <v>4: 500㎡以上</v>
      </c>
      <c r="AD125" s="69"/>
      <c r="AE125" s="69" t="str">
        <f t="shared" si="124"/>
        <v/>
      </c>
      <c r="AF125" s="170"/>
      <c r="AG125" s="170"/>
      <c r="AH125" s="171"/>
      <c r="AI125" s="170"/>
      <c r="AJ125" s="170"/>
      <c r="AK125" s="170"/>
      <c r="AL125" s="172"/>
      <c r="AM125" s="172"/>
      <c r="AN125" s="172"/>
      <c r="AO125" s="172"/>
      <c r="AP125" s="173"/>
      <c r="AQ125" s="463" t="str">
        <f t="shared" si="125"/>
        <v/>
      </c>
      <c r="AR125" s="464"/>
      <c r="AS125" s="464"/>
      <c r="AT125" s="464"/>
      <c r="AU125" s="464"/>
      <c r="AV125" s="464"/>
      <c r="AW125" s="464"/>
      <c r="AX125" s="464"/>
      <c r="AY125" s="464"/>
      <c r="AZ125" s="464"/>
      <c r="BA125" s="464"/>
      <c r="BB125" s="68">
        <f t="shared" si="126"/>
        <v>31</v>
      </c>
      <c r="BC125" s="68"/>
      <c r="BD125" s="68">
        <f t="shared" si="127"/>
        <v>31</v>
      </c>
      <c r="BE125" s="69" t="e">
        <f t="shared" si="133"/>
        <v>#REF!</v>
      </c>
      <c r="BF125" s="146"/>
      <c r="BG125" s="465"/>
      <c r="BH125" s="466"/>
      <c r="BI125" s="174"/>
      <c r="BJ125" s="175"/>
      <c r="BK125" s="467"/>
      <c r="BL125" s="465"/>
      <c r="BM125" s="441" t="str">
        <f t="shared" si="129"/>
        <v/>
      </c>
      <c r="BN125" s="663" t="s">
        <v>68</v>
      </c>
      <c r="BO125" s="663">
        <v>2</v>
      </c>
      <c r="BP125" s="441"/>
      <c r="BQ125" s="441"/>
      <c r="BR125" s="663"/>
      <c r="BS125" s="663"/>
      <c r="BT125" s="663"/>
      <c r="BU125" s="663"/>
      <c r="BV125" s="663"/>
      <c r="BW125" s="663"/>
      <c r="BX125" s="663"/>
      <c r="BY125" s="663"/>
      <c r="BZ125" s="441"/>
      <c r="CA125" s="695"/>
      <c r="CB125" s="696"/>
      <c r="CC125" s="499"/>
      <c r="CD125" s="192">
        <v>1</v>
      </c>
      <c r="CE125" s="177" t="str">
        <f>IF($I125="","",IFERROR(INDEX(#REF!,MATCH('一覧（改訂後・学校空調は中規模で表示ver）'!$I34,#REF!,0),MATCH($CD$4,#REF!,0)),""))</f>
        <v/>
      </c>
      <c r="CF125" s="178" t="str">
        <f t="shared" si="131"/>
        <v/>
      </c>
      <c r="CG125" s="176" t="str">
        <f t="shared" si="87"/>
        <v/>
      </c>
      <c r="CH125" s="179"/>
      <c r="CI125" s="106" t="str">
        <f t="shared" si="88"/>
        <v/>
      </c>
      <c r="CJ125" s="75" t="str">
        <f>IF(OR($CI125="",$I125=""),"",INDEX(#REF!,MATCH($I125,#REF!,0),MATCH(CI$4,#REF!,0)))</f>
        <v/>
      </c>
      <c r="CK125" s="180" t="str">
        <f t="shared" si="89"/>
        <v/>
      </c>
      <c r="CL125" s="75">
        <v>1</v>
      </c>
      <c r="CM125" s="181" t="str">
        <f t="shared" si="104"/>
        <v/>
      </c>
      <c r="CN125" s="107" t="e">
        <f>IF(OR(O125="",TYPE(O125)&lt;&gt;1),"",IF(OR(BM125="",INDEX(#REF!,MATCH('一覧（改訂後・学校空調は中規模で表示ver）'!$Q34,#REF!,0),MATCH('一覧（改訂後・学校空調は中規模で表示ver）'!CN$4,#REF!,0))="",INDEX(#REF!,MATCH('一覧（改訂後・学校空調は中規模で表示ver）'!$Q34,#REF!,0),MATCH('一覧（改訂後・学校空調は中規模で表示ver）'!CN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N$4,#REF!,0))+$L125)))</f>
        <v>#REF!</v>
      </c>
      <c r="CO125" s="75" t="e">
        <f>IF(OR(CN125="",$I125=""),"",IF(AND(CN125&lt;&gt;"",$CI125=CN125),INDEX(#REF!,MATCH($I125,#REF!,0),MATCH(CN$4,#REF!,0))+35,INDEX(#REF!,MATCH($I125,#REF!,0),MATCH(CN$4,#REF!,0))))</f>
        <v>#REF!</v>
      </c>
      <c r="CP125" s="180" t="e">
        <f t="shared" si="105"/>
        <v>#REF!</v>
      </c>
      <c r="CQ125" s="75">
        <v>1</v>
      </c>
      <c r="CR125" s="181" t="e">
        <f t="shared" si="106"/>
        <v>#REF!</v>
      </c>
      <c r="CS125" s="107" t="e">
        <f>IF(OR(O125="",TYPE(O125)&lt;&gt;1),"",IF(OR(BM125="",INDEX(#REF!,MATCH('一覧（改訂後・学校空調は中規模で表示ver）'!Q34,#REF!,0),MATCH(CS$4,#REF!,0))="",INDEX(#REF!,MATCH('一覧（改訂後・学校空調は中規模で表示ver）'!Q34,#REF!,0),MATCH(CS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S$4,#REF!,0))+$L125)))</f>
        <v>#REF!</v>
      </c>
      <c r="CT125" s="75" t="e">
        <f>IF(OR(CS125="",$I125=""),"",IF(BL125="中規模のみで残存維持",IF(AND($CI125=CS125,CS125&lt;&gt;""),INDEX(#REF!,MATCH($I125,#REF!,0),MATCH(CN$4,#REF!,0))+35,INDEX(#REF!,MATCH($I125,#REF!,0),MATCH(CN$4,#REF!,0))),IF(AND($CI125=CS125,CS125&lt;&gt;""),INDEX(#REF!,MATCH($I125,#REF!,0),MATCH(CI$4,#REF!,0))+35,INDEX(#REF!,MATCH($I125,#REF!,0),MATCH(CS$4,#REF!,0)))))</f>
        <v>#REF!</v>
      </c>
      <c r="CU125" s="180" t="e">
        <f t="shared" si="90"/>
        <v>#REF!</v>
      </c>
      <c r="CV125" s="75">
        <v>1</v>
      </c>
      <c r="CW125" s="181" t="e">
        <f t="shared" si="132"/>
        <v>#REF!</v>
      </c>
      <c r="CX125" s="107" t="e">
        <f>IF(OR(O125="",TYPE(O125)&lt;&gt;1),"",IF(OR(BM125="",,INDEX(#REF!,MATCH('一覧（改訂後・学校空調は中規模で表示ver）'!$Q34,#REF!,0),MATCH('一覧（改訂後・学校空調は中規模で表示ver）'!CX$4,#REF!,0))="",INDEX(#REF!,MATCH('一覧（改訂後・学校空調は中規模で表示ver）'!$Q34,#REF!,0),MATCH('一覧（改訂後・学校空調は中規模で表示ver）'!CX$4,#REF!,0))+L125&gt;=BM125),"",IF(OR(BL125="事後保全対応で更新",BL125="事後保全のみ更新せず"),"",INDEX(#REF!,MATCH('一覧（改訂後・学校空調は中規模で表示ver）'!$Q34,#REF!,0),MATCH('一覧（改訂後・学校空調は中規模で表示ver）'!CX$4,#REF!,0))+L125)))</f>
        <v>#REF!</v>
      </c>
      <c r="CY125" s="75" t="e">
        <f>IF(OR(CX125="",$I125=""),"",IF(AND(CX125&lt;&gt;"",$CI125=CX125),INDEX(#REF!,MATCH($I125,#REF!,0),MATCH(CI$4,#REF!,0))+35,INDEX(#REF!,MATCH($I125,#REF!,0),MATCH(CX$4,#REF!,0))))</f>
        <v>#REF!</v>
      </c>
      <c r="CZ125" s="180" t="e">
        <f t="shared" si="107"/>
        <v>#REF!</v>
      </c>
      <c r="DA125" s="75">
        <v>1</v>
      </c>
      <c r="DB125" s="182" t="e">
        <f t="shared" si="108"/>
        <v>#REF!</v>
      </c>
      <c r="DC125" s="109" t="str">
        <f t="shared" si="91"/>
        <v/>
      </c>
      <c r="DD125" s="76" t="str">
        <f t="shared" si="102"/>
        <v/>
      </c>
      <c r="DE125" s="82">
        <v>1</v>
      </c>
      <c r="DF125" s="183" t="str">
        <f t="shared" si="92"/>
        <v/>
      </c>
      <c r="DG125" s="85" t="str">
        <f>IF($DC125="","",INDEX(#REF!,MATCH($I125,#REF!,0),MATCH(DC$4,#REF!,0)))</f>
        <v/>
      </c>
      <c r="DH125" s="184" t="str">
        <f t="shared" si="109"/>
        <v/>
      </c>
      <c r="DI125" s="77">
        <v>3</v>
      </c>
      <c r="DJ125" s="185" t="str">
        <f t="shared" si="110"/>
        <v/>
      </c>
      <c r="DK125" s="78" t="str">
        <f t="shared" si="111"/>
        <v/>
      </c>
      <c r="DL125" s="75" t="str">
        <f>IF(OR(DK125="",$I125=""),"",IF(AND(DK125&lt;&gt;"",$CI125=DK125),INDEX(#REF!,MATCH($I125,#REF!,0),MATCH(DL$4,#REF!,0))+35,INDEX(#REF!,MATCH($I125,#REF!,0),MATCH(DL$4,#REF!,0))))</f>
        <v/>
      </c>
      <c r="DM125" s="180" t="str">
        <f t="shared" si="112"/>
        <v/>
      </c>
      <c r="DN125" s="75">
        <v>1</v>
      </c>
      <c r="DO125" s="181" t="str">
        <f t="shared" si="113"/>
        <v/>
      </c>
      <c r="DP125" s="78" t="str">
        <f t="shared" si="114"/>
        <v/>
      </c>
      <c r="DQ125" s="75" t="str">
        <f>IF(OR(DP125="",$I125=""),"",IF(AND($BM125=DP125,DP125&lt;&gt;""),INDEX(#REF!,MATCH($I125,#REF!,0),MATCH(DQ$4,#REF!,0))+35,INDEX(#REF!,MATCH($I125,#REF!,0),MATCH(DQ$4,#REF!,0))))</f>
        <v/>
      </c>
      <c r="DR125" s="180" t="str">
        <f t="shared" si="115"/>
        <v/>
      </c>
      <c r="DS125" s="75">
        <v>1</v>
      </c>
      <c r="DT125" s="181" t="str">
        <f t="shared" si="116"/>
        <v/>
      </c>
      <c r="DU125" s="78" t="str">
        <f t="shared" si="117"/>
        <v/>
      </c>
      <c r="DV125" s="75" t="str">
        <f>IF(OR(DU125="",$I125=""),"",IF(AND(DU125&lt;&gt;"",$CI125=DU125),INDEX(#REF!,MATCH($I125,#REF!,0),MATCH(DV$4,#REF!,0))+35,INDEX(#REF!,MATCH($I125,#REF!,0),MATCH(DV$4,#REF!,0))))</f>
        <v/>
      </c>
      <c r="DW125" s="180" t="str">
        <f t="shared" si="118"/>
        <v/>
      </c>
      <c r="DX125" s="75">
        <v>1</v>
      </c>
      <c r="DY125" s="154" t="str">
        <f t="shared" si="119"/>
        <v/>
      </c>
      <c r="DZ125" s="508"/>
      <c r="EA125" s="824" t="s">
        <v>626</v>
      </c>
      <c r="EB125" s="758" t="s">
        <v>626</v>
      </c>
      <c r="EC125" s="757" t="s">
        <v>626</v>
      </c>
      <c r="ED125" s="836" t="s">
        <v>626</v>
      </c>
      <c r="EE125" s="854"/>
      <c r="EF125" s="787"/>
      <c r="EG125" s="788"/>
      <c r="EH125" s="788"/>
      <c r="EI125" s="788"/>
      <c r="EJ125" s="789"/>
      <c r="EK125" s="787"/>
      <c r="EL125" s="788"/>
      <c r="EM125" s="788"/>
      <c r="EN125" s="788"/>
      <c r="EO125" s="822" t="s">
        <v>623</v>
      </c>
      <c r="EP125" s="891" t="s">
        <v>623</v>
      </c>
      <c r="EQ125" s="809" t="s">
        <v>623</v>
      </c>
      <c r="ER125" s="792"/>
      <c r="ES125" s="663"/>
      <c r="ET125" s="790"/>
      <c r="EU125" s="787"/>
      <c r="EV125" s="788"/>
      <c r="EW125" s="788"/>
      <c r="EX125" s="788"/>
      <c r="EY125" s="789"/>
      <c r="EZ125" s="787"/>
      <c r="FA125" s="788"/>
      <c r="FB125" s="810" t="s">
        <v>625</v>
      </c>
      <c r="FC125" s="810" t="s">
        <v>625</v>
      </c>
      <c r="FD125" s="789"/>
      <c r="FE125" s="787"/>
      <c r="FF125" s="788"/>
      <c r="FG125" s="788"/>
      <c r="FH125" s="788"/>
      <c r="FI125" s="789"/>
      <c r="FJ125" s="868"/>
      <c r="FK125" s="792"/>
      <c r="FL125" s="792"/>
      <c r="FM125" s="792"/>
      <c r="FN125" s="918"/>
      <c r="FO125" s="210"/>
      <c r="FP125" s="43"/>
      <c r="FQ125" s="43"/>
      <c r="FR125" s="55" t="str">
        <f t="shared" si="93"/>
        <v/>
      </c>
      <c r="FS125" s="43"/>
      <c r="FT125" s="56" t="str">
        <f>IF(AR125="","",INDEX($FZ$2:$GD$2,2,MATCH(AR125,#REF!,0)))</f>
        <v/>
      </c>
      <c r="FU125" s="57" t="str">
        <f>IF(AS125="","",INDEX($FZ$2:$GD$2,2,MATCH(AS125,#REF!,0)))</f>
        <v/>
      </c>
      <c r="FV125" s="57" t="str">
        <f>IF(AT125="","",INDEX($FZ$2:$GD$2,2,MATCH(AT125,#REF!,0)))</f>
        <v/>
      </c>
      <c r="FW125" s="57" t="str">
        <f>IF(AU125="","",INDEX($FZ$2:$GD$2,2,MATCH(AU125,#REF!,0)))</f>
        <v/>
      </c>
      <c r="FX125" s="57" t="str">
        <f>IF(AV125="","",INDEX($FZ$2:$GD$2,2,MATCH(AV125,#REF!,0)))</f>
        <v/>
      </c>
      <c r="FY125" s="57" t="str">
        <f>IF(AW125="","",INDEX($FZ$2:$GD$2,2,MATCH(AW125,#REF!,0)))</f>
        <v/>
      </c>
      <c r="FZ125" s="57" t="str">
        <f>IF(AX125="","",INDEX($FZ$2:$GD$2,2,MATCH(AX125,#REF!,0)))</f>
        <v/>
      </c>
      <c r="GA125" s="57" t="str">
        <f>IF(AY125="","",INDEX($FZ$2:$GD$2,2,MATCH(AY125,#REF!,0)))</f>
        <v/>
      </c>
      <c r="GB125" s="57" t="str">
        <f>IF(AZ125="","",INDEX($FZ$2:$GD$2,2,MATCH(AZ125,#REF!,0)))</f>
        <v/>
      </c>
      <c r="GC125" s="58" t="str">
        <f>IF(BA125="","",INDEX($FZ$2:$GD$2,2,MATCH(BA125,#REF!,0)))</f>
        <v/>
      </c>
      <c r="GD125" s="59" t="e">
        <f>SUMPRODUCT(FT125:GC125,#REF!)</f>
        <v>#REF!</v>
      </c>
      <c r="GE125" s="43"/>
      <c r="GF125" s="88" t="str">
        <f t="shared" si="94"/>
        <v/>
      </c>
      <c r="GG125" s="88" t="e">
        <f t="shared" si="95"/>
        <v>#REF!</v>
      </c>
      <c r="GH125" s="88" t="e">
        <f t="shared" si="96"/>
        <v>#REF!</v>
      </c>
      <c r="GI125" s="87" t="e">
        <f t="shared" si="97"/>
        <v>#REF!</v>
      </c>
      <c r="GJ125" s="87" t="str">
        <f t="shared" si="98"/>
        <v/>
      </c>
      <c r="GK125" s="87" t="str">
        <f t="shared" si="99"/>
        <v/>
      </c>
      <c r="GL125" s="87" t="str">
        <f t="shared" si="100"/>
        <v/>
      </c>
      <c r="GM125" s="87" t="str">
        <f t="shared" si="101"/>
        <v/>
      </c>
    </row>
    <row r="126" spans="1:195" s="13" customFormat="1" ht="22.5" customHeight="1" outlineLevel="1">
      <c r="A126" s="1014"/>
      <c r="B126" s="166"/>
      <c r="C126" s="494"/>
      <c r="D126" s="660" t="s">
        <v>374</v>
      </c>
      <c r="E126" s="991" t="s">
        <v>178</v>
      </c>
      <c r="F126" s="688"/>
      <c r="G126" s="688"/>
      <c r="H126" s="688">
        <v>1</v>
      </c>
      <c r="I126" s="663" t="s">
        <v>358</v>
      </c>
      <c r="J126" s="167"/>
      <c r="K126" s="165"/>
      <c r="L126" s="662">
        <v>1987</v>
      </c>
      <c r="M126" s="167" t="str">
        <f t="shared" si="103"/>
        <v>昭62</v>
      </c>
      <c r="N126" s="665">
        <f t="shared" si="130"/>
        <v>33</v>
      </c>
      <c r="O126" s="998">
        <v>863</v>
      </c>
      <c r="P126" s="693" t="s">
        <v>68</v>
      </c>
      <c r="Q126" s="68"/>
      <c r="R126" s="168"/>
      <c r="S126" s="168"/>
      <c r="T126" s="169"/>
      <c r="U126" s="461" t="e">
        <f t="shared" si="120"/>
        <v>#DIV/0!</v>
      </c>
      <c r="V126" s="461" t="e">
        <f t="shared" si="121"/>
        <v>#DIV/0!</v>
      </c>
      <c r="W126" s="462" t="e">
        <f t="shared" si="122"/>
        <v>#DIV/0!</v>
      </c>
      <c r="X126" s="68"/>
      <c r="Y126" s="68"/>
      <c r="Z126" s="68"/>
      <c r="AA126" s="68"/>
      <c r="AB126" s="68"/>
      <c r="AC126" s="79" t="str">
        <f t="shared" si="123"/>
        <v>4: 500㎡以上</v>
      </c>
      <c r="AD126" s="69"/>
      <c r="AE126" s="69" t="str">
        <f t="shared" si="124"/>
        <v/>
      </c>
      <c r="AF126" s="170"/>
      <c r="AG126" s="170"/>
      <c r="AH126" s="171"/>
      <c r="AI126" s="170"/>
      <c r="AJ126" s="170"/>
      <c r="AK126" s="170"/>
      <c r="AL126" s="172"/>
      <c r="AM126" s="172"/>
      <c r="AN126" s="172"/>
      <c r="AO126" s="172"/>
      <c r="AP126" s="173"/>
      <c r="AQ126" s="463" t="str">
        <f t="shared" si="125"/>
        <v/>
      </c>
      <c r="AR126" s="464"/>
      <c r="AS126" s="464"/>
      <c r="AT126" s="464"/>
      <c r="AU126" s="464"/>
      <c r="AV126" s="464"/>
      <c r="AW126" s="464"/>
      <c r="AX126" s="464"/>
      <c r="AY126" s="464"/>
      <c r="AZ126" s="464"/>
      <c r="BA126" s="464"/>
      <c r="BB126" s="68">
        <f t="shared" si="126"/>
        <v>28</v>
      </c>
      <c r="BC126" s="68"/>
      <c r="BD126" s="68">
        <f t="shared" si="127"/>
        <v>28</v>
      </c>
      <c r="BE126" s="69" t="e">
        <f t="shared" si="133"/>
        <v>#REF!</v>
      </c>
      <c r="BF126" s="146"/>
      <c r="BG126" s="465"/>
      <c r="BH126" s="466"/>
      <c r="BI126" s="174"/>
      <c r="BJ126" s="175"/>
      <c r="BK126" s="467"/>
      <c r="BL126" s="465"/>
      <c r="BM126" s="441" t="str">
        <f t="shared" si="129"/>
        <v/>
      </c>
      <c r="BN126" s="663" t="s">
        <v>68</v>
      </c>
      <c r="BO126" s="663">
        <v>2</v>
      </c>
      <c r="BP126" s="441"/>
      <c r="BQ126" s="441"/>
      <c r="BR126" s="663"/>
      <c r="BS126" s="663"/>
      <c r="BT126" s="663"/>
      <c r="BU126" s="663"/>
      <c r="BV126" s="663"/>
      <c r="BW126" s="663"/>
      <c r="BX126" s="663"/>
      <c r="BY126" s="663"/>
      <c r="BZ126" s="441"/>
      <c r="CA126" s="695"/>
      <c r="CB126" s="696"/>
      <c r="CC126" s="499"/>
      <c r="CD126" s="192">
        <v>1</v>
      </c>
      <c r="CE126" s="177" t="str">
        <f>IF($I126="","",IFERROR(INDEX(#REF!,MATCH('一覧（改訂後・学校空調は中規模で表示ver）'!$I70,#REF!,0),MATCH($CD$4,#REF!,0)),""))</f>
        <v/>
      </c>
      <c r="CF126" s="178" t="str">
        <f t="shared" si="131"/>
        <v/>
      </c>
      <c r="CG126" s="176" t="str">
        <f t="shared" si="87"/>
        <v/>
      </c>
      <c r="CH126" s="179"/>
      <c r="CI126" s="106" t="str">
        <f t="shared" si="88"/>
        <v/>
      </c>
      <c r="CJ126" s="75" t="str">
        <f>IF(OR($CI126="",$I126=""),"",INDEX(#REF!,MATCH($I126,#REF!,0),MATCH(CI$4,#REF!,0)))</f>
        <v/>
      </c>
      <c r="CK126" s="180" t="str">
        <f t="shared" si="89"/>
        <v/>
      </c>
      <c r="CL126" s="75">
        <v>1</v>
      </c>
      <c r="CM126" s="181" t="str">
        <f t="shared" si="104"/>
        <v/>
      </c>
      <c r="CN126" s="107" t="e">
        <f>IF(OR(O126="",TYPE(O126)&lt;&gt;1),"",IF(OR(BM126="",INDEX(#REF!,MATCH('一覧（改訂後・学校空調は中規模で表示ver）'!$Q70,#REF!,0),MATCH('一覧（改訂後・学校空調は中規模で表示ver）'!CN$4,#REF!,0))="",INDEX(#REF!,MATCH('一覧（改訂後・学校空調は中規模で表示ver）'!$Q70,#REF!,0),MATCH('一覧（改訂後・学校空調は中規模で表示ver）'!CN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N$4,#REF!,0))+$L126)))</f>
        <v>#REF!</v>
      </c>
      <c r="CO126" s="75" t="e">
        <f>IF(OR(CN126="",$I126=""),"",IF(AND(CN126&lt;&gt;"",$CI126=CN126),INDEX(#REF!,MATCH($I126,#REF!,0),MATCH(CN$4,#REF!,0))+35,INDEX(#REF!,MATCH($I126,#REF!,0),MATCH(CN$4,#REF!,0))))</f>
        <v>#REF!</v>
      </c>
      <c r="CP126" s="180" t="e">
        <f t="shared" si="105"/>
        <v>#REF!</v>
      </c>
      <c r="CQ126" s="75">
        <v>1</v>
      </c>
      <c r="CR126" s="181" t="e">
        <f t="shared" si="106"/>
        <v>#REF!</v>
      </c>
      <c r="CS126" s="107" t="e">
        <f>IF(OR(O126="",TYPE(O126)&lt;&gt;1),"",IF(OR(BM126="",INDEX(#REF!,MATCH('一覧（改訂後・学校空調は中規模で表示ver）'!Q70,#REF!,0),MATCH(CS$4,#REF!,0))="",INDEX(#REF!,MATCH('一覧（改訂後・学校空調は中規模で表示ver）'!Q70,#REF!,0),MATCH(CS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S$4,#REF!,0))+$L126)))</f>
        <v>#REF!</v>
      </c>
      <c r="CT126" s="75" t="e">
        <f>IF(OR(CS126="",$I126=""),"",IF(BL126="中規模のみで残存維持",IF(AND($CI126=CS126,CS126&lt;&gt;""),INDEX(#REF!,MATCH($I126,#REF!,0),MATCH(CN$4,#REF!,0))+35,INDEX(#REF!,MATCH($I126,#REF!,0),MATCH(CN$4,#REF!,0))),IF(AND($CI126=CS126,CS126&lt;&gt;""),INDEX(#REF!,MATCH($I126,#REF!,0),MATCH(CI$4,#REF!,0))+35,INDEX(#REF!,MATCH($I126,#REF!,0),MATCH(CS$4,#REF!,0)))))</f>
        <v>#REF!</v>
      </c>
      <c r="CU126" s="180" t="e">
        <f t="shared" si="90"/>
        <v>#REF!</v>
      </c>
      <c r="CV126" s="75">
        <v>1</v>
      </c>
      <c r="CW126" s="181" t="e">
        <f t="shared" si="132"/>
        <v>#REF!</v>
      </c>
      <c r="CX126" s="107" t="e">
        <f>IF(OR(O126="",TYPE(O126)&lt;&gt;1),"",IF(OR(BM126="",,INDEX(#REF!,MATCH('一覧（改訂後・学校空調は中規模で表示ver）'!$Q70,#REF!,0),MATCH('一覧（改訂後・学校空調は中規模で表示ver）'!CX$4,#REF!,0))="",INDEX(#REF!,MATCH('一覧（改訂後・学校空調は中規模で表示ver）'!$Q70,#REF!,0),MATCH('一覧（改訂後・学校空調は中規模で表示ver）'!CX$4,#REF!,0))+L126&gt;=BM126),"",IF(OR(BL126="事後保全対応で更新",BL126="事後保全のみ更新せず"),"",INDEX(#REF!,MATCH('一覧（改訂後・学校空調は中規模で表示ver）'!$Q70,#REF!,0),MATCH('一覧（改訂後・学校空調は中規模で表示ver）'!CX$4,#REF!,0))+L126)))</f>
        <v>#REF!</v>
      </c>
      <c r="CY126" s="75" t="e">
        <f>IF(OR(CX126="",$I126=""),"",IF(AND(CX126&lt;&gt;"",$CI126=CX126),INDEX(#REF!,MATCH($I126,#REF!,0),MATCH(CI$4,#REF!,0))+35,INDEX(#REF!,MATCH($I126,#REF!,0),MATCH(CX$4,#REF!,0))))</f>
        <v>#REF!</v>
      </c>
      <c r="CZ126" s="180" t="e">
        <f t="shared" si="107"/>
        <v>#REF!</v>
      </c>
      <c r="DA126" s="75">
        <v>1</v>
      </c>
      <c r="DB126" s="182" t="e">
        <f t="shared" si="108"/>
        <v>#REF!</v>
      </c>
      <c r="DC126" s="109" t="str">
        <f t="shared" si="91"/>
        <v/>
      </c>
      <c r="DD126" s="76" t="str">
        <f t="shared" si="102"/>
        <v/>
      </c>
      <c r="DE126" s="82">
        <v>1</v>
      </c>
      <c r="DF126" s="183" t="str">
        <f t="shared" si="92"/>
        <v/>
      </c>
      <c r="DG126" s="85" t="str">
        <f>IF($DC126="","",INDEX(#REF!,MATCH($I126,#REF!,0),MATCH(DC$4,#REF!,0)))</f>
        <v/>
      </c>
      <c r="DH126" s="184" t="str">
        <f t="shared" si="109"/>
        <v/>
      </c>
      <c r="DI126" s="77">
        <v>3</v>
      </c>
      <c r="DJ126" s="185" t="str">
        <f t="shared" si="110"/>
        <v/>
      </c>
      <c r="DK126" s="78" t="str">
        <f t="shared" si="111"/>
        <v/>
      </c>
      <c r="DL126" s="75" t="str">
        <f>IF(OR(DK126="",$I126=""),"",IF(AND(DK126&lt;&gt;"",$CI126=DK126),INDEX(#REF!,MATCH($I126,#REF!,0),MATCH(DL$4,#REF!,0))+35,INDEX(#REF!,MATCH($I126,#REF!,0),MATCH(DL$4,#REF!,0))))</f>
        <v/>
      </c>
      <c r="DM126" s="180" t="str">
        <f t="shared" si="112"/>
        <v/>
      </c>
      <c r="DN126" s="75">
        <v>1</v>
      </c>
      <c r="DO126" s="181" t="str">
        <f t="shared" si="113"/>
        <v/>
      </c>
      <c r="DP126" s="78" t="str">
        <f t="shared" si="114"/>
        <v/>
      </c>
      <c r="DQ126" s="75" t="str">
        <f>IF(OR(DP126="",$I126=""),"",IF(AND($BM126=DP126,DP126&lt;&gt;""),INDEX(#REF!,MATCH($I126,#REF!,0),MATCH(DQ$4,#REF!,0))+35,INDEX(#REF!,MATCH($I126,#REF!,0),MATCH(DQ$4,#REF!,0))))</f>
        <v/>
      </c>
      <c r="DR126" s="180" t="str">
        <f t="shared" si="115"/>
        <v/>
      </c>
      <c r="DS126" s="75">
        <v>1</v>
      </c>
      <c r="DT126" s="181" t="str">
        <f t="shared" si="116"/>
        <v/>
      </c>
      <c r="DU126" s="78" t="str">
        <f t="shared" si="117"/>
        <v/>
      </c>
      <c r="DV126" s="75" t="str">
        <f>IF(OR(DU126="",$I126=""),"",IF(AND(DU126&lt;&gt;"",$CI126=DU126),INDEX(#REF!,MATCH($I126,#REF!,0),MATCH(DV$4,#REF!,0))+35,INDEX(#REF!,MATCH($I126,#REF!,0),MATCH(DV$4,#REF!,0))))</f>
        <v/>
      </c>
      <c r="DW126" s="180" t="str">
        <f t="shared" si="118"/>
        <v/>
      </c>
      <c r="DX126" s="75">
        <v>1</v>
      </c>
      <c r="DY126" s="154" t="str">
        <f t="shared" si="119"/>
        <v/>
      </c>
      <c r="DZ126" s="508"/>
      <c r="EA126" s="824" t="s">
        <v>626</v>
      </c>
      <c r="EB126" s="758" t="s">
        <v>626</v>
      </c>
      <c r="EC126" s="757" t="s">
        <v>626</v>
      </c>
      <c r="ED126" s="836" t="s">
        <v>626</v>
      </c>
      <c r="EE126" s="854"/>
      <c r="EF126" s="787"/>
      <c r="EG126" s="788"/>
      <c r="EH126" s="788"/>
      <c r="EI126" s="788"/>
      <c r="EJ126" s="789"/>
      <c r="EK126" s="787"/>
      <c r="EL126" s="788"/>
      <c r="EM126" s="788"/>
      <c r="EN126" s="788"/>
      <c r="EO126" s="822" t="s">
        <v>623</v>
      </c>
      <c r="EP126" s="891" t="s">
        <v>623</v>
      </c>
      <c r="EQ126" s="809" t="s">
        <v>623</v>
      </c>
      <c r="ER126" s="792"/>
      <c r="ES126" s="663"/>
      <c r="ET126" s="790"/>
      <c r="EU126" s="787"/>
      <c r="EV126" s="788"/>
      <c r="EW126" s="788"/>
      <c r="EX126" s="788"/>
      <c r="EY126" s="789"/>
      <c r="EZ126" s="787"/>
      <c r="FA126" s="788"/>
      <c r="FB126" s="810" t="s">
        <v>625</v>
      </c>
      <c r="FC126" s="810" t="s">
        <v>625</v>
      </c>
      <c r="FD126" s="789"/>
      <c r="FE126" s="787"/>
      <c r="FF126" s="788"/>
      <c r="FG126" s="788"/>
      <c r="FH126" s="788"/>
      <c r="FI126" s="789"/>
      <c r="FJ126" s="868"/>
      <c r="FK126" s="792"/>
      <c r="FL126" s="792"/>
      <c r="FM126" s="788"/>
      <c r="FN126" s="918"/>
      <c r="FO126" s="210"/>
      <c r="FP126" s="43"/>
      <c r="FQ126" s="43"/>
      <c r="FR126" s="55" t="str">
        <f t="shared" si="93"/>
        <v/>
      </c>
      <c r="FS126" s="43"/>
      <c r="FT126" s="56" t="str">
        <f>IF(AR126="","",INDEX($FZ$2:$GD$2,2,MATCH(AR126,#REF!,0)))</f>
        <v/>
      </c>
      <c r="FU126" s="57" t="str">
        <f>IF(AS126="","",INDEX($FZ$2:$GD$2,2,MATCH(AS126,#REF!,0)))</f>
        <v/>
      </c>
      <c r="FV126" s="57" t="str">
        <f>IF(AT126="","",INDEX($FZ$2:$GD$2,2,MATCH(AT126,#REF!,0)))</f>
        <v/>
      </c>
      <c r="FW126" s="57" t="str">
        <f>IF(AU126="","",INDEX($FZ$2:$GD$2,2,MATCH(AU126,#REF!,0)))</f>
        <v/>
      </c>
      <c r="FX126" s="57" t="str">
        <f>IF(AV126="","",INDEX($FZ$2:$GD$2,2,MATCH(AV126,#REF!,0)))</f>
        <v/>
      </c>
      <c r="FY126" s="57" t="str">
        <f>IF(AW126="","",INDEX($FZ$2:$GD$2,2,MATCH(AW126,#REF!,0)))</f>
        <v/>
      </c>
      <c r="FZ126" s="57" t="str">
        <f>IF(AX126="","",INDEX($FZ$2:$GD$2,2,MATCH(AX126,#REF!,0)))</f>
        <v/>
      </c>
      <c r="GA126" s="57" t="str">
        <f>IF(AY126="","",INDEX($FZ$2:$GD$2,2,MATCH(AY126,#REF!,0)))</f>
        <v/>
      </c>
      <c r="GB126" s="57" t="str">
        <f>IF(AZ126="","",INDEX($FZ$2:$GD$2,2,MATCH(AZ126,#REF!,0)))</f>
        <v/>
      </c>
      <c r="GC126" s="58" t="str">
        <f>IF(BA126="","",INDEX($FZ$2:$GD$2,2,MATCH(BA126,#REF!,0)))</f>
        <v/>
      </c>
      <c r="GD126" s="59" t="e">
        <f>SUMPRODUCT(FT126:GC126,#REF!)</f>
        <v>#REF!</v>
      </c>
      <c r="GE126" s="43"/>
      <c r="GF126" s="88" t="str">
        <f t="shared" si="94"/>
        <v/>
      </c>
      <c r="GG126" s="88" t="e">
        <f t="shared" si="95"/>
        <v>#REF!</v>
      </c>
      <c r="GH126" s="88" t="e">
        <f t="shared" si="96"/>
        <v>#REF!</v>
      </c>
      <c r="GI126" s="87" t="e">
        <f t="shared" si="97"/>
        <v>#REF!</v>
      </c>
      <c r="GJ126" s="87" t="str">
        <f t="shared" si="98"/>
        <v/>
      </c>
      <c r="GK126" s="87" t="str">
        <f t="shared" si="99"/>
        <v/>
      </c>
      <c r="GL126" s="87" t="str">
        <f t="shared" si="100"/>
        <v/>
      </c>
      <c r="GM126" s="87" t="str">
        <f t="shared" si="101"/>
        <v/>
      </c>
    </row>
    <row r="127" spans="1:195" s="13" customFormat="1" ht="22.5" customHeight="1" outlineLevel="1">
      <c r="A127" s="1014"/>
      <c r="B127" s="166"/>
      <c r="C127" s="494"/>
      <c r="D127" s="660" t="s">
        <v>374</v>
      </c>
      <c r="E127" s="991" t="s">
        <v>176</v>
      </c>
      <c r="F127" s="688"/>
      <c r="G127" s="688"/>
      <c r="H127" s="688">
        <v>1</v>
      </c>
      <c r="I127" s="663" t="s">
        <v>358</v>
      </c>
      <c r="J127" s="167"/>
      <c r="K127" s="165"/>
      <c r="L127" s="662">
        <v>1990</v>
      </c>
      <c r="M127" s="167" t="str">
        <f t="shared" si="103"/>
        <v>平2</v>
      </c>
      <c r="N127" s="665">
        <f t="shared" si="130"/>
        <v>30</v>
      </c>
      <c r="O127" s="998">
        <v>2527</v>
      </c>
      <c r="P127" s="693" t="s">
        <v>68</v>
      </c>
      <c r="Q127" s="68"/>
      <c r="R127" s="168"/>
      <c r="S127" s="168"/>
      <c r="T127" s="169"/>
      <c r="U127" s="461" t="e">
        <f t="shared" si="120"/>
        <v>#DIV/0!</v>
      </c>
      <c r="V127" s="461" t="e">
        <f t="shared" si="121"/>
        <v>#DIV/0!</v>
      </c>
      <c r="W127" s="462" t="e">
        <f t="shared" si="122"/>
        <v>#DIV/0!</v>
      </c>
      <c r="X127" s="68"/>
      <c r="Y127" s="68"/>
      <c r="Z127" s="68"/>
      <c r="AA127" s="68"/>
      <c r="AB127" s="68"/>
      <c r="AC127" s="79" t="str">
        <f t="shared" si="123"/>
        <v>3: 1,000㎡以上</v>
      </c>
      <c r="AD127" s="69"/>
      <c r="AE127" s="69" t="str">
        <f t="shared" si="124"/>
        <v/>
      </c>
      <c r="AF127" s="170"/>
      <c r="AG127" s="170"/>
      <c r="AH127" s="171"/>
      <c r="AI127" s="170"/>
      <c r="AJ127" s="170"/>
      <c r="AK127" s="170"/>
      <c r="AL127" s="172"/>
      <c r="AM127" s="172"/>
      <c r="AN127" s="172"/>
      <c r="AO127" s="172"/>
      <c r="AP127" s="173"/>
      <c r="AQ127" s="463" t="str">
        <f t="shared" si="125"/>
        <v/>
      </c>
      <c r="AR127" s="464"/>
      <c r="AS127" s="464"/>
      <c r="AT127" s="464"/>
      <c r="AU127" s="464"/>
      <c r="AV127" s="464"/>
      <c r="AW127" s="464"/>
      <c r="AX127" s="464"/>
      <c r="AY127" s="464"/>
      <c r="AZ127" s="464"/>
      <c r="BA127" s="464"/>
      <c r="BB127" s="68">
        <f t="shared" si="126"/>
        <v>25</v>
      </c>
      <c r="BC127" s="68"/>
      <c r="BD127" s="68">
        <f t="shared" si="127"/>
        <v>25</v>
      </c>
      <c r="BE127" s="69" t="e">
        <f t="shared" si="133"/>
        <v>#REF!</v>
      </c>
      <c r="BF127" s="146"/>
      <c r="BG127" s="465"/>
      <c r="BH127" s="466"/>
      <c r="BI127" s="174"/>
      <c r="BJ127" s="175"/>
      <c r="BK127" s="467"/>
      <c r="BL127" s="465"/>
      <c r="BM127" s="441" t="str">
        <f t="shared" si="129"/>
        <v/>
      </c>
      <c r="BN127" s="663" t="s">
        <v>68</v>
      </c>
      <c r="BO127" s="663">
        <v>2</v>
      </c>
      <c r="BP127" s="441"/>
      <c r="BQ127" s="441"/>
      <c r="BR127" s="663"/>
      <c r="BS127" s="663"/>
      <c r="BT127" s="663"/>
      <c r="BU127" s="663"/>
      <c r="BV127" s="663"/>
      <c r="BW127" s="663"/>
      <c r="BX127" s="663"/>
      <c r="BY127" s="663"/>
      <c r="BZ127" s="441"/>
      <c r="CA127" s="695"/>
      <c r="CB127" s="696"/>
      <c r="CC127" s="499"/>
      <c r="CD127" s="192">
        <v>1</v>
      </c>
      <c r="CE127" s="177" t="str">
        <f>IF($I127="","",IFERROR(INDEX(#REF!,MATCH('一覧（改訂後・学校空調は中規模で表示ver）'!$I68,#REF!,0),MATCH($CD$4,#REF!,0)),""))</f>
        <v/>
      </c>
      <c r="CF127" s="178" t="str">
        <f t="shared" si="131"/>
        <v/>
      </c>
      <c r="CG127" s="176" t="str">
        <f t="shared" si="87"/>
        <v/>
      </c>
      <c r="CH127" s="179"/>
      <c r="CI127" s="106" t="str">
        <f t="shared" si="88"/>
        <v/>
      </c>
      <c r="CJ127" s="75" t="str">
        <f>IF(OR($CI127="",$I127=""),"",INDEX(#REF!,MATCH($I127,#REF!,0),MATCH(CI$4,#REF!,0)))</f>
        <v/>
      </c>
      <c r="CK127" s="180" t="str">
        <f t="shared" si="89"/>
        <v/>
      </c>
      <c r="CL127" s="75">
        <v>1</v>
      </c>
      <c r="CM127" s="181" t="str">
        <f t="shared" si="104"/>
        <v/>
      </c>
      <c r="CN127" s="107" t="e">
        <f>IF(OR(O127="",TYPE(O127)&lt;&gt;1),"",IF(OR(BM127="",INDEX(#REF!,MATCH('一覧（改訂後・学校空調は中規模で表示ver）'!$Q68,#REF!,0),MATCH('一覧（改訂後・学校空調は中規模で表示ver）'!CN$4,#REF!,0))="",INDEX(#REF!,MATCH('一覧（改訂後・学校空調は中規模で表示ver）'!$Q68,#REF!,0),MATCH('一覧（改訂後・学校空調は中規模で表示ver）'!CN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N$4,#REF!,0))+$L127)))</f>
        <v>#REF!</v>
      </c>
      <c r="CO127" s="75" t="e">
        <f>IF(OR(CN127="",$I127=""),"",IF(AND(CN127&lt;&gt;"",$CI127=CN127),INDEX(#REF!,MATCH($I127,#REF!,0),MATCH(CN$4,#REF!,0))+35,INDEX(#REF!,MATCH($I127,#REF!,0),MATCH(CN$4,#REF!,0))))</f>
        <v>#REF!</v>
      </c>
      <c r="CP127" s="180" t="e">
        <f t="shared" si="105"/>
        <v>#REF!</v>
      </c>
      <c r="CQ127" s="75">
        <v>1</v>
      </c>
      <c r="CR127" s="181" t="e">
        <f t="shared" si="106"/>
        <v>#REF!</v>
      </c>
      <c r="CS127" s="107" t="e">
        <f>IF(OR(O127="",TYPE(O127)&lt;&gt;1),"",IF(OR(BM127="",INDEX(#REF!,MATCH('一覧（改訂後・学校空調は中規模で表示ver）'!Q68,#REF!,0),MATCH(CS$4,#REF!,0))="",INDEX(#REF!,MATCH('一覧（改訂後・学校空調は中規模で表示ver）'!Q68,#REF!,0),MATCH(CS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S$4,#REF!,0))+$L127)))</f>
        <v>#REF!</v>
      </c>
      <c r="CT127" s="75" t="e">
        <f>IF(OR(CS127="",$I127=""),"",IF(BL127="中規模のみで残存維持",IF(AND($CI127=CS127,CS127&lt;&gt;""),INDEX(#REF!,MATCH($I127,#REF!,0),MATCH(CN$4,#REF!,0))+35,INDEX(#REF!,MATCH($I127,#REF!,0),MATCH(CN$4,#REF!,0))),IF(AND($CI127=CS127,CS127&lt;&gt;""),INDEX(#REF!,MATCH($I127,#REF!,0),MATCH(CI$4,#REF!,0))+35,INDEX(#REF!,MATCH($I127,#REF!,0),MATCH(CS$4,#REF!,0)))))</f>
        <v>#REF!</v>
      </c>
      <c r="CU127" s="180" t="e">
        <f t="shared" si="90"/>
        <v>#REF!</v>
      </c>
      <c r="CV127" s="75">
        <v>1</v>
      </c>
      <c r="CW127" s="181" t="e">
        <f t="shared" si="132"/>
        <v>#REF!</v>
      </c>
      <c r="CX127" s="107" t="e">
        <f>IF(OR(O127="",TYPE(O127)&lt;&gt;1),"",IF(OR(BM127="",,INDEX(#REF!,MATCH('一覧（改訂後・学校空調は中規模で表示ver）'!$Q68,#REF!,0),MATCH('一覧（改訂後・学校空調は中規模で表示ver）'!CX$4,#REF!,0))="",INDEX(#REF!,MATCH('一覧（改訂後・学校空調は中規模で表示ver）'!$Q68,#REF!,0),MATCH('一覧（改訂後・学校空調は中規模で表示ver）'!CX$4,#REF!,0))+L127&gt;=BM127),"",IF(OR(BL127="事後保全対応で更新",BL127="事後保全のみ更新せず"),"",INDEX(#REF!,MATCH('一覧（改訂後・学校空調は中規模で表示ver）'!$Q68,#REF!,0),MATCH('一覧（改訂後・学校空調は中規模で表示ver）'!CX$4,#REF!,0))+L127)))</f>
        <v>#REF!</v>
      </c>
      <c r="CY127" s="75" t="e">
        <f>IF(OR(CX127="",$I127=""),"",IF(AND(CX127&lt;&gt;"",$CI127=CX127),INDEX(#REF!,MATCH($I127,#REF!,0),MATCH(CI$4,#REF!,0))+35,INDEX(#REF!,MATCH($I127,#REF!,0),MATCH(CX$4,#REF!,0))))</f>
        <v>#REF!</v>
      </c>
      <c r="CZ127" s="180" t="e">
        <f t="shared" si="107"/>
        <v>#REF!</v>
      </c>
      <c r="DA127" s="75">
        <v>1</v>
      </c>
      <c r="DB127" s="182" t="e">
        <f t="shared" si="108"/>
        <v>#REF!</v>
      </c>
      <c r="DC127" s="109" t="str">
        <f t="shared" si="91"/>
        <v/>
      </c>
      <c r="DD127" s="76" t="str">
        <f t="shared" si="102"/>
        <v/>
      </c>
      <c r="DE127" s="82">
        <v>1</v>
      </c>
      <c r="DF127" s="183" t="str">
        <f t="shared" si="92"/>
        <v/>
      </c>
      <c r="DG127" s="85" t="str">
        <f>IF($DC127="","",INDEX(#REF!,MATCH($I127,#REF!,0),MATCH(DC$4,#REF!,0)))</f>
        <v/>
      </c>
      <c r="DH127" s="184" t="str">
        <f t="shared" si="109"/>
        <v/>
      </c>
      <c r="DI127" s="77">
        <v>3</v>
      </c>
      <c r="DJ127" s="185" t="str">
        <f t="shared" si="110"/>
        <v/>
      </c>
      <c r="DK127" s="78" t="str">
        <f t="shared" si="111"/>
        <v/>
      </c>
      <c r="DL127" s="75" t="str">
        <f>IF(OR(DK127="",$I127=""),"",IF(AND(DK127&lt;&gt;"",$CI127=DK127),INDEX(#REF!,MATCH($I127,#REF!,0),MATCH(DL$4,#REF!,0))+35,INDEX(#REF!,MATCH($I127,#REF!,0),MATCH(DL$4,#REF!,0))))</f>
        <v/>
      </c>
      <c r="DM127" s="180" t="str">
        <f t="shared" si="112"/>
        <v/>
      </c>
      <c r="DN127" s="75">
        <v>1</v>
      </c>
      <c r="DO127" s="181" t="str">
        <f t="shared" si="113"/>
        <v/>
      </c>
      <c r="DP127" s="78" t="str">
        <f t="shared" si="114"/>
        <v/>
      </c>
      <c r="DQ127" s="75" t="str">
        <f>IF(OR(DP127="",$I127=""),"",IF(AND($BM127=DP127,DP127&lt;&gt;""),INDEX(#REF!,MATCH($I127,#REF!,0),MATCH(DQ$4,#REF!,0))+35,INDEX(#REF!,MATCH($I127,#REF!,0),MATCH(DQ$4,#REF!,0))))</f>
        <v/>
      </c>
      <c r="DR127" s="180" t="str">
        <f t="shared" si="115"/>
        <v/>
      </c>
      <c r="DS127" s="75">
        <v>1</v>
      </c>
      <c r="DT127" s="181" t="str">
        <f t="shared" si="116"/>
        <v/>
      </c>
      <c r="DU127" s="78" t="str">
        <f t="shared" si="117"/>
        <v/>
      </c>
      <c r="DV127" s="75" t="str">
        <f>IF(OR(DU127="",$I127=""),"",IF(AND(DU127&lt;&gt;"",$CI127=DU127),INDEX(#REF!,MATCH($I127,#REF!,0),MATCH(DV$4,#REF!,0))+35,INDEX(#REF!,MATCH($I127,#REF!,0),MATCH(DV$4,#REF!,0))))</f>
        <v/>
      </c>
      <c r="DW127" s="180" t="str">
        <f t="shared" si="118"/>
        <v/>
      </c>
      <c r="DX127" s="75">
        <v>1</v>
      </c>
      <c r="DY127" s="154" t="str">
        <f t="shared" si="119"/>
        <v/>
      </c>
      <c r="DZ127" s="508"/>
      <c r="EA127" s="824" t="s">
        <v>626</v>
      </c>
      <c r="EB127" s="758" t="s">
        <v>626</v>
      </c>
      <c r="EC127" s="757" t="s">
        <v>626</v>
      </c>
      <c r="ED127" s="836" t="s">
        <v>626</v>
      </c>
      <c r="EE127" s="856"/>
      <c r="EF127" s="787"/>
      <c r="EG127" s="788"/>
      <c r="EH127" s="788"/>
      <c r="EI127" s="788"/>
      <c r="EJ127" s="789"/>
      <c r="EK127" s="787"/>
      <c r="EL127" s="788"/>
      <c r="EM127" s="788"/>
      <c r="EN127" s="788"/>
      <c r="EO127" s="789"/>
      <c r="EP127" s="891" t="s">
        <v>623</v>
      </c>
      <c r="EQ127" s="809" t="s">
        <v>623</v>
      </c>
      <c r="ER127" s="809" t="s">
        <v>623</v>
      </c>
      <c r="ES127" s="837"/>
      <c r="ET127" s="790"/>
      <c r="EU127" s="787"/>
      <c r="EV127" s="788"/>
      <c r="EW127" s="788"/>
      <c r="EX127" s="788"/>
      <c r="EY127" s="789"/>
      <c r="EZ127" s="787"/>
      <c r="FA127" s="788"/>
      <c r="FB127" s="810" t="s">
        <v>625</v>
      </c>
      <c r="FC127" s="810" t="s">
        <v>625</v>
      </c>
      <c r="FD127" s="789"/>
      <c r="FE127" s="787"/>
      <c r="FF127" s="788"/>
      <c r="FG127" s="788"/>
      <c r="FH127" s="788"/>
      <c r="FI127" s="789"/>
      <c r="FJ127" s="868"/>
      <c r="FK127" s="792"/>
      <c r="FL127" s="792"/>
      <c r="FM127" s="788"/>
      <c r="FN127" s="918"/>
      <c r="FO127" s="210"/>
      <c r="FP127" s="43"/>
      <c r="FQ127" s="43"/>
      <c r="FR127" s="55" t="str">
        <f t="shared" si="93"/>
        <v/>
      </c>
      <c r="FS127" s="43"/>
      <c r="FT127" s="56" t="str">
        <f>IF(AR127="","",INDEX($FZ$2:$GD$2,2,MATCH(AR127,#REF!,0)))</f>
        <v/>
      </c>
      <c r="FU127" s="57" t="str">
        <f>IF(AS127="","",INDEX($FZ$2:$GD$2,2,MATCH(AS127,#REF!,0)))</f>
        <v/>
      </c>
      <c r="FV127" s="57" t="str">
        <f>IF(AT127="","",INDEX($FZ$2:$GD$2,2,MATCH(AT127,#REF!,0)))</f>
        <v/>
      </c>
      <c r="FW127" s="57" t="str">
        <f>IF(AU127="","",INDEX($FZ$2:$GD$2,2,MATCH(AU127,#REF!,0)))</f>
        <v/>
      </c>
      <c r="FX127" s="57" t="str">
        <f>IF(AV127="","",INDEX($FZ$2:$GD$2,2,MATCH(AV127,#REF!,0)))</f>
        <v/>
      </c>
      <c r="FY127" s="57" t="str">
        <f>IF(AW127="","",INDEX($FZ$2:$GD$2,2,MATCH(AW127,#REF!,0)))</f>
        <v/>
      </c>
      <c r="FZ127" s="57" t="str">
        <f>IF(AX127="","",INDEX($FZ$2:$GD$2,2,MATCH(AX127,#REF!,0)))</f>
        <v/>
      </c>
      <c r="GA127" s="57" t="str">
        <f>IF(AY127="","",INDEX($FZ$2:$GD$2,2,MATCH(AY127,#REF!,0)))</f>
        <v/>
      </c>
      <c r="GB127" s="57" t="str">
        <f>IF(AZ127="","",INDEX($FZ$2:$GD$2,2,MATCH(AZ127,#REF!,0)))</f>
        <v/>
      </c>
      <c r="GC127" s="58" t="str">
        <f>IF(BA127="","",INDEX($FZ$2:$GD$2,2,MATCH(BA127,#REF!,0)))</f>
        <v/>
      </c>
      <c r="GD127" s="59" t="e">
        <f>SUMPRODUCT(FT127:GC127,#REF!)</f>
        <v>#REF!</v>
      </c>
      <c r="GE127" s="43"/>
      <c r="GF127" s="88" t="str">
        <f t="shared" si="94"/>
        <v/>
      </c>
      <c r="GG127" s="88" t="e">
        <f t="shared" si="95"/>
        <v>#REF!</v>
      </c>
      <c r="GH127" s="88" t="e">
        <f t="shared" si="96"/>
        <v>#REF!</v>
      </c>
      <c r="GI127" s="87" t="e">
        <f t="shared" si="97"/>
        <v>#REF!</v>
      </c>
      <c r="GJ127" s="87" t="str">
        <f t="shared" si="98"/>
        <v/>
      </c>
      <c r="GK127" s="87" t="str">
        <f t="shared" si="99"/>
        <v/>
      </c>
      <c r="GL127" s="87" t="str">
        <f t="shared" si="100"/>
        <v/>
      </c>
      <c r="GM127" s="87" t="str">
        <f t="shared" si="101"/>
        <v/>
      </c>
    </row>
    <row r="128" spans="1:195" s="13" customFormat="1" ht="22.5" customHeight="1" outlineLevel="1">
      <c r="A128" s="1014"/>
      <c r="B128" s="166"/>
      <c r="C128" s="494"/>
      <c r="D128" s="666" t="s">
        <v>523</v>
      </c>
      <c r="E128" s="1001" t="s">
        <v>578</v>
      </c>
      <c r="F128" s="688"/>
      <c r="G128" s="688"/>
      <c r="H128" s="688">
        <v>1</v>
      </c>
      <c r="I128" s="661" t="s">
        <v>358</v>
      </c>
      <c r="J128" s="167"/>
      <c r="K128" s="165"/>
      <c r="L128" s="665">
        <v>2016</v>
      </c>
      <c r="M128" s="167" t="str">
        <f t="shared" si="103"/>
        <v>平28</v>
      </c>
      <c r="N128" s="665">
        <f t="shared" si="130"/>
        <v>4</v>
      </c>
      <c r="O128" s="995">
        <v>287</v>
      </c>
      <c r="P128" s="694" t="s">
        <v>611</v>
      </c>
      <c r="Q128" s="68"/>
      <c r="R128" s="168"/>
      <c r="S128" s="168"/>
      <c r="T128" s="169"/>
      <c r="U128" s="461" t="e">
        <f t="shared" si="120"/>
        <v>#DIV/0!</v>
      </c>
      <c r="V128" s="461" t="e">
        <f t="shared" si="121"/>
        <v>#DIV/0!</v>
      </c>
      <c r="W128" s="462" t="e">
        <f t="shared" si="122"/>
        <v>#DIV/0!</v>
      </c>
      <c r="X128" s="68"/>
      <c r="Y128" s="68"/>
      <c r="Z128" s="68"/>
      <c r="AA128" s="68"/>
      <c r="AB128" s="68"/>
      <c r="AC128" s="79" t="str">
        <f t="shared" si="123"/>
        <v>5: 200㎡以上</v>
      </c>
      <c r="AD128" s="69"/>
      <c r="AE128" s="69" t="str">
        <f t="shared" si="124"/>
        <v/>
      </c>
      <c r="AF128" s="170"/>
      <c r="AG128" s="170"/>
      <c r="AH128" s="171"/>
      <c r="AI128" s="170"/>
      <c r="AJ128" s="170"/>
      <c r="AK128" s="170"/>
      <c r="AL128" s="172"/>
      <c r="AM128" s="172"/>
      <c r="AN128" s="172"/>
      <c r="AO128" s="172"/>
      <c r="AP128" s="173"/>
      <c r="AQ128" s="463" t="str">
        <f t="shared" si="125"/>
        <v/>
      </c>
      <c r="AR128" s="464"/>
      <c r="AS128" s="464"/>
      <c r="AT128" s="464"/>
      <c r="AU128" s="464"/>
      <c r="AV128" s="464"/>
      <c r="AW128" s="464"/>
      <c r="AX128" s="464"/>
      <c r="AY128" s="464"/>
      <c r="AZ128" s="464"/>
      <c r="BA128" s="464"/>
      <c r="BB128" s="68">
        <f t="shared" si="126"/>
        <v>-1</v>
      </c>
      <c r="BC128" s="68"/>
      <c r="BD128" s="68">
        <f t="shared" si="127"/>
        <v>-1</v>
      </c>
      <c r="BE128" s="69" t="e">
        <f t="shared" si="133"/>
        <v>#REF!</v>
      </c>
      <c r="BF128" s="146"/>
      <c r="BG128" s="465"/>
      <c r="BH128" s="466"/>
      <c r="BI128" s="174"/>
      <c r="BJ128" s="175"/>
      <c r="BK128" s="467"/>
      <c r="BL128" s="465"/>
      <c r="BM128" s="441" t="str">
        <f t="shared" si="129"/>
        <v/>
      </c>
      <c r="BN128" s="661" t="s">
        <v>611</v>
      </c>
      <c r="BO128" s="661">
        <v>1</v>
      </c>
      <c r="BP128" s="441"/>
      <c r="BQ128" s="441"/>
      <c r="BR128" s="663"/>
      <c r="BS128" s="663"/>
      <c r="BT128" s="663"/>
      <c r="BU128" s="663"/>
      <c r="BV128" s="663"/>
      <c r="BW128" s="663"/>
      <c r="BX128" s="663"/>
      <c r="BY128" s="663"/>
      <c r="BZ128" s="441"/>
      <c r="CA128" s="695"/>
      <c r="CB128" s="696"/>
      <c r="CC128" s="499"/>
      <c r="CD128" s="192">
        <v>1</v>
      </c>
      <c r="CE128" s="177" t="str">
        <f>IF($I128="","",IFERROR(INDEX(#REF!,MATCH('一覧（改訂後・学校空調は中規模で表示ver）'!$I69,#REF!,0),MATCH($CD$4,#REF!,0)),""))</f>
        <v/>
      </c>
      <c r="CF128" s="178" t="str">
        <f t="shared" si="131"/>
        <v/>
      </c>
      <c r="CG128" s="176" t="str">
        <f t="shared" si="87"/>
        <v/>
      </c>
      <c r="CH128" s="179"/>
      <c r="CI128" s="106" t="str">
        <f t="shared" si="88"/>
        <v/>
      </c>
      <c r="CJ128" s="75" t="str">
        <f>IF(OR($CI128="",$I128=""),"",INDEX(#REF!,MATCH($I128,#REF!,0),MATCH(CI$4,#REF!,0)))</f>
        <v/>
      </c>
      <c r="CK128" s="180" t="str">
        <f t="shared" si="89"/>
        <v/>
      </c>
      <c r="CL128" s="75">
        <v>1</v>
      </c>
      <c r="CM128" s="181" t="str">
        <f t="shared" si="104"/>
        <v/>
      </c>
      <c r="CN128" s="107" t="e">
        <f>IF(OR(O128="",TYPE(O128)&lt;&gt;1),"",IF(OR(BM128="",INDEX(#REF!,MATCH('一覧（改訂後・学校空調は中規模で表示ver）'!$Q69,#REF!,0),MATCH('一覧（改訂後・学校空調は中規模で表示ver）'!CN$4,#REF!,0))="",INDEX(#REF!,MATCH('一覧（改訂後・学校空調は中規模で表示ver）'!$Q69,#REF!,0),MATCH('一覧（改訂後・学校空調は中規模で表示ver）'!CN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N$4,#REF!,0))+$L128)))</f>
        <v>#REF!</v>
      </c>
      <c r="CO128" s="75" t="e">
        <f>IF(OR(CN128="",$I128=""),"",IF(AND(CN128&lt;&gt;"",$CI128=CN128),INDEX(#REF!,MATCH($I128,#REF!,0),MATCH(CN$4,#REF!,0))+35,INDEX(#REF!,MATCH($I128,#REF!,0),MATCH(CN$4,#REF!,0))))</f>
        <v>#REF!</v>
      </c>
      <c r="CP128" s="180" t="e">
        <f t="shared" si="105"/>
        <v>#REF!</v>
      </c>
      <c r="CQ128" s="75">
        <v>1</v>
      </c>
      <c r="CR128" s="181" t="e">
        <f t="shared" si="106"/>
        <v>#REF!</v>
      </c>
      <c r="CS128" s="107" t="e">
        <f>IF(OR(O128="",TYPE(O128)&lt;&gt;1),"",IF(OR(BM128="",INDEX(#REF!,MATCH('一覧（改訂後・学校空調は中規模で表示ver）'!Q69,#REF!,0),MATCH(CS$4,#REF!,0))="",INDEX(#REF!,MATCH('一覧（改訂後・学校空調は中規模で表示ver）'!Q69,#REF!,0),MATCH(CS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S$4,#REF!,0))+$L128)))</f>
        <v>#REF!</v>
      </c>
      <c r="CT128" s="75" t="e">
        <f>IF(OR(CS128="",$I128=""),"",IF(BL128="中規模のみで残存維持",IF(AND($CI128=CS128,CS128&lt;&gt;""),INDEX(#REF!,MATCH($I128,#REF!,0),MATCH(CN$4,#REF!,0))+35,INDEX(#REF!,MATCH($I128,#REF!,0),MATCH(CN$4,#REF!,0))),IF(AND($CI128=CS128,CS128&lt;&gt;""),INDEX(#REF!,MATCH($I128,#REF!,0),MATCH(CI$4,#REF!,0))+35,INDEX(#REF!,MATCH($I128,#REF!,0),MATCH(CS$4,#REF!,0)))))</f>
        <v>#REF!</v>
      </c>
      <c r="CU128" s="180" t="e">
        <f t="shared" si="90"/>
        <v>#REF!</v>
      </c>
      <c r="CV128" s="75">
        <v>1</v>
      </c>
      <c r="CW128" s="181" t="e">
        <f t="shared" si="132"/>
        <v>#REF!</v>
      </c>
      <c r="CX128" s="107" t="e">
        <f>IF(OR(O128="",TYPE(O128)&lt;&gt;1),"",IF(OR(BM128="",,INDEX(#REF!,MATCH('一覧（改訂後・学校空調は中規模で表示ver）'!$Q69,#REF!,0),MATCH('一覧（改訂後・学校空調は中規模で表示ver）'!CX$4,#REF!,0))="",INDEX(#REF!,MATCH('一覧（改訂後・学校空調は中規模で表示ver）'!$Q69,#REF!,0),MATCH('一覧（改訂後・学校空調は中規模で表示ver）'!CX$4,#REF!,0))+L128&gt;=BM128),"",IF(OR(BL128="事後保全対応で更新",BL128="事後保全のみ更新せず"),"",INDEX(#REF!,MATCH('一覧（改訂後・学校空調は中規模で表示ver）'!$Q69,#REF!,0),MATCH('一覧（改訂後・学校空調は中規模で表示ver）'!CX$4,#REF!,0))+L128)))</f>
        <v>#REF!</v>
      </c>
      <c r="CY128" s="75" t="e">
        <f>IF(OR(CX128="",$I128=""),"",IF(AND(CX128&lt;&gt;"",$CI128=CX128),INDEX(#REF!,MATCH($I128,#REF!,0),MATCH(CI$4,#REF!,0))+35,INDEX(#REF!,MATCH($I128,#REF!,0),MATCH(CX$4,#REF!,0))))</f>
        <v>#REF!</v>
      </c>
      <c r="CZ128" s="180" t="e">
        <f t="shared" si="107"/>
        <v>#REF!</v>
      </c>
      <c r="DA128" s="75">
        <v>1</v>
      </c>
      <c r="DB128" s="182" t="e">
        <f t="shared" si="108"/>
        <v>#REF!</v>
      </c>
      <c r="DC128" s="109" t="str">
        <f t="shared" si="91"/>
        <v/>
      </c>
      <c r="DD128" s="76" t="str">
        <f t="shared" si="102"/>
        <v/>
      </c>
      <c r="DE128" s="82">
        <v>1</v>
      </c>
      <c r="DF128" s="183" t="str">
        <f t="shared" si="92"/>
        <v/>
      </c>
      <c r="DG128" s="85" t="str">
        <f>IF($DC128="","",INDEX(#REF!,MATCH($I128,#REF!,0),MATCH(DC$4,#REF!,0)))</f>
        <v/>
      </c>
      <c r="DH128" s="184" t="str">
        <f t="shared" si="109"/>
        <v/>
      </c>
      <c r="DI128" s="77">
        <v>3</v>
      </c>
      <c r="DJ128" s="185" t="str">
        <f t="shared" si="110"/>
        <v/>
      </c>
      <c r="DK128" s="78" t="str">
        <f t="shared" si="111"/>
        <v/>
      </c>
      <c r="DL128" s="75" t="str">
        <f>IF(OR(DK128="",$I128=""),"",IF(AND(DK128&lt;&gt;"",$CI128=DK128),INDEX(#REF!,MATCH($I128,#REF!,0),MATCH(DL$4,#REF!,0))+35,INDEX(#REF!,MATCH($I128,#REF!,0),MATCH(DL$4,#REF!,0))))</f>
        <v/>
      </c>
      <c r="DM128" s="180" t="str">
        <f t="shared" si="112"/>
        <v/>
      </c>
      <c r="DN128" s="75">
        <v>1</v>
      </c>
      <c r="DO128" s="181" t="str">
        <f t="shared" si="113"/>
        <v/>
      </c>
      <c r="DP128" s="78" t="str">
        <f t="shared" si="114"/>
        <v/>
      </c>
      <c r="DQ128" s="75" t="str">
        <f>IF(OR(DP128="",$I128=""),"",IF(AND($BM128=DP128,DP128&lt;&gt;""),INDEX(#REF!,MATCH($I128,#REF!,0),MATCH(DQ$4,#REF!,0))+35,INDEX(#REF!,MATCH($I128,#REF!,0),MATCH(DQ$4,#REF!,0))))</f>
        <v/>
      </c>
      <c r="DR128" s="180" t="str">
        <f t="shared" si="115"/>
        <v/>
      </c>
      <c r="DS128" s="75">
        <v>1</v>
      </c>
      <c r="DT128" s="181" t="str">
        <f t="shared" si="116"/>
        <v/>
      </c>
      <c r="DU128" s="78" t="str">
        <f t="shared" si="117"/>
        <v/>
      </c>
      <c r="DV128" s="75" t="str">
        <f>IF(OR(DU128="",$I128=""),"",IF(AND(DU128&lt;&gt;"",$CI128=DU128),INDEX(#REF!,MATCH($I128,#REF!,0),MATCH(DV$4,#REF!,0))+35,INDEX(#REF!,MATCH($I128,#REF!,0),MATCH(DV$4,#REF!,0))))</f>
        <v/>
      </c>
      <c r="DW128" s="180" t="str">
        <f t="shared" si="118"/>
        <v/>
      </c>
      <c r="DX128" s="75">
        <v>1</v>
      </c>
      <c r="DY128" s="154" t="str">
        <f t="shared" si="119"/>
        <v/>
      </c>
      <c r="DZ128" s="508"/>
      <c r="EA128" s="812"/>
      <c r="EB128" s="808"/>
      <c r="EC128" s="808"/>
      <c r="ED128" s="816"/>
      <c r="EE128" s="849"/>
      <c r="EF128" s="759"/>
      <c r="EG128" s="785"/>
      <c r="EH128" s="770" t="s">
        <v>627</v>
      </c>
      <c r="EI128" s="770" t="s">
        <v>627</v>
      </c>
      <c r="EJ128" s="800" t="s">
        <v>627</v>
      </c>
      <c r="EK128" s="769" t="s">
        <v>627</v>
      </c>
      <c r="EL128" s="770" t="s">
        <v>627</v>
      </c>
      <c r="EM128" s="797"/>
      <c r="EN128" s="797"/>
      <c r="EO128" s="798"/>
      <c r="EP128" s="889"/>
      <c r="EQ128" s="797"/>
      <c r="ER128" s="797"/>
      <c r="ES128" s="797"/>
      <c r="ET128" s="798"/>
      <c r="EU128" s="889"/>
      <c r="EV128" s="797"/>
      <c r="EW128" s="797"/>
      <c r="EX128" s="797"/>
      <c r="EY128" s="798"/>
      <c r="EZ128" s="889"/>
      <c r="FA128" s="797"/>
      <c r="FB128" s="797"/>
      <c r="FC128" s="797"/>
      <c r="FD128" s="798"/>
      <c r="FE128" s="889"/>
      <c r="FF128" s="797"/>
      <c r="FG128" s="797"/>
      <c r="FH128" s="797"/>
      <c r="FI128" s="798"/>
      <c r="FJ128" s="870"/>
      <c r="FK128" s="797"/>
      <c r="FL128" s="797"/>
      <c r="FM128" s="797"/>
      <c r="FN128" s="917"/>
      <c r="FO128" s="210"/>
      <c r="FP128" s="43"/>
      <c r="FQ128" s="43"/>
      <c r="FR128" s="55" t="str">
        <f t="shared" si="93"/>
        <v/>
      </c>
      <c r="FS128" s="43"/>
      <c r="FT128" s="56" t="str">
        <f>IF(AR128="","",INDEX($FZ$2:$GD$2,2,MATCH(AR128,#REF!,0)))</f>
        <v/>
      </c>
      <c r="FU128" s="57" t="str">
        <f>IF(AS128="","",INDEX($FZ$2:$GD$2,2,MATCH(AS128,#REF!,0)))</f>
        <v/>
      </c>
      <c r="FV128" s="57" t="str">
        <f>IF(AT128="","",INDEX($FZ$2:$GD$2,2,MATCH(AT128,#REF!,0)))</f>
        <v/>
      </c>
      <c r="FW128" s="57" t="str">
        <f>IF(AU128="","",INDEX($FZ$2:$GD$2,2,MATCH(AU128,#REF!,0)))</f>
        <v/>
      </c>
      <c r="FX128" s="57" t="str">
        <f>IF(AV128="","",INDEX($FZ$2:$GD$2,2,MATCH(AV128,#REF!,0)))</f>
        <v/>
      </c>
      <c r="FY128" s="57" t="str">
        <f>IF(AW128="","",INDEX($FZ$2:$GD$2,2,MATCH(AW128,#REF!,0)))</f>
        <v/>
      </c>
      <c r="FZ128" s="57" t="str">
        <f>IF(AX128="","",INDEX($FZ$2:$GD$2,2,MATCH(AX128,#REF!,0)))</f>
        <v/>
      </c>
      <c r="GA128" s="57" t="str">
        <f>IF(AY128="","",INDEX($FZ$2:$GD$2,2,MATCH(AY128,#REF!,0)))</f>
        <v/>
      </c>
      <c r="GB128" s="57" t="str">
        <f>IF(AZ128="","",INDEX($FZ$2:$GD$2,2,MATCH(AZ128,#REF!,0)))</f>
        <v/>
      </c>
      <c r="GC128" s="58" t="str">
        <f>IF(BA128="","",INDEX($FZ$2:$GD$2,2,MATCH(BA128,#REF!,0)))</f>
        <v/>
      </c>
      <c r="GD128" s="59" t="e">
        <f>SUMPRODUCT(FT128:GC128,#REF!)</f>
        <v>#REF!</v>
      </c>
      <c r="GE128" s="43"/>
      <c r="GF128" s="88" t="str">
        <f t="shared" si="94"/>
        <v/>
      </c>
      <c r="GG128" s="88" t="e">
        <f t="shared" si="95"/>
        <v>#REF!</v>
      </c>
      <c r="GH128" s="88" t="e">
        <f t="shared" si="96"/>
        <v>#REF!</v>
      </c>
      <c r="GI128" s="87" t="e">
        <f t="shared" si="97"/>
        <v>#REF!</v>
      </c>
      <c r="GJ128" s="87" t="str">
        <f t="shared" si="98"/>
        <v/>
      </c>
      <c r="GK128" s="87" t="str">
        <f t="shared" si="99"/>
        <v/>
      </c>
      <c r="GL128" s="87" t="str">
        <f t="shared" si="100"/>
        <v/>
      </c>
      <c r="GM128" s="87" t="str">
        <f t="shared" si="101"/>
        <v/>
      </c>
    </row>
    <row r="129" spans="1:195" s="13" customFormat="1" ht="22.5" customHeight="1" outlineLevel="1">
      <c r="A129" s="1014"/>
      <c r="B129" s="166"/>
      <c r="C129" s="494"/>
      <c r="D129" s="660" t="s">
        <v>374</v>
      </c>
      <c r="E129" s="991" t="s">
        <v>181</v>
      </c>
      <c r="F129" s="688"/>
      <c r="G129" s="688"/>
      <c r="H129" s="688">
        <v>1</v>
      </c>
      <c r="I129" s="663" t="s">
        <v>358</v>
      </c>
      <c r="J129" s="167"/>
      <c r="K129" s="165"/>
      <c r="L129" s="662">
        <v>1966</v>
      </c>
      <c r="M129" s="167" t="str">
        <f t="shared" si="103"/>
        <v>昭41</v>
      </c>
      <c r="N129" s="665">
        <f t="shared" si="130"/>
        <v>54</v>
      </c>
      <c r="O129" s="998">
        <v>51</v>
      </c>
      <c r="P129" s="693" t="s">
        <v>70</v>
      </c>
      <c r="Q129" s="68"/>
      <c r="R129" s="168"/>
      <c r="S129" s="168"/>
      <c r="T129" s="169"/>
      <c r="U129" s="461" t="e">
        <f t="shared" si="120"/>
        <v>#DIV/0!</v>
      </c>
      <c r="V129" s="461" t="e">
        <f t="shared" si="121"/>
        <v>#DIV/0!</v>
      </c>
      <c r="W129" s="462" t="e">
        <f t="shared" si="122"/>
        <v>#DIV/0!</v>
      </c>
      <c r="X129" s="68"/>
      <c r="Y129" s="68"/>
      <c r="Z129" s="68"/>
      <c r="AA129" s="68"/>
      <c r="AB129" s="68"/>
      <c r="AC129" s="79" t="str">
        <f t="shared" si="123"/>
        <v>7: 100㎡未満</v>
      </c>
      <c r="AD129" s="69"/>
      <c r="AE129" s="69" t="str">
        <f t="shared" si="124"/>
        <v/>
      </c>
      <c r="AF129" s="170"/>
      <c r="AG129" s="170"/>
      <c r="AH129" s="171"/>
      <c r="AI129" s="170"/>
      <c r="AJ129" s="170"/>
      <c r="AK129" s="170"/>
      <c r="AL129" s="172"/>
      <c r="AM129" s="172"/>
      <c r="AN129" s="172"/>
      <c r="AO129" s="172"/>
      <c r="AP129" s="173"/>
      <c r="AQ129" s="463" t="str">
        <f t="shared" si="125"/>
        <v/>
      </c>
      <c r="AR129" s="464"/>
      <c r="AS129" s="464"/>
      <c r="AT129" s="464"/>
      <c r="AU129" s="464"/>
      <c r="AV129" s="464"/>
      <c r="AW129" s="464"/>
      <c r="AX129" s="464"/>
      <c r="AY129" s="464"/>
      <c r="AZ129" s="464"/>
      <c r="BA129" s="464"/>
      <c r="BB129" s="68">
        <f t="shared" si="126"/>
        <v>49</v>
      </c>
      <c r="BC129" s="68"/>
      <c r="BD129" s="68">
        <f t="shared" si="127"/>
        <v>49</v>
      </c>
      <c r="BE129" s="69" t="e">
        <f t="shared" si="133"/>
        <v>#REF!</v>
      </c>
      <c r="BF129" s="146"/>
      <c r="BG129" s="465"/>
      <c r="BH129" s="466"/>
      <c r="BI129" s="174"/>
      <c r="BJ129" s="175"/>
      <c r="BK129" s="467"/>
      <c r="BL129" s="465"/>
      <c r="BM129" s="441" t="str">
        <f t="shared" si="129"/>
        <v/>
      </c>
      <c r="BN129" s="663" t="s">
        <v>70</v>
      </c>
      <c r="BO129" s="663">
        <v>1</v>
      </c>
      <c r="BP129" s="441"/>
      <c r="BQ129" s="441"/>
      <c r="BR129" s="663"/>
      <c r="BS129" s="663"/>
      <c r="BT129" s="663"/>
      <c r="BU129" s="663"/>
      <c r="BV129" s="663"/>
      <c r="BW129" s="663"/>
      <c r="BX129" s="663"/>
      <c r="BY129" s="663"/>
      <c r="BZ129" s="441"/>
      <c r="CA129" s="695"/>
      <c r="CB129" s="696"/>
      <c r="CC129" s="499"/>
      <c r="CD129" s="192">
        <v>1</v>
      </c>
      <c r="CE129" s="177" t="str">
        <f>IF($I129="","",IFERROR(INDEX(#REF!,MATCH('一覧（改訂後・学校空調は中規模で表示ver）'!$I72,#REF!,0),MATCH($CD$4,#REF!,0)),""))</f>
        <v/>
      </c>
      <c r="CF129" s="178" t="str">
        <f t="shared" si="131"/>
        <v/>
      </c>
      <c r="CG129" s="176" t="str">
        <f t="shared" si="87"/>
        <v/>
      </c>
      <c r="CH129" s="179"/>
      <c r="CI129" s="106" t="str">
        <f t="shared" si="88"/>
        <v/>
      </c>
      <c r="CJ129" s="75" t="str">
        <f>IF(OR($CI129="",$I129=""),"",INDEX(#REF!,MATCH($I129,#REF!,0),MATCH(CI$4,#REF!,0)))</f>
        <v/>
      </c>
      <c r="CK129" s="180" t="str">
        <f t="shared" si="89"/>
        <v/>
      </c>
      <c r="CL129" s="75">
        <v>1</v>
      </c>
      <c r="CM129" s="181" t="str">
        <f t="shared" si="104"/>
        <v/>
      </c>
      <c r="CN129" s="107" t="e">
        <f>IF(OR(O129="",TYPE(O129)&lt;&gt;1),"",IF(OR(BM129="",INDEX(#REF!,MATCH('一覧（改訂後・学校空調は中規模で表示ver）'!$Q72,#REF!,0),MATCH('一覧（改訂後・学校空調は中規模で表示ver）'!CN$4,#REF!,0))="",INDEX(#REF!,MATCH('一覧（改訂後・学校空調は中規模で表示ver）'!$Q72,#REF!,0),MATCH('一覧（改訂後・学校空調は中規模で表示ver）'!CN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N$4,#REF!,0))+$L129)))</f>
        <v>#REF!</v>
      </c>
      <c r="CO129" s="75" t="e">
        <f>IF(OR(CN129="",$I129=""),"",IF(AND(CN129&lt;&gt;"",$CI129=CN129),INDEX(#REF!,MATCH($I129,#REF!,0),MATCH(CN$4,#REF!,0))+35,INDEX(#REF!,MATCH($I129,#REF!,0),MATCH(CN$4,#REF!,0))))</f>
        <v>#REF!</v>
      </c>
      <c r="CP129" s="180" t="e">
        <f t="shared" si="105"/>
        <v>#REF!</v>
      </c>
      <c r="CQ129" s="75">
        <v>1</v>
      </c>
      <c r="CR129" s="181" t="e">
        <f t="shared" si="106"/>
        <v>#REF!</v>
      </c>
      <c r="CS129" s="107" t="e">
        <f>IF(OR(O129="",TYPE(O129)&lt;&gt;1),"",IF(OR(BM129="",INDEX(#REF!,MATCH('一覧（改訂後・学校空調は中規模で表示ver）'!Q72,#REF!,0),MATCH(CS$4,#REF!,0))="",INDEX(#REF!,MATCH('一覧（改訂後・学校空調は中規模で表示ver）'!Q72,#REF!,0),MATCH(CS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S$4,#REF!,0))+$L129)))</f>
        <v>#REF!</v>
      </c>
      <c r="CT129" s="75" t="e">
        <f>IF(OR(CS129="",$I129=""),"",IF(BL129="中規模のみで残存維持",IF(AND($CI129=CS129,CS129&lt;&gt;""),INDEX(#REF!,MATCH($I129,#REF!,0),MATCH(CN$4,#REF!,0))+35,INDEX(#REF!,MATCH($I129,#REF!,0),MATCH(CN$4,#REF!,0))),IF(AND($CI129=CS129,CS129&lt;&gt;""),INDEX(#REF!,MATCH($I129,#REF!,0),MATCH(CI$4,#REF!,0))+35,INDEX(#REF!,MATCH($I129,#REF!,0),MATCH(CS$4,#REF!,0)))))</f>
        <v>#REF!</v>
      </c>
      <c r="CU129" s="180" t="e">
        <f t="shared" si="90"/>
        <v>#REF!</v>
      </c>
      <c r="CV129" s="75">
        <v>1</v>
      </c>
      <c r="CW129" s="181" t="e">
        <f t="shared" si="132"/>
        <v>#REF!</v>
      </c>
      <c r="CX129" s="107" t="e">
        <f>IF(OR(O129="",TYPE(O129)&lt;&gt;1),"",IF(OR(BM129="",,INDEX(#REF!,MATCH('一覧（改訂後・学校空調は中規模で表示ver）'!$Q72,#REF!,0),MATCH('一覧（改訂後・学校空調は中規模で表示ver）'!CX$4,#REF!,0))="",INDEX(#REF!,MATCH('一覧（改訂後・学校空調は中規模で表示ver）'!$Q72,#REF!,0),MATCH('一覧（改訂後・学校空調は中規模で表示ver）'!CX$4,#REF!,0))+L129&gt;=BM129),"",IF(OR(BL129="事後保全対応で更新",BL129="事後保全のみ更新せず"),"",INDEX(#REF!,MATCH('一覧（改訂後・学校空調は中規模で表示ver）'!$Q72,#REF!,0),MATCH('一覧（改訂後・学校空調は中規模で表示ver）'!CX$4,#REF!,0))+L129)))</f>
        <v>#REF!</v>
      </c>
      <c r="CY129" s="75" t="e">
        <f>IF(OR(CX129="",$I129=""),"",IF(AND(CX129&lt;&gt;"",$CI129=CX129),INDEX(#REF!,MATCH($I129,#REF!,0),MATCH(CI$4,#REF!,0))+35,INDEX(#REF!,MATCH($I129,#REF!,0),MATCH(CX$4,#REF!,0))))</f>
        <v>#REF!</v>
      </c>
      <c r="CZ129" s="180" t="e">
        <f t="shared" si="107"/>
        <v>#REF!</v>
      </c>
      <c r="DA129" s="75">
        <v>1</v>
      </c>
      <c r="DB129" s="182" t="e">
        <f t="shared" si="108"/>
        <v>#REF!</v>
      </c>
      <c r="DC129" s="109" t="str">
        <f t="shared" si="91"/>
        <v/>
      </c>
      <c r="DD129" s="76" t="str">
        <f t="shared" si="102"/>
        <v/>
      </c>
      <c r="DE129" s="82">
        <v>1</v>
      </c>
      <c r="DF129" s="183" t="str">
        <f t="shared" si="92"/>
        <v/>
      </c>
      <c r="DG129" s="85" t="str">
        <f>IF($DC129="","",INDEX(#REF!,MATCH($I129,#REF!,0),MATCH(DC$4,#REF!,0)))</f>
        <v/>
      </c>
      <c r="DH129" s="184" t="str">
        <f t="shared" si="109"/>
        <v/>
      </c>
      <c r="DI129" s="77">
        <v>3</v>
      </c>
      <c r="DJ129" s="185" t="str">
        <f t="shared" si="110"/>
        <v/>
      </c>
      <c r="DK129" s="78" t="str">
        <f t="shared" si="111"/>
        <v/>
      </c>
      <c r="DL129" s="75" t="str">
        <f>IF(OR(DK129="",$I129=""),"",IF(AND(DK129&lt;&gt;"",$CI129=DK129),INDEX(#REF!,MATCH($I129,#REF!,0),MATCH(DL$4,#REF!,0))+35,INDEX(#REF!,MATCH($I129,#REF!,0),MATCH(DL$4,#REF!,0))))</f>
        <v/>
      </c>
      <c r="DM129" s="180" t="str">
        <f t="shared" si="112"/>
        <v/>
      </c>
      <c r="DN129" s="75">
        <v>1</v>
      </c>
      <c r="DO129" s="181" t="str">
        <f t="shared" si="113"/>
        <v/>
      </c>
      <c r="DP129" s="78" t="str">
        <f t="shared" si="114"/>
        <v/>
      </c>
      <c r="DQ129" s="75" t="str">
        <f>IF(OR(DP129="",$I129=""),"",IF(AND($BM129=DP129,DP129&lt;&gt;""),INDEX(#REF!,MATCH($I129,#REF!,0),MATCH(DQ$4,#REF!,0))+35,INDEX(#REF!,MATCH($I129,#REF!,0),MATCH(DQ$4,#REF!,0))))</f>
        <v/>
      </c>
      <c r="DR129" s="180" t="str">
        <f t="shared" si="115"/>
        <v/>
      </c>
      <c r="DS129" s="75">
        <v>1</v>
      </c>
      <c r="DT129" s="181" t="str">
        <f t="shared" si="116"/>
        <v/>
      </c>
      <c r="DU129" s="78" t="str">
        <f t="shared" si="117"/>
        <v/>
      </c>
      <c r="DV129" s="75" t="str">
        <f>IF(OR(DU129="",$I129=""),"",IF(AND(DU129&lt;&gt;"",$CI129=DU129),INDEX(#REF!,MATCH($I129,#REF!,0),MATCH(DV$4,#REF!,0))+35,INDEX(#REF!,MATCH($I129,#REF!,0),MATCH(DV$4,#REF!,0))))</f>
        <v/>
      </c>
      <c r="DW129" s="180" t="str">
        <f t="shared" si="118"/>
        <v/>
      </c>
      <c r="DX129" s="75">
        <v>1</v>
      </c>
      <c r="DY129" s="154" t="str">
        <f t="shared" si="119"/>
        <v/>
      </c>
      <c r="DZ129" s="508"/>
      <c r="EA129" s="812"/>
      <c r="EB129" s="808"/>
      <c r="EC129" s="808"/>
      <c r="ED129" s="816"/>
      <c r="EE129" s="854"/>
      <c r="EF129" s="787"/>
      <c r="EG129" s="792"/>
      <c r="EH129" s="801"/>
      <c r="EI129" s="792"/>
      <c r="EJ129" s="790"/>
      <c r="EK129" s="791"/>
      <c r="EL129" s="792"/>
      <c r="EM129" s="792"/>
      <c r="EN129" s="788"/>
      <c r="EO129" s="789"/>
      <c r="EP129" s="787"/>
      <c r="EQ129" s="788"/>
      <c r="ER129" s="788"/>
      <c r="ES129" s="788"/>
      <c r="ET129" s="789"/>
      <c r="EU129" s="787"/>
      <c r="EV129" s="788"/>
      <c r="EW129" s="788"/>
      <c r="EX129" s="788"/>
      <c r="EY129" s="789"/>
      <c r="EZ129" s="787"/>
      <c r="FA129" s="788"/>
      <c r="FB129" s="788"/>
      <c r="FC129" s="788"/>
      <c r="FD129" s="789"/>
      <c r="FE129" s="787"/>
      <c r="FF129" s="788"/>
      <c r="FG129" s="788"/>
      <c r="FH129" s="788"/>
      <c r="FI129" s="789"/>
      <c r="FJ129" s="867"/>
      <c r="FK129" s="788"/>
      <c r="FL129" s="788"/>
      <c r="FM129" s="792"/>
      <c r="FN129" s="918"/>
      <c r="FO129" s="210"/>
      <c r="FP129" s="43"/>
      <c r="FQ129" s="43"/>
      <c r="FR129" s="55" t="str">
        <f t="shared" si="93"/>
        <v/>
      </c>
      <c r="FS129" s="43"/>
      <c r="FT129" s="56" t="str">
        <f>IF(AR129="","",INDEX($FZ$2:$GD$2,2,MATCH(AR129,#REF!,0)))</f>
        <v/>
      </c>
      <c r="FU129" s="57" t="str">
        <f>IF(AS129="","",INDEX($FZ$2:$GD$2,2,MATCH(AS129,#REF!,0)))</f>
        <v/>
      </c>
      <c r="FV129" s="57" t="str">
        <f>IF(AT129="","",INDEX($FZ$2:$GD$2,2,MATCH(AT129,#REF!,0)))</f>
        <v/>
      </c>
      <c r="FW129" s="57" t="str">
        <f>IF(AU129="","",INDEX($FZ$2:$GD$2,2,MATCH(AU129,#REF!,0)))</f>
        <v/>
      </c>
      <c r="FX129" s="57" t="str">
        <f>IF(AV129="","",INDEX($FZ$2:$GD$2,2,MATCH(AV129,#REF!,0)))</f>
        <v/>
      </c>
      <c r="FY129" s="57" t="str">
        <f>IF(AW129="","",INDEX($FZ$2:$GD$2,2,MATCH(AW129,#REF!,0)))</f>
        <v/>
      </c>
      <c r="FZ129" s="57" t="str">
        <f>IF(AX129="","",INDEX($FZ$2:$GD$2,2,MATCH(AX129,#REF!,0)))</f>
        <v/>
      </c>
      <c r="GA129" s="57" t="str">
        <f>IF(AY129="","",INDEX($FZ$2:$GD$2,2,MATCH(AY129,#REF!,0)))</f>
        <v/>
      </c>
      <c r="GB129" s="57" t="str">
        <f>IF(AZ129="","",INDEX($FZ$2:$GD$2,2,MATCH(AZ129,#REF!,0)))</f>
        <v/>
      </c>
      <c r="GC129" s="58" t="str">
        <f>IF(BA129="","",INDEX($FZ$2:$GD$2,2,MATCH(BA129,#REF!,0)))</f>
        <v/>
      </c>
      <c r="GD129" s="59" t="e">
        <f>SUMPRODUCT(FT129:GC129,#REF!)</f>
        <v>#REF!</v>
      </c>
      <c r="GE129" s="43"/>
      <c r="GF129" s="88" t="str">
        <f t="shared" si="94"/>
        <v/>
      </c>
      <c r="GG129" s="88" t="e">
        <f t="shared" si="95"/>
        <v>#REF!</v>
      </c>
      <c r="GH129" s="88" t="e">
        <f t="shared" si="96"/>
        <v>#REF!</v>
      </c>
      <c r="GI129" s="87" t="e">
        <f t="shared" si="97"/>
        <v>#REF!</v>
      </c>
      <c r="GJ129" s="87" t="str">
        <f t="shared" si="98"/>
        <v/>
      </c>
      <c r="GK129" s="87" t="str">
        <f t="shared" si="99"/>
        <v/>
      </c>
      <c r="GL129" s="87" t="str">
        <f t="shared" si="100"/>
        <v/>
      </c>
      <c r="GM129" s="87" t="str">
        <f t="shared" si="101"/>
        <v/>
      </c>
    </row>
    <row r="130" spans="1:195" s="13" customFormat="1" ht="22.5" customHeight="1" outlineLevel="1">
      <c r="A130" s="1014"/>
      <c r="B130" s="166"/>
      <c r="C130" s="494"/>
      <c r="D130" s="660" t="s">
        <v>642</v>
      </c>
      <c r="E130" s="991" t="s">
        <v>263</v>
      </c>
      <c r="F130" s="688">
        <v>1</v>
      </c>
      <c r="G130" s="688">
        <v>1</v>
      </c>
      <c r="H130" s="688">
        <v>1</v>
      </c>
      <c r="I130" s="663" t="s">
        <v>358</v>
      </c>
      <c r="J130" s="167"/>
      <c r="K130" s="165"/>
      <c r="L130" s="665">
        <v>2022</v>
      </c>
      <c r="M130" s="167" t="str">
        <f>IF(OR(L130="",TYPE(L130)&lt;&gt;1),"",TEXT(DATEVALUE(L130&amp;"/1/1"),"gge"))</f>
        <v>令4</v>
      </c>
      <c r="N130" s="665" t="s">
        <v>601</v>
      </c>
      <c r="O130" s="995">
        <v>323.5</v>
      </c>
      <c r="P130" s="694" t="s">
        <v>91</v>
      </c>
      <c r="Q130" s="68"/>
      <c r="R130" s="168"/>
      <c r="S130" s="168"/>
      <c r="T130" s="169"/>
      <c r="U130" s="461" t="e">
        <f>IF(OR(TYPE(O130)&lt;&gt;1,O130=""),"",IF(O130=0,0,ROUND(O130/(R130+S130)*1.1,0)))</f>
        <v>#DIV/0!</v>
      </c>
      <c r="V130" s="461" t="e">
        <f>IF(OR(TYPE(O130)&lt;&gt;1,O130=""),"",IF(O130=0,0,ROUND((O130/(R130+S130))^0.5*1.1*4*(4*R130+1)*0.7,0)))</f>
        <v>#DIV/0!</v>
      </c>
      <c r="W130" s="462" t="e">
        <f>IF(OR(TYPE(O130)&lt;&gt;1,O130=""),"",IF(O130=0,0,ROUND((O130/(R130+S130))^0.5*1.1*4*(4*R130+1)*0.3,0)))</f>
        <v>#DIV/0!</v>
      </c>
      <c r="X130" s="68"/>
      <c r="Y130" s="68"/>
      <c r="Z130" s="68"/>
      <c r="AA130" s="68"/>
      <c r="AB130" s="68"/>
      <c r="AC130" s="79" t="str">
        <f>IF(OR(O130="",TYPE(O130)&lt;&gt;1),"",IF(O130&gt;=5000,"1: 5,000㎡以上",IF(O130&gt;=3000,"2: 3,000㎡以上",IF(O130&gt;=1000,"3: 1,000㎡以上",IF(O130&gt;=500,"4: 500㎡以上",IF(O130&gt;=200,"5: 200㎡以上",IF(O130&gt;=100,"6: 100㎡以上",IF(O130&gt;=0,"7: 100㎡未満",""))))))))</f>
        <v>5: 200㎡以上</v>
      </c>
      <c r="AD130" s="69"/>
      <c r="AE130" s="69" t="str">
        <f>IF(AD130="","",AD130-L130)</f>
        <v/>
      </c>
      <c r="AF130" s="170"/>
      <c r="AG130" s="170"/>
      <c r="AH130" s="171"/>
      <c r="AI130" s="170"/>
      <c r="AJ130" s="170"/>
      <c r="AK130" s="170"/>
      <c r="AL130" s="172"/>
      <c r="AM130" s="172"/>
      <c r="AN130" s="172"/>
      <c r="AO130" s="172"/>
      <c r="AP130" s="173"/>
      <c r="AQ130" s="463" t="str">
        <f>IF(OR(AP130="",BB130=""),"",IF(OR(AP130="80年以上",AP130="躯体補修の上80年以上"),80-BB130,IF(OR(AP130="60年以上80年未満",AP130="躯体補修の上60年未満"),IF(TYPE(AN130)=1,AN130-BB130,80-BB130),IF(OR(AP130="60年未満",AP130="60年"),60-BB130,IF(AP130="40年",40-BB130,"")))))</f>
        <v/>
      </c>
      <c r="AR130" s="464"/>
      <c r="AS130" s="464"/>
      <c r="AT130" s="464"/>
      <c r="AU130" s="464"/>
      <c r="AV130" s="464"/>
      <c r="AW130" s="464"/>
      <c r="AX130" s="464"/>
      <c r="AY130" s="464"/>
      <c r="AZ130" s="464"/>
      <c r="BA130" s="464"/>
      <c r="BB130" s="68">
        <f>IF(AND(TYPE(B$4)=1,B$4&lt;&gt;"",TYPE(L130)=1,L130&lt;&gt;""),B$4-L130,"")</f>
        <v>-7</v>
      </c>
      <c r="BC130" s="68"/>
      <c r="BD130" s="68">
        <f>IF(BB130="","",BB130+BC130)</f>
        <v>-7</v>
      </c>
      <c r="BE130" s="69" t="e">
        <f t="shared" si="133"/>
        <v>#REF!</v>
      </c>
      <c r="BF130" s="146"/>
      <c r="BG130" s="465"/>
      <c r="BH130" s="466"/>
      <c r="BI130" s="174"/>
      <c r="BJ130" s="175"/>
      <c r="BK130" s="467"/>
      <c r="BL130" s="465"/>
      <c r="BM130" s="441" t="str">
        <f>IF(OR(B$4="",AQ130=""),"",AQ130+B$4)</f>
        <v/>
      </c>
      <c r="BN130" s="661" t="s">
        <v>91</v>
      </c>
      <c r="BO130" s="663">
        <v>1</v>
      </c>
      <c r="BP130" s="441" t="s">
        <v>0</v>
      </c>
      <c r="BQ130" s="441"/>
      <c r="BR130" s="663"/>
      <c r="BS130" s="663"/>
      <c r="BT130" s="663"/>
      <c r="BU130" s="663"/>
      <c r="BV130" s="663"/>
      <c r="BW130" s="663"/>
      <c r="BX130" s="663"/>
      <c r="BY130" s="663"/>
      <c r="BZ130" s="441" t="s">
        <v>3</v>
      </c>
      <c r="CA130" s="695"/>
      <c r="CB130" s="696"/>
      <c r="CC130" s="499"/>
      <c r="CD130" s="192">
        <v>1</v>
      </c>
      <c r="CE130" s="177" t="str">
        <f>IF($I130="","",IFERROR(INDEX(#REF!,MATCH('一覧（改訂後・学校空調は中規模で表示ver）'!$I126,#REF!,0),MATCH($CD$4,#REF!,0)),""))</f>
        <v/>
      </c>
      <c r="CF130" s="178" t="str">
        <f t="shared" si="131"/>
        <v/>
      </c>
      <c r="CG130" s="176" t="str">
        <f t="shared" si="87"/>
        <v/>
      </c>
      <c r="CH130" s="179"/>
      <c r="CI130" s="106" t="str">
        <f t="shared" si="88"/>
        <v/>
      </c>
      <c r="CJ130" s="75" t="str">
        <f>IF(OR($CI130="",$I130=""),"",INDEX(#REF!,MATCH($I130,#REF!,0),MATCH(CI$4,#REF!,0)))</f>
        <v/>
      </c>
      <c r="CK130" s="180" t="str">
        <f t="shared" si="89"/>
        <v/>
      </c>
      <c r="CL130" s="75">
        <v>1</v>
      </c>
      <c r="CM130" s="181" t="str">
        <f>IF(CI130="","",CK130/CL130)</f>
        <v/>
      </c>
      <c r="CN130" s="107" t="e">
        <f>IF(OR(O130="",TYPE(O130)&lt;&gt;1),"",IF(OR(BM130="",INDEX(#REF!,MATCH('一覧（改訂後・学校空調は中規模で表示ver）'!$Q126,#REF!,0),MATCH('一覧（改訂後・学校空調は中規模で表示ver）'!CN$4,#REF!,0))="",INDEX(#REF!,MATCH('一覧（改訂後・学校空調は中規模で表示ver）'!$Q126,#REF!,0),MATCH('一覧（改訂後・学校空調は中規模で表示ver）'!CN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N$4,#REF!,0))+$L130)))</f>
        <v>#REF!</v>
      </c>
      <c r="CO130" s="75" t="e">
        <f>IF(OR(CN130="",$I130=""),"",IF(AND(CN130&lt;&gt;"",$CI130=CN130),INDEX(#REF!,MATCH($I130,#REF!,0),MATCH(CN$4,#REF!,0))+35,INDEX(#REF!,MATCH($I130,#REF!,0),MATCH(CN$4,#REF!,0))))</f>
        <v>#REF!</v>
      </c>
      <c r="CP130" s="180" t="e">
        <f>IF(OR(CN130="",$O130="",TYPE($O130)&lt;&gt;1),"",ROUND($O130*CO130,0))</f>
        <v>#REF!</v>
      </c>
      <c r="CQ130" s="75">
        <v>1</v>
      </c>
      <c r="CR130" s="181" t="e">
        <f>IF(CN130="","",CP130/CQ130)</f>
        <v>#REF!</v>
      </c>
      <c r="CS130" s="107" t="e">
        <f>IF(OR(O130="",TYPE(O130)&lt;&gt;1),"",IF(OR(BM130="",INDEX(#REF!,MATCH('一覧（改訂後・学校空調は中規模で表示ver）'!Q126,#REF!,0),MATCH(CS$4,#REF!,0))="",INDEX(#REF!,MATCH('一覧（改訂後・学校空調は中規模で表示ver）'!Q126,#REF!,0),MATCH(CS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S$4,#REF!,0))+$L130)))</f>
        <v>#REF!</v>
      </c>
      <c r="CT130" s="75" t="e">
        <f>IF(OR(CS130="",$I130=""),"",IF(BL130="中規模のみで残存維持",IF(AND($CI130=CS130,CS130&lt;&gt;""),INDEX(#REF!,MATCH($I130,#REF!,0),MATCH(CN$4,#REF!,0))+35,INDEX(#REF!,MATCH($I130,#REF!,0),MATCH(CN$4,#REF!,0))),IF(AND($CI130=CS130,CS130&lt;&gt;""),INDEX(#REF!,MATCH($I130,#REF!,0),MATCH(CI$4,#REF!,0))+35,INDEX(#REF!,MATCH($I130,#REF!,0),MATCH(CS$4,#REF!,0)))))</f>
        <v>#REF!</v>
      </c>
      <c r="CU130" s="180" t="e">
        <f t="shared" si="90"/>
        <v>#REF!</v>
      </c>
      <c r="CV130" s="75">
        <v>1</v>
      </c>
      <c r="CW130" s="181" t="e">
        <f>IF(CS130="","",CU130/CV130)</f>
        <v>#REF!</v>
      </c>
      <c r="CX130" s="107" t="e">
        <f>IF(OR(O130="",TYPE(O130)&lt;&gt;1),"",IF(OR(BM130="",,INDEX(#REF!,MATCH('一覧（改訂後・学校空調は中規模で表示ver）'!$Q126,#REF!,0),MATCH('一覧（改訂後・学校空調は中規模で表示ver）'!CX$4,#REF!,0))="",INDEX(#REF!,MATCH('一覧（改訂後・学校空調は中規模で表示ver）'!$Q126,#REF!,0),MATCH('一覧（改訂後・学校空調は中規模で表示ver）'!CX$4,#REF!,0))+L130&gt;=BM130),"",IF(OR(BL130="事後保全対応で更新",BL130="事後保全のみ更新せず"),"",INDEX(#REF!,MATCH('一覧（改訂後・学校空調は中規模で表示ver）'!$Q126,#REF!,0),MATCH('一覧（改訂後・学校空調は中規模で表示ver）'!CX$4,#REF!,0))+L130)))</f>
        <v>#REF!</v>
      </c>
      <c r="CY130" s="75" t="e">
        <f>IF(OR(CX130="",$I130=""),"",IF(AND(CX130&lt;&gt;"",$CI130=CX130),INDEX(#REF!,MATCH($I130,#REF!,0),MATCH(CI$4,#REF!,0))+35,INDEX(#REF!,MATCH($I130,#REF!,0),MATCH(CX$4,#REF!,0))))</f>
        <v>#REF!</v>
      </c>
      <c r="CZ130" s="180" t="e">
        <f>IF(OR(CX130="",$O130="",TYPE($O130)&lt;&gt;1),"",ROUND($O130*CY130,0))</f>
        <v>#REF!</v>
      </c>
      <c r="DA130" s="75">
        <v>1</v>
      </c>
      <c r="DB130" s="182" t="e">
        <f>IF($CX130="","",$CZ130/$DA130)</f>
        <v>#REF!</v>
      </c>
      <c r="DC130" s="109" t="str">
        <f t="shared" si="91"/>
        <v/>
      </c>
      <c r="DD130" s="76" t="str">
        <f t="shared" si="102"/>
        <v/>
      </c>
      <c r="DE130" s="82">
        <v>1</v>
      </c>
      <c r="DF130" s="183" t="str">
        <f t="shared" si="92"/>
        <v/>
      </c>
      <c r="DG130" s="85" t="str">
        <f>IF($DC130="","",INDEX(#REF!,MATCH($I130,#REF!,0),MATCH(DC$4,#REF!,0)))</f>
        <v/>
      </c>
      <c r="DH130" s="184" t="str">
        <f>IF(OR(DF130="",TYPE(DF130)&lt;&gt;1),"",ROUND(DF130*DG130,0))</f>
        <v/>
      </c>
      <c r="DI130" s="77">
        <v>3</v>
      </c>
      <c r="DJ130" s="185" t="str">
        <f>IF(DH130="","",DH130/DI130)</f>
        <v/>
      </c>
      <c r="DK130" s="78" t="str">
        <f>IF(DC130="","",DC130+20)</f>
        <v/>
      </c>
      <c r="DL130" s="75" t="str">
        <f>IF(OR(DK130="",$I130=""),"",IF(AND(DK130&lt;&gt;"",$CI130=DK130),INDEX(#REF!,MATCH($I130,#REF!,0),MATCH(DL$4,#REF!,0))+35,INDEX(#REF!,MATCH($I130,#REF!,0),MATCH(DL$4,#REF!,0))))</f>
        <v/>
      </c>
      <c r="DM130" s="180" t="str">
        <f>IF(OR(DK130="",$DF130="",TYPE($DF130)&lt;&gt;1),"",ROUND($DF130*DL130,0))</f>
        <v/>
      </c>
      <c r="DN130" s="75">
        <v>1</v>
      </c>
      <c r="DO130" s="181" t="str">
        <f>IF(DK130="","",DM130/DN130)</f>
        <v/>
      </c>
      <c r="DP130" s="78" t="str">
        <f>IF(DC130="","",IF(OR(DD130="RC",DD130="SRC",DD130="S"),DC130+40,""))</f>
        <v/>
      </c>
      <c r="DQ130" s="75" t="str">
        <f>IF(OR(DP130="",$I130=""),"",IF(AND($BM130=DP130,DP130&lt;&gt;""),INDEX(#REF!,MATCH($I130,#REF!,0),MATCH(DQ$4,#REF!,0))+35,INDEX(#REF!,MATCH($I130,#REF!,0),MATCH(DQ$4,#REF!,0))))</f>
        <v/>
      </c>
      <c r="DR130" s="180" t="str">
        <f>IF(OR(DP130="",$DF130="",TYPE($DF130)&lt;&gt;1),"",ROUND($DF130*DQ130,0))</f>
        <v/>
      </c>
      <c r="DS130" s="75">
        <v>1</v>
      </c>
      <c r="DT130" s="181" t="str">
        <f>IF($DP130="","",$DR130/$DS130)</f>
        <v/>
      </c>
      <c r="DU130" s="78" t="str">
        <f>IF(DC130="","",IF(OR(DD130="RC",DD130="SRC"),DC130+60,""))</f>
        <v/>
      </c>
      <c r="DV130" s="75" t="str">
        <f>IF(OR(DU130="",$I130=""),"",IF(AND(DU130&lt;&gt;"",$CI130=DU130),INDEX(#REF!,MATCH($I130,#REF!,0),MATCH(DV$4,#REF!,0))+35,INDEX(#REF!,MATCH($I130,#REF!,0),MATCH(DV$4,#REF!,0))))</f>
        <v/>
      </c>
      <c r="DW130" s="180" t="str">
        <f>IF(OR(DU130="",$DF130="",TYPE($DF130)&lt;&gt;1),"",ROUND($DF130*DV130,0))</f>
        <v/>
      </c>
      <c r="DX130" s="75">
        <v>1</v>
      </c>
      <c r="DY130" s="154" t="str">
        <f>IF($DU130="","",$DW130/$DX130)</f>
        <v/>
      </c>
      <c r="DZ130" s="508"/>
      <c r="EA130" s="812"/>
      <c r="EB130" s="808"/>
      <c r="EC130" s="808"/>
      <c r="ED130" s="799" t="s">
        <v>627</v>
      </c>
      <c r="EE130" s="844" t="s">
        <v>627</v>
      </c>
      <c r="EF130" s="769" t="s">
        <v>627</v>
      </c>
      <c r="EG130" s="770" t="s">
        <v>627</v>
      </c>
      <c r="EH130" s="788"/>
      <c r="EI130" s="750"/>
      <c r="EJ130" s="789"/>
      <c r="EK130" s="787"/>
      <c r="EL130" s="788"/>
      <c r="EM130" s="788"/>
      <c r="EN130" s="788"/>
      <c r="EO130" s="789"/>
      <c r="EP130" s="787"/>
      <c r="EQ130" s="788"/>
      <c r="ER130" s="788"/>
      <c r="ES130" s="788"/>
      <c r="ET130" s="789"/>
      <c r="EU130" s="787"/>
      <c r="EV130" s="788"/>
      <c r="EW130" s="788"/>
      <c r="EX130" s="788"/>
      <c r="EY130" s="789"/>
      <c r="EZ130" s="784" t="s">
        <v>626</v>
      </c>
      <c r="FA130" s="758" t="s">
        <v>626</v>
      </c>
      <c r="FB130" s="788"/>
      <c r="FC130" s="788"/>
      <c r="FD130" s="789"/>
      <c r="FE130" s="787"/>
      <c r="FF130" s="788"/>
      <c r="FG130" s="788"/>
      <c r="FH130" s="788"/>
      <c r="FI130" s="789"/>
      <c r="FJ130" s="867"/>
      <c r="FK130" s="788"/>
      <c r="FL130" s="788"/>
      <c r="FM130" s="788"/>
      <c r="FN130" s="915"/>
      <c r="FO130" s="210"/>
      <c r="FP130" s="43"/>
      <c r="FQ130" s="43"/>
      <c r="FR130" s="55" t="str">
        <f t="shared" si="93"/>
        <v/>
      </c>
      <c r="FS130" s="43"/>
      <c r="FT130" s="56" t="str">
        <f>IF(AR130="","",INDEX($FZ$2:$GD$2,2,MATCH(AR130,#REF!,0)))</f>
        <v/>
      </c>
      <c r="FU130" s="57" t="str">
        <f>IF(AS130="","",INDEX($FZ$2:$GD$2,2,MATCH(AS130,#REF!,0)))</f>
        <v/>
      </c>
      <c r="FV130" s="57" t="str">
        <f>IF(AT130="","",INDEX($FZ$2:$GD$2,2,MATCH(AT130,#REF!,0)))</f>
        <v/>
      </c>
      <c r="FW130" s="57" t="str">
        <f>IF(AU130="","",INDEX($FZ$2:$GD$2,2,MATCH(AU130,#REF!,0)))</f>
        <v/>
      </c>
      <c r="FX130" s="57" t="str">
        <f>IF(AV130="","",INDEX($FZ$2:$GD$2,2,MATCH(AV130,#REF!,0)))</f>
        <v/>
      </c>
      <c r="FY130" s="57" t="str">
        <f>IF(AW130="","",INDEX($FZ$2:$GD$2,2,MATCH(AW130,#REF!,0)))</f>
        <v/>
      </c>
      <c r="FZ130" s="57" t="str">
        <f>IF(AX130="","",INDEX($FZ$2:$GD$2,2,MATCH(AX130,#REF!,0)))</f>
        <v/>
      </c>
      <c r="GA130" s="57" t="str">
        <f>IF(AY130="","",INDEX($FZ$2:$GD$2,2,MATCH(AY130,#REF!,0)))</f>
        <v/>
      </c>
      <c r="GB130" s="57" t="str">
        <f>IF(AZ130="","",INDEX($FZ$2:$GD$2,2,MATCH(AZ130,#REF!,0)))</f>
        <v/>
      </c>
      <c r="GC130" s="58" t="str">
        <f>IF(BA130="","",INDEX($FZ$2:$GD$2,2,MATCH(BA130,#REF!,0)))</f>
        <v/>
      </c>
      <c r="GD130" s="59" t="e">
        <f>SUMPRODUCT(FT130:GC130,#REF!)</f>
        <v>#REF!</v>
      </c>
      <c r="GE130" s="43"/>
      <c r="GF130" s="88" t="str">
        <f t="shared" si="94"/>
        <v/>
      </c>
      <c r="GG130" s="88" t="e">
        <f t="shared" si="95"/>
        <v>#REF!</v>
      </c>
      <c r="GH130" s="88" t="e">
        <f t="shared" si="96"/>
        <v>#REF!</v>
      </c>
      <c r="GI130" s="87" t="e">
        <f t="shared" si="97"/>
        <v>#REF!</v>
      </c>
      <c r="GJ130" s="87" t="str">
        <f t="shared" si="98"/>
        <v/>
      </c>
      <c r="GK130" s="87" t="str">
        <f t="shared" si="99"/>
        <v/>
      </c>
      <c r="GL130" s="87" t="str">
        <f t="shared" si="100"/>
        <v/>
      </c>
      <c r="GM130" s="87" t="str">
        <f t="shared" si="101"/>
        <v/>
      </c>
    </row>
    <row r="131" spans="1:195" s="13" customFormat="1" ht="22.5" customHeight="1" outlineLevel="1">
      <c r="A131" s="1014"/>
      <c r="B131" s="166"/>
      <c r="C131" s="494"/>
      <c r="D131" s="660" t="s">
        <v>642</v>
      </c>
      <c r="E131" s="991" t="s">
        <v>264</v>
      </c>
      <c r="F131" s="688"/>
      <c r="G131" s="688"/>
      <c r="H131" s="688">
        <v>1</v>
      </c>
      <c r="I131" s="663" t="s">
        <v>358</v>
      </c>
      <c r="J131" s="167"/>
      <c r="K131" s="165"/>
      <c r="L131" s="665">
        <v>2021</v>
      </c>
      <c r="M131" s="167" t="str">
        <f>IF(OR(L131="",TYPE(L131)&lt;&gt;1),"",TEXT(DATEVALUE(L131&amp;"/1/1"),"gge"))</f>
        <v>令3</v>
      </c>
      <c r="N131" s="665" t="s">
        <v>601</v>
      </c>
      <c r="O131" s="995">
        <v>1825</v>
      </c>
      <c r="P131" s="693" t="s">
        <v>70</v>
      </c>
      <c r="Q131" s="68"/>
      <c r="R131" s="168"/>
      <c r="S131" s="168"/>
      <c r="T131" s="169"/>
      <c r="U131" s="461" t="e">
        <f>IF(OR(TYPE(O131)&lt;&gt;1,O131=""),"",IF(O131=0,0,ROUND(O131/(R131+S131)*1.1,0)))</f>
        <v>#DIV/0!</v>
      </c>
      <c r="V131" s="461" t="e">
        <f>IF(OR(TYPE(O131)&lt;&gt;1,O131=""),"",IF(O131=0,0,ROUND((O131/(R131+S131))^0.5*1.1*4*(4*R131+1)*0.7,0)))</f>
        <v>#DIV/0!</v>
      </c>
      <c r="W131" s="462" t="e">
        <f>IF(OR(TYPE(O131)&lt;&gt;1,O131=""),"",IF(O131=0,0,ROUND((O131/(R131+S131))^0.5*1.1*4*(4*R131+1)*0.3,0)))</f>
        <v>#DIV/0!</v>
      </c>
      <c r="X131" s="68"/>
      <c r="Y131" s="68"/>
      <c r="Z131" s="68"/>
      <c r="AA131" s="68"/>
      <c r="AB131" s="68"/>
      <c r="AC131" s="79" t="str">
        <f>IF(OR(O131="",TYPE(O131)&lt;&gt;1),"",IF(O131&gt;=5000,"1: 5,000㎡以上",IF(O131&gt;=3000,"2: 3,000㎡以上",IF(O131&gt;=1000,"3: 1,000㎡以上",IF(O131&gt;=500,"4: 500㎡以上",IF(O131&gt;=200,"5: 200㎡以上",IF(O131&gt;=100,"6: 100㎡以上",IF(O131&gt;=0,"7: 100㎡未満",""))))))))</f>
        <v>3: 1,000㎡以上</v>
      </c>
      <c r="AD131" s="69"/>
      <c r="AE131" s="69" t="str">
        <f>IF(AD131="","",AD131-L131)</f>
        <v/>
      </c>
      <c r="AF131" s="170"/>
      <c r="AG131" s="170"/>
      <c r="AH131" s="171"/>
      <c r="AI131" s="170"/>
      <c r="AJ131" s="170"/>
      <c r="AK131" s="170"/>
      <c r="AL131" s="172"/>
      <c r="AM131" s="172"/>
      <c r="AN131" s="172"/>
      <c r="AO131" s="172"/>
      <c r="AP131" s="173"/>
      <c r="AQ131" s="463" t="str">
        <f>IF(OR(AP131="",BB131=""),"",IF(OR(AP131="80年以上",AP131="躯体補修の上80年以上"),80-BB131,IF(OR(AP131="60年以上80年未満",AP131="躯体補修の上60年未満"),IF(TYPE(AN131)=1,AN131-BB131,80-BB131),IF(OR(AP131="60年未満",AP131="60年"),60-BB131,IF(AP131="40年",40-BB131,"")))))</f>
        <v/>
      </c>
      <c r="AR131" s="464"/>
      <c r="AS131" s="464"/>
      <c r="AT131" s="464"/>
      <c r="AU131" s="464"/>
      <c r="AV131" s="464"/>
      <c r="AW131" s="464"/>
      <c r="AX131" s="464"/>
      <c r="AY131" s="464"/>
      <c r="AZ131" s="464"/>
      <c r="BA131" s="464"/>
      <c r="BB131" s="68">
        <f>IF(AND(TYPE(B$4)=1,B$4&lt;&gt;"",TYPE(L131)=1,L131&lt;&gt;""),B$4-L131,"")</f>
        <v>-6</v>
      </c>
      <c r="BC131" s="68"/>
      <c r="BD131" s="68">
        <f>IF(BB131="","",BB131+BC131)</f>
        <v>-6</v>
      </c>
      <c r="BE131" s="69" t="e">
        <f t="shared" si="133"/>
        <v>#REF!</v>
      </c>
      <c r="BF131" s="146"/>
      <c r="BG131" s="465"/>
      <c r="BH131" s="466"/>
      <c r="BI131" s="174"/>
      <c r="BJ131" s="175"/>
      <c r="BK131" s="467"/>
      <c r="BL131" s="465"/>
      <c r="BM131" s="441" t="str">
        <f>IF(OR(B$4="",AQ131=""),"",AQ131+B$4)</f>
        <v/>
      </c>
      <c r="BN131" s="663" t="s">
        <v>70</v>
      </c>
      <c r="BO131" s="663">
        <v>2</v>
      </c>
      <c r="BP131" s="441"/>
      <c r="BQ131" s="441"/>
      <c r="BR131" s="663"/>
      <c r="BS131" s="663"/>
      <c r="BT131" s="663"/>
      <c r="BU131" s="663"/>
      <c r="BV131" s="663"/>
      <c r="BW131" s="663"/>
      <c r="BX131" s="663"/>
      <c r="BY131" s="663"/>
      <c r="BZ131" s="441"/>
      <c r="CA131" s="695"/>
      <c r="CB131" s="696"/>
      <c r="CC131" s="499"/>
      <c r="CD131" s="192">
        <v>1</v>
      </c>
      <c r="CE131" s="177" t="str">
        <f>IF($I131="","",IFERROR(INDEX(#REF!,MATCH('一覧（改訂後・学校空調は中規模で表示ver）'!$I127,#REF!,0),MATCH($CD$4,#REF!,0)),""))</f>
        <v/>
      </c>
      <c r="CF131" s="178" t="str">
        <f t="shared" si="131"/>
        <v/>
      </c>
      <c r="CG131" s="176" t="str">
        <f t="shared" si="87"/>
        <v/>
      </c>
      <c r="CH131" s="179"/>
      <c r="CI131" s="106" t="str">
        <f t="shared" si="88"/>
        <v/>
      </c>
      <c r="CJ131" s="75" t="str">
        <f>IF(OR($CI131="",$I131=""),"",INDEX(#REF!,MATCH($I131,#REF!,0),MATCH(CI$4,#REF!,0)))</f>
        <v/>
      </c>
      <c r="CK131" s="180" t="str">
        <f t="shared" si="89"/>
        <v/>
      </c>
      <c r="CL131" s="75">
        <v>2</v>
      </c>
      <c r="CM131" s="181" t="str">
        <f>IF(CI131="","",CK131/CL131)</f>
        <v/>
      </c>
      <c r="CN131" s="107" t="e">
        <f>IF(OR(O131="",TYPE(O131)&lt;&gt;1),"",IF(OR(BM131="",INDEX(#REF!,MATCH('一覧（改訂後・学校空調は中規模で表示ver）'!$Q127,#REF!,0),MATCH('一覧（改訂後・学校空調は中規模で表示ver）'!CN$4,#REF!,0))="",INDEX(#REF!,MATCH('一覧（改訂後・学校空調は中規模で表示ver）'!$Q127,#REF!,0),MATCH('一覧（改訂後・学校空調は中規模で表示ver）'!CN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N$4,#REF!,0))+$L131)))</f>
        <v>#REF!</v>
      </c>
      <c r="CO131" s="75" t="e">
        <f>IF(OR(CN131="",$I131=""),"",IF(AND(CN131&lt;&gt;"",$CI131=CN131),INDEX(#REF!,MATCH($I131,#REF!,0),MATCH(CN$4,#REF!,0))+35,INDEX(#REF!,MATCH($I131,#REF!,0),MATCH(CN$4,#REF!,0))))</f>
        <v>#REF!</v>
      </c>
      <c r="CP131" s="180" t="e">
        <f>IF(OR(CN131="",$O131="",TYPE($O131)&lt;&gt;1),"",ROUND($O131*CO131,0))</f>
        <v>#REF!</v>
      </c>
      <c r="CQ131" s="75">
        <v>1</v>
      </c>
      <c r="CR131" s="181" t="e">
        <f>IF(CN131="","",CP131/CQ131)</f>
        <v>#REF!</v>
      </c>
      <c r="CS131" s="107" t="e">
        <f>IF(OR(O131="",TYPE(O131)&lt;&gt;1),"",IF(OR(BM131="",INDEX(#REF!,MATCH('一覧（改訂後・学校空調は中規模で表示ver）'!Q127,#REF!,0),MATCH(CS$4,#REF!,0))="",INDEX(#REF!,MATCH('一覧（改訂後・学校空調は中規模で表示ver）'!Q127,#REF!,0),MATCH(CS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S$4,#REF!,0))+$L131)))</f>
        <v>#REF!</v>
      </c>
      <c r="CT131" s="75" t="e">
        <f>IF(OR(CS131="",$I131=""),"",IF(BL131="中規模のみで残存維持",IF(AND($CI131=CS131,CS131&lt;&gt;""),INDEX(#REF!,MATCH($I131,#REF!,0),MATCH(CN$4,#REF!,0))+35,INDEX(#REF!,MATCH($I131,#REF!,0),MATCH(CN$4,#REF!,0))),IF(AND($CI131=CS131,CS131&lt;&gt;""),INDEX(#REF!,MATCH($I131,#REF!,0),MATCH(CI$4,#REF!,0))+35,INDEX(#REF!,MATCH($I131,#REF!,0),MATCH(CS$4,#REF!,0)))))</f>
        <v>#REF!</v>
      </c>
      <c r="CU131" s="180" t="e">
        <f t="shared" si="90"/>
        <v>#REF!</v>
      </c>
      <c r="CV131" s="75">
        <v>1</v>
      </c>
      <c r="CW131" s="181" t="e">
        <f>IF(CS131="","",CU131/CV131)</f>
        <v>#REF!</v>
      </c>
      <c r="CX131" s="107" t="e">
        <f>IF(OR(O131="",TYPE(O131)&lt;&gt;1),"",IF(OR(BM131="",,INDEX(#REF!,MATCH('一覧（改訂後・学校空調は中規模で表示ver）'!$Q127,#REF!,0),MATCH('一覧（改訂後・学校空調は中規模で表示ver）'!CX$4,#REF!,0))="",INDEX(#REF!,MATCH('一覧（改訂後・学校空調は中規模で表示ver）'!$Q127,#REF!,0),MATCH('一覧（改訂後・学校空調は中規模で表示ver）'!CX$4,#REF!,0))+L131&gt;=BM131),"",IF(OR(BL131="事後保全対応で更新",BL131="事後保全のみ更新せず"),"",INDEX(#REF!,MATCH('一覧（改訂後・学校空調は中規模で表示ver）'!$Q127,#REF!,0),MATCH('一覧（改訂後・学校空調は中規模で表示ver）'!CX$4,#REF!,0))+L131)))</f>
        <v>#REF!</v>
      </c>
      <c r="CY131" s="75" t="e">
        <f>IF(OR(CX131="",$I131=""),"",IF(AND(CX131&lt;&gt;"",$CI131=CX131),INDEX(#REF!,MATCH($I131,#REF!,0),MATCH(CI$4,#REF!,0))+35,INDEX(#REF!,MATCH($I131,#REF!,0),MATCH(CX$4,#REF!,0))))</f>
        <v>#REF!</v>
      </c>
      <c r="CZ131" s="180" t="e">
        <f>IF(OR(CX131="",$O131="",TYPE($O131)&lt;&gt;1),"",ROUND($O131*CY131,0))</f>
        <v>#REF!</v>
      </c>
      <c r="DA131" s="75">
        <v>1</v>
      </c>
      <c r="DB131" s="182" t="e">
        <f>IF($CX131="","",$CZ131/$DA131)</f>
        <v>#REF!</v>
      </c>
      <c r="DC131" s="109" t="str">
        <f t="shared" si="91"/>
        <v/>
      </c>
      <c r="DD131" s="76" t="str">
        <f t="shared" si="102"/>
        <v/>
      </c>
      <c r="DE131" s="82">
        <v>1</v>
      </c>
      <c r="DF131" s="183" t="str">
        <f t="shared" si="92"/>
        <v/>
      </c>
      <c r="DG131" s="85" t="str">
        <f>IF($DC131="","",INDEX(#REF!,MATCH($I131,#REF!,0),MATCH(DC$4,#REF!,0)))</f>
        <v/>
      </c>
      <c r="DH131" s="184" t="str">
        <f>IF(OR(DF131="",TYPE(DF131)&lt;&gt;1),"",ROUND(DF131*DG131,0))</f>
        <v/>
      </c>
      <c r="DI131" s="77">
        <v>3</v>
      </c>
      <c r="DJ131" s="185" t="str">
        <f>IF(DH131="","",DH131/DI131)</f>
        <v/>
      </c>
      <c r="DK131" s="78" t="str">
        <f>IF(DC131="","",DC131+20)</f>
        <v/>
      </c>
      <c r="DL131" s="75" t="str">
        <f>IF(OR(DK131="",$I131=""),"",IF(AND(DK131&lt;&gt;"",$CI131=DK131),INDEX(#REF!,MATCH($I131,#REF!,0),MATCH(DL$4,#REF!,0))+35,INDEX(#REF!,MATCH($I131,#REF!,0),MATCH(DL$4,#REF!,0))))</f>
        <v/>
      </c>
      <c r="DM131" s="180" t="str">
        <f>IF(OR(DK131="",$DF131="",TYPE($DF131)&lt;&gt;1),"",ROUND($DF131*DL131,0))</f>
        <v/>
      </c>
      <c r="DN131" s="75">
        <v>1</v>
      </c>
      <c r="DO131" s="181" t="str">
        <f>IF(DK131="","",DM131/DN131)</f>
        <v/>
      </c>
      <c r="DP131" s="78" t="str">
        <f>IF(DC131="","",IF(OR(DD131="RC",DD131="SRC",DD131="S"),DC131+40,""))</f>
        <v/>
      </c>
      <c r="DQ131" s="75" t="str">
        <f>IF(OR(DP131="",$I131=""),"",IF(AND($BM131=DP131,DP131&lt;&gt;""),INDEX(#REF!,MATCH($I131,#REF!,0),MATCH(DQ$4,#REF!,0))+35,INDEX(#REF!,MATCH($I131,#REF!,0),MATCH(DQ$4,#REF!,0))))</f>
        <v/>
      </c>
      <c r="DR131" s="180" t="str">
        <f>IF(OR(DP131="",$DF131="",TYPE($DF131)&lt;&gt;1),"",ROUND($DF131*DQ131,0))</f>
        <v/>
      </c>
      <c r="DS131" s="75">
        <v>1</v>
      </c>
      <c r="DT131" s="181" t="str">
        <f>IF($DP131="","",$DR131/$DS131)</f>
        <v/>
      </c>
      <c r="DU131" s="78" t="str">
        <f>IF(DC131="","",IF(OR(DD131="RC",DD131="SRC"),DC131+60,""))</f>
        <v/>
      </c>
      <c r="DV131" s="75" t="str">
        <f>IF(OR(DU131="",$I131=""),"",IF(AND(DU131&lt;&gt;"",$CI131=DU131),INDEX(#REF!,MATCH($I131,#REF!,0),MATCH(DV$4,#REF!,0))+35,INDEX(#REF!,MATCH($I131,#REF!,0),MATCH(DV$4,#REF!,0))))</f>
        <v/>
      </c>
      <c r="DW131" s="180" t="str">
        <f>IF(OR(DU131="",$DF131="",TYPE($DF131)&lt;&gt;1),"",ROUND($DF131*DV131,0))</f>
        <v/>
      </c>
      <c r="DX131" s="75">
        <v>1</v>
      </c>
      <c r="DY131" s="154" t="str">
        <f>IF($DU131="","",$DW131/$DX131)</f>
        <v/>
      </c>
      <c r="DZ131" s="508"/>
      <c r="EA131" s="812"/>
      <c r="EB131" s="808"/>
      <c r="EC131" s="808"/>
      <c r="ED131" s="770" t="s">
        <v>627</v>
      </c>
      <c r="EE131" s="844" t="s">
        <v>627</v>
      </c>
      <c r="EF131" s="769" t="s">
        <v>627</v>
      </c>
      <c r="EG131" s="779"/>
      <c r="EH131" s="788"/>
      <c r="EI131" s="788"/>
      <c r="EJ131" s="789"/>
      <c r="EK131" s="787"/>
      <c r="EL131" s="788"/>
      <c r="EM131" s="788"/>
      <c r="EN131" s="788"/>
      <c r="EO131" s="789"/>
      <c r="EP131" s="787"/>
      <c r="EQ131" s="788"/>
      <c r="ER131" s="788"/>
      <c r="ES131" s="788"/>
      <c r="ET131" s="789"/>
      <c r="EU131" s="787"/>
      <c r="EV131" s="792"/>
      <c r="EW131" s="792"/>
      <c r="EX131" s="792"/>
      <c r="EY131" s="757" t="s">
        <v>626</v>
      </c>
      <c r="EZ131" s="766" t="s">
        <v>626</v>
      </c>
      <c r="FA131" s="838"/>
      <c r="FB131" s="792"/>
      <c r="FC131" s="788"/>
      <c r="FD131" s="789"/>
      <c r="FE131" s="787"/>
      <c r="FF131" s="788"/>
      <c r="FG131" s="788"/>
      <c r="FH131" s="788"/>
      <c r="FI131" s="789"/>
      <c r="FJ131" s="867"/>
      <c r="FK131" s="788"/>
      <c r="FL131" s="788"/>
      <c r="FM131" s="788"/>
      <c r="FN131" s="915"/>
      <c r="FO131" s="210"/>
      <c r="FP131" s="43"/>
      <c r="FQ131" s="43"/>
      <c r="FR131" s="55" t="str">
        <f t="shared" si="93"/>
        <v/>
      </c>
      <c r="FS131" s="43"/>
      <c r="FT131" s="56" t="str">
        <f>IF(AR131="","",INDEX($FZ$2:$GD$2,2,MATCH(AR131,#REF!,0)))</f>
        <v/>
      </c>
      <c r="FU131" s="57" t="str">
        <f>IF(AS131="","",INDEX($FZ$2:$GD$2,2,MATCH(AS131,#REF!,0)))</f>
        <v/>
      </c>
      <c r="FV131" s="57" t="str">
        <f>IF(AT131="","",INDEX($FZ$2:$GD$2,2,MATCH(AT131,#REF!,0)))</f>
        <v/>
      </c>
      <c r="FW131" s="57" t="str">
        <f>IF(AU131="","",INDEX($FZ$2:$GD$2,2,MATCH(AU131,#REF!,0)))</f>
        <v/>
      </c>
      <c r="FX131" s="57" t="str">
        <f>IF(AV131="","",INDEX($FZ$2:$GD$2,2,MATCH(AV131,#REF!,0)))</f>
        <v/>
      </c>
      <c r="FY131" s="57" t="str">
        <f>IF(AW131="","",INDEX($FZ$2:$GD$2,2,MATCH(AW131,#REF!,0)))</f>
        <v/>
      </c>
      <c r="FZ131" s="57" t="str">
        <f>IF(AX131="","",INDEX($FZ$2:$GD$2,2,MATCH(AX131,#REF!,0)))</f>
        <v/>
      </c>
      <c r="GA131" s="57" t="str">
        <f>IF(AY131="","",INDEX($FZ$2:$GD$2,2,MATCH(AY131,#REF!,0)))</f>
        <v/>
      </c>
      <c r="GB131" s="57" t="str">
        <f>IF(AZ131="","",INDEX($FZ$2:$GD$2,2,MATCH(AZ131,#REF!,0)))</f>
        <v/>
      </c>
      <c r="GC131" s="58" t="str">
        <f>IF(BA131="","",INDEX($FZ$2:$GD$2,2,MATCH(BA131,#REF!,0)))</f>
        <v/>
      </c>
      <c r="GD131" s="59" t="e">
        <f>SUMPRODUCT(FT131:GC131,#REF!)</f>
        <v>#REF!</v>
      </c>
      <c r="GE131" s="43"/>
      <c r="GF131" s="88" t="str">
        <f t="shared" si="94"/>
        <v/>
      </c>
      <c r="GG131" s="88" t="e">
        <f t="shared" si="95"/>
        <v>#REF!</v>
      </c>
      <c r="GH131" s="88" t="e">
        <f t="shared" si="96"/>
        <v>#REF!</v>
      </c>
      <c r="GI131" s="87" t="e">
        <f t="shared" si="97"/>
        <v>#REF!</v>
      </c>
      <c r="GJ131" s="87" t="str">
        <f t="shared" si="98"/>
        <v/>
      </c>
      <c r="GK131" s="87" t="str">
        <f t="shared" si="99"/>
        <v/>
      </c>
      <c r="GL131" s="87" t="str">
        <f t="shared" si="100"/>
        <v/>
      </c>
      <c r="GM131" s="87" t="str">
        <f t="shared" si="101"/>
        <v/>
      </c>
    </row>
    <row r="132" spans="1:195" s="13" customFormat="1" ht="22.5" customHeight="1" outlineLevel="1">
      <c r="A132" s="1014"/>
      <c r="B132" s="166"/>
      <c r="C132" s="494"/>
      <c r="D132" s="660" t="s">
        <v>374</v>
      </c>
      <c r="E132" s="991" t="s">
        <v>260</v>
      </c>
      <c r="F132" s="688"/>
      <c r="G132" s="688"/>
      <c r="H132" s="688">
        <v>1</v>
      </c>
      <c r="I132" s="663" t="s">
        <v>358</v>
      </c>
      <c r="J132" s="167"/>
      <c r="K132" s="165"/>
      <c r="L132" s="662">
        <v>1993</v>
      </c>
      <c r="M132" s="167" t="str">
        <f>IF(OR(L132="",TYPE(L132)&lt;&gt;1),"",TEXT(DATEVALUE(L132&amp;"/1/1"),"gge"))</f>
        <v>平5</v>
      </c>
      <c r="N132" s="665">
        <f t="shared" ref="N132:N178" si="134">2020-L132</f>
        <v>27</v>
      </c>
      <c r="O132" s="995">
        <v>2964</v>
      </c>
      <c r="P132" s="693" t="s">
        <v>68</v>
      </c>
      <c r="Q132" s="68"/>
      <c r="R132" s="168"/>
      <c r="S132" s="168"/>
      <c r="T132" s="169"/>
      <c r="U132" s="461" t="e">
        <f>IF(OR(TYPE(O132)&lt;&gt;1,O132=""),"",IF(O132=0,0,ROUND(O132/(R132+S132)*1.1,0)))</f>
        <v>#DIV/0!</v>
      </c>
      <c r="V132" s="461" t="e">
        <f>IF(OR(TYPE(O132)&lt;&gt;1,O132=""),"",IF(O132=0,0,ROUND((O132/(R132+S132))^0.5*1.1*4*(4*R132+1)*0.7,0)))</f>
        <v>#DIV/0!</v>
      </c>
      <c r="W132" s="462" t="e">
        <f>IF(OR(TYPE(O132)&lt;&gt;1,O132=""),"",IF(O132=0,0,ROUND((O132/(R132+S132))^0.5*1.1*4*(4*R132+1)*0.3,0)))</f>
        <v>#DIV/0!</v>
      </c>
      <c r="X132" s="68"/>
      <c r="Y132" s="68"/>
      <c r="Z132" s="68"/>
      <c r="AA132" s="68"/>
      <c r="AB132" s="68"/>
      <c r="AC132" s="79" t="str">
        <f>IF(OR(O132="",TYPE(O132)&lt;&gt;1),"",IF(O132&gt;=5000,"1: 5,000㎡以上",IF(O132&gt;=3000,"2: 3,000㎡以上",IF(O132&gt;=1000,"3: 1,000㎡以上",IF(O132&gt;=500,"4: 500㎡以上",IF(O132&gt;=200,"5: 200㎡以上",IF(O132&gt;=100,"6: 100㎡以上",IF(O132&gt;=0,"7: 100㎡未満",""))))))))</f>
        <v>3: 1,000㎡以上</v>
      </c>
      <c r="AD132" s="69"/>
      <c r="AE132" s="69" t="str">
        <f>IF(AD132="","",AD132-L132)</f>
        <v/>
      </c>
      <c r="AF132" s="170"/>
      <c r="AG132" s="170"/>
      <c r="AH132" s="171"/>
      <c r="AI132" s="170"/>
      <c r="AJ132" s="170"/>
      <c r="AK132" s="170"/>
      <c r="AL132" s="172"/>
      <c r="AM132" s="172"/>
      <c r="AN132" s="172"/>
      <c r="AO132" s="172"/>
      <c r="AP132" s="173"/>
      <c r="AQ132" s="463" t="str">
        <f>IF(OR(AP132="",BB132=""),"",IF(OR(AP132="80年以上",AP132="躯体補修の上80年以上"),80-BB132,IF(OR(AP132="60年以上80年未満",AP132="躯体補修の上60年未満"),IF(TYPE(AN132)=1,AN132-BB132,80-BB132),IF(OR(AP132="60年未満",AP132="60年"),60-BB132,IF(AP132="40年",40-BB132,"")))))</f>
        <v/>
      </c>
      <c r="AR132" s="464"/>
      <c r="AS132" s="464"/>
      <c r="AT132" s="464"/>
      <c r="AU132" s="464"/>
      <c r="AV132" s="464"/>
      <c r="AW132" s="464"/>
      <c r="AX132" s="464"/>
      <c r="AY132" s="464"/>
      <c r="AZ132" s="464"/>
      <c r="BA132" s="464"/>
      <c r="BB132" s="68">
        <f>IF(AND(TYPE(B$4)=1,B$4&lt;&gt;"",TYPE(L132)=1,L132&lt;&gt;""),B$4-L132,"")</f>
        <v>22</v>
      </c>
      <c r="BC132" s="68"/>
      <c r="BD132" s="68">
        <f>IF(BB132="","",BB132+BC132)</f>
        <v>22</v>
      </c>
      <c r="BE132" s="69" t="e">
        <f t="shared" si="133"/>
        <v>#REF!</v>
      </c>
      <c r="BF132" s="146"/>
      <c r="BG132" s="465"/>
      <c r="BH132" s="468"/>
      <c r="BI132" s="174"/>
      <c r="BJ132" s="175"/>
      <c r="BK132" s="467"/>
      <c r="BL132" s="465"/>
      <c r="BM132" s="447" t="str">
        <f>IF(OR(B$4="",AQ132=""),"",AQ132+B$4)</f>
        <v/>
      </c>
      <c r="BN132" s="663" t="s">
        <v>68</v>
      </c>
      <c r="BO132" s="663">
        <v>3</v>
      </c>
      <c r="BP132" s="447" t="s">
        <v>1</v>
      </c>
      <c r="BQ132" s="441"/>
      <c r="BR132" s="663"/>
      <c r="BS132" s="663"/>
      <c r="BT132" s="663"/>
      <c r="BU132" s="663"/>
      <c r="BV132" s="663"/>
      <c r="BW132" s="663"/>
      <c r="BX132" s="663"/>
      <c r="BY132" s="663"/>
      <c r="BZ132" s="447" t="s">
        <v>0</v>
      </c>
      <c r="CA132" s="695"/>
      <c r="CB132" s="696"/>
      <c r="CC132" s="501"/>
      <c r="CD132" s="192">
        <v>1</v>
      </c>
      <c r="CE132" s="177" t="str">
        <f>IF($I132="","",IFERROR(INDEX(#REF!,MATCH('一覧（改訂後・学校空調は中規模で表示ver）'!$I128,#REF!,0),MATCH($CD$4,#REF!,0)),""))</f>
        <v/>
      </c>
      <c r="CF132" s="178" t="str">
        <f t="shared" si="131"/>
        <v/>
      </c>
      <c r="CG132" s="186" t="str">
        <f t="shared" si="87"/>
        <v/>
      </c>
      <c r="CH132" s="187"/>
      <c r="CI132" s="106" t="str">
        <f t="shared" si="88"/>
        <v/>
      </c>
      <c r="CJ132" s="75" t="str">
        <f>IF(OR($CI132="",$I132=""),"",INDEX(#REF!,MATCH($I132,#REF!,0),MATCH(CI$4,#REF!,0)))</f>
        <v/>
      </c>
      <c r="CK132" s="180" t="str">
        <f t="shared" si="89"/>
        <v/>
      </c>
      <c r="CL132" s="75">
        <v>3</v>
      </c>
      <c r="CM132" s="181" t="str">
        <f>IF(CI132="","",CK132/CL132)</f>
        <v/>
      </c>
      <c r="CN132" s="107" t="e">
        <f>IF(OR(O132="",TYPE(O132)&lt;&gt;1),"",IF(OR(BM132="",INDEX(#REF!,MATCH('一覧（改訂後・学校空調は中規模で表示ver）'!$Q128,#REF!,0),MATCH('一覧（改訂後・学校空調は中規模で表示ver）'!CN$4,#REF!,0))="",INDEX(#REF!,MATCH('一覧（改訂後・学校空調は中規模で表示ver）'!$Q128,#REF!,0),MATCH('一覧（改訂後・学校空調は中規模で表示ver）'!CN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N$4,#REF!,0))+$L132)))</f>
        <v>#REF!</v>
      </c>
      <c r="CO132" s="75" t="e">
        <f>IF(OR(CN132="",$I132=""),"",IF(AND(CN132&lt;&gt;"",$CI132=CN132),INDEX(#REF!,MATCH($I132,#REF!,0),MATCH(CN$4,#REF!,0))+35,INDEX(#REF!,MATCH($I132,#REF!,0),MATCH(CN$4,#REF!,0))))</f>
        <v>#REF!</v>
      </c>
      <c r="CP132" s="180" t="e">
        <f>IF(OR(CN132="",$O132="",TYPE($O132)&lt;&gt;1),"",ROUND($O132*CO132,0))</f>
        <v>#REF!</v>
      </c>
      <c r="CQ132" s="75">
        <v>1</v>
      </c>
      <c r="CR132" s="181" t="e">
        <f>IF(CN132="","",CP132/CQ132)</f>
        <v>#REF!</v>
      </c>
      <c r="CS132" s="107" t="e">
        <f>IF(OR(O132="",TYPE(O132)&lt;&gt;1),"",IF(OR(BM132="",INDEX(#REF!,MATCH('一覧（改訂後・学校空調は中規模で表示ver）'!Q128,#REF!,0),MATCH(CS$4,#REF!,0))="",INDEX(#REF!,MATCH('一覧（改訂後・学校空調は中規模で表示ver）'!Q128,#REF!,0),MATCH(CS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S$4,#REF!,0))+$L132)))</f>
        <v>#REF!</v>
      </c>
      <c r="CT132" s="75" t="e">
        <f>IF(OR(CS132="",$I132=""),"",IF(BL132="中規模のみで残存維持",IF(AND($CI132=CS132,CS132&lt;&gt;""),INDEX(#REF!,MATCH($I132,#REF!,0),MATCH(CN$4,#REF!,0))+35,INDEX(#REF!,MATCH($I132,#REF!,0),MATCH(CN$4,#REF!,0))),IF(AND($CI132=CS132,CS132&lt;&gt;""),INDEX(#REF!,MATCH($I132,#REF!,0),MATCH(CI$4,#REF!,0))+35,INDEX(#REF!,MATCH($I132,#REF!,0),MATCH(CS$4,#REF!,0)))))</f>
        <v>#REF!</v>
      </c>
      <c r="CU132" s="188" t="e">
        <f t="shared" si="90"/>
        <v>#REF!</v>
      </c>
      <c r="CV132" s="75">
        <v>1</v>
      </c>
      <c r="CW132" s="189" t="e">
        <f>IF(CS132="","",CU132/CV132)</f>
        <v>#REF!</v>
      </c>
      <c r="CX132" s="107" t="e">
        <f>IF(OR(O132="",TYPE(O132)&lt;&gt;1),"",IF(OR(BM132="",,INDEX(#REF!,MATCH('一覧（改訂後・学校空調は中規模で表示ver）'!$Q128,#REF!,0),MATCH('一覧（改訂後・学校空調は中規模で表示ver）'!CX$4,#REF!,0))="",INDEX(#REF!,MATCH('一覧（改訂後・学校空調は中規模で表示ver）'!$Q128,#REF!,0),MATCH('一覧（改訂後・学校空調は中規模で表示ver）'!CX$4,#REF!,0))+L132&gt;=BM132),"",IF(OR(BL132="事後保全対応で更新",BL132="事後保全のみ更新せず"),"",INDEX(#REF!,MATCH('一覧（改訂後・学校空調は中規模で表示ver）'!$Q128,#REF!,0),MATCH('一覧（改訂後・学校空調は中規模で表示ver）'!CX$4,#REF!,0))+L132)))</f>
        <v>#REF!</v>
      </c>
      <c r="CY132" s="75" t="e">
        <f>IF(OR(CX132="",$I132=""),"",IF(AND(CX132&lt;&gt;"",$CI132=CX132),INDEX(#REF!,MATCH($I132,#REF!,0),MATCH(CI$4,#REF!,0))+35,INDEX(#REF!,MATCH($I132,#REF!,0),MATCH(CX$4,#REF!,0))))</f>
        <v>#REF!</v>
      </c>
      <c r="CZ132" s="188" t="e">
        <f>IF(OR(CX132="",$O132="",TYPE($O132)&lt;&gt;1),"",ROUND($O132*CY132,0))</f>
        <v>#REF!</v>
      </c>
      <c r="DA132" s="75">
        <v>1</v>
      </c>
      <c r="DB132" s="182" t="e">
        <f>IF($CX132="","",$CZ132/$DA132)</f>
        <v>#REF!</v>
      </c>
      <c r="DC132" s="109" t="str">
        <f t="shared" si="91"/>
        <v/>
      </c>
      <c r="DD132" s="76" t="str">
        <f t="shared" si="102"/>
        <v/>
      </c>
      <c r="DE132" s="82">
        <v>1</v>
      </c>
      <c r="DF132" s="183" t="str">
        <f t="shared" si="92"/>
        <v/>
      </c>
      <c r="DG132" s="85" t="str">
        <f>IF($DC132="","",INDEX(#REF!,MATCH($I132,#REF!,0),MATCH(DC$4,#REF!,0)))</f>
        <v/>
      </c>
      <c r="DH132" s="184" t="str">
        <f>IF(OR(DF132="",TYPE(DF132)&lt;&gt;1),"",ROUND(DF132*DG132,0))</f>
        <v/>
      </c>
      <c r="DI132" s="77">
        <v>3</v>
      </c>
      <c r="DJ132" s="185" t="str">
        <f>IF(DH132="","",DH132/DI132)</f>
        <v/>
      </c>
      <c r="DK132" s="78" t="str">
        <f>IF(DC132="","",DC132+20)</f>
        <v/>
      </c>
      <c r="DL132" s="75" t="str">
        <f>IF(OR(DK132="",$I132=""),"",IF(AND(DK132&lt;&gt;"",$CI132=DK132),INDEX(#REF!,MATCH($I132,#REF!,0),MATCH(DL$4,#REF!,0))+35,INDEX(#REF!,MATCH($I132,#REF!,0),MATCH(DL$4,#REF!,0))))</f>
        <v/>
      </c>
      <c r="DM132" s="180" t="str">
        <f>IF(OR(DK132="",$DF132="",TYPE($DF132)&lt;&gt;1),"",ROUND($DF132*DL132,0))</f>
        <v/>
      </c>
      <c r="DN132" s="75">
        <v>1</v>
      </c>
      <c r="DO132" s="181" t="str">
        <f>IF(DK132="","",DM132/DN132)</f>
        <v/>
      </c>
      <c r="DP132" s="78" t="str">
        <f>IF(DC132="","",IF(OR(DD132="RC",DD132="SRC",DD132="S"),DC132+40,""))</f>
        <v/>
      </c>
      <c r="DQ132" s="75" t="str">
        <f>IF(OR(DP132="",$I132=""),"",IF(AND($BM132=DP132,DP132&lt;&gt;""),INDEX(#REF!,MATCH($I132,#REF!,0),MATCH(DQ$4,#REF!,0))+35,INDEX(#REF!,MATCH($I132,#REF!,0),MATCH(DQ$4,#REF!,0))))</f>
        <v/>
      </c>
      <c r="DR132" s="180" t="str">
        <f>IF(OR(DP132="",$DF132="",TYPE($DF132)&lt;&gt;1),"",ROUND($DF132*DQ132,0))</f>
        <v/>
      </c>
      <c r="DS132" s="75">
        <v>1</v>
      </c>
      <c r="DT132" s="181" t="str">
        <f>IF($DP132="","",$DR132/$DS132)</f>
        <v/>
      </c>
      <c r="DU132" s="78" t="str">
        <f>IF(DC132="","",IF(OR(DD132="RC",DD132="SRC"),DC132+60,""))</f>
        <v/>
      </c>
      <c r="DV132" s="75" t="str">
        <f>IF(OR(DU132="",$I132=""),"",IF(AND(DU132&lt;&gt;"",$CI132=DU132),INDEX(#REF!,MATCH($I132,#REF!,0),MATCH(DV$4,#REF!,0))+35,INDEX(#REF!,MATCH($I132,#REF!,0),MATCH(DV$4,#REF!,0))))</f>
        <v/>
      </c>
      <c r="DW132" s="180" t="str">
        <f>IF(OR(DU132="",$DF132="",TYPE($DF132)&lt;&gt;1),"",ROUND($DF132*DV132,0))</f>
        <v/>
      </c>
      <c r="DX132" s="75">
        <v>1</v>
      </c>
      <c r="DY132" s="154" t="str">
        <f>IF($DU132="","",$DW132/$DX132)</f>
        <v/>
      </c>
      <c r="DZ132" s="508"/>
      <c r="EA132" s="812"/>
      <c r="EB132" s="836" t="s">
        <v>626</v>
      </c>
      <c r="EC132" s="808"/>
      <c r="ED132" s="836" t="s">
        <v>626</v>
      </c>
      <c r="EE132" s="854"/>
      <c r="EF132" s="787"/>
      <c r="EG132" s="758" t="s">
        <v>626</v>
      </c>
      <c r="EH132" s="758" t="s">
        <v>626</v>
      </c>
      <c r="EI132" s="795"/>
      <c r="EJ132" s="789"/>
      <c r="EK132" s="787"/>
      <c r="EL132" s="788"/>
      <c r="EM132" s="788"/>
      <c r="EN132" s="788"/>
      <c r="EO132" s="830" t="s">
        <v>623</v>
      </c>
      <c r="EP132" s="885" t="s">
        <v>623</v>
      </c>
      <c r="EQ132" s="767" t="s">
        <v>623</v>
      </c>
      <c r="ER132" s="767" t="s">
        <v>623</v>
      </c>
      <c r="ES132" s="750"/>
      <c r="ET132" s="789"/>
      <c r="EU132" s="787"/>
      <c r="EV132" s="788"/>
      <c r="EW132" s="788"/>
      <c r="EX132" s="788"/>
      <c r="EY132" s="789"/>
      <c r="EZ132" s="787"/>
      <c r="FA132" s="788"/>
      <c r="FB132" s="792"/>
      <c r="FC132" s="792"/>
      <c r="FD132" s="790"/>
      <c r="FE132" s="791"/>
      <c r="FF132" s="788"/>
      <c r="FG132" s="788"/>
      <c r="FH132" s="788"/>
      <c r="FI132" s="789"/>
      <c r="FJ132" s="867"/>
      <c r="FK132" s="810" t="s">
        <v>625</v>
      </c>
      <c r="FL132" s="810" t="s">
        <v>625</v>
      </c>
      <c r="FM132" s="788"/>
      <c r="FN132" s="915"/>
      <c r="FO132" s="210"/>
      <c r="FP132" s="43"/>
      <c r="FQ132" s="43"/>
      <c r="FR132" s="55" t="str">
        <f t="shared" si="93"/>
        <v/>
      </c>
      <c r="FS132" s="43"/>
      <c r="FT132" s="56" t="str">
        <f>IF(AR132="","",INDEX($FZ$2:$GD$2,2,MATCH(AR132,#REF!,0)))</f>
        <v/>
      </c>
      <c r="FU132" s="57" t="str">
        <f>IF(AS132="","",INDEX($FZ$2:$GD$2,2,MATCH(AS132,#REF!,0)))</f>
        <v/>
      </c>
      <c r="FV132" s="57" t="str">
        <f>IF(AT132="","",INDEX($FZ$2:$GD$2,2,MATCH(AT132,#REF!,0)))</f>
        <v/>
      </c>
      <c r="FW132" s="57" t="str">
        <f>IF(AU132="","",INDEX($FZ$2:$GD$2,2,MATCH(AU132,#REF!,0)))</f>
        <v/>
      </c>
      <c r="FX132" s="57" t="str">
        <f>IF(AV132="","",INDEX($FZ$2:$GD$2,2,MATCH(AV132,#REF!,0)))</f>
        <v/>
      </c>
      <c r="FY132" s="57" t="str">
        <f>IF(AW132="","",INDEX($FZ$2:$GD$2,2,MATCH(AW132,#REF!,0)))</f>
        <v/>
      </c>
      <c r="FZ132" s="57" t="str">
        <f>IF(AX132="","",INDEX($FZ$2:$GD$2,2,MATCH(AX132,#REF!,0)))</f>
        <v/>
      </c>
      <c r="GA132" s="57" t="str">
        <f>IF(AY132="","",INDEX($FZ$2:$GD$2,2,MATCH(AY132,#REF!,0)))</f>
        <v/>
      </c>
      <c r="GB132" s="57" t="str">
        <f>IF(AZ132="","",INDEX($FZ$2:$GD$2,2,MATCH(AZ132,#REF!,0)))</f>
        <v/>
      </c>
      <c r="GC132" s="58" t="str">
        <f>IF(BA132="","",INDEX($FZ$2:$GD$2,2,MATCH(BA132,#REF!,0)))</f>
        <v/>
      </c>
      <c r="GD132" s="59" t="e">
        <f>SUMPRODUCT(FT132:GC132,#REF!)</f>
        <v>#REF!</v>
      </c>
      <c r="GE132" s="43"/>
      <c r="GF132" s="88" t="str">
        <f t="shared" si="94"/>
        <v/>
      </c>
      <c r="GG132" s="88" t="e">
        <f t="shared" si="95"/>
        <v>#REF!</v>
      </c>
      <c r="GH132" s="88" t="e">
        <f t="shared" si="96"/>
        <v>#REF!</v>
      </c>
      <c r="GI132" s="87" t="e">
        <f t="shared" si="97"/>
        <v>#REF!</v>
      </c>
      <c r="GJ132" s="87" t="str">
        <f t="shared" si="98"/>
        <v/>
      </c>
      <c r="GK132" s="87" t="str">
        <f t="shared" si="99"/>
        <v/>
      </c>
      <c r="GL132" s="87" t="str">
        <f t="shared" si="100"/>
        <v/>
      </c>
      <c r="GM132" s="87" t="str">
        <f t="shared" si="101"/>
        <v/>
      </c>
    </row>
    <row r="133" spans="1:195" s="13" customFormat="1" ht="22.5" customHeight="1" outlineLevel="1">
      <c r="A133" s="1014"/>
      <c r="B133" s="166"/>
      <c r="C133" s="494"/>
      <c r="D133" s="660" t="s">
        <v>374</v>
      </c>
      <c r="E133" s="991" t="s">
        <v>261</v>
      </c>
      <c r="F133" s="688"/>
      <c r="G133" s="688"/>
      <c r="H133" s="688">
        <v>1</v>
      </c>
      <c r="I133" s="663" t="s">
        <v>358</v>
      </c>
      <c r="J133" s="167"/>
      <c r="K133" s="165"/>
      <c r="L133" s="662">
        <v>1993</v>
      </c>
      <c r="M133" s="167" t="str">
        <f>IF(OR(L133="",TYPE(L133)&lt;&gt;1),"",TEXT(DATEVALUE(L133&amp;"/1/1"),"gge"))</f>
        <v>平5</v>
      </c>
      <c r="N133" s="665">
        <f t="shared" si="134"/>
        <v>27</v>
      </c>
      <c r="O133" s="995">
        <v>3046</v>
      </c>
      <c r="P133" s="693" t="s">
        <v>68</v>
      </c>
      <c r="Q133" s="68"/>
      <c r="R133" s="168"/>
      <c r="S133" s="168"/>
      <c r="T133" s="169"/>
      <c r="U133" s="461" t="e">
        <f>IF(OR(TYPE(O133)&lt;&gt;1,O133=""),"",IF(O133=0,0,ROUND(O133/(R133+S133)*1.1,0)))</f>
        <v>#DIV/0!</v>
      </c>
      <c r="V133" s="461" t="e">
        <f>IF(OR(TYPE(O133)&lt;&gt;1,O133=""),"",IF(O133=0,0,ROUND((O133/(R133+S133))^0.5*1.1*4*(4*R133+1)*0.7,0)))</f>
        <v>#DIV/0!</v>
      </c>
      <c r="W133" s="462" t="e">
        <f>IF(OR(TYPE(O133)&lt;&gt;1,O133=""),"",IF(O133=0,0,ROUND((O133/(R133+S133))^0.5*1.1*4*(4*R133+1)*0.3,0)))</f>
        <v>#DIV/0!</v>
      </c>
      <c r="X133" s="68"/>
      <c r="Y133" s="68"/>
      <c r="Z133" s="68"/>
      <c r="AA133" s="68"/>
      <c r="AB133" s="68"/>
      <c r="AC133" s="79" t="str">
        <f>IF(OR(O133="",TYPE(O133)&lt;&gt;1),"",IF(O133&gt;=5000,"1: 5,000㎡以上",IF(O133&gt;=3000,"2: 3,000㎡以上",IF(O133&gt;=1000,"3: 1,000㎡以上",IF(O133&gt;=500,"4: 500㎡以上",IF(O133&gt;=200,"5: 200㎡以上",IF(O133&gt;=100,"6: 100㎡以上",IF(O133&gt;=0,"7: 100㎡未満",""))))))))</f>
        <v>2: 3,000㎡以上</v>
      </c>
      <c r="AD133" s="69"/>
      <c r="AE133" s="69" t="str">
        <f>IF(AD133="","",AD133-L133)</f>
        <v/>
      </c>
      <c r="AF133" s="170"/>
      <c r="AG133" s="170"/>
      <c r="AH133" s="171"/>
      <c r="AI133" s="170"/>
      <c r="AJ133" s="170"/>
      <c r="AK133" s="170"/>
      <c r="AL133" s="172"/>
      <c r="AM133" s="172"/>
      <c r="AN133" s="172"/>
      <c r="AO133" s="172"/>
      <c r="AP133" s="173"/>
      <c r="AQ133" s="463" t="str">
        <f>IF(OR(AP133="",BB133=""),"",IF(OR(AP133="80年以上",AP133="躯体補修の上80年以上"),80-BB133,IF(OR(AP133="60年以上80年未満",AP133="躯体補修の上60年未満"),IF(TYPE(AN133)=1,AN133-BB133,80-BB133),IF(OR(AP133="60年未満",AP133="60年"),60-BB133,IF(AP133="40年",40-BB133,"")))))</f>
        <v/>
      </c>
      <c r="AR133" s="464"/>
      <c r="AS133" s="464"/>
      <c r="AT133" s="464"/>
      <c r="AU133" s="464"/>
      <c r="AV133" s="464"/>
      <c r="AW133" s="464"/>
      <c r="AX133" s="464"/>
      <c r="AY133" s="464"/>
      <c r="AZ133" s="464"/>
      <c r="BA133" s="464"/>
      <c r="BB133" s="68">
        <f>IF(AND(TYPE(B$4)=1,B$4&lt;&gt;"",TYPE(L133)=1,L133&lt;&gt;""),B$4-L133,"")</f>
        <v>22</v>
      </c>
      <c r="BC133" s="68"/>
      <c r="BD133" s="68">
        <f>IF(BB133="","",BB133+BC133)</f>
        <v>22</v>
      </c>
      <c r="BE133" s="69" t="e">
        <f t="shared" si="133"/>
        <v>#REF!</v>
      </c>
      <c r="BF133" s="146"/>
      <c r="BG133" s="465"/>
      <c r="BH133" s="466"/>
      <c r="BI133" s="174"/>
      <c r="BJ133" s="175"/>
      <c r="BK133" s="467"/>
      <c r="BL133" s="465"/>
      <c r="BM133" s="441" t="str">
        <f>IF(OR(B$4="",AQ133=""),"",AQ133+B$4)</f>
        <v/>
      </c>
      <c r="BN133" s="663" t="s">
        <v>68</v>
      </c>
      <c r="BO133" s="663">
        <v>3</v>
      </c>
      <c r="BP133" s="441" t="s">
        <v>0</v>
      </c>
      <c r="BQ133" s="441"/>
      <c r="BR133" s="663"/>
      <c r="BS133" s="663"/>
      <c r="BT133" s="663"/>
      <c r="BU133" s="663"/>
      <c r="BV133" s="663"/>
      <c r="BW133" s="663"/>
      <c r="BX133" s="663"/>
      <c r="BY133" s="663"/>
      <c r="BZ133" s="441" t="s">
        <v>0</v>
      </c>
      <c r="CA133" s="695"/>
      <c r="CB133" s="696"/>
      <c r="CC133" s="500">
        <v>14916000</v>
      </c>
      <c r="CD133" s="192">
        <v>1</v>
      </c>
      <c r="CE133" s="177" t="str">
        <f>IF($I133="","",IFERROR(INDEX(#REF!,MATCH('一覧（改訂後・学校空調は中規模で表示ver）'!$I129,#REF!,0),MATCH($CD$4,#REF!,0)),""))</f>
        <v/>
      </c>
      <c r="CF133" s="178" t="str">
        <f t="shared" si="131"/>
        <v/>
      </c>
      <c r="CG133" s="176" t="str">
        <f t="shared" si="87"/>
        <v/>
      </c>
      <c r="CH133" s="179"/>
      <c r="CI133" s="106" t="str">
        <f t="shared" si="88"/>
        <v/>
      </c>
      <c r="CJ133" s="75" t="str">
        <f>IF(OR($CI133="",$I133=""),"",INDEX(#REF!,MATCH($I133,#REF!,0),MATCH(CI$4,#REF!,0)))</f>
        <v/>
      </c>
      <c r="CK133" s="180" t="str">
        <f t="shared" si="89"/>
        <v/>
      </c>
      <c r="CL133" s="75">
        <v>1</v>
      </c>
      <c r="CM133" s="181" t="str">
        <f>IF(CI133="","",CK133/CL133)</f>
        <v/>
      </c>
      <c r="CN133" s="107" t="e">
        <f>IF(OR(O133="",TYPE(O133)&lt;&gt;1),"",IF(OR(BM133="",INDEX(#REF!,MATCH('一覧（改訂後・学校空調は中規模で表示ver）'!$Q129,#REF!,0),MATCH('一覧（改訂後・学校空調は中規模で表示ver）'!CN$4,#REF!,0))="",INDEX(#REF!,MATCH('一覧（改訂後・学校空調は中規模で表示ver）'!$Q129,#REF!,0),MATCH('一覧（改訂後・学校空調は中規模で表示ver）'!CN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N$4,#REF!,0))+$L133)))</f>
        <v>#REF!</v>
      </c>
      <c r="CO133" s="75" t="e">
        <f>IF(OR(CN133="",$I133=""),"",IF(AND(CN133&lt;&gt;"",$CI133=CN133),INDEX(#REF!,MATCH($I133,#REF!,0),MATCH(CN$4,#REF!,0))+35,INDEX(#REF!,MATCH($I133,#REF!,0),MATCH(CN$4,#REF!,0))))</f>
        <v>#REF!</v>
      </c>
      <c r="CP133" s="180" t="e">
        <f>IF(OR(CN133="",$O133="",TYPE($O133)&lt;&gt;1),"",ROUND($O133*CO133,0))</f>
        <v>#REF!</v>
      </c>
      <c r="CQ133" s="75">
        <v>1</v>
      </c>
      <c r="CR133" s="181" t="e">
        <f>IF(CN133="","",CP133/CQ133)</f>
        <v>#REF!</v>
      </c>
      <c r="CS133" s="107" t="e">
        <f>IF(OR(O133="",TYPE(O133)&lt;&gt;1),"",IF(OR(BM133="",INDEX(#REF!,MATCH('一覧（改訂後・学校空調は中規模で表示ver）'!Q129,#REF!,0),MATCH(CS$4,#REF!,0))="",INDEX(#REF!,MATCH('一覧（改訂後・学校空調は中規模で表示ver）'!Q129,#REF!,0),MATCH(CS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S$4,#REF!,0))+$L133)))</f>
        <v>#REF!</v>
      </c>
      <c r="CT133" s="75" t="e">
        <f>IF(OR(CS133="",$I133=""),"",IF(BL133="中規模のみで残存維持",IF(AND($CI133=CS133,CS133&lt;&gt;""),INDEX(#REF!,MATCH($I133,#REF!,0),MATCH(CN$4,#REF!,0))+35,INDEX(#REF!,MATCH($I133,#REF!,0),MATCH(CN$4,#REF!,0))),IF(AND($CI133=CS133,CS133&lt;&gt;""),INDEX(#REF!,MATCH($I133,#REF!,0),MATCH(CI$4,#REF!,0))+35,INDEX(#REF!,MATCH($I133,#REF!,0),MATCH(CS$4,#REF!,0)))))</f>
        <v>#REF!</v>
      </c>
      <c r="CU133" s="180" t="e">
        <f t="shared" si="90"/>
        <v>#REF!</v>
      </c>
      <c r="CV133" s="75">
        <v>1</v>
      </c>
      <c r="CW133" s="181" t="e">
        <f>IF(CS133="","",CU133/CV133)</f>
        <v>#REF!</v>
      </c>
      <c r="CX133" s="107" t="e">
        <f>IF(OR(O133="",TYPE(O133)&lt;&gt;1),"",IF(OR(BM133="",,INDEX(#REF!,MATCH('一覧（改訂後・学校空調は中規模で表示ver）'!$Q129,#REF!,0),MATCH('一覧（改訂後・学校空調は中規模で表示ver）'!CX$4,#REF!,0))="",INDEX(#REF!,MATCH('一覧（改訂後・学校空調は中規模で表示ver）'!$Q129,#REF!,0),MATCH('一覧（改訂後・学校空調は中規模で表示ver）'!CX$4,#REF!,0))+L133&gt;=BM133),"",IF(OR(BL133="事後保全対応で更新",BL133="事後保全のみ更新せず"),"",INDEX(#REF!,MATCH('一覧（改訂後・学校空調は中規模で表示ver）'!$Q129,#REF!,0),MATCH('一覧（改訂後・学校空調は中規模で表示ver）'!CX$4,#REF!,0))+L133)))</f>
        <v>#REF!</v>
      </c>
      <c r="CY133" s="75" t="e">
        <f>IF(OR(CX133="",$I133=""),"",IF(AND(CX133&lt;&gt;"",$CI133=CX133),INDEX(#REF!,MATCH($I133,#REF!,0),MATCH(CI$4,#REF!,0))+35,INDEX(#REF!,MATCH($I133,#REF!,0),MATCH(CX$4,#REF!,0))))</f>
        <v>#REF!</v>
      </c>
      <c r="CZ133" s="180" t="e">
        <f>IF(OR(CX133="",$O133="",TYPE($O133)&lt;&gt;1),"",ROUND($O133*CY133,0))</f>
        <v>#REF!</v>
      </c>
      <c r="DA133" s="75">
        <v>1</v>
      </c>
      <c r="DB133" s="182" t="e">
        <f>IF($CX133="","",$CZ133/$DA133)</f>
        <v>#REF!</v>
      </c>
      <c r="DC133" s="109" t="str">
        <f t="shared" si="91"/>
        <v/>
      </c>
      <c r="DD133" s="76" t="str">
        <f t="shared" si="102"/>
        <v/>
      </c>
      <c r="DE133" s="82">
        <v>1</v>
      </c>
      <c r="DF133" s="183" t="str">
        <f t="shared" si="92"/>
        <v/>
      </c>
      <c r="DG133" s="85" t="str">
        <f>IF($DC133="","",INDEX(#REF!,MATCH($I133,#REF!,0),MATCH(DC$4,#REF!,0)))</f>
        <v/>
      </c>
      <c r="DH133" s="184" t="str">
        <f>IF(OR(DF133="",TYPE(DF133)&lt;&gt;1),"",ROUND(DF133*DG133,0))</f>
        <v/>
      </c>
      <c r="DI133" s="77">
        <v>3</v>
      </c>
      <c r="DJ133" s="185" t="str">
        <f>IF(DH133="","",DH133/DI133)</f>
        <v/>
      </c>
      <c r="DK133" s="78" t="str">
        <f>IF(DC133="","",DC133+20)</f>
        <v/>
      </c>
      <c r="DL133" s="75" t="str">
        <f>IF(OR(DK133="",$I133=""),"",IF(AND(DK133&lt;&gt;"",$CI133=DK133),INDEX(#REF!,MATCH($I133,#REF!,0),MATCH(DL$4,#REF!,0))+35,INDEX(#REF!,MATCH($I133,#REF!,0),MATCH(DL$4,#REF!,0))))</f>
        <v/>
      </c>
      <c r="DM133" s="180" t="str">
        <f>IF(OR(DK133="",$DF133="",TYPE($DF133)&lt;&gt;1),"",ROUND($DF133*DL133,0))</f>
        <v/>
      </c>
      <c r="DN133" s="75">
        <v>1</v>
      </c>
      <c r="DO133" s="181" t="str">
        <f>IF(DK133="","",DM133/DN133)</f>
        <v/>
      </c>
      <c r="DP133" s="78" t="str">
        <f>IF(DC133="","",IF(OR(DD133="RC",DD133="SRC",DD133="S"),DC133+40,""))</f>
        <v/>
      </c>
      <c r="DQ133" s="75" t="str">
        <f>IF(OR(DP133="",$I133=""),"",IF(AND($BM133=DP133,DP133&lt;&gt;""),INDEX(#REF!,MATCH($I133,#REF!,0),MATCH(DQ$4,#REF!,0))+35,INDEX(#REF!,MATCH($I133,#REF!,0),MATCH(DQ$4,#REF!,0))))</f>
        <v/>
      </c>
      <c r="DR133" s="180" t="str">
        <f>IF(OR(DP133="",$DF133="",TYPE($DF133)&lt;&gt;1),"",ROUND($DF133*DQ133,0))</f>
        <v/>
      </c>
      <c r="DS133" s="75">
        <v>1</v>
      </c>
      <c r="DT133" s="181" t="str">
        <f>IF($DP133="","",$DR133/$DS133)</f>
        <v/>
      </c>
      <c r="DU133" s="78" t="str">
        <f>IF(DC133="","",IF(OR(DD133="RC",DD133="SRC"),DC133+60,""))</f>
        <v/>
      </c>
      <c r="DV133" s="75" t="str">
        <f>IF(OR(DU133="",$I133=""),"",IF(AND(DU133&lt;&gt;"",$CI133=DU133),INDEX(#REF!,MATCH($I133,#REF!,0),MATCH(DV$4,#REF!,0))+35,INDEX(#REF!,MATCH($I133,#REF!,0),MATCH(DV$4,#REF!,0))))</f>
        <v/>
      </c>
      <c r="DW133" s="180" t="str">
        <f>IF(OR(DU133="",$DF133="",TYPE($DF133)&lt;&gt;1),"",ROUND($DF133*DV133,0))</f>
        <v/>
      </c>
      <c r="DX133" s="75">
        <v>1</v>
      </c>
      <c r="DY133" s="154" t="str">
        <f>IF($DU133="","",$DW133/$DX133)</f>
        <v/>
      </c>
      <c r="DZ133" s="508"/>
      <c r="EA133" s="812"/>
      <c r="EB133" s="836" t="s">
        <v>626</v>
      </c>
      <c r="EC133" s="808"/>
      <c r="ED133" s="836" t="s">
        <v>626</v>
      </c>
      <c r="EE133" s="854"/>
      <c r="EF133" s="787"/>
      <c r="EG133" s="758" t="s">
        <v>626</v>
      </c>
      <c r="EH133" s="758" t="s">
        <v>626</v>
      </c>
      <c r="EI133" s="788"/>
      <c r="EJ133" s="789"/>
      <c r="EK133" s="787"/>
      <c r="EL133" s="788"/>
      <c r="EM133" s="788"/>
      <c r="EN133" s="788"/>
      <c r="EO133" s="830" t="s">
        <v>623</v>
      </c>
      <c r="EP133" s="885" t="s">
        <v>623</v>
      </c>
      <c r="EQ133" s="767" t="s">
        <v>623</v>
      </c>
      <c r="ER133" s="767" t="s">
        <v>623</v>
      </c>
      <c r="ES133" s="788"/>
      <c r="ET133" s="789"/>
      <c r="EU133" s="787"/>
      <c r="EV133" s="788"/>
      <c r="EW133" s="788"/>
      <c r="EX133" s="788"/>
      <c r="EY133" s="789"/>
      <c r="EZ133" s="787"/>
      <c r="FA133" s="788"/>
      <c r="FB133" s="792"/>
      <c r="FC133" s="792"/>
      <c r="FD133" s="790"/>
      <c r="FE133" s="791"/>
      <c r="FF133" s="788"/>
      <c r="FG133" s="788"/>
      <c r="FH133" s="788"/>
      <c r="FI133" s="789"/>
      <c r="FJ133" s="867"/>
      <c r="FK133" s="810" t="s">
        <v>625</v>
      </c>
      <c r="FL133" s="810" t="s">
        <v>625</v>
      </c>
      <c r="FM133" s="788"/>
      <c r="FN133" s="915"/>
      <c r="FO133" s="210"/>
      <c r="FP133" s="43"/>
      <c r="FQ133" s="43"/>
      <c r="FR133" s="55" t="str">
        <f t="shared" si="93"/>
        <v/>
      </c>
      <c r="FS133" s="43"/>
      <c r="FT133" s="56" t="str">
        <f>IF(AR133="","",INDEX($FZ$2:$GD$2,2,MATCH(AR133,#REF!,0)))</f>
        <v/>
      </c>
      <c r="FU133" s="57" t="str">
        <f>IF(AS133="","",INDEX($FZ$2:$GD$2,2,MATCH(AS133,#REF!,0)))</f>
        <v/>
      </c>
      <c r="FV133" s="57" t="str">
        <f>IF(AT133="","",INDEX($FZ$2:$GD$2,2,MATCH(AT133,#REF!,0)))</f>
        <v/>
      </c>
      <c r="FW133" s="57" t="str">
        <f>IF(AU133="","",INDEX($FZ$2:$GD$2,2,MATCH(AU133,#REF!,0)))</f>
        <v/>
      </c>
      <c r="FX133" s="57" t="str">
        <f>IF(AV133="","",INDEX($FZ$2:$GD$2,2,MATCH(AV133,#REF!,0)))</f>
        <v/>
      </c>
      <c r="FY133" s="57" t="str">
        <f>IF(AW133="","",INDEX($FZ$2:$GD$2,2,MATCH(AW133,#REF!,0)))</f>
        <v/>
      </c>
      <c r="FZ133" s="57" t="str">
        <f>IF(AX133="","",INDEX($FZ$2:$GD$2,2,MATCH(AX133,#REF!,0)))</f>
        <v/>
      </c>
      <c r="GA133" s="57" t="str">
        <f>IF(AY133="","",INDEX($FZ$2:$GD$2,2,MATCH(AY133,#REF!,0)))</f>
        <v/>
      </c>
      <c r="GB133" s="57" t="str">
        <f>IF(AZ133="","",INDEX($FZ$2:$GD$2,2,MATCH(AZ133,#REF!,0)))</f>
        <v/>
      </c>
      <c r="GC133" s="58" t="str">
        <f>IF(BA133="","",INDEX($FZ$2:$GD$2,2,MATCH(BA133,#REF!,0)))</f>
        <v/>
      </c>
      <c r="GD133" s="59" t="e">
        <f>SUMPRODUCT(FT133:GC133,#REF!)</f>
        <v>#REF!</v>
      </c>
      <c r="GE133" s="43"/>
      <c r="GF133" s="88" t="str">
        <f t="shared" si="94"/>
        <v/>
      </c>
      <c r="GG133" s="88" t="e">
        <f t="shared" si="95"/>
        <v>#REF!</v>
      </c>
      <c r="GH133" s="88" t="e">
        <f t="shared" si="96"/>
        <v>#REF!</v>
      </c>
      <c r="GI133" s="87" t="e">
        <f t="shared" si="97"/>
        <v>#REF!</v>
      </c>
      <c r="GJ133" s="87" t="str">
        <f t="shared" si="98"/>
        <v/>
      </c>
      <c r="GK133" s="87" t="str">
        <f t="shared" si="99"/>
        <v/>
      </c>
      <c r="GL133" s="87" t="str">
        <f t="shared" si="100"/>
        <v/>
      </c>
      <c r="GM133" s="87" t="str">
        <f t="shared" si="101"/>
        <v/>
      </c>
    </row>
    <row r="134" spans="1:195" s="13" customFormat="1" ht="22.5" customHeight="1" outlineLevel="1">
      <c r="A134" s="1014"/>
      <c r="B134" s="166"/>
      <c r="C134" s="494"/>
      <c r="D134" s="660" t="s">
        <v>374</v>
      </c>
      <c r="E134" s="991" t="s">
        <v>262</v>
      </c>
      <c r="F134" s="688"/>
      <c r="G134" s="688"/>
      <c r="H134" s="688">
        <v>1</v>
      </c>
      <c r="I134" s="663" t="s">
        <v>358</v>
      </c>
      <c r="J134" s="167"/>
      <c r="K134" s="165"/>
      <c r="L134" s="662">
        <v>1993</v>
      </c>
      <c r="M134" s="167" t="str">
        <f>IF(OR(L134="",TYPE(L134)&lt;&gt;1),"",TEXT(DATEVALUE(L134&amp;"/1/1"),"gge"))</f>
        <v>平5</v>
      </c>
      <c r="N134" s="665">
        <f t="shared" si="134"/>
        <v>27</v>
      </c>
      <c r="O134" s="998">
        <v>937</v>
      </c>
      <c r="P134" s="693" t="s">
        <v>68</v>
      </c>
      <c r="Q134" s="68"/>
      <c r="R134" s="168"/>
      <c r="S134" s="168"/>
      <c r="T134" s="169"/>
      <c r="U134" s="461" t="e">
        <f>IF(OR(TYPE(O134)&lt;&gt;1,O134=""),"",IF(O134=0,0,ROUND(O134/(R134+S134)*1.1,0)))</f>
        <v>#DIV/0!</v>
      </c>
      <c r="V134" s="461" t="e">
        <f>IF(OR(TYPE(O134)&lt;&gt;1,O134=""),"",IF(O134=0,0,ROUND((O134/(R134+S134))^0.5*1.1*4*(4*R134+1)*0.7,0)))</f>
        <v>#DIV/0!</v>
      </c>
      <c r="W134" s="462" t="e">
        <f>IF(OR(TYPE(O134)&lt;&gt;1,O134=""),"",IF(O134=0,0,ROUND((O134/(R134+S134))^0.5*1.1*4*(4*R134+1)*0.3,0)))</f>
        <v>#DIV/0!</v>
      </c>
      <c r="X134" s="68"/>
      <c r="Y134" s="68"/>
      <c r="Z134" s="68"/>
      <c r="AA134" s="68"/>
      <c r="AB134" s="68"/>
      <c r="AC134" s="79" t="str">
        <f>IF(OR(O134="",TYPE(O134)&lt;&gt;1),"",IF(O134&gt;=5000,"1: 5,000㎡以上",IF(O134&gt;=3000,"2: 3,000㎡以上",IF(O134&gt;=1000,"3: 1,000㎡以上",IF(O134&gt;=500,"4: 500㎡以上",IF(O134&gt;=200,"5: 200㎡以上",IF(O134&gt;=100,"6: 100㎡以上",IF(O134&gt;=0,"7: 100㎡未満",""))))))))</f>
        <v>4: 500㎡以上</v>
      </c>
      <c r="AD134" s="69"/>
      <c r="AE134" s="69" t="str">
        <f>IF(AD134="","",AD134-L134)</f>
        <v/>
      </c>
      <c r="AF134" s="170"/>
      <c r="AG134" s="170"/>
      <c r="AH134" s="171"/>
      <c r="AI134" s="170"/>
      <c r="AJ134" s="170"/>
      <c r="AK134" s="170"/>
      <c r="AL134" s="172"/>
      <c r="AM134" s="172"/>
      <c r="AN134" s="172"/>
      <c r="AO134" s="172"/>
      <c r="AP134" s="173"/>
      <c r="AQ134" s="463" t="str">
        <f>IF(OR(AP134="",BB134=""),"",IF(OR(AP134="80年以上",AP134="躯体補修の上80年以上"),80-BB134,IF(OR(AP134="60年以上80年未満",AP134="躯体補修の上60年未満"),IF(TYPE(AN134)=1,AN134-BB134,80-BB134),IF(OR(AP134="60年未満",AP134="60年"),60-BB134,IF(AP134="40年",40-BB134,"")))))</f>
        <v/>
      </c>
      <c r="AR134" s="464"/>
      <c r="AS134" s="464"/>
      <c r="AT134" s="464"/>
      <c r="AU134" s="464"/>
      <c r="AV134" s="464"/>
      <c r="AW134" s="464"/>
      <c r="AX134" s="464"/>
      <c r="AY134" s="464"/>
      <c r="AZ134" s="464"/>
      <c r="BA134" s="464"/>
      <c r="BB134" s="68">
        <f>IF(AND(TYPE(B$4)=1,B$4&lt;&gt;"",TYPE(L134)=1,L134&lt;&gt;""),B$4-L134,"")</f>
        <v>22</v>
      </c>
      <c r="BC134" s="68"/>
      <c r="BD134" s="68">
        <f>IF(BB134="","",BB134+BC134)</f>
        <v>22</v>
      </c>
      <c r="BE134" s="69" t="e">
        <f t="shared" si="133"/>
        <v>#REF!</v>
      </c>
      <c r="BF134" s="146"/>
      <c r="BG134" s="465"/>
      <c r="BH134" s="466"/>
      <c r="BI134" s="174"/>
      <c r="BJ134" s="175"/>
      <c r="BK134" s="467"/>
      <c r="BL134" s="465"/>
      <c r="BM134" s="441" t="str">
        <f>IF(OR(B$4="",AQ134=""),"",AQ134+B$4)</f>
        <v/>
      </c>
      <c r="BN134" s="663" t="s">
        <v>68</v>
      </c>
      <c r="BO134" s="663">
        <v>2</v>
      </c>
      <c r="BP134" s="441"/>
      <c r="BQ134" s="441"/>
      <c r="BR134" s="663"/>
      <c r="BS134" s="663"/>
      <c r="BT134" s="663"/>
      <c r="BU134" s="663"/>
      <c r="BV134" s="663"/>
      <c r="BW134" s="663"/>
      <c r="BX134" s="663"/>
      <c r="BY134" s="663"/>
      <c r="BZ134" s="441"/>
      <c r="CA134" s="695"/>
      <c r="CB134" s="696"/>
      <c r="CC134" s="499"/>
      <c r="CD134" s="192">
        <v>1</v>
      </c>
      <c r="CE134" s="177" t="str">
        <f>IF($I134="","",IFERROR(INDEX(#REF!,MATCH('一覧（改訂後・学校空調は中規模で表示ver）'!$I135,#REF!,0),MATCH($CD$4,#REF!,0)),""))</f>
        <v/>
      </c>
      <c r="CF134" s="178" t="str">
        <f t="shared" si="131"/>
        <v/>
      </c>
      <c r="CG134" s="176" t="str">
        <f t="shared" si="87"/>
        <v/>
      </c>
      <c r="CH134" s="179"/>
      <c r="CI134" s="106" t="str">
        <f t="shared" si="88"/>
        <v/>
      </c>
      <c r="CJ134" s="75" t="str">
        <f>IF(OR($CI134="",$I134=""),"",INDEX(#REF!,MATCH($I134,#REF!,0),MATCH(CI$4,#REF!,0)))</f>
        <v/>
      </c>
      <c r="CK134" s="180" t="str">
        <f t="shared" si="89"/>
        <v/>
      </c>
      <c r="CL134" s="75">
        <v>1</v>
      </c>
      <c r="CM134" s="181" t="str">
        <f>IF(CI134="","",CK134/CL134)</f>
        <v/>
      </c>
      <c r="CN134" s="107" t="e">
        <f>IF(OR(O134="",TYPE(O134)&lt;&gt;1),"",IF(OR(BM134="",INDEX(#REF!,MATCH('一覧（改訂後・学校空調は中規模で表示ver）'!$Q135,#REF!,0),MATCH('一覧（改訂後・学校空調は中規模で表示ver）'!CN$4,#REF!,0))="",INDEX(#REF!,MATCH('一覧（改訂後・学校空調は中規模で表示ver）'!$Q135,#REF!,0),MATCH('一覧（改訂後・学校空調は中規模で表示ver）'!CN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N$4,#REF!,0))+$L134)))</f>
        <v>#REF!</v>
      </c>
      <c r="CO134" s="75" t="e">
        <f>IF(OR(CN134="",$I134=""),"",IF(AND(CN134&lt;&gt;"",$CI134=CN134),INDEX(#REF!,MATCH($I134,#REF!,0),MATCH(CN$4,#REF!,0))+35,INDEX(#REF!,MATCH($I134,#REF!,0),MATCH(CN$4,#REF!,0))))</f>
        <v>#REF!</v>
      </c>
      <c r="CP134" s="180" t="e">
        <f>IF(OR(CN134="",$O134="",TYPE($O134)&lt;&gt;1),"",ROUND($O134*CO134,0))</f>
        <v>#REF!</v>
      </c>
      <c r="CQ134" s="75">
        <v>1</v>
      </c>
      <c r="CR134" s="181" t="e">
        <f>IF(CN134="","",CP134/CQ134)</f>
        <v>#REF!</v>
      </c>
      <c r="CS134" s="107" t="e">
        <f>IF(OR(O134="",TYPE(O134)&lt;&gt;1),"",IF(OR(BM134="",INDEX(#REF!,MATCH('一覧（改訂後・学校空調は中規模で表示ver）'!Q135,#REF!,0),MATCH(CS$4,#REF!,0))="",INDEX(#REF!,MATCH('一覧（改訂後・学校空調は中規模で表示ver）'!Q135,#REF!,0),MATCH(CS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S$4,#REF!,0))+$L134)))</f>
        <v>#REF!</v>
      </c>
      <c r="CT134" s="75" t="e">
        <f>IF(OR(CS134="",$I134=""),"",IF(BL134="中規模のみで残存維持",IF(AND($CI134=CS134,CS134&lt;&gt;""),INDEX(#REF!,MATCH($I134,#REF!,0),MATCH(CN$4,#REF!,0))+35,INDEX(#REF!,MATCH($I134,#REF!,0),MATCH(CN$4,#REF!,0))),IF(AND($CI134=CS134,CS134&lt;&gt;""),INDEX(#REF!,MATCH($I134,#REF!,0),MATCH(CI$4,#REF!,0))+35,INDEX(#REF!,MATCH($I134,#REF!,0),MATCH(CS$4,#REF!,0)))))</f>
        <v>#REF!</v>
      </c>
      <c r="CU134" s="180" t="e">
        <f t="shared" si="90"/>
        <v>#REF!</v>
      </c>
      <c r="CV134" s="75">
        <v>1</v>
      </c>
      <c r="CW134" s="181" t="e">
        <f>IF(CS134="","",CU134/CV134)</f>
        <v>#REF!</v>
      </c>
      <c r="CX134" s="107" t="e">
        <f>IF(OR(O134="",TYPE(O134)&lt;&gt;1),"",IF(OR(BM134="",,INDEX(#REF!,MATCH('一覧（改訂後・学校空調は中規模で表示ver）'!$Q135,#REF!,0),MATCH('一覧（改訂後・学校空調は中規模で表示ver）'!CX$4,#REF!,0))="",INDEX(#REF!,MATCH('一覧（改訂後・学校空調は中規模で表示ver）'!$Q135,#REF!,0),MATCH('一覧（改訂後・学校空調は中規模で表示ver）'!CX$4,#REF!,0))+L134&gt;=BM134),"",IF(OR(BL134="事後保全対応で更新",BL134="事後保全のみ更新せず"),"",INDEX(#REF!,MATCH('一覧（改訂後・学校空調は中規模で表示ver）'!$Q135,#REF!,0),MATCH('一覧（改訂後・学校空調は中規模で表示ver）'!CX$4,#REF!,0))+L134)))</f>
        <v>#REF!</v>
      </c>
      <c r="CY134" s="75" t="e">
        <f>IF(OR(CX134="",$I134=""),"",IF(AND(CX134&lt;&gt;"",$CI134=CX134),INDEX(#REF!,MATCH($I134,#REF!,0),MATCH(CI$4,#REF!,0))+35,INDEX(#REF!,MATCH($I134,#REF!,0),MATCH(CX$4,#REF!,0))))</f>
        <v>#REF!</v>
      </c>
      <c r="CZ134" s="180" t="e">
        <f>IF(OR(CX134="",$O134="",TYPE($O134)&lt;&gt;1),"",ROUND($O134*CY134,0))</f>
        <v>#REF!</v>
      </c>
      <c r="DA134" s="75">
        <v>1</v>
      </c>
      <c r="DB134" s="182" t="e">
        <f>IF($CX134="","",$CZ134/$DA134)</f>
        <v>#REF!</v>
      </c>
      <c r="DC134" s="109" t="str">
        <f t="shared" si="91"/>
        <v/>
      </c>
      <c r="DD134" s="76" t="str">
        <f t="shared" si="102"/>
        <v/>
      </c>
      <c r="DE134" s="82">
        <v>1</v>
      </c>
      <c r="DF134" s="183" t="str">
        <f t="shared" si="92"/>
        <v/>
      </c>
      <c r="DG134" s="85" t="str">
        <f>IF($DC134="","",INDEX(#REF!,MATCH($I134,#REF!,0),MATCH(DC$4,#REF!,0)))</f>
        <v/>
      </c>
      <c r="DH134" s="184" t="str">
        <f>IF(OR(DF134="",TYPE(DF134)&lt;&gt;1),"",ROUND(DF134*DG134,0))</f>
        <v/>
      </c>
      <c r="DI134" s="77">
        <v>3</v>
      </c>
      <c r="DJ134" s="185" t="str">
        <f>IF(DH134="","",DH134/DI134)</f>
        <v/>
      </c>
      <c r="DK134" s="78" t="str">
        <f>IF(DC134="","",DC134+20)</f>
        <v/>
      </c>
      <c r="DL134" s="75" t="str">
        <f>IF(OR(DK134="",$I134=""),"",IF(AND(DK134&lt;&gt;"",$CI134=DK134),INDEX(#REF!,MATCH($I134,#REF!,0),MATCH(DL$4,#REF!,0))+35,INDEX(#REF!,MATCH($I134,#REF!,0),MATCH(DL$4,#REF!,0))))</f>
        <v/>
      </c>
      <c r="DM134" s="180" t="str">
        <f>IF(OR(DK134="",$DF134="",TYPE($DF134)&lt;&gt;1),"",ROUND($DF134*DL134,0))</f>
        <v/>
      </c>
      <c r="DN134" s="75">
        <v>1</v>
      </c>
      <c r="DO134" s="181" t="str">
        <f>IF(DK134="","",DM134/DN134)</f>
        <v/>
      </c>
      <c r="DP134" s="78" t="str">
        <f>IF(DC134="","",IF(OR(DD134="RC",DD134="SRC",DD134="S"),DC134+40,""))</f>
        <v/>
      </c>
      <c r="DQ134" s="75" t="str">
        <f>IF(OR(DP134="",$I134=""),"",IF(AND($BM134=DP134,DP134&lt;&gt;""),INDEX(#REF!,MATCH($I134,#REF!,0),MATCH(DQ$4,#REF!,0))+35,INDEX(#REF!,MATCH($I134,#REF!,0),MATCH(DQ$4,#REF!,0))))</f>
        <v/>
      </c>
      <c r="DR134" s="180" t="str">
        <f>IF(OR(DP134="",$DF134="",TYPE($DF134)&lt;&gt;1),"",ROUND($DF134*DQ134,0))</f>
        <v/>
      </c>
      <c r="DS134" s="75">
        <v>1</v>
      </c>
      <c r="DT134" s="181" t="str">
        <f>IF($DP134="","",$DR134/$DS134)</f>
        <v/>
      </c>
      <c r="DU134" s="78" t="str">
        <f>IF(DC134="","",IF(OR(DD134="RC",DD134="SRC"),DC134+60,""))</f>
        <v/>
      </c>
      <c r="DV134" s="75" t="str">
        <f>IF(OR(DU134="",$I134=""),"",IF(AND(DU134&lt;&gt;"",$CI134=DU134),INDEX(#REF!,MATCH($I134,#REF!,0),MATCH(DV$4,#REF!,0))+35,INDEX(#REF!,MATCH($I134,#REF!,0),MATCH(DV$4,#REF!,0))))</f>
        <v/>
      </c>
      <c r="DW134" s="180" t="str">
        <f>IF(OR(DU134="",$DF134="",TYPE($DF134)&lt;&gt;1),"",ROUND($DF134*DV134,0))</f>
        <v/>
      </c>
      <c r="DX134" s="75">
        <v>1</v>
      </c>
      <c r="DY134" s="154" t="str">
        <f>IF($DU134="","",$DW134/$DX134)</f>
        <v/>
      </c>
      <c r="DZ134" s="508"/>
      <c r="EA134" s="812"/>
      <c r="EB134" s="836" t="s">
        <v>626</v>
      </c>
      <c r="EC134" s="808"/>
      <c r="ED134" s="816"/>
      <c r="EE134" s="854"/>
      <c r="EF134" s="787"/>
      <c r="EG134" s="758" t="s">
        <v>626</v>
      </c>
      <c r="EH134" s="758" t="s">
        <v>626</v>
      </c>
      <c r="EI134" s="788"/>
      <c r="EJ134" s="789"/>
      <c r="EK134" s="787"/>
      <c r="EL134" s="788"/>
      <c r="EM134" s="788"/>
      <c r="EN134" s="788"/>
      <c r="EO134" s="830" t="s">
        <v>623</v>
      </c>
      <c r="EP134" s="885" t="s">
        <v>623</v>
      </c>
      <c r="EQ134" s="767" t="s">
        <v>623</v>
      </c>
      <c r="ER134" s="767" t="s">
        <v>623</v>
      </c>
      <c r="ES134" s="788"/>
      <c r="ET134" s="789"/>
      <c r="EU134" s="787"/>
      <c r="EV134" s="788"/>
      <c r="EW134" s="788"/>
      <c r="EX134" s="788"/>
      <c r="EY134" s="789"/>
      <c r="EZ134" s="787"/>
      <c r="FA134" s="788"/>
      <c r="FB134" s="792"/>
      <c r="FC134" s="792"/>
      <c r="FD134" s="790"/>
      <c r="FE134" s="791"/>
      <c r="FF134" s="788"/>
      <c r="FG134" s="788"/>
      <c r="FH134" s="788"/>
      <c r="FI134" s="789"/>
      <c r="FJ134" s="867"/>
      <c r="FK134" s="810" t="s">
        <v>625</v>
      </c>
      <c r="FL134" s="810" t="s">
        <v>625</v>
      </c>
      <c r="FM134" s="788"/>
      <c r="FN134" s="915"/>
      <c r="FO134" s="210"/>
      <c r="FP134" s="43"/>
      <c r="FQ134" s="43"/>
      <c r="FR134" s="55" t="str">
        <f t="shared" si="93"/>
        <v/>
      </c>
      <c r="FS134" s="43"/>
      <c r="FT134" s="56" t="str">
        <f>IF(AR134="","",INDEX($FZ$2:$GD$2,2,MATCH(AR134,#REF!,0)))</f>
        <v/>
      </c>
      <c r="FU134" s="57" t="str">
        <f>IF(AS134="","",INDEX($FZ$2:$GD$2,2,MATCH(AS134,#REF!,0)))</f>
        <v/>
      </c>
      <c r="FV134" s="57" t="str">
        <f>IF(AT134="","",INDEX($FZ$2:$GD$2,2,MATCH(AT134,#REF!,0)))</f>
        <v/>
      </c>
      <c r="FW134" s="57" t="str">
        <f>IF(AU134="","",INDEX($FZ$2:$GD$2,2,MATCH(AU134,#REF!,0)))</f>
        <v/>
      </c>
      <c r="FX134" s="57" t="str">
        <f>IF(AV134="","",INDEX($FZ$2:$GD$2,2,MATCH(AV134,#REF!,0)))</f>
        <v/>
      </c>
      <c r="FY134" s="57" t="str">
        <f>IF(AW134="","",INDEX($FZ$2:$GD$2,2,MATCH(AW134,#REF!,0)))</f>
        <v/>
      </c>
      <c r="FZ134" s="57" t="str">
        <f>IF(AX134="","",INDEX($FZ$2:$GD$2,2,MATCH(AX134,#REF!,0)))</f>
        <v/>
      </c>
      <c r="GA134" s="57" t="str">
        <f>IF(AY134="","",INDEX($FZ$2:$GD$2,2,MATCH(AY134,#REF!,0)))</f>
        <v/>
      </c>
      <c r="GB134" s="57" t="str">
        <f>IF(AZ134="","",INDEX($FZ$2:$GD$2,2,MATCH(AZ134,#REF!,0)))</f>
        <v/>
      </c>
      <c r="GC134" s="58" t="str">
        <f>IF(BA134="","",INDEX($FZ$2:$GD$2,2,MATCH(BA134,#REF!,0)))</f>
        <v/>
      </c>
      <c r="GD134" s="59" t="e">
        <f>SUMPRODUCT(FT134:GC134,#REF!)</f>
        <v>#REF!</v>
      </c>
      <c r="GE134" s="43"/>
      <c r="GF134" s="88" t="str">
        <f t="shared" si="94"/>
        <v/>
      </c>
      <c r="GG134" s="88" t="e">
        <f t="shared" si="95"/>
        <v>#REF!</v>
      </c>
      <c r="GH134" s="88" t="e">
        <f t="shared" si="96"/>
        <v>#REF!</v>
      </c>
      <c r="GI134" s="87" t="e">
        <f t="shared" si="97"/>
        <v>#REF!</v>
      </c>
      <c r="GJ134" s="87" t="str">
        <f t="shared" si="98"/>
        <v/>
      </c>
      <c r="GK134" s="87" t="str">
        <f t="shared" si="99"/>
        <v/>
      </c>
      <c r="GL134" s="87" t="str">
        <f t="shared" si="100"/>
        <v/>
      </c>
      <c r="GM134" s="87" t="str">
        <f t="shared" si="101"/>
        <v/>
      </c>
    </row>
    <row r="135" spans="1:195" s="13" customFormat="1" ht="22.5" customHeight="1" outlineLevel="1">
      <c r="A135" s="1014"/>
      <c r="B135" s="166"/>
      <c r="C135" s="494"/>
      <c r="D135" s="660" t="s">
        <v>374</v>
      </c>
      <c r="E135" s="991" t="s">
        <v>265</v>
      </c>
      <c r="F135" s="688"/>
      <c r="G135" s="688"/>
      <c r="H135" s="688">
        <v>1</v>
      </c>
      <c r="I135" s="663" t="s">
        <v>358</v>
      </c>
      <c r="J135" s="167"/>
      <c r="K135" s="165"/>
      <c r="L135" s="665">
        <v>2015</v>
      </c>
      <c r="M135" s="167" t="str">
        <f t="shared" si="103"/>
        <v>平27</v>
      </c>
      <c r="N135" s="665">
        <f t="shared" si="134"/>
        <v>5</v>
      </c>
      <c r="O135" s="995">
        <v>672</v>
      </c>
      <c r="P135" s="693" t="s">
        <v>70</v>
      </c>
      <c r="Q135" s="68"/>
      <c r="R135" s="168"/>
      <c r="S135" s="168"/>
      <c r="T135" s="169"/>
      <c r="U135" s="461" t="e">
        <f t="shared" si="120"/>
        <v>#DIV/0!</v>
      </c>
      <c r="V135" s="461" t="e">
        <f t="shared" si="121"/>
        <v>#DIV/0!</v>
      </c>
      <c r="W135" s="462" t="e">
        <f t="shared" si="122"/>
        <v>#DIV/0!</v>
      </c>
      <c r="X135" s="68"/>
      <c r="Y135" s="68"/>
      <c r="Z135" s="68"/>
      <c r="AA135" s="68"/>
      <c r="AB135" s="68"/>
      <c r="AC135" s="79" t="str">
        <f t="shared" si="123"/>
        <v>4: 500㎡以上</v>
      </c>
      <c r="AD135" s="69"/>
      <c r="AE135" s="69" t="str">
        <f t="shared" si="124"/>
        <v/>
      </c>
      <c r="AF135" s="170"/>
      <c r="AG135" s="170"/>
      <c r="AH135" s="171"/>
      <c r="AI135" s="170"/>
      <c r="AJ135" s="170"/>
      <c r="AK135" s="170"/>
      <c r="AL135" s="172"/>
      <c r="AM135" s="172"/>
      <c r="AN135" s="172"/>
      <c r="AO135" s="172"/>
      <c r="AP135" s="173"/>
      <c r="AQ135" s="463" t="str">
        <f t="shared" si="125"/>
        <v/>
      </c>
      <c r="AR135" s="464"/>
      <c r="AS135" s="464"/>
      <c r="AT135" s="464"/>
      <c r="AU135" s="464"/>
      <c r="AV135" s="464"/>
      <c r="AW135" s="464"/>
      <c r="AX135" s="464"/>
      <c r="AY135" s="464"/>
      <c r="AZ135" s="464"/>
      <c r="BA135" s="464"/>
      <c r="BB135" s="68">
        <f t="shared" si="126"/>
        <v>0</v>
      </c>
      <c r="BC135" s="68"/>
      <c r="BD135" s="68">
        <f t="shared" si="127"/>
        <v>0</v>
      </c>
      <c r="BE135" s="69" t="e">
        <f t="shared" si="133"/>
        <v>#REF!</v>
      </c>
      <c r="BF135" s="146"/>
      <c r="BG135" s="465"/>
      <c r="BH135" s="466"/>
      <c r="BI135" s="174"/>
      <c r="BJ135" s="175"/>
      <c r="BK135" s="467"/>
      <c r="BL135" s="465"/>
      <c r="BM135" s="441" t="str">
        <f t="shared" si="129"/>
        <v/>
      </c>
      <c r="BN135" s="663" t="s">
        <v>70</v>
      </c>
      <c r="BO135" s="663">
        <v>1</v>
      </c>
      <c r="BP135" s="441" t="s">
        <v>1</v>
      </c>
      <c r="BQ135" s="441"/>
      <c r="BR135" s="663"/>
      <c r="BS135" s="663"/>
      <c r="BT135" s="663"/>
      <c r="BU135" s="663"/>
      <c r="BV135" s="663"/>
      <c r="BW135" s="663"/>
      <c r="BX135" s="663"/>
      <c r="BY135" s="663"/>
      <c r="BZ135" s="441" t="s">
        <v>1</v>
      </c>
      <c r="CA135" s="695"/>
      <c r="CB135" s="696"/>
      <c r="CC135" s="499"/>
      <c r="CD135" s="192">
        <v>1</v>
      </c>
      <c r="CE135" s="177" t="str">
        <f>IF($I135="","",IFERROR(INDEX(#REF!,MATCH('一覧（改訂後・学校空調は中規模で表示ver）'!$I65,#REF!,0),MATCH($CD$4,#REF!,0)),""))</f>
        <v/>
      </c>
      <c r="CF135" s="178" t="str">
        <f t="shared" si="131"/>
        <v/>
      </c>
      <c r="CG135" s="176" t="str">
        <f t="shared" si="87"/>
        <v/>
      </c>
      <c r="CH135" s="179"/>
      <c r="CI135" s="106" t="str">
        <f t="shared" si="88"/>
        <v/>
      </c>
      <c r="CJ135" s="75" t="str">
        <f>IF(OR($CI135="",$I135=""),"",INDEX(#REF!,MATCH($I135,#REF!,0),MATCH(CI$4,#REF!,0)))</f>
        <v/>
      </c>
      <c r="CK135" s="180" t="str">
        <f t="shared" si="89"/>
        <v/>
      </c>
      <c r="CL135" s="75">
        <v>1</v>
      </c>
      <c r="CM135" s="181" t="str">
        <f t="shared" si="104"/>
        <v/>
      </c>
      <c r="CN135" s="107" t="e">
        <f>IF(OR(O135="",TYPE(O135)&lt;&gt;1),"",IF(OR(BM135="",INDEX(#REF!,MATCH('一覧（改訂後・学校空調は中規模で表示ver）'!$Q65,#REF!,0),MATCH('一覧（改訂後・学校空調は中規模で表示ver）'!CN$4,#REF!,0))="",INDEX(#REF!,MATCH('一覧（改訂後・学校空調は中規模で表示ver）'!$Q65,#REF!,0),MATCH('一覧（改訂後・学校空調は中規模で表示ver）'!CN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N$4,#REF!,0))+$L135)))</f>
        <v>#REF!</v>
      </c>
      <c r="CO135" s="75" t="e">
        <f>IF(OR(CN135="",$I135=""),"",IF(AND(CN135&lt;&gt;"",$CI135=CN135),INDEX(#REF!,MATCH($I135,#REF!,0),MATCH(CN$4,#REF!,0))+35,INDEX(#REF!,MATCH($I135,#REF!,0),MATCH(CN$4,#REF!,0))))</f>
        <v>#REF!</v>
      </c>
      <c r="CP135" s="180" t="e">
        <f t="shared" si="105"/>
        <v>#REF!</v>
      </c>
      <c r="CQ135" s="75">
        <v>1</v>
      </c>
      <c r="CR135" s="181" t="e">
        <f t="shared" si="106"/>
        <v>#REF!</v>
      </c>
      <c r="CS135" s="107" t="e">
        <f>IF(OR(O135="",TYPE(O135)&lt;&gt;1),"",IF(OR(BM135="",INDEX(#REF!,MATCH('一覧（改訂後・学校空調は中規模で表示ver）'!Q65,#REF!,0),MATCH(CS$4,#REF!,0))="",INDEX(#REF!,MATCH('一覧（改訂後・学校空調は中規模で表示ver）'!Q65,#REF!,0),MATCH(CS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S$4,#REF!,0))+$L135)))</f>
        <v>#REF!</v>
      </c>
      <c r="CT135" s="75" t="e">
        <f>IF(OR(CS135="",$I135=""),"",IF(BL135="中規模のみで残存維持",IF(AND($CI135=CS135,CS135&lt;&gt;""),INDEX(#REF!,MATCH($I135,#REF!,0),MATCH(CN$4,#REF!,0))+35,INDEX(#REF!,MATCH($I135,#REF!,0),MATCH(CN$4,#REF!,0))),IF(AND($CI135=CS135,CS135&lt;&gt;""),INDEX(#REF!,MATCH($I135,#REF!,0),MATCH(CI$4,#REF!,0))+35,INDEX(#REF!,MATCH($I135,#REF!,0),MATCH(CS$4,#REF!,0)))))</f>
        <v>#REF!</v>
      </c>
      <c r="CU135" s="180" t="e">
        <f t="shared" si="90"/>
        <v>#REF!</v>
      </c>
      <c r="CV135" s="75">
        <v>1</v>
      </c>
      <c r="CW135" s="181" t="e">
        <f t="shared" si="132"/>
        <v>#REF!</v>
      </c>
      <c r="CX135" s="107" t="e">
        <f>IF(OR(O135="",TYPE(O135)&lt;&gt;1),"",IF(OR(BM135="",,INDEX(#REF!,MATCH('一覧（改訂後・学校空調は中規模で表示ver）'!$Q65,#REF!,0),MATCH('一覧（改訂後・学校空調は中規模で表示ver）'!CX$4,#REF!,0))="",INDEX(#REF!,MATCH('一覧（改訂後・学校空調は中規模で表示ver）'!$Q65,#REF!,0),MATCH('一覧（改訂後・学校空調は中規模で表示ver）'!CX$4,#REF!,0))+L135&gt;=BM135),"",IF(OR(BL135="事後保全対応で更新",BL135="事後保全のみ更新せず"),"",INDEX(#REF!,MATCH('一覧（改訂後・学校空調は中規模で表示ver）'!$Q65,#REF!,0),MATCH('一覧（改訂後・学校空調は中規模で表示ver）'!CX$4,#REF!,0))+L135)))</f>
        <v>#REF!</v>
      </c>
      <c r="CY135" s="75" t="e">
        <f>IF(OR(CX135="",$I135=""),"",IF(AND(CX135&lt;&gt;"",$CI135=CX135),INDEX(#REF!,MATCH($I135,#REF!,0),MATCH(CI$4,#REF!,0))+35,INDEX(#REF!,MATCH($I135,#REF!,0),MATCH(CX$4,#REF!,0))))</f>
        <v>#REF!</v>
      </c>
      <c r="CZ135" s="180" t="e">
        <f t="shared" si="107"/>
        <v>#REF!</v>
      </c>
      <c r="DA135" s="75">
        <v>1</v>
      </c>
      <c r="DB135" s="182" t="e">
        <f t="shared" si="108"/>
        <v>#REF!</v>
      </c>
      <c r="DC135" s="109" t="str">
        <f t="shared" si="91"/>
        <v/>
      </c>
      <c r="DD135" s="76" t="str">
        <f t="shared" si="102"/>
        <v/>
      </c>
      <c r="DE135" s="82">
        <v>1</v>
      </c>
      <c r="DF135" s="183" t="str">
        <f t="shared" si="92"/>
        <v/>
      </c>
      <c r="DG135" s="85" t="str">
        <f>IF($DC135="","",INDEX(#REF!,MATCH($I135,#REF!,0),MATCH(DC$4,#REF!,0)))</f>
        <v/>
      </c>
      <c r="DH135" s="184" t="str">
        <f t="shared" si="109"/>
        <v/>
      </c>
      <c r="DI135" s="77">
        <v>3</v>
      </c>
      <c r="DJ135" s="185" t="str">
        <f t="shared" si="110"/>
        <v/>
      </c>
      <c r="DK135" s="78" t="str">
        <f t="shared" si="111"/>
        <v/>
      </c>
      <c r="DL135" s="75" t="str">
        <f>IF(OR(DK135="",$I135=""),"",IF(AND(DK135&lt;&gt;"",$CI135=DK135),INDEX(#REF!,MATCH($I135,#REF!,0),MATCH(DL$4,#REF!,0))+35,INDEX(#REF!,MATCH($I135,#REF!,0),MATCH(DL$4,#REF!,0))))</f>
        <v/>
      </c>
      <c r="DM135" s="180" t="str">
        <f t="shared" si="112"/>
        <v/>
      </c>
      <c r="DN135" s="75">
        <v>1</v>
      </c>
      <c r="DO135" s="181" t="str">
        <f t="shared" si="113"/>
        <v/>
      </c>
      <c r="DP135" s="78" t="str">
        <f t="shared" si="114"/>
        <v/>
      </c>
      <c r="DQ135" s="75" t="str">
        <f>IF(OR(DP135="",$I135=""),"",IF(AND($BM135=DP135,DP135&lt;&gt;""),INDEX(#REF!,MATCH($I135,#REF!,0),MATCH(DQ$4,#REF!,0))+35,INDEX(#REF!,MATCH($I135,#REF!,0),MATCH(DQ$4,#REF!,0))))</f>
        <v/>
      </c>
      <c r="DR135" s="180" t="str">
        <f t="shared" si="115"/>
        <v/>
      </c>
      <c r="DS135" s="75">
        <v>1</v>
      </c>
      <c r="DT135" s="181" t="str">
        <f t="shared" si="116"/>
        <v/>
      </c>
      <c r="DU135" s="78" t="str">
        <f t="shared" si="117"/>
        <v/>
      </c>
      <c r="DV135" s="75" t="str">
        <f>IF(OR(DU135="",$I135=""),"",IF(AND(DU135&lt;&gt;"",$CI135=DU135),INDEX(#REF!,MATCH($I135,#REF!,0),MATCH(DV$4,#REF!,0))+35,INDEX(#REF!,MATCH($I135,#REF!,0),MATCH(DV$4,#REF!,0))))</f>
        <v/>
      </c>
      <c r="DW135" s="180" t="str">
        <f t="shared" si="118"/>
        <v/>
      </c>
      <c r="DX135" s="75">
        <v>1</v>
      </c>
      <c r="DY135" s="154" t="str">
        <f t="shared" si="119"/>
        <v/>
      </c>
      <c r="DZ135" s="508"/>
      <c r="EA135" s="812"/>
      <c r="EB135" s="808"/>
      <c r="EC135" s="808"/>
      <c r="ED135" s="816"/>
      <c r="EE135" s="854"/>
      <c r="EF135" s="791"/>
      <c r="EG135" s="792"/>
      <c r="EH135" s="788"/>
      <c r="EI135" s="788"/>
      <c r="EJ135" s="789"/>
      <c r="EK135" s="787"/>
      <c r="EL135" s="788"/>
      <c r="EM135" s="788"/>
      <c r="EN135" s="788"/>
      <c r="EO135" s="789"/>
      <c r="EP135" s="787"/>
      <c r="EQ135" s="788"/>
      <c r="ER135" s="792"/>
      <c r="ES135" s="758" t="s">
        <v>626</v>
      </c>
      <c r="ET135" s="833" t="s">
        <v>626</v>
      </c>
      <c r="EU135" s="787"/>
      <c r="EV135" s="788"/>
      <c r="EW135" s="788"/>
      <c r="EX135" s="788"/>
      <c r="EY135" s="789"/>
      <c r="EZ135" s="787"/>
      <c r="FA135" s="788"/>
      <c r="FB135" s="788"/>
      <c r="FC135" s="788"/>
      <c r="FD135" s="789"/>
      <c r="FE135" s="787"/>
      <c r="FF135" s="788"/>
      <c r="FG135" s="788"/>
      <c r="FH135" s="788"/>
      <c r="FI135" s="789"/>
      <c r="FJ135" s="867"/>
      <c r="FK135" s="749"/>
      <c r="FL135" s="749"/>
      <c r="FM135" s="809" t="s">
        <v>623</v>
      </c>
      <c r="FN135" s="767" t="s">
        <v>623</v>
      </c>
      <c r="FO135" s="210"/>
      <c r="FP135" s="43"/>
      <c r="FQ135" s="43"/>
      <c r="FR135" s="55" t="str">
        <f t="shared" si="93"/>
        <v/>
      </c>
      <c r="FS135" s="43"/>
      <c r="FT135" s="56" t="str">
        <f>IF(AR135="","",INDEX($FZ$2:$GD$2,2,MATCH(AR135,#REF!,0)))</f>
        <v/>
      </c>
      <c r="FU135" s="57" t="str">
        <f>IF(AS135="","",INDEX($FZ$2:$GD$2,2,MATCH(AS135,#REF!,0)))</f>
        <v/>
      </c>
      <c r="FV135" s="57" t="str">
        <f>IF(AT135="","",INDEX($FZ$2:$GD$2,2,MATCH(AT135,#REF!,0)))</f>
        <v/>
      </c>
      <c r="FW135" s="57" t="str">
        <f>IF(AU135="","",INDEX($FZ$2:$GD$2,2,MATCH(AU135,#REF!,0)))</f>
        <v/>
      </c>
      <c r="FX135" s="57" t="str">
        <f>IF(AV135="","",INDEX($FZ$2:$GD$2,2,MATCH(AV135,#REF!,0)))</f>
        <v/>
      </c>
      <c r="FY135" s="57" t="str">
        <f>IF(AW135="","",INDEX($FZ$2:$GD$2,2,MATCH(AW135,#REF!,0)))</f>
        <v/>
      </c>
      <c r="FZ135" s="57" t="str">
        <f>IF(AX135="","",INDEX($FZ$2:$GD$2,2,MATCH(AX135,#REF!,0)))</f>
        <v/>
      </c>
      <c r="GA135" s="57" t="str">
        <f>IF(AY135="","",INDEX($FZ$2:$GD$2,2,MATCH(AY135,#REF!,0)))</f>
        <v/>
      </c>
      <c r="GB135" s="57" t="str">
        <f>IF(AZ135="","",INDEX($FZ$2:$GD$2,2,MATCH(AZ135,#REF!,0)))</f>
        <v/>
      </c>
      <c r="GC135" s="58" t="str">
        <f>IF(BA135="","",INDEX($FZ$2:$GD$2,2,MATCH(BA135,#REF!,0)))</f>
        <v/>
      </c>
      <c r="GD135" s="59" t="e">
        <f>SUMPRODUCT(FT135:GC135,#REF!)</f>
        <v>#REF!</v>
      </c>
      <c r="GE135" s="43"/>
      <c r="GF135" s="88" t="str">
        <f t="shared" si="94"/>
        <v/>
      </c>
      <c r="GG135" s="88" t="e">
        <f t="shared" si="95"/>
        <v>#REF!</v>
      </c>
      <c r="GH135" s="88" t="e">
        <f t="shared" si="96"/>
        <v>#REF!</v>
      </c>
      <c r="GI135" s="87" t="e">
        <f t="shared" si="97"/>
        <v>#REF!</v>
      </c>
      <c r="GJ135" s="87" t="str">
        <f t="shared" si="98"/>
        <v/>
      </c>
      <c r="GK135" s="87" t="str">
        <f t="shared" si="99"/>
        <v/>
      </c>
      <c r="GL135" s="87" t="str">
        <f t="shared" si="100"/>
        <v/>
      </c>
      <c r="GM135" s="87" t="str">
        <f t="shared" si="101"/>
        <v/>
      </c>
    </row>
    <row r="136" spans="1:195" s="13" customFormat="1" ht="22.5" customHeight="1" outlineLevel="1">
      <c r="A136" s="1014"/>
      <c r="B136" s="166"/>
      <c r="C136" s="494"/>
      <c r="D136" s="660" t="s">
        <v>374</v>
      </c>
      <c r="E136" s="991" t="s">
        <v>643</v>
      </c>
      <c r="F136" s="688"/>
      <c r="G136" s="688"/>
      <c r="H136" s="688">
        <v>1</v>
      </c>
      <c r="I136" s="663" t="s">
        <v>358</v>
      </c>
      <c r="J136" s="167"/>
      <c r="K136" s="165"/>
      <c r="L136" s="665">
        <v>2001</v>
      </c>
      <c r="M136" s="167" t="str">
        <f t="shared" si="103"/>
        <v>平13</v>
      </c>
      <c r="N136" s="665">
        <f t="shared" si="134"/>
        <v>19</v>
      </c>
      <c r="O136" s="998">
        <v>313</v>
      </c>
      <c r="P136" s="693" t="s">
        <v>68</v>
      </c>
      <c r="Q136" s="68"/>
      <c r="R136" s="168"/>
      <c r="S136" s="168"/>
      <c r="T136" s="169"/>
      <c r="U136" s="461" t="e">
        <f t="shared" si="120"/>
        <v>#DIV/0!</v>
      </c>
      <c r="V136" s="461" t="e">
        <f t="shared" si="121"/>
        <v>#DIV/0!</v>
      </c>
      <c r="W136" s="462" t="e">
        <f t="shared" si="122"/>
        <v>#DIV/0!</v>
      </c>
      <c r="X136" s="68"/>
      <c r="Y136" s="68"/>
      <c r="Z136" s="68"/>
      <c r="AA136" s="68"/>
      <c r="AB136" s="68"/>
      <c r="AC136" s="79" t="str">
        <f t="shared" si="123"/>
        <v>5: 200㎡以上</v>
      </c>
      <c r="AD136" s="69"/>
      <c r="AE136" s="69" t="str">
        <f t="shared" si="124"/>
        <v/>
      </c>
      <c r="AF136" s="170"/>
      <c r="AG136" s="170"/>
      <c r="AH136" s="171"/>
      <c r="AI136" s="170"/>
      <c r="AJ136" s="170"/>
      <c r="AK136" s="170"/>
      <c r="AL136" s="172"/>
      <c r="AM136" s="172"/>
      <c r="AN136" s="172"/>
      <c r="AO136" s="172"/>
      <c r="AP136" s="173"/>
      <c r="AQ136" s="463" t="str">
        <f t="shared" si="125"/>
        <v/>
      </c>
      <c r="AR136" s="464"/>
      <c r="AS136" s="464"/>
      <c r="AT136" s="464"/>
      <c r="AU136" s="464"/>
      <c r="AV136" s="464"/>
      <c r="AW136" s="464"/>
      <c r="AX136" s="464"/>
      <c r="AY136" s="464"/>
      <c r="AZ136" s="464"/>
      <c r="BA136" s="464"/>
      <c r="BB136" s="68">
        <f t="shared" si="126"/>
        <v>14</v>
      </c>
      <c r="BC136" s="68"/>
      <c r="BD136" s="68">
        <f t="shared" si="127"/>
        <v>14</v>
      </c>
      <c r="BE136" s="69" t="e">
        <f t="shared" si="133"/>
        <v>#REF!</v>
      </c>
      <c r="BF136" s="146"/>
      <c r="BG136" s="465"/>
      <c r="BH136" s="466"/>
      <c r="BI136" s="174"/>
      <c r="BJ136" s="175"/>
      <c r="BK136" s="467"/>
      <c r="BL136" s="465"/>
      <c r="BM136" s="441" t="str">
        <f t="shared" si="129"/>
        <v/>
      </c>
      <c r="BN136" s="663" t="s">
        <v>68</v>
      </c>
      <c r="BO136" s="663">
        <v>1</v>
      </c>
      <c r="BP136" s="441" t="s">
        <v>3</v>
      </c>
      <c r="BQ136" s="441"/>
      <c r="BR136" s="663"/>
      <c r="BS136" s="663"/>
      <c r="BT136" s="663"/>
      <c r="BU136" s="663"/>
      <c r="BV136" s="663"/>
      <c r="BW136" s="663"/>
      <c r="BX136" s="663"/>
      <c r="BY136" s="663"/>
      <c r="BZ136" s="441" t="s">
        <v>0</v>
      </c>
      <c r="CA136" s="695"/>
      <c r="CB136" s="696"/>
      <c r="CC136" s="500">
        <v>12758100</v>
      </c>
      <c r="CD136" s="192">
        <v>1</v>
      </c>
      <c r="CE136" s="177" t="str">
        <f>IF($I136="","",IFERROR(INDEX(#REF!,MATCH('一覧（改訂後・学校空調は中規模で表示ver）'!$I60,#REF!,0),MATCH($CD$4,#REF!,0)),""))</f>
        <v/>
      </c>
      <c r="CF136" s="178" t="str">
        <f t="shared" si="131"/>
        <v/>
      </c>
      <c r="CG136" s="176" t="str">
        <f t="shared" ref="CG136:CG201" si="135">IF(BL136="廃止等",BM136,"")</f>
        <v/>
      </c>
      <c r="CH136" s="179"/>
      <c r="CI136" s="106" t="str">
        <f t="shared" ref="CI136:CI201" si="136">IF(BH136="","",IF(BH136="要躯体改修",$B$4,VALUE(LEFT(BH136,4))))</f>
        <v/>
      </c>
      <c r="CJ136" s="75" t="str">
        <f>IF(OR($CI136="",$I136=""),"",INDEX(#REF!,MATCH($I136,#REF!,0),MATCH(CI$4,#REF!,0)))</f>
        <v/>
      </c>
      <c r="CK136" s="180" t="str">
        <f t="shared" ref="CK136:CK201" si="137">IF(OR(O136="",TYPE(O136)&lt;&gt;1,$CI136=""),"",ROUND(O136*CJ136,0))</f>
        <v/>
      </c>
      <c r="CL136" s="75">
        <v>1</v>
      </c>
      <c r="CM136" s="181" t="str">
        <f t="shared" si="104"/>
        <v/>
      </c>
      <c r="CN136" s="107" t="e">
        <f>IF(OR(O136="",TYPE(O136)&lt;&gt;1),"",IF(OR(BM136="",INDEX(#REF!,MATCH('一覧（改訂後・学校空調は中規模で表示ver）'!$Q60,#REF!,0),MATCH('一覧（改訂後・学校空調は中規模で表示ver）'!CN$4,#REF!,0))="",INDEX(#REF!,MATCH('一覧（改訂後・学校空調は中規模で表示ver）'!$Q60,#REF!,0),MATCH('一覧（改訂後・学校空調は中規模で表示ver）'!CN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N$4,#REF!,0))+$L136)))</f>
        <v>#REF!</v>
      </c>
      <c r="CO136" s="75" t="e">
        <f>IF(OR(CN136="",$I136=""),"",IF(AND(CN136&lt;&gt;"",$CI136=CN136),INDEX(#REF!,MATCH($I136,#REF!,0),MATCH(CN$4,#REF!,0))+35,INDEX(#REF!,MATCH($I136,#REF!,0),MATCH(CN$4,#REF!,0))))</f>
        <v>#REF!</v>
      </c>
      <c r="CP136" s="180" t="e">
        <f t="shared" si="105"/>
        <v>#REF!</v>
      </c>
      <c r="CQ136" s="75">
        <v>1</v>
      </c>
      <c r="CR136" s="181" t="e">
        <f t="shared" si="106"/>
        <v>#REF!</v>
      </c>
      <c r="CS136" s="107" t="e">
        <f>IF(OR(O136="",TYPE(O136)&lt;&gt;1),"",IF(OR(BM136="",INDEX(#REF!,MATCH('一覧（改訂後・学校空調は中規模で表示ver）'!Q60,#REF!,0),MATCH(CS$4,#REF!,0))="",INDEX(#REF!,MATCH('一覧（改訂後・学校空調は中規模で表示ver）'!Q60,#REF!,0),MATCH(CS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S$4,#REF!,0))+$L136)))</f>
        <v>#REF!</v>
      </c>
      <c r="CT136" s="75" t="e">
        <f>IF(OR(CS136="",$I136=""),"",IF(BL136="中規模のみで残存維持",IF(AND($CI136=CS136,CS136&lt;&gt;""),INDEX(#REF!,MATCH($I136,#REF!,0),MATCH(CN$4,#REF!,0))+35,INDEX(#REF!,MATCH($I136,#REF!,0),MATCH(CN$4,#REF!,0))),IF(AND($CI136=CS136,CS136&lt;&gt;""),INDEX(#REF!,MATCH($I136,#REF!,0),MATCH(CI$4,#REF!,0))+35,INDEX(#REF!,MATCH($I136,#REF!,0),MATCH(CS$4,#REF!,0)))))</f>
        <v>#REF!</v>
      </c>
      <c r="CU136" s="180" t="e">
        <f t="shared" ref="CU136:CU201" si="138">IF(OR(CS136="",O136="",TYPE(O136)&lt;&gt;1),"",ROUND(O136*CT136,0))</f>
        <v>#REF!</v>
      </c>
      <c r="CV136" s="75">
        <v>1</v>
      </c>
      <c r="CW136" s="181" t="e">
        <f t="shared" si="132"/>
        <v>#REF!</v>
      </c>
      <c r="CX136" s="107" t="e">
        <f>IF(OR(O136="",TYPE(O136)&lt;&gt;1),"",IF(OR(BM136="",,INDEX(#REF!,MATCH('一覧（改訂後・学校空調は中規模で表示ver）'!$Q60,#REF!,0),MATCH('一覧（改訂後・学校空調は中規模で表示ver）'!CX$4,#REF!,0))="",INDEX(#REF!,MATCH('一覧（改訂後・学校空調は中規模で表示ver）'!$Q60,#REF!,0),MATCH('一覧（改訂後・学校空調は中規模で表示ver）'!CX$4,#REF!,0))+L136&gt;=BM136),"",IF(OR(BL136="事後保全対応で更新",BL136="事後保全のみ更新せず"),"",INDEX(#REF!,MATCH('一覧（改訂後・学校空調は中規模で表示ver）'!$Q60,#REF!,0),MATCH('一覧（改訂後・学校空調は中規模で表示ver）'!CX$4,#REF!,0))+L136)))</f>
        <v>#REF!</v>
      </c>
      <c r="CY136" s="75" t="e">
        <f>IF(OR(CX136="",$I136=""),"",IF(AND(CX136&lt;&gt;"",$CI136=CX136),INDEX(#REF!,MATCH($I136,#REF!,0),MATCH(CI$4,#REF!,0))+35,INDEX(#REF!,MATCH($I136,#REF!,0),MATCH(CX$4,#REF!,0))))</f>
        <v>#REF!</v>
      </c>
      <c r="CZ136" s="180" t="e">
        <f t="shared" si="107"/>
        <v>#REF!</v>
      </c>
      <c r="DA136" s="75">
        <v>1</v>
      </c>
      <c r="DB136" s="182" t="e">
        <f t="shared" si="108"/>
        <v>#REF!</v>
      </c>
      <c r="DC136" s="109" t="str">
        <f t="shared" ref="DC136:DC201" si="139">IF(OR(BL136="更新",BL136="事後保全対応で更新"),IF(AND(BM136&lt;&gt;"",TYPE(BM136)=1),BM136,""),"")</f>
        <v/>
      </c>
      <c r="DD136" s="76" t="str">
        <f t="shared" si="102"/>
        <v/>
      </c>
      <c r="DE136" s="82">
        <v>1</v>
      </c>
      <c r="DF136" s="183" t="str">
        <f t="shared" ref="DF136:DF201" si="140">IF(OR(DC136="",$O136="",TYPE($O136)&lt;&gt;1),"",O136*DE136)</f>
        <v/>
      </c>
      <c r="DG136" s="85" t="str">
        <f>IF($DC136="","",INDEX(#REF!,MATCH($I136,#REF!,0),MATCH(DC$4,#REF!,0)))</f>
        <v/>
      </c>
      <c r="DH136" s="184" t="str">
        <f t="shared" si="109"/>
        <v/>
      </c>
      <c r="DI136" s="77">
        <v>3</v>
      </c>
      <c r="DJ136" s="185" t="str">
        <f t="shared" si="110"/>
        <v/>
      </c>
      <c r="DK136" s="78" t="str">
        <f t="shared" si="111"/>
        <v/>
      </c>
      <c r="DL136" s="75" t="str">
        <f>IF(OR(DK136="",$I136=""),"",IF(AND(DK136&lt;&gt;"",$CI136=DK136),INDEX(#REF!,MATCH($I136,#REF!,0),MATCH(DL$4,#REF!,0))+35,INDEX(#REF!,MATCH($I136,#REF!,0),MATCH(DL$4,#REF!,0))))</f>
        <v/>
      </c>
      <c r="DM136" s="180" t="str">
        <f t="shared" si="112"/>
        <v/>
      </c>
      <c r="DN136" s="75">
        <v>1</v>
      </c>
      <c r="DO136" s="181" t="str">
        <f t="shared" si="113"/>
        <v/>
      </c>
      <c r="DP136" s="78" t="str">
        <f t="shared" si="114"/>
        <v/>
      </c>
      <c r="DQ136" s="75" t="str">
        <f>IF(OR(DP136="",$I136=""),"",IF(AND($BM136=DP136,DP136&lt;&gt;""),INDEX(#REF!,MATCH($I136,#REF!,0),MATCH(DQ$4,#REF!,0))+35,INDEX(#REF!,MATCH($I136,#REF!,0),MATCH(DQ$4,#REF!,0))))</f>
        <v/>
      </c>
      <c r="DR136" s="180" t="str">
        <f t="shared" si="115"/>
        <v/>
      </c>
      <c r="DS136" s="75">
        <v>1</v>
      </c>
      <c r="DT136" s="181" t="str">
        <f t="shared" si="116"/>
        <v/>
      </c>
      <c r="DU136" s="78" t="str">
        <f t="shared" si="117"/>
        <v/>
      </c>
      <c r="DV136" s="75" t="str">
        <f>IF(OR(DU136="",$I136=""),"",IF(AND(DU136&lt;&gt;"",$CI136=DU136),INDEX(#REF!,MATCH($I136,#REF!,0),MATCH(DV$4,#REF!,0))+35,INDEX(#REF!,MATCH($I136,#REF!,0),MATCH(DV$4,#REF!,0))))</f>
        <v/>
      </c>
      <c r="DW136" s="180" t="str">
        <f t="shared" si="118"/>
        <v/>
      </c>
      <c r="DX136" s="75">
        <v>1</v>
      </c>
      <c r="DY136" s="154" t="str">
        <f t="shared" si="119"/>
        <v/>
      </c>
      <c r="DZ136" s="508"/>
      <c r="EA136" s="812"/>
      <c r="EB136" s="808"/>
      <c r="EC136" s="808"/>
      <c r="ED136" s="816"/>
      <c r="EE136" s="854"/>
      <c r="EF136" s="931"/>
      <c r="EG136" s="758" t="s">
        <v>626</v>
      </c>
      <c r="EH136" s="757" t="s">
        <v>626</v>
      </c>
      <c r="EI136" s="788"/>
      <c r="EJ136" s="789"/>
      <c r="EK136" s="787"/>
      <c r="EL136" s="788"/>
      <c r="EM136" s="788"/>
      <c r="EN136" s="788"/>
      <c r="EO136" s="789"/>
      <c r="EP136" s="787"/>
      <c r="EQ136" s="788"/>
      <c r="ER136" s="788"/>
      <c r="ES136" s="788"/>
      <c r="ET136" s="789"/>
      <c r="EU136" s="787"/>
      <c r="EV136" s="788"/>
      <c r="EW136" s="788"/>
      <c r="EX136" s="788"/>
      <c r="EY136" s="790"/>
      <c r="EZ136" s="752"/>
      <c r="FA136" s="809" t="s">
        <v>623</v>
      </c>
      <c r="FB136" s="767" t="s">
        <v>623</v>
      </c>
      <c r="FC136" s="788"/>
      <c r="FD136" s="789"/>
      <c r="FE136" s="787"/>
      <c r="FF136" s="788"/>
      <c r="FG136" s="788"/>
      <c r="FH136" s="788"/>
      <c r="FI136" s="789"/>
      <c r="FJ136" s="867"/>
      <c r="FK136" s="788"/>
      <c r="FL136" s="788"/>
      <c r="FM136" s="788"/>
      <c r="FN136" s="915"/>
      <c r="FO136" s="210"/>
      <c r="FP136" s="43"/>
      <c r="FQ136" s="43"/>
      <c r="FR136" s="55" t="str">
        <f t="shared" ref="FR136:FR201" si="141">IF(SUM(DZ136:FO136)=0,"",SUM(DZ136:FO136)+CF136)</f>
        <v/>
      </c>
      <c r="FS136" s="43"/>
      <c r="FT136" s="56" t="str">
        <f>IF(AR136="","",INDEX($FZ$2:$GD$2,2,MATCH(AR136,#REF!,0)))</f>
        <v/>
      </c>
      <c r="FU136" s="57" t="str">
        <f>IF(AS136="","",INDEX($FZ$2:$GD$2,2,MATCH(AS136,#REF!,0)))</f>
        <v/>
      </c>
      <c r="FV136" s="57" t="str">
        <f>IF(AT136="","",INDEX($FZ$2:$GD$2,2,MATCH(AT136,#REF!,0)))</f>
        <v/>
      </c>
      <c r="FW136" s="57" t="str">
        <f>IF(AU136="","",INDEX($FZ$2:$GD$2,2,MATCH(AU136,#REF!,0)))</f>
        <v/>
      </c>
      <c r="FX136" s="57" t="str">
        <f>IF(AV136="","",INDEX($FZ$2:$GD$2,2,MATCH(AV136,#REF!,0)))</f>
        <v/>
      </c>
      <c r="FY136" s="57" t="str">
        <f>IF(AW136="","",INDEX($FZ$2:$GD$2,2,MATCH(AW136,#REF!,0)))</f>
        <v/>
      </c>
      <c r="FZ136" s="57" t="str">
        <f>IF(AX136="","",INDEX($FZ$2:$GD$2,2,MATCH(AX136,#REF!,0)))</f>
        <v/>
      </c>
      <c r="GA136" s="57" t="str">
        <f>IF(AY136="","",INDEX($FZ$2:$GD$2,2,MATCH(AY136,#REF!,0)))</f>
        <v/>
      </c>
      <c r="GB136" s="57" t="str">
        <f>IF(AZ136="","",INDEX($FZ$2:$GD$2,2,MATCH(AZ136,#REF!,0)))</f>
        <v/>
      </c>
      <c r="GC136" s="58" t="str">
        <f>IF(BA136="","",INDEX($FZ$2:$GD$2,2,MATCH(BA136,#REF!,0)))</f>
        <v/>
      </c>
      <c r="GD136" s="59" t="e">
        <f>SUMPRODUCT(FT136:GC136,#REF!)</f>
        <v>#REF!</v>
      </c>
      <c r="GE136" s="43"/>
      <c r="GF136" s="88" t="str">
        <f t="shared" ref="GF136:GF201" si="142">IF(CI136="","",CI136+CL136-1)</f>
        <v/>
      </c>
      <c r="GG136" s="88" t="e">
        <f t="shared" ref="GG136:GG201" si="143">IF(CN136="","",CN136+CQ136-1)</f>
        <v>#REF!</v>
      </c>
      <c r="GH136" s="88" t="e">
        <f t="shared" ref="GH136:GH201" si="144">IF(CS136="","",CS136+CV136-1)</f>
        <v>#REF!</v>
      </c>
      <c r="GI136" s="87" t="e">
        <f t="shared" ref="GI136:GI201" si="145">IF(CX136="","",CX136+DA136-1)</f>
        <v>#REF!</v>
      </c>
      <c r="GJ136" s="87" t="str">
        <f t="shared" ref="GJ136:GJ201" si="146">IF(DC136="","",DC136+DI136-1)</f>
        <v/>
      </c>
      <c r="GK136" s="87" t="str">
        <f t="shared" ref="GK136:GK201" si="147">IF(DK136="","",DK136+DN136-1)</f>
        <v/>
      </c>
      <c r="GL136" s="87" t="str">
        <f t="shared" ref="GL136:GL201" si="148">IF(DP136="","",DP136+DS136-1)</f>
        <v/>
      </c>
      <c r="GM136" s="87" t="str">
        <f t="shared" ref="GM136:GM201" si="149">IF(DU136="","",DU136+DX136-1)</f>
        <v/>
      </c>
    </row>
    <row r="137" spans="1:195" s="13" customFormat="1" ht="22.5" customHeight="1" outlineLevel="1">
      <c r="A137" s="1014"/>
      <c r="B137" s="166"/>
      <c r="C137" s="494"/>
      <c r="D137" s="660" t="s">
        <v>374</v>
      </c>
      <c r="E137" s="991" t="s">
        <v>266</v>
      </c>
      <c r="F137" s="688"/>
      <c r="G137" s="688"/>
      <c r="H137" s="688">
        <v>1</v>
      </c>
      <c r="I137" s="663" t="s">
        <v>358</v>
      </c>
      <c r="J137" s="167"/>
      <c r="K137" s="165"/>
      <c r="L137" s="662">
        <v>2000</v>
      </c>
      <c r="M137" s="167" t="str">
        <f t="shared" si="103"/>
        <v>平12</v>
      </c>
      <c r="N137" s="665">
        <f t="shared" si="134"/>
        <v>20</v>
      </c>
      <c r="O137" s="998">
        <v>183</v>
      </c>
      <c r="P137" s="693" t="s">
        <v>68</v>
      </c>
      <c r="Q137" s="68"/>
      <c r="R137" s="168"/>
      <c r="S137" s="168"/>
      <c r="T137" s="169"/>
      <c r="U137" s="461" t="e">
        <f t="shared" si="120"/>
        <v>#DIV/0!</v>
      </c>
      <c r="V137" s="461" t="e">
        <f t="shared" si="121"/>
        <v>#DIV/0!</v>
      </c>
      <c r="W137" s="462" t="e">
        <f t="shared" si="122"/>
        <v>#DIV/0!</v>
      </c>
      <c r="X137" s="68"/>
      <c r="Y137" s="68"/>
      <c r="Z137" s="68"/>
      <c r="AA137" s="68"/>
      <c r="AB137" s="68"/>
      <c r="AC137" s="79" t="str">
        <f t="shared" si="123"/>
        <v>6: 100㎡以上</v>
      </c>
      <c r="AD137" s="69"/>
      <c r="AE137" s="69" t="str">
        <f t="shared" si="124"/>
        <v/>
      </c>
      <c r="AF137" s="170"/>
      <c r="AG137" s="170"/>
      <c r="AH137" s="171"/>
      <c r="AI137" s="170"/>
      <c r="AJ137" s="170"/>
      <c r="AK137" s="170"/>
      <c r="AL137" s="172"/>
      <c r="AM137" s="172"/>
      <c r="AN137" s="172"/>
      <c r="AO137" s="172"/>
      <c r="AP137" s="173"/>
      <c r="AQ137" s="463" t="str">
        <f t="shared" si="125"/>
        <v/>
      </c>
      <c r="AR137" s="464"/>
      <c r="AS137" s="464"/>
      <c r="AT137" s="464"/>
      <c r="AU137" s="464"/>
      <c r="AV137" s="464"/>
      <c r="AW137" s="464"/>
      <c r="AX137" s="464"/>
      <c r="AY137" s="464"/>
      <c r="AZ137" s="464"/>
      <c r="BA137" s="464"/>
      <c r="BB137" s="68">
        <f t="shared" si="126"/>
        <v>15</v>
      </c>
      <c r="BC137" s="68"/>
      <c r="BD137" s="68">
        <f t="shared" si="127"/>
        <v>15</v>
      </c>
      <c r="BE137" s="69" t="e">
        <f t="shared" si="133"/>
        <v>#REF!</v>
      </c>
      <c r="BF137" s="146"/>
      <c r="BG137" s="465"/>
      <c r="BH137" s="466"/>
      <c r="BI137" s="174"/>
      <c r="BJ137" s="175"/>
      <c r="BK137" s="467"/>
      <c r="BL137" s="465"/>
      <c r="BM137" s="441" t="str">
        <f t="shared" si="129"/>
        <v/>
      </c>
      <c r="BN137" s="663" t="s">
        <v>68</v>
      </c>
      <c r="BO137" s="663">
        <v>1</v>
      </c>
      <c r="BP137" s="441" t="s">
        <v>2</v>
      </c>
      <c r="BQ137" s="441"/>
      <c r="BR137" s="663"/>
      <c r="BS137" s="663"/>
      <c r="BT137" s="663"/>
      <c r="BU137" s="663"/>
      <c r="BV137" s="663"/>
      <c r="BW137" s="663"/>
      <c r="BX137" s="663"/>
      <c r="BY137" s="663"/>
      <c r="BZ137" s="441" t="s">
        <v>0</v>
      </c>
      <c r="CA137" s="695"/>
      <c r="CB137" s="696"/>
      <c r="CC137" s="499"/>
      <c r="CD137" s="192">
        <v>1</v>
      </c>
      <c r="CE137" s="177" t="str">
        <f>IF($I137="","",IFERROR(INDEX(#REF!,MATCH('一覧（改訂後・学校空調は中規模で表示ver）'!$I66,#REF!,0),MATCH($CD$4,#REF!,0)),""))</f>
        <v/>
      </c>
      <c r="CF137" s="178" t="str">
        <f t="shared" si="131"/>
        <v/>
      </c>
      <c r="CG137" s="176" t="str">
        <f t="shared" si="135"/>
        <v/>
      </c>
      <c r="CH137" s="179"/>
      <c r="CI137" s="106" t="str">
        <f t="shared" si="136"/>
        <v/>
      </c>
      <c r="CJ137" s="75" t="str">
        <f>IF(OR($CI137="",$I137=""),"",INDEX(#REF!,MATCH($I137,#REF!,0),MATCH(CI$4,#REF!,0)))</f>
        <v/>
      </c>
      <c r="CK137" s="180" t="str">
        <f t="shared" si="137"/>
        <v/>
      </c>
      <c r="CL137" s="75">
        <v>1</v>
      </c>
      <c r="CM137" s="181" t="str">
        <f t="shared" si="104"/>
        <v/>
      </c>
      <c r="CN137" s="107" t="e">
        <f>IF(OR(O137="",TYPE(O137)&lt;&gt;1),"",IF(OR(BM137="",INDEX(#REF!,MATCH('一覧（改訂後・学校空調は中規模で表示ver）'!$Q66,#REF!,0),MATCH('一覧（改訂後・学校空調は中規模で表示ver）'!CN$4,#REF!,0))="",INDEX(#REF!,MATCH('一覧（改訂後・学校空調は中規模で表示ver）'!$Q66,#REF!,0),MATCH('一覧（改訂後・学校空調は中規模で表示ver）'!CN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N$4,#REF!,0))+$L137)))</f>
        <v>#REF!</v>
      </c>
      <c r="CO137" s="75" t="e">
        <f>IF(OR(CN137="",$I137=""),"",IF(AND(CN137&lt;&gt;"",$CI137=CN137),INDEX(#REF!,MATCH($I137,#REF!,0),MATCH(CN$4,#REF!,0))+35,INDEX(#REF!,MATCH($I137,#REF!,0),MATCH(CN$4,#REF!,0))))</f>
        <v>#REF!</v>
      </c>
      <c r="CP137" s="180" t="e">
        <f t="shared" si="105"/>
        <v>#REF!</v>
      </c>
      <c r="CQ137" s="75">
        <v>1</v>
      </c>
      <c r="CR137" s="181" t="e">
        <f t="shared" si="106"/>
        <v>#REF!</v>
      </c>
      <c r="CS137" s="107" t="e">
        <f>IF(OR(O137="",TYPE(O137)&lt;&gt;1),"",IF(OR(BM137="",INDEX(#REF!,MATCH('一覧（改訂後・学校空調は中規模で表示ver）'!Q66,#REF!,0),MATCH(CS$4,#REF!,0))="",INDEX(#REF!,MATCH('一覧（改訂後・学校空調は中規模で表示ver）'!Q66,#REF!,0),MATCH(CS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S$4,#REF!,0))+$L137)))</f>
        <v>#REF!</v>
      </c>
      <c r="CT137" s="75" t="e">
        <f>IF(OR(CS137="",$I137=""),"",IF(BL137="中規模のみで残存維持",IF(AND($CI137=CS137,CS137&lt;&gt;""),INDEX(#REF!,MATCH($I137,#REF!,0),MATCH(CN$4,#REF!,0))+35,INDEX(#REF!,MATCH($I137,#REF!,0),MATCH(CN$4,#REF!,0))),IF(AND($CI137=CS137,CS137&lt;&gt;""),INDEX(#REF!,MATCH($I137,#REF!,0),MATCH(CI$4,#REF!,0))+35,INDEX(#REF!,MATCH($I137,#REF!,0),MATCH(CS$4,#REF!,0)))))</f>
        <v>#REF!</v>
      </c>
      <c r="CU137" s="180" t="e">
        <f t="shared" si="138"/>
        <v>#REF!</v>
      </c>
      <c r="CV137" s="75">
        <v>1</v>
      </c>
      <c r="CW137" s="181" t="e">
        <f t="shared" si="132"/>
        <v>#REF!</v>
      </c>
      <c r="CX137" s="107" t="e">
        <f>IF(OR(O137="",TYPE(O137)&lt;&gt;1),"",IF(OR(BM137="",,INDEX(#REF!,MATCH('一覧（改訂後・学校空調は中規模で表示ver）'!$Q66,#REF!,0),MATCH('一覧（改訂後・学校空調は中規模で表示ver）'!CX$4,#REF!,0))="",INDEX(#REF!,MATCH('一覧（改訂後・学校空調は中規模で表示ver）'!$Q66,#REF!,0),MATCH('一覧（改訂後・学校空調は中規模で表示ver）'!CX$4,#REF!,0))+L137&gt;=BM137),"",IF(OR(BL137="事後保全対応で更新",BL137="事後保全のみ更新せず"),"",INDEX(#REF!,MATCH('一覧（改訂後・学校空調は中規模で表示ver）'!$Q66,#REF!,0),MATCH('一覧（改訂後・学校空調は中規模で表示ver）'!CX$4,#REF!,0))+L137)))</f>
        <v>#REF!</v>
      </c>
      <c r="CY137" s="75" t="e">
        <f>IF(OR(CX137="",$I137=""),"",IF(AND(CX137&lt;&gt;"",$CI137=CX137),INDEX(#REF!,MATCH($I137,#REF!,0),MATCH(CI$4,#REF!,0))+35,INDEX(#REF!,MATCH($I137,#REF!,0),MATCH(CX$4,#REF!,0))))</f>
        <v>#REF!</v>
      </c>
      <c r="CZ137" s="180" t="e">
        <f t="shared" si="107"/>
        <v>#REF!</v>
      </c>
      <c r="DA137" s="75">
        <v>1</v>
      </c>
      <c r="DB137" s="182" t="e">
        <f t="shared" si="108"/>
        <v>#REF!</v>
      </c>
      <c r="DC137" s="109" t="str">
        <f t="shared" si="139"/>
        <v/>
      </c>
      <c r="DD137" s="76" t="str">
        <f t="shared" ref="DD137:DD203" si="150">IF(Q137="","",Q137)</f>
        <v/>
      </c>
      <c r="DE137" s="82">
        <v>1</v>
      </c>
      <c r="DF137" s="183" t="str">
        <f t="shared" si="140"/>
        <v/>
      </c>
      <c r="DG137" s="85" t="str">
        <f>IF($DC137="","",INDEX(#REF!,MATCH($I137,#REF!,0),MATCH(DC$4,#REF!,0)))</f>
        <v/>
      </c>
      <c r="DH137" s="184" t="str">
        <f t="shared" si="109"/>
        <v/>
      </c>
      <c r="DI137" s="77">
        <v>3</v>
      </c>
      <c r="DJ137" s="185" t="str">
        <f t="shared" si="110"/>
        <v/>
      </c>
      <c r="DK137" s="78" t="str">
        <f t="shared" si="111"/>
        <v/>
      </c>
      <c r="DL137" s="75" t="str">
        <f>IF(OR(DK137="",$I137=""),"",IF(AND(DK137&lt;&gt;"",$CI137=DK137),INDEX(#REF!,MATCH($I137,#REF!,0),MATCH(DL$4,#REF!,0))+35,INDEX(#REF!,MATCH($I137,#REF!,0),MATCH(DL$4,#REF!,0))))</f>
        <v/>
      </c>
      <c r="DM137" s="180" t="str">
        <f t="shared" si="112"/>
        <v/>
      </c>
      <c r="DN137" s="75">
        <v>1</v>
      </c>
      <c r="DO137" s="181" t="str">
        <f t="shared" si="113"/>
        <v/>
      </c>
      <c r="DP137" s="78" t="str">
        <f t="shared" si="114"/>
        <v/>
      </c>
      <c r="DQ137" s="75" t="str">
        <f>IF(OR(DP137="",$I137=""),"",IF(AND($BM137=DP137,DP137&lt;&gt;""),INDEX(#REF!,MATCH($I137,#REF!,0),MATCH(DQ$4,#REF!,0))+35,INDEX(#REF!,MATCH($I137,#REF!,0),MATCH(DQ$4,#REF!,0))))</f>
        <v/>
      </c>
      <c r="DR137" s="180" t="str">
        <f t="shared" si="115"/>
        <v/>
      </c>
      <c r="DS137" s="75">
        <v>1</v>
      </c>
      <c r="DT137" s="181" t="str">
        <f t="shared" si="116"/>
        <v/>
      </c>
      <c r="DU137" s="78" t="str">
        <f t="shared" si="117"/>
        <v/>
      </c>
      <c r="DV137" s="75" t="str">
        <f>IF(OR(DU137="",$I137=""),"",IF(AND(DU137&lt;&gt;"",$CI137=DU137),INDEX(#REF!,MATCH($I137,#REF!,0),MATCH(DV$4,#REF!,0))+35,INDEX(#REF!,MATCH($I137,#REF!,0),MATCH(DV$4,#REF!,0))))</f>
        <v/>
      </c>
      <c r="DW137" s="180" t="str">
        <f t="shared" si="118"/>
        <v/>
      </c>
      <c r="DX137" s="75">
        <v>1</v>
      </c>
      <c r="DY137" s="154" t="str">
        <f t="shared" si="119"/>
        <v/>
      </c>
      <c r="DZ137" s="508"/>
      <c r="EA137" s="812"/>
      <c r="EB137" s="808"/>
      <c r="EC137" s="808"/>
      <c r="ED137" s="816"/>
      <c r="EE137" s="854"/>
      <c r="EF137" s="932"/>
      <c r="EG137" s="757" t="s">
        <v>633</v>
      </c>
      <c r="EH137" s="757" t="s">
        <v>633</v>
      </c>
      <c r="EI137" s="788"/>
      <c r="EJ137" s="789"/>
      <c r="EK137" s="787"/>
      <c r="EL137" s="788"/>
      <c r="EM137" s="788"/>
      <c r="EN137" s="788"/>
      <c r="EO137" s="790"/>
      <c r="EP137" s="885" t="s">
        <v>634</v>
      </c>
      <c r="EQ137" s="767" t="s">
        <v>634</v>
      </c>
      <c r="ER137" s="835"/>
      <c r="ES137" s="835"/>
      <c r="ET137" s="804"/>
      <c r="EU137" s="890"/>
      <c r="EV137" s="835"/>
      <c r="EW137" s="835"/>
      <c r="EX137" s="835"/>
      <c r="EY137" s="804"/>
      <c r="EZ137" s="902" t="s">
        <v>633</v>
      </c>
      <c r="FA137" s="810" t="s">
        <v>633</v>
      </c>
      <c r="FB137" s="788"/>
      <c r="FC137" s="788"/>
      <c r="FD137" s="789"/>
      <c r="FE137" s="787"/>
      <c r="FF137" s="788"/>
      <c r="FG137" s="788"/>
      <c r="FH137" s="788"/>
      <c r="FI137" s="789"/>
      <c r="FJ137" s="867"/>
      <c r="FK137" s="788"/>
      <c r="FL137" s="788"/>
      <c r="FM137" s="788"/>
      <c r="FN137" s="915"/>
      <c r="FO137" s="210"/>
      <c r="FP137" s="43"/>
      <c r="FQ137" s="43"/>
      <c r="FR137" s="55" t="str">
        <f t="shared" si="141"/>
        <v/>
      </c>
      <c r="FS137" s="43"/>
      <c r="FT137" s="56" t="str">
        <f>IF(AR137="","",INDEX($FZ$2:$GD$2,2,MATCH(AR137,#REF!,0)))</f>
        <v/>
      </c>
      <c r="FU137" s="57" t="str">
        <f>IF(AS137="","",INDEX($FZ$2:$GD$2,2,MATCH(AS137,#REF!,0)))</f>
        <v/>
      </c>
      <c r="FV137" s="57" t="str">
        <f>IF(AT137="","",INDEX($FZ$2:$GD$2,2,MATCH(AT137,#REF!,0)))</f>
        <v/>
      </c>
      <c r="FW137" s="57" t="str">
        <f>IF(AU137="","",INDEX($FZ$2:$GD$2,2,MATCH(AU137,#REF!,0)))</f>
        <v/>
      </c>
      <c r="FX137" s="57" t="str">
        <f>IF(AV137="","",INDEX($FZ$2:$GD$2,2,MATCH(AV137,#REF!,0)))</f>
        <v/>
      </c>
      <c r="FY137" s="57" t="str">
        <f>IF(AW137="","",INDEX($FZ$2:$GD$2,2,MATCH(AW137,#REF!,0)))</f>
        <v/>
      </c>
      <c r="FZ137" s="57" t="str">
        <f>IF(AX137="","",INDEX($FZ$2:$GD$2,2,MATCH(AX137,#REF!,0)))</f>
        <v/>
      </c>
      <c r="GA137" s="57" t="str">
        <f>IF(AY137="","",INDEX($FZ$2:$GD$2,2,MATCH(AY137,#REF!,0)))</f>
        <v/>
      </c>
      <c r="GB137" s="57" t="str">
        <f>IF(AZ137="","",INDEX($FZ$2:$GD$2,2,MATCH(AZ137,#REF!,0)))</f>
        <v/>
      </c>
      <c r="GC137" s="58" t="str">
        <f>IF(BA137="","",INDEX($FZ$2:$GD$2,2,MATCH(BA137,#REF!,0)))</f>
        <v/>
      </c>
      <c r="GD137" s="59" t="e">
        <f>SUMPRODUCT(FT137:GC137,#REF!)</f>
        <v>#REF!</v>
      </c>
      <c r="GE137" s="43"/>
      <c r="GF137" s="88" t="str">
        <f t="shared" si="142"/>
        <v/>
      </c>
      <c r="GG137" s="88" t="e">
        <f t="shared" si="143"/>
        <v>#REF!</v>
      </c>
      <c r="GH137" s="88" t="e">
        <f t="shared" si="144"/>
        <v>#REF!</v>
      </c>
      <c r="GI137" s="87" t="e">
        <f t="shared" si="145"/>
        <v>#REF!</v>
      </c>
      <c r="GJ137" s="87" t="str">
        <f t="shared" si="146"/>
        <v/>
      </c>
      <c r="GK137" s="87" t="str">
        <f t="shared" si="147"/>
        <v/>
      </c>
      <c r="GL137" s="87" t="str">
        <f t="shared" si="148"/>
        <v/>
      </c>
      <c r="GM137" s="87" t="str">
        <f t="shared" si="149"/>
        <v/>
      </c>
    </row>
    <row r="138" spans="1:195" s="13" customFormat="1" ht="22.5" customHeight="1" outlineLevel="1">
      <c r="A138" s="1014"/>
      <c r="B138" s="166"/>
      <c r="C138" s="494"/>
      <c r="D138" s="660" t="s">
        <v>374</v>
      </c>
      <c r="E138" s="991" t="s">
        <v>182</v>
      </c>
      <c r="F138" s="688">
        <v>1</v>
      </c>
      <c r="G138" s="688">
        <v>1</v>
      </c>
      <c r="H138" s="688">
        <v>1</v>
      </c>
      <c r="I138" s="663" t="s">
        <v>358</v>
      </c>
      <c r="J138" s="167"/>
      <c r="K138" s="165"/>
      <c r="L138" s="662">
        <v>1971</v>
      </c>
      <c r="M138" s="167" t="str">
        <f t="shared" ref="M138:M204" si="151">IF(OR(L138="",TYPE(L138)&lt;&gt;1),"",TEXT(DATEVALUE(L138&amp;"/1/1"),"gge"))</f>
        <v>昭46</v>
      </c>
      <c r="N138" s="665">
        <f t="shared" si="134"/>
        <v>49</v>
      </c>
      <c r="O138" s="998">
        <v>1400</v>
      </c>
      <c r="P138" s="693" t="s">
        <v>68</v>
      </c>
      <c r="Q138" s="68"/>
      <c r="R138" s="168"/>
      <c r="S138" s="168"/>
      <c r="T138" s="169"/>
      <c r="U138" s="461" t="e">
        <f t="shared" si="120"/>
        <v>#DIV/0!</v>
      </c>
      <c r="V138" s="461" t="e">
        <f t="shared" si="121"/>
        <v>#DIV/0!</v>
      </c>
      <c r="W138" s="462" t="e">
        <f t="shared" si="122"/>
        <v>#DIV/0!</v>
      </c>
      <c r="X138" s="68"/>
      <c r="Y138" s="68"/>
      <c r="Z138" s="68"/>
      <c r="AA138" s="68"/>
      <c r="AB138" s="68"/>
      <c r="AC138" s="79" t="str">
        <f t="shared" si="123"/>
        <v>3: 1,000㎡以上</v>
      </c>
      <c r="AD138" s="69"/>
      <c r="AE138" s="69" t="str">
        <f t="shared" si="124"/>
        <v/>
      </c>
      <c r="AF138" s="170"/>
      <c r="AG138" s="170"/>
      <c r="AH138" s="171"/>
      <c r="AI138" s="170"/>
      <c r="AJ138" s="170"/>
      <c r="AK138" s="170"/>
      <c r="AL138" s="172"/>
      <c r="AM138" s="172"/>
      <c r="AN138" s="172"/>
      <c r="AO138" s="172"/>
      <c r="AP138" s="173"/>
      <c r="AQ138" s="463" t="str">
        <f t="shared" si="125"/>
        <v/>
      </c>
      <c r="AR138" s="464"/>
      <c r="AS138" s="464"/>
      <c r="AT138" s="464"/>
      <c r="AU138" s="464"/>
      <c r="AV138" s="464"/>
      <c r="AW138" s="464"/>
      <c r="AX138" s="464"/>
      <c r="AY138" s="464"/>
      <c r="AZ138" s="464"/>
      <c r="BA138" s="464"/>
      <c r="BB138" s="68">
        <f t="shared" si="126"/>
        <v>44</v>
      </c>
      <c r="BC138" s="68"/>
      <c r="BD138" s="68">
        <f t="shared" si="127"/>
        <v>44</v>
      </c>
      <c r="BE138" s="69" t="e">
        <f t="shared" si="133"/>
        <v>#REF!</v>
      </c>
      <c r="BF138" s="146"/>
      <c r="BG138" s="465"/>
      <c r="BH138" s="466"/>
      <c r="BI138" s="174"/>
      <c r="BJ138" s="175"/>
      <c r="BK138" s="467"/>
      <c r="BL138" s="465"/>
      <c r="BM138" s="441" t="str">
        <f t="shared" si="129"/>
        <v/>
      </c>
      <c r="BN138" s="663" t="s">
        <v>68</v>
      </c>
      <c r="BO138" s="663">
        <v>2</v>
      </c>
      <c r="BP138" s="441"/>
      <c r="BQ138" s="441"/>
      <c r="BR138" s="663"/>
      <c r="BS138" s="663"/>
      <c r="BT138" s="663"/>
      <c r="BU138" s="663"/>
      <c r="BV138" s="663"/>
      <c r="BW138" s="663"/>
      <c r="BX138" s="663"/>
      <c r="BY138" s="663"/>
      <c r="BZ138" s="441"/>
      <c r="CA138" s="695"/>
      <c r="CB138" s="696"/>
      <c r="CC138" s="499"/>
      <c r="CD138" s="192">
        <v>1</v>
      </c>
      <c r="CE138" s="177" t="str">
        <f>IF($I138="","",IFERROR(INDEX(#REF!,MATCH('一覧（改訂後・学校空調は中規模で表示ver）'!$I61,#REF!,0),MATCH($CD$4,#REF!,0)),""))</f>
        <v/>
      </c>
      <c r="CF138" s="178" t="str">
        <f t="shared" si="131"/>
        <v/>
      </c>
      <c r="CG138" s="176" t="str">
        <f t="shared" si="135"/>
        <v/>
      </c>
      <c r="CH138" s="179"/>
      <c r="CI138" s="106" t="str">
        <f t="shared" si="136"/>
        <v/>
      </c>
      <c r="CJ138" s="75" t="str">
        <f>IF(OR($CI138="",$I138=""),"",INDEX(#REF!,MATCH($I138,#REF!,0),MATCH(CI$4,#REF!,0)))</f>
        <v/>
      </c>
      <c r="CK138" s="180" t="str">
        <f t="shared" si="137"/>
        <v/>
      </c>
      <c r="CL138" s="75">
        <v>1</v>
      </c>
      <c r="CM138" s="181" t="str">
        <f t="shared" ref="CM138:CM204" si="152">IF(CI138="","",CK138/CL138)</f>
        <v/>
      </c>
      <c r="CN138" s="107" t="e">
        <f>IF(OR(O138="",TYPE(O138)&lt;&gt;1),"",IF(OR(BM138="",INDEX(#REF!,MATCH('一覧（改訂後・学校空調は中規模で表示ver）'!$Q61,#REF!,0),MATCH('一覧（改訂後・学校空調は中規模で表示ver）'!CN$4,#REF!,0))="",INDEX(#REF!,MATCH('一覧（改訂後・学校空調は中規模で表示ver）'!$Q61,#REF!,0),MATCH('一覧（改訂後・学校空調は中規模で表示ver）'!CN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N$4,#REF!,0))+$L138)))</f>
        <v>#REF!</v>
      </c>
      <c r="CO138" s="75" t="e">
        <f>IF(OR(CN138="",$I138=""),"",IF(AND(CN138&lt;&gt;"",$CI138=CN138),INDEX(#REF!,MATCH($I138,#REF!,0),MATCH(CN$4,#REF!,0))+35,INDEX(#REF!,MATCH($I138,#REF!,0),MATCH(CN$4,#REF!,0))))</f>
        <v>#REF!</v>
      </c>
      <c r="CP138" s="180" t="e">
        <f t="shared" ref="CP138:CP204" si="153">IF(OR(CN138="",$O138="",TYPE($O138)&lt;&gt;1),"",ROUND($O138*CO138,0))</f>
        <v>#REF!</v>
      </c>
      <c r="CQ138" s="75">
        <v>1</v>
      </c>
      <c r="CR138" s="181" t="e">
        <f t="shared" ref="CR138:CR204" si="154">IF(CN138="","",CP138/CQ138)</f>
        <v>#REF!</v>
      </c>
      <c r="CS138" s="107" t="e">
        <f>IF(OR(O138="",TYPE(O138)&lt;&gt;1),"",IF(OR(BM138="",INDEX(#REF!,MATCH('一覧（改訂後・学校空調は中規模で表示ver）'!Q61,#REF!,0),MATCH(CS$4,#REF!,0))="",INDEX(#REF!,MATCH('一覧（改訂後・学校空調は中規模で表示ver）'!Q61,#REF!,0),MATCH(CS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S$4,#REF!,0))+$L138)))</f>
        <v>#REF!</v>
      </c>
      <c r="CT138" s="75" t="e">
        <f>IF(OR(CS138="",$I138=""),"",IF(BL138="中規模のみで残存維持",IF(AND($CI138=CS138,CS138&lt;&gt;""),INDEX(#REF!,MATCH($I138,#REF!,0),MATCH(CN$4,#REF!,0))+35,INDEX(#REF!,MATCH($I138,#REF!,0),MATCH(CN$4,#REF!,0))),IF(AND($CI138=CS138,CS138&lt;&gt;""),INDEX(#REF!,MATCH($I138,#REF!,0),MATCH(CI$4,#REF!,0))+35,INDEX(#REF!,MATCH($I138,#REF!,0),MATCH(CS$4,#REF!,0)))))</f>
        <v>#REF!</v>
      </c>
      <c r="CU138" s="180" t="e">
        <f t="shared" si="138"/>
        <v>#REF!</v>
      </c>
      <c r="CV138" s="75">
        <v>1</v>
      </c>
      <c r="CW138" s="181" t="e">
        <f t="shared" si="132"/>
        <v>#REF!</v>
      </c>
      <c r="CX138" s="107" t="e">
        <f>IF(OR(O138="",TYPE(O138)&lt;&gt;1),"",IF(OR(BM138="",,INDEX(#REF!,MATCH('一覧（改訂後・学校空調は中規模で表示ver）'!$Q61,#REF!,0),MATCH('一覧（改訂後・学校空調は中規模で表示ver）'!CX$4,#REF!,0))="",INDEX(#REF!,MATCH('一覧（改訂後・学校空調は中規模で表示ver）'!$Q61,#REF!,0),MATCH('一覧（改訂後・学校空調は中規模で表示ver）'!CX$4,#REF!,0))+L138&gt;=BM138),"",IF(OR(BL138="事後保全対応で更新",BL138="事後保全のみ更新せず"),"",INDEX(#REF!,MATCH('一覧（改訂後・学校空調は中規模で表示ver）'!$Q61,#REF!,0),MATCH('一覧（改訂後・学校空調は中規模で表示ver）'!CX$4,#REF!,0))+L138)))</f>
        <v>#REF!</v>
      </c>
      <c r="CY138" s="75" t="e">
        <f>IF(OR(CX138="",$I138=""),"",IF(AND(CX138&lt;&gt;"",$CI138=CX138),INDEX(#REF!,MATCH($I138,#REF!,0),MATCH(CI$4,#REF!,0))+35,INDEX(#REF!,MATCH($I138,#REF!,0),MATCH(CX$4,#REF!,0))))</f>
        <v>#REF!</v>
      </c>
      <c r="CZ138" s="180" t="e">
        <f t="shared" ref="CZ138:CZ204" si="155">IF(OR(CX138="",$O138="",TYPE($O138)&lt;&gt;1),"",ROUND($O138*CY138,0))</f>
        <v>#REF!</v>
      </c>
      <c r="DA138" s="75">
        <v>1</v>
      </c>
      <c r="DB138" s="182" t="e">
        <f t="shared" ref="DB138:DB204" si="156">IF($CX138="","",$CZ138/$DA138)</f>
        <v>#REF!</v>
      </c>
      <c r="DC138" s="109" t="str">
        <f t="shared" si="139"/>
        <v/>
      </c>
      <c r="DD138" s="76" t="str">
        <f t="shared" si="150"/>
        <v/>
      </c>
      <c r="DE138" s="82">
        <v>1</v>
      </c>
      <c r="DF138" s="183" t="str">
        <f t="shared" si="140"/>
        <v/>
      </c>
      <c r="DG138" s="85" t="str">
        <f>IF($DC138="","",INDEX(#REF!,MATCH($I138,#REF!,0),MATCH(DC$4,#REF!,0)))</f>
        <v/>
      </c>
      <c r="DH138" s="184" t="str">
        <f t="shared" ref="DH138:DH204" si="157">IF(OR(DF138="",TYPE(DF138)&lt;&gt;1),"",ROUND(DF138*DG138,0))</f>
        <v/>
      </c>
      <c r="DI138" s="77">
        <v>3</v>
      </c>
      <c r="DJ138" s="185" t="str">
        <f t="shared" ref="DJ138:DJ204" si="158">IF(DH138="","",DH138/DI138)</f>
        <v/>
      </c>
      <c r="DK138" s="78" t="str">
        <f t="shared" ref="DK138:DK204" si="159">IF(DC138="","",DC138+20)</f>
        <v/>
      </c>
      <c r="DL138" s="75" t="str">
        <f>IF(OR(DK138="",$I138=""),"",IF(AND(DK138&lt;&gt;"",$CI138=DK138),INDEX(#REF!,MATCH($I138,#REF!,0),MATCH(DL$4,#REF!,0))+35,INDEX(#REF!,MATCH($I138,#REF!,0),MATCH(DL$4,#REF!,0))))</f>
        <v/>
      </c>
      <c r="DM138" s="180" t="str">
        <f t="shared" ref="DM138:DM204" si="160">IF(OR(DK138="",$DF138="",TYPE($DF138)&lt;&gt;1),"",ROUND($DF138*DL138,0))</f>
        <v/>
      </c>
      <c r="DN138" s="75">
        <v>1</v>
      </c>
      <c r="DO138" s="181" t="str">
        <f t="shared" ref="DO138:DO204" si="161">IF(DK138="","",DM138/DN138)</f>
        <v/>
      </c>
      <c r="DP138" s="78" t="str">
        <f t="shared" ref="DP138:DP204" si="162">IF(DC138="","",IF(OR(DD138="RC",DD138="SRC",DD138="S"),DC138+40,""))</f>
        <v/>
      </c>
      <c r="DQ138" s="75" t="str">
        <f>IF(OR(DP138="",$I138=""),"",IF(AND($BM138=DP138,DP138&lt;&gt;""),INDEX(#REF!,MATCH($I138,#REF!,0),MATCH(DQ$4,#REF!,0))+35,INDEX(#REF!,MATCH($I138,#REF!,0),MATCH(DQ$4,#REF!,0))))</f>
        <v/>
      </c>
      <c r="DR138" s="180" t="str">
        <f t="shared" ref="DR138:DR204" si="163">IF(OR(DP138="",$DF138="",TYPE($DF138)&lt;&gt;1),"",ROUND($DF138*DQ138,0))</f>
        <v/>
      </c>
      <c r="DS138" s="75">
        <v>1</v>
      </c>
      <c r="DT138" s="181" t="str">
        <f t="shared" ref="DT138:DT204" si="164">IF($DP138="","",$DR138/$DS138)</f>
        <v/>
      </c>
      <c r="DU138" s="78" t="str">
        <f t="shared" ref="DU138:DU204" si="165">IF(DC138="","",IF(OR(DD138="RC",DD138="SRC"),DC138+60,""))</f>
        <v/>
      </c>
      <c r="DV138" s="75" t="str">
        <f>IF(OR(DU138="",$I138=""),"",IF(AND(DU138&lt;&gt;"",$CI138=DU138),INDEX(#REF!,MATCH($I138,#REF!,0),MATCH(DV$4,#REF!,0))+35,INDEX(#REF!,MATCH($I138,#REF!,0),MATCH(DV$4,#REF!,0))))</f>
        <v/>
      </c>
      <c r="DW138" s="180" t="str">
        <f t="shared" ref="DW138:DW204" si="166">IF(OR(DU138="",$DF138="",TYPE($DF138)&lt;&gt;1),"",ROUND($DF138*DV138,0))</f>
        <v/>
      </c>
      <c r="DX138" s="75">
        <v>1</v>
      </c>
      <c r="DY138" s="154" t="str">
        <f t="shared" ref="DY138:DY204" si="167">IF($DU138="","",$DW138/$DX138)</f>
        <v/>
      </c>
      <c r="DZ138" s="508"/>
      <c r="EA138" s="812"/>
      <c r="EB138" s="836" t="s">
        <v>626</v>
      </c>
      <c r="EC138" s="808"/>
      <c r="ED138" s="816"/>
      <c r="EE138" s="855"/>
      <c r="EF138" s="802"/>
      <c r="EG138" s="792"/>
      <c r="EH138" s="792"/>
      <c r="EI138" s="792"/>
      <c r="EJ138" s="790"/>
      <c r="EK138" s="791"/>
      <c r="EL138" s="779"/>
      <c r="EM138" s="779"/>
      <c r="EN138" s="779"/>
      <c r="EO138" s="789"/>
      <c r="EP138" s="787"/>
      <c r="EQ138" s="788"/>
      <c r="ER138" s="788"/>
      <c r="ES138" s="788"/>
      <c r="ET138" s="789"/>
      <c r="EU138" s="787"/>
      <c r="EV138" s="788"/>
      <c r="EW138" s="788"/>
      <c r="EX138" s="788"/>
      <c r="EY138" s="789"/>
      <c r="EZ138" s="787"/>
      <c r="FA138" s="788"/>
      <c r="FB138" s="788"/>
      <c r="FC138" s="788"/>
      <c r="FD138" s="790"/>
      <c r="FE138" s="791"/>
      <c r="FF138" s="792"/>
      <c r="FG138" s="788"/>
      <c r="FH138" s="788"/>
      <c r="FI138" s="933"/>
      <c r="FJ138" s="934"/>
      <c r="FK138" s="838"/>
      <c r="FL138" s="788"/>
      <c r="FM138" s="788"/>
      <c r="FN138" s="915"/>
      <c r="FO138" s="210"/>
      <c r="FP138" s="43"/>
      <c r="FQ138" s="43"/>
      <c r="FR138" s="55" t="str">
        <f t="shared" si="141"/>
        <v/>
      </c>
      <c r="FS138" s="43"/>
      <c r="FT138" s="56" t="str">
        <f>IF(AR138="","",INDEX($FZ$2:$GD$2,2,MATCH(AR138,#REF!,0)))</f>
        <v/>
      </c>
      <c r="FU138" s="57" t="str">
        <f>IF(AS138="","",INDEX($FZ$2:$GD$2,2,MATCH(AS138,#REF!,0)))</f>
        <v/>
      </c>
      <c r="FV138" s="57" t="str">
        <f>IF(AT138="","",INDEX($FZ$2:$GD$2,2,MATCH(AT138,#REF!,0)))</f>
        <v/>
      </c>
      <c r="FW138" s="57" t="str">
        <f>IF(AU138="","",INDEX($FZ$2:$GD$2,2,MATCH(AU138,#REF!,0)))</f>
        <v/>
      </c>
      <c r="FX138" s="57" t="str">
        <f>IF(AV138="","",INDEX($FZ$2:$GD$2,2,MATCH(AV138,#REF!,0)))</f>
        <v/>
      </c>
      <c r="FY138" s="57" t="str">
        <f>IF(AW138="","",INDEX($FZ$2:$GD$2,2,MATCH(AW138,#REF!,0)))</f>
        <v/>
      </c>
      <c r="FZ138" s="57" t="str">
        <f>IF(AX138="","",INDEX($FZ$2:$GD$2,2,MATCH(AX138,#REF!,0)))</f>
        <v/>
      </c>
      <c r="GA138" s="57" t="str">
        <f>IF(AY138="","",INDEX($FZ$2:$GD$2,2,MATCH(AY138,#REF!,0)))</f>
        <v/>
      </c>
      <c r="GB138" s="57" t="str">
        <f>IF(AZ138="","",INDEX($FZ$2:$GD$2,2,MATCH(AZ138,#REF!,0)))</f>
        <v/>
      </c>
      <c r="GC138" s="58" t="str">
        <f>IF(BA138="","",INDEX($FZ$2:$GD$2,2,MATCH(BA138,#REF!,0)))</f>
        <v/>
      </c>
      <c r="GD138" s="59" t="e">
        <f>SUMPRODUCT(FT138:GC138,#REF!)</f>
        <v>#REF!</v>
      </c>
      <c r="GE138" s="43"/>
      <c r="GF138" s="88" t="str">
        <f t="shared" si="142"/>
        <v/>
      </c>
      <c r="GG138" s="88" t="e">
        <f t="shared" si="143"/>
        <v>#REF!</v>
      </c>
      <c r="GH138" s="88" t="e">
        <f t="shared" si="144"/>
        <v>#REF!</v>
      </c>
      <c r="GI138" s="87" t="e">
        <f t="shared" si="145"/>
        <v>#REF!</v>
      </c>
      <c r="GJ138" s="87" t="str">
        <f t="shared" si="146"/>
        <v/>
      </c>
      <c r="GK138" s="87" t="str">
        <f t="shared" si="147"/>
        <v/>
      </c>
      <c r="GL138" s="87" t="str">
        <f t="shared" si="148"/>
        <v/>
      </c>
      <c r="GM138" s="87" t="str">
        <f t="shared" si="149"/>
        <v/>
      </c>
    </row>
    <row r="139" spans="1:195" s="13" customFormat="1" ht="22.5" customHeight="1" outlineLevel="1">
      <c r="A139" s="1014"/>
      <c r="B139" s="166"/>
      <c r="C139" s="494"/>
      <c r="D139" s="660" t="s">
        <v>374</v>
      </c>
      <c r="E139" s="991" t="s">
        <v>184</v>
      </c>
      <c r="F139" s="688"/>
      <c r="G139" s="688"/>
      <c r="H139" s="688">
        <v>1</v>
      </c>
      <c r="I139" s="663" t="s">
        <v>358</v>
      </c>
      <c r="J139" s="167"/>
      <c r="K139" s="165"/>
      <c r="L139" s="662">
        <v>1974</v>
      </c>
      <c r="M139" s="167" t="str">
        <f t="shared" si="151"/>
        <v>昭49</v>
      </c>
      <c r="N139" s="665">
        <f t="shared" si="134"/>
        <v>46</v>
      </c>
      <c r="O139" s="998">
        <v>601</v>
      </c>
      <c r="P139" s="693" t="s">
        <v>70</v>
      </c>
      <c r="Q139" s="68"/>
      <c r="R139" s="168"/>
      <c r="S139" s="168"/>
      <c r="T139" s="169"/>
      <c r="U139" s="461" t="e">
        <f t="shared" ref="U139:U205" si="168">IF(OR(TYPE(O139)&lt;&gt;1,O139=""),"",IF(O139=0,0,ROUND(O139/(R139+S139)*1.1,0)))</f>
        <v>#DIV/0!</v>
      </c>
      <c r="V139" s="461" t="e">
        <f t="shared" ref="V139:V205" si="169">IF(OR(TYPE(O139)&lt;&gt;1,O139=""),"",IF(O139=0,0,ROUND((O139/(R139+S139))^0.5*1.1*4*(4*R139+1)*0.7,0)))</f>
        <v>#DIV/0!</v>
      </c>
      <c r="W139" s="462" t="e">
        <f t="shared" ref="W139:W205" si="170">IF(OR(TYPE(O139)&lt;&gt;1,O139=""),"",IF(O139=0,0,ROUND((O139/(R139+S139))^0.5*1.1*4*(4*R139+1)*0.3,0)))</f>
        <v>#DIV/0!</v>
      </c>
      <c r="X139" s="68"/>
      <c r="Y139" s="68"/>
      <c r="Z139" s="68"/>
      <c r="AA139" s="68"/>
      <c r="AB139" s="68"/>
      <c r="AC139" s="79" t="str">
        <f t="shared" ref="AC139:AC205" si="171">IF(OR(O139="",TYPE(O139)&lt;&gt;1),"",IF(O139&gt;=5000,"1: 5,000㎡以上",IF(O139&gt;=3000,"2: 3,000㎡以上",IF(O139&gt;=1000,"3: 1,000㎡以上",IF(O139&gt;=500,"4: 500㎡以上",IF(O139&gt;=200,"5: 200㎡以上",IF(O139&gt;=100,"6: 100㎡以上",IF(O139&gt;=0,"7: 100㎡未満",""))))))))</f>
        <v>4: 500㎡以上</v>
      </c>
      <c r="AD139" s="69"/>
      <c r="AE139" s="69" t="str">
        <f t="shared" ref="AE139:AE205" si="172">IF(AD139="","",AD139-L139)</f>
        <v/>
      </c>
      <c r="AF139" s="170"/>
      <c r="AG139" s="170"/>
      <c r="AH139" s="171"/>
      <c r="AI139" s="170"/>
      <c r="AJ139" s="170"/>
      <c r="AK139" s="170"/>
      <c r="AL139" s="172"/>
      <c r="AM139" s="172"/>
      <c r="AN139" s="172"/>
      <c r="AO139" s="172"/>
      <c r="AP139" s="173"/>
      <c r="AQ139" s="463" t="str">
        <f t="shared" ref="AQ139:AQ205" si="173">IF(OR(AP139="",BB139=""),"",IF(OR(AP139="80年以上",AP139="躯体補修の上80年以上"),80-BB139,IF(OR(AP139="60年以上80年未満",AP139="躯体補修の上60年未満"),IF(TYPE(AN139)=1,AN139-BB139,80-BB139),IF(OR(AP139="60年未満",AP139="60年"),60-BB139,IF(AP139="40年",40-BB139,"")))))</f>
        <v/>
      </c>
      <c r="AR139" s="464"/>
      <c r="AS139" s="464"/>
      <c r="AT139" s="464"/>
      <c r="AU139" s="464"/>
      <c r="AV139" s="464"/>
      <c r="AW139" s="464"/>
      <c r="AX139" s="464"/>
      <c r="AY139" s="464"/>
      <c r="AZ139" s="464"/>
      <c r="BA139" s="464"/>
      <c r="BB139" s="68">
        <f t="shared" ref="BB139:BB205" si="174">IF(AND(TYPE(B$4)=1,B$4&lt;&gt;"",TYPE(L139)=1,L139&lt;&gt;""),B$4-L139,"")</f>
        <v>41</v>
      </c>
      <c r="BC139" s="68"/>
      <c r="BD139" s="68">
        <f t="shared" ref="BD139:BD205" si="175">IF(BB139="","",BB139+BC139)</f>
        <v>41</v>
      </c>
      <c r="BE139" s="69" t="e">
        <f t="shared" ref="BE139:BE149" si="176">GD139/10</f>
        <v>#REF!</v>
      </c>
      <c r="BF139" s="146"/>
      <c r="BG139" s="465"/>
      <c r="BH139" s="466"/>
      <c r="BI139" s="174"/>
      <c r="BJ139" s="175"/>
      <c r="BK139" s="467"/>
      <c r="BL139" s="465"/>
      <c r="BM139" s="441" t="str">
        <f t="shared" ref="BM139:BM205" si="177">IF(OR(B$4="",AQ139=""),"",AQ139+B$4)</f>
        <v/>
      </c>
      <c r="BN139" s="663" t="s">
        <v>70</v>
      </c>
      <c r="BO139" s="661">
        <v>1</v>
      </c>
      <c r="BP139" s="441"/>
      <c r="BQ139" s="441"/>
      <c r="BR139" s="663"/>
      <c r="BS139" s="663"/>
      <c r="BT139" s="663"/>
      <c r="BU139" s="663"/>
      <c r="BV139" s="663"/>
      <c r="BW139" s="663"/>
      <c r="BX139" s="663"/>
      <c r="BY139" s="663"/>
      <c r="BZ139" s="441"/>
      <c r="CA139" s="695"/>
      <c r="CB139" s="696"/>
      <c r="CC139" s="499"/>
      <c r="CD139" s="192">
        <v>1</v>
      </c>
      <c r="CE139" s="177" t="str">
        <f>IF($I139="","",IFERROR(INDEX(#REF!,MATCH('一覧（改訂後・学校空調は中規模で表示ver）'!$I62,#REF!,0),MATCH($CD$4,#REF!,0)),""))</f>
        <v/>
      </c>
      <c r="CF139" s="178" t="str">
        <f t="shared" si="131"/>
        <v/>
      </c>
      <c r="CG139" s="176" t="str">
        <f t="shared" si="135"/>
        <v/>
      </c>
      <c r="CH139" s="179"/>
      <c r="CI139" s="106" t="str">
        <f t="shared" si="136"/>
        <v/>
      </c>
      <c r="CJ139" s="75" t="str">
        <f>IF(OR($CI139="",$I139=""),"",INDEX(#REF!,MATCH($I139,#REF!,0),MATCH(CI$4,#REF!,0)))</f>
        <v/>
      </c>
      <c r="CK139" s="180" t="str">
        <f t="shared" si="137"/>
        <v/>
      </c>
      <c r="CL139" s="75">
        <v>1</v>
      </c>
      <c r="CM139" s="181" t="str">
        <f t="shared" si="152"/>
        <v/>
      </c>
      <c r="CN139" s="107" t="e">
        <f>IF(OR(O139="",TYPE(O139)&lt;&gt;1),"",IF(OR(BM139="",INDEX(#REF!,MATCH('一覧（改訂後・学校空調は中規模で表示ver）'!$Q62,#REF!,0),MATCH('一覧（改訂後・学校空調は中規模で表示ver）'!CN$4,#REF!,0))="",INDEX(#REF!,MATCH('一覧（改訂後・学校空調は中規模で表示ver）'!$Q62,#REF!,0),MATCH('一覧（改訂後・学校空調は中規模で表示ver）'!CN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N$4,#REF!,0))+$L139)))</f>
        <v>#REF!</v>
      </c>
      <c r="CO139" s="75" t="e">
        <f>IF(OR(CN139="",$I139=""),"",IF(AND(CN139&lt;&gt;"",$CI139=CN139),INDEX(#REF!,MATCH($I139,#REF!,0),MATCH(CN$4,#REF!,0))+35,INDEX(#REF!,MATCH($I139,#REF!,0),MATCH(CN$4,#REF!,0))))</f>
        <v>#REF!</v>
      </c>
      <c r="CP139" s="180" t="e">
        <f t="shared" si="153"/>
        <v>#REF!</v>
      </c>
      <c r="CQ139" s="75">
        <v>1</v>
      </c>
      <c r="CR139" s="181" t="e">
        <f t="shared" si="154"/>
        <v>#REF!</v>
      </c>
      <c r="CS139" s="107" t="e">
        <f>IF(OR(O139="",TYPE(O139)&lt;&gt;1),"",IF(OR(BM139="",INDEX(#REF!,MATCH('一覧（改訂後・学校空調は中規模で表示ver）'!Q62,#REF!,0),MATCH(CS$4,#REF!,0))="",INDEX(#REF!,MATCH('一覧（改訂後・学校空調は中規模で表示ver）'!Q62,#REF!,0),MATCH(CS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S$4,#REF!,0))+$L139)))</f>
        <v>#REF!</v>
      </c>
      <c r="CT139" s="75" t="e">
        <f>IF(OR(CS139="",$I139=""),"",IF(BL139="中規模のみで残存維持",IF(AND($CI139=CS139,CS139&lt;&gt;""),INDEX(#REF!,MATCH($I139,#REF!,0),MATCH(CN$4,#REF!,0))+35,INDEX(#REF!,MATCH($I139,#REF!,0),MATCH(CN$4,#REF!,0))),IF(AND($CI139=CS139,CS139&lt;&gt;""),INDEX(#REF!,MATCH($I139,#REF!,0),MATCH(CI$4,#REF!,0))+35,INDEX(#REF!,MATCH($I139,#REF!,0),MATCH(CS$4,#REF!,0)))))</f>
        <v>#REF!</v>
      </c>
      <c r="CU139" s="180" t="e">
        <f t="shared" si="138"/>
        <v>#REF!</v>
      </c>
      <c r="CV139" s="75">
        <v>1</v>
      </c>
      <c r="CW139" s="181" t="e">
        <f t="shared" si="132"/>
        <v>#REF!</v>
      </c>
      <c r="CX139" s="107" t="e">
        <f>IF(OR(O139="",TYPE(O139)&lt;&gt;1),"",IF(OR(BM139="",,INDEX(#REF!,MATCH('一覧（改訂後・学校空調は中規模で表示ver）'!$Q62,#REF!,0),MATCH('一覧（改訂後・学校空調は中規模で表示ver）'!CX$4,#REF!,0))="",INDEX(#REF!,MATCH('一覧（改訂後・学校空調は中規模で表示ver）'!$Q62,#REF!,0),MATCH('一覧（改訂後・学校空調は中規模で表示ver）'!CX$4,#REF!,0))+L139&gt;=BM139),"",IF(OR(BL139="事後保全対応で更新",BL139="事後保全のみ更新せず"),"",INDEX(#REF!,MATCH('一覧（改訂後・学校空調は中規模で表示ver）'!$Q62,#REF!,0),MATCH('一覧（改訂後・学校空調は中規模で表示ver）'!CX$4,#REF!,0))+L139)))</f>
        <v>#REF!</v>
      </c>
      <c r="CY139" s="75" t="e">
        <f>IF(OR(CX139="",$I139=""),"",IF(AND(CX139&lt;&gt;"",$CI139=CX139),INDEX(#REF!,MATCH($I139,#REF!,0),MATCH(CI$4,#REF!,0))+35,INDEX(#REF!,MATCH($I139,#REF!,0),MATCH(CX$4,#REF!,0))))</f>
        <v>#REF!</v>
      </c>
      <c r="CZ139" s="180" t="e">
        <f t="shared" si="155"/>
        <v>#REF!</v>
      </c>
      <c r="DA139" s="75">
        <v>1</v>
      </c>
      <c r="DB139" s="182" t="e">
        <f t="shared" si="156"/>
        <v>#REF!</v>
      </c>
      <c r="DC139" s="109" t="str">
        <f t="shared" si="139"/>
        <v/>
      </c>
      <c r="DD139" s="76" t="str">
        <f t="shared" si="150"/>
        <v/>
      </c>
      <c r="DE139" s="82">
        <v>1</v>
      </c>
      <c r="DF139" s="183" t="str">
        <f t="shared" si="140"/>
        <v/>
      </c>
      <c r="DG139" s="85" t="str">
        <f>IF($DC139="","",INDEX(#REF!,MATCH($I139,#REF!,0),MATCH(DC$4,#REF!,0)))</f>
        <v/>
      </c>
      <c r="DH139" s="184" t="str">
        <f t="shared" si="157"/>
        <v/>
      </c>
      <c r="DI139" s="77">
        <v>3</v>
      </c>
      <c r="DJ139" s="185" t="str">
        <f t="shared" si="158"/>
        <v/>
      </c>
      <c r="DK139" s="78" t="str">
        <f t="shared" si="159"/>
        <v/>
      </c>
      <c r="DL139" s="75" t="str">
        <f>IF(OR(DK139="",$I139=""),"",IF(AND(DK139&lt;&gt;"",$CI139=DK139),INDEX(#REF!,MATCH($I139,#REF!,0),MATCH(DL$4,#REF!,0))+35,INDEX(#REF!,MATCH($I139,#REF!,0),MATCH(DL$4,#REF!,0))))</f>
        <v/>
      </c>
      <c r="DM139" s="180" t="str">
        <f t="shared" si="160"/>
        <v/>
      </c>
      <c r="DN139" s="75">
        <v>1</v>
      </c>
      <c r="DO139" s="181" t="str">
        <f t="shared" si="161"/>
        <v/>
      </c>
      <c r="DP139" s="78" t="str">
        <f t="shared" si="162"/>
        <v/>
      </c>
      <c r="DQ139" s="75" t="str">
        <f>IF(OR(DP139="",$I139=""),"",IF(AND($BM139=DP139,DP139&lt;&gt;""),INDEX(#REF!,MATCH($I139,#REF!,0),MATCH(DQ$4,#REF!,0))+35,INDEX(#REF!,MATCH($I139,#REF!,0),MATCH(DQ$4,#REF!,0))))</f>
        <v/>
      </c>
      <c r="DR139" s="180" t="str">
        <f t="shared" si="163"/>
        <v/>
      </c>
      <c r="DS139" s="75">
        <v>1</v>
      </c>
      <c r="DT139" s="181" t="str">
        <f t="shared" si="164"/>
        <v/>
      </c>
      <c r="DU139" s="78" t="str">
        <f t="shared" si="165"/>
        <v/>
      </c>
      <c r="DV139" s="75" t="str">
        <f>IF(OR(DU139="",$I139=""),"",IF(AND(DU139&lt;&gt;"",$CI139=DU139),INDEX(#REF!,MATCH($I139,#REF!,0),MATCH(DV$4,#REF!,0))+35,INDEX(#REF!,MATCH($I139,#REF!,0),MATCH(DV$4,#REF!,0))))</f>
        <v/>
      </c>
      <c r="DW139" s="180" t="str">
        <f t="shared" si="166"/>
        <v/>
      </c>
      <c r="DX139" s="75">
        <v>1</v>
      </c>
      <c r="DY139" s="154" t="str">
        <f t="shared" si="167"/>
        <v/>
      </c>
      <c r="DZ139" s="508"/>
      <c r="EA139" s="812"/>
      <c r="EB139" s="808"/>
      <c r="EC139" s="808"/>
      <c r="ED139" s="816"/>
      <c r="EE139" s="855"/>
      <c r="EF139" s="802"/>
      <c r="EG139" s="792"/>
      <c r="EH139" s="792"/>
      <c r="EI139" s="792"/>
      <c r="EJ139" s="790"/>
      <c r="EK139" s="791"/>
      <c r="EL139" s="779"/>
      <c r="EM139" s="779"/>
      <c r="EN139" s="779"/>
      <c r="EO139" s="789"/>
      <c r="EP139" s="787"/>
      <c r="EQ139" s="788"/>
      <c r="ER139" s="788"/>
      <c r="ES139" s="788"/>
      <c r="ET139" s="789"/>
      <c r="EU139" s="787"/>
      <c r="EV139" s="788"/>
      <c r="EW139" s="788"/>
      <c r="EX139" s="788"/>
      <c r="EY139" s="789"/>
      <c r="EZ139" s="787"/>
      <c r="FA139" s="788"/>
      <c r="FB139" s="788"/>
      <c r="FC139" s="788"/>
      <c r="FD139" s="790"/>
      <c r="FE139" s="791"/>
      <c r="FF139" s="792"/>
      <c r="FG139" s="788"/>
      <c r="FH139" s="792"/>
      <c r="FI139" s="933"/>
      <c r="FJ139" s="934"/>
      <c r="FK139" s="838"/>
      <c r="FL139" s="788"/>
      <c r="FM139" s="788"/>
      <c r="FN139" s="915"/>
      <c r="FO139" s="210"/>
      <c r="FP139" s="43"/>
      <c r="FQ139" s="43"/>
      <c r="FR139" s="55" t="str">
        <f t="shared" si="141"/>
        <v/>
      </c>
      <c r="FS139" s="43"/>
      <c r="FT139" s="56" t="str">
        <f>IF(AR139="","",INDEX($FZ$2:$GD$2,2,MATCH(AR139,#REF!,0)))</f>
        <v/>
      </c>
      <c r="FU139" s="57" t="str">
        <f>IF(AS139="","",INDEX($FZ$2:$GD$2,2,MATCH(AS139,#REF!,0)))</f>
        <v/>
      </c>
      <c r="FV139" s="57" t="str">
        <f>IF(AT139="","",INDEX($FZ$2:$GD$2,2,MATCH(AT139,#REF!,0)))</f>
        <v/>
      </c>
      <c r="FW139" s="57" t="str">
        <f>IF(AU139="","",INDEX($FZ$2:$GD$2,2,MATCH(AU139,#REF!,0)))</f>
        <v/>
      </c>
      <c r="FX139" s="57" t="str">
        <f>IF(AV139="","",INDEX($FZ$2:$GD$2,2,MATCH(AV139,#REF!,0)))</f>
        <v/>
      </c>
      <c r="FY139" s="57" t="str">
        <f>IF(AW139="","",INDEX($FZ$2:$GD$2,2,MATCH(AW139,#REF!,0)))</f>
        <v/>
      </c>
      <c r="FZ139" s="57" t="str">
        <f>IF(AX139="","",INDEX($FZ$2:$GD$2,2,MATCH(AX139,#REF!,0)))</f>
        <v/>
      </c>
      <c r="GA139" s="57" t="str">
        <f>IF(AY139="","",INDEX($FZ$2:$GD$2,2,MATCH(AY139,#REF!,0)))</f>
        <v/>
      </c>
      <c r="GB139" s="57" t="str">
        <f>IF(AZ139="","",INDEX($FZ$2:$GD$2,2,MATCH(AZ139,#REF!,0)))</f>
        <v/>
      </c>
      <c r="GC139" s="58" t="str">
        <f>IF(BA139="","",INDEX($FZ$2:$GD$2,2,MATCH(BA139,#REF!,0)))</f>
        <v/>
      </c>
      <c r="GD139" s="59" t="e">
        <f>SUMPRODUCT(FT139:GC139,#REF!)</f>
        <v>#REF!</v>
      </c>
      <c r="GE139" s="43"/>
      <c r="GF139" s="88" t="str">
        <f t="shared" si="142"/>
        <v/>
      </c>
      <c r="GG139" s="88" t="e">
        <f t="shared" si="143"/>
        <v>#REF!</v>
      </c>
      <c r="GH139" s="88" t="e">
        <f t="shared" si="144"/>
        <v>#REF!</v>
      </c>
      <c r="GI139" s="87" t="e">
        <f t="shared" si="145"/>
        <v>#REF!</v>
      </c>
      <c r="GJ139" s="87" t="str">
        <f t="shared" si="146"/>
        <v/>
      </c>
      <c r="GK139" s="87" t="str">
        <f t="shared" si="147"/>
        <v/>
      </c>
      <c r="GL139" s="87" t="str">
        <f t="shared" si="148"/>
        <v/>
      </c>
      <c r="GM139" s="87" t="str">
        <f t="shared" si="149"/>
        <v/>
      </c>
    </row>
    <row r="140" spans="1:195" s="13" customFormat="1" ht="22.5" customHeight="1" outlineLevel="1">
      <c r="A140" s="1014"/>
      <c r="B140" s="166"/>
      <c r="C140" s="494"/>
      <c r="D140" s="660" t="s">
        <v>374</v>
      </c>
      <c r="E140" s="991" t="s">
        <v>183</v>
      </c>
      <c r="F140" s="688"/>
      <c r="G140" s="688"/>
      <c r="H140" s="688">
        <v>1</v>
      </c>
      <c r="I140" s="663" t="s">
        <v>358</v>
      </c>
      <c r="J140" s="167"/>
      <c r="K140" s="165"/>
      <c r="L140" s="662">
        <v>2011</v>
      </c>
      <c r="M140" s="167" t="str">
        <f t="shared" si="151"/>
        <v>平23</v>
      </c>
      <c r="N140" s="665">
        <f t="shared" si="134"/>
        <v>9</v>
      </c>
      <c r="O140" s="998">
        <v>607</v>
      </c>
      <c r="P140" s="693" t="s">
        <v>70</v>
      </c>
      <c r="Q140" s="68"/>
      <c r="R140" s="168"/>
      <c r="S140" s="168"/>
      <c r="T140" s="169"/>
      <c r="U140" s="461" t="e">
        <f t="shared" si="168"/>
        <v>#DIV/0!</v>
      </c>
      <c r="V140" s="461" t="e">
        <f t="shared" si="169"/>
        <v>#DIV/0!</v>
      </c>
      <c r="W140" s="462" t="e">
        <f t="shared" si="170"/>
        <v>#DIV/0!</v>
      </c>
      <c r="X140" s="68"/>
      <c r="Y140" s="68"/>
      <c r="Z140" s="68"/>
      <c r="AA140" s="68"/>
      <c r="AB140" s="68"/>
      <c r="AC140" s="79" t="str">
        <f t="shared" si="171"/>
        <v>4: 500㎡以上</v>
      </c>
      <c r="AD140" s="69"/>
      <c r="AE140" s="69" t="str">
        <f t="shared" si="172"/>
        <v/>
      </c>
      <c r="AF140" s="170"/>
      <c r="AG140" s="170"/>
      <c r="AH140" s="171"/>
      <c r="AI140" s="170"/>
      <c r="AJ140" s="170"/>
      <c r="AK140" s="170"/>
      <c r="AL140" s="172"/>
      <c r="AM140" s="172"/>
      <c r="AN140" s="172"/>
      <c r="AO140" s="172"/>
      <c r="AP140" s="173"/>
      <c r="AQ140" s="463" t="str">
        <f t="shared" si="173"/>
        <v/>
      </c>
      <c r="AR140" s="464"/>
      <c r="AS140" s="464"/>
      <c r="AT140" s="464"/>
      <c r="AU140" s="464"/>
      <c r="AV140" s="464"/>
      <c r="AW140" s="464"/>
      <c r="AX140" s="464"/>
      <c r="AY140" s="464"/>
      <c r="AZ140" s="464"/>
      <c r="BA140" s="464"/>
      <c r="BB140" s="68">
        <f t="shared" si="174"/>
        <v>4</v>
      </c>
      <c r="BC140" s="68"/>
      <c r="BD140" s="68">
        <f t="shared" si="175"/>
        <v>4</v>
      </c>
      <c r="BE140" s="69" t="e">
        <f t="shared" si="176"/>
        <v>#REF!</v>
      </c>
      <c r="BF140" s="146"/>
      <c r="BG140" s="465"/>
      <c r="BH140" s="466"/>
      <c r="BI140" s="174"/>
      <c r="BJ140" s="175"/>
      <c r="BK140" s="467"/>
      <c r="BL140" s="465"/>
      <c r="BM140" s="441" t="str">
        <f t="shared" si="177"/>
        <v/>
      </c>
      <c r="BN140" s="663" t="s">
        <v>70</v>
      </c>
      <c r="BO140" s="663">
        <v>1</v>
      </c>
      <c r="BP140" s="441"/>
      <c r="BQ140" s="441"/>
      <c r="BR140" s="663"/>
      <c r="BS140" s="663"/>
      <c r="BT140" s="663"/>
      <c r="BU140" s="663"/>
      <c r="BV140" s="663"/>
      <c r="BW140" s="663"/>
      <c r="BX140" s="663"/>
      <c r="BY140" s="663"/>
      <c r="BZ140" s="441"/>
      <c r="CA140" s="695"/>
      <c r="CB140" s="696"/>
      <c r="CC140" s="499"/>
      <c r="CD140" s="192">
        <v>1</v>
      </c>
      <c r="CE140" s="177" t="str">
        <f>IF($I140="","",IFERROR(INDEX(#REF!,MATCH('一覧（改訂後・学校空調は中規模で表示ver）'!$I67,#REF!,0),MATCH($CD$4,#REF!,0)),""))</f>
        <v/>
      </c>
      <c r="CF140" s="178" t="str">
        <f t="shared" si="131"/>
        <v/>
      </c>
      <c r="CG140" s="176" t="str">
        <f t="shared" si="135"/>
        <v/>
      </c>
      <c r="CH140" s="179"/>
      <c r="CI140" s="106" t="str">
        <f t="shared" si="136"/>
        <v/>
      </c>
      <c r="CJ140" s="75" t="str">
        <f>IF(OR($CI140="",$I140=""),"",INDEX(#REF!,MATCH($I140,#REF!,0),MATCH(CI$4,#REF!,0)))</f>
        <v/>
      </c>
      <c r="CK140" s="180" t="str">
        <f t="shared" si="137"/>
        <v/>
      </c>
      <c r="CL140" s="75">
        <v>1</v>
      </c>
      <c r="CM140" s="181" t="str">
        <f t="shared" si="152"/>
        <v/>
      </c>
      <c r="CN140" s="107" t="e">
        <f>IF(OR(O140="",TYPE(O140)&lt;&gt;1),"",IF(OR(BM140="",INDEX(#REF!,MATCH('一覧（改訂後・学校空調は中規模で表示ver）'!$Q67,#REF!,0),MATCH('一覧（改訂後・学校空調は中規模で表示ver）'!CN$4,#REF!,0))="",INDEX(#REF!,MATCH('一覧（改訂後・学校空調は中規模で表示ver）'!$Q67,#REF!,0),MATCH('一覧（改訂後・学校空調は中規模で表示ver）'!CN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N$4,#REF!,0))+$L140)))</f>
        <v>#REF!</v>
      </c>
      <c r="CO140" s="75" t="e">
        <f>IF(OR(CN140="",$I140=""),"",IF(AND(CN140&lt;&gt;"",$CI140=CN140),INDEX(#REF!,MATCH($I140,#REF!,0),MATCH(CN$4,#REF!,0))+35,INDEX(#REF!,MATCH($I140,#REF!,0),MATCH(CN$4,#REF!,0))))</f>
        <v>#REF!</v>
      </c>
      <c r="CP140" s="180" t="e">
        <f t="shared" si="153"/>
        <v>#REF!</v>
      </c>
      <c r="CQ140" s="75">
        <v>1</v>
      </c>
      <c r="CR140" s="181" t="e">
        <f t="shared" si="154"/>
        <v>#REF!</v>
      </c>
      <c r="CS140" s="107" t="e">
        <f>IF(OR(O140="",TYPE(O140)&lt;&gt;1),"",IF(OR(BM140="",INDEX(#REF!,MATCH('一覧（改訂後・学校空調は中規模で表示ver）'!Q67,#REF!,0),MATCH(CS$4,#REF!,0))="",INDEX(#REF!,MATCH('一覧（改訂後・学校空調は中規模で表示ver）'!Q67,#REF!,0),MATCH(CS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S$4,#REF!,0))+$L140)))</f>
        <v>#REF!</v>
      </c>
      <c r="CT140" s="75" t="e">
        <f>IF(OR(CS140="",$I140=""),"",IF(BL140="中規模のみで残存維持",IF(AND($CI140=CS140,CS140&lt;&gt;""),INDEX(#REF!,MATCH($I140,#REF!,0),MATCH(CN$4,#REF!,0))+35,INDEX(#REF!,MATCH($I140,#REF!,0),MATCH(CN$4,#REF!,0))),IF(AND($CI140=CS140,CS140&lt;&gt;""),INDEX(#REF!,MATCH($I140,#REF!,0),MATCH(CI$4,#REF!,0))+35,INDEX(#REF!,MATCH($I140,#REF!,0),MATCH(CS$4,#REF!,0)))))</f>
        <v>#REF!</v>
      </c>
      <c r="CU140" s="180" t="e">
        <f t="shared" si="138"/>
        <v>#REF!</v>
      </c>
      <c r="CV140" s="75">
        <v>1</v>
      </c>
      <c r="CW140" s="181" t="e">
        <f t="shared" si="132"/>
        <v>#REF!</v>
      </c>
      <c r="CX140" s="107" t="e">
        <f>IF(OR(O140="",TYPE(O140)&lt;&gt;1),"",IF(OR(BM140="",,INDEX(#REF!,MATCH('一覧（改訂後・学校空調は中規模で表示ver）'!$Q67,#REF!,0),MATCH('一覧（改訂後・学校空調は中規模で表示ver）'!CX$4,#REF!,0))="",INDEX(#REF!,MATCH('一覧（改訂後・学校空調は中規模で表示ver）'!$Q67,#REF!,0),MATCH('一覧（改訂後・学校空調は中規模で表示ver）'!CX$4,#REF!,0))+L140&gt;=BM140),"",IF(OR(BL140="事後保全対応で更新",BL140="事後保全のみ更新せず"),"",INDEX(#REF!,MATCH('一覧（改訂後・学校空調は中規模で表示ver）'!$Q67,#REF!,0),MATCH('一覧（改訂後・学校空調は中規模で表示ver）'!CX$4,#REF!,0))+L140)))</f>
        <v>#REF!</v>
      </c>
      <c r="CY140" s="75" t="e">
        <f>IF(OR(CX140="",$I140=""),"",IF(AND(CX140&lt;&gt;"",$CI140=CX140),INDEX(#REF!,MATCH($I140,#REF!,0),MATCH(CI$4,#REF!,0))+35,INDEX(#REF!,MATCH($I140,#REF!,0),MATCH(CX$4,#REF!,0))))</f>
        <v>#REF!</v>
      </c>
      <c r="CZ140" s="180" t="e">
        <f t="shared" si="155"/>
        <v>#REF!</v>
      </c>
      <c r="DA140" s="75">
        <v>1</v>
      </c>
      <c r="DB140" s="182" t="e">
        <f t="shared" si="156"/>
        <v>#REF!</v>
      </c>
      <c r="DC140" s="109" t="str">
        <f t="shared" si="139"/>
        <v/>
      </c>
      <c r="DD140" s="76" t="str">
        <f t="shared" si="150"/>
        <v/>
      </c>
      <c r="DE140" s="82">
        <v>1</v>
      </c>
      <c r="DF140" s="183" t="str">
        <f t="shared" si="140"/>
        <v/>
      </c>
      <c r="DG140" s="85" t="str">
        <f>IF($DC140="","",INDEX(#REF!,MATCH($I140,#REF!,0),MATCH(DC$4,#REF!,0)))</f>
        <v/>
      </c>
      <c r="DH140" s="184" t="str">
        <f t="shared" si="157"/>
        <v/>
      </c>
      <c r="DI140" s="77">
        <v>3</v>
      </c>
      <c r="DJ140" s="185" t="str">
        <f t="shared" si="158"/>
        <v/>
      </c>
      <c r="DK140" s="78" t="str">
        <f t="shared" si="159"/>
        <v/>
      </c>
      <c r="DL140" s="75" t="str">
        <f>IF(OR(DK140="",$I140=""),"",IF(AND(DK140&lt;&gt;"",$CI140=DK140),INDEX(#REF!,MATCH($I140,#REF!,0),MATCH(DL$4,#REF!,0))+35,INDEX(#REF!,MATCH($I140,#REF!,0),MATCH(DL$4,#REF!,0))))</f>
        <v/>
      </c>
      <c r="DM140" s="180" t="str">
        <f t="shared" si="160"/>
        <v/>
      </c>
      <c r="DN140" s="75">
        <v>1</v>
      </c>
      <c r="DO140" s="181" t="str">
        <f t="shared" si="161"/>
        <v/>
      </c>
      <c r="DP140" s="78" t="str">
        <f t="shared" si="162"/>
        <v/>
      </c>
      <c r="DQ140" s="75" t="str">
        <f>IF(OR(DP140="",$I140=""),"",IF(AND($BM140=DP140,DP140&lt;&gt;""),INDEX(#REF!,MATCH($I140,#REF!,0),MATCH(DQ$4,#REF!,0))+35,INDEX(#REF!,MATCH($I140,#REF!,0),MATCH(DQ$4,#REF!,0))))</f>
        <v/>
      </c>
      <c r="DR140" s="180" t="str">
        <f t="shared" si="163"/>
        <v/>
      </c>
      <c r="DS140" s="75">
        <v>1</v>
      </c>
      <c r="DT140" s="181" t="str">
        <f t="shared" si="164"/>
        <v/>
      </c>
      <c r="DU140" s="78" t="str">
        <f t="shared" si="165"/>
        <v/>
      </c>
      <c r="DV140" s="75" t="str">
        <f>IF(OR(DU140="",$I140=""),"",IF(AND(DU140&lt;&gt;"",$CI140=DU140),INDEX(#REF!,MATCH($I140,#REF!,0),MATCH(DV$4,#REF!,0))+35,INDEX(#REF!,MATCH($I140,#REF!,0),MATCH(DV$4,#REF!,0))))</f>
        <v/>
      </c>
      <c r="DW140" s="180" t="str">
        <f t="shared" si="166"/>
        <v/>
      </c>
      <c r="DX140" s="75">
        <v>1</v>
      </c>
      <c r="DY140" s="154" t="str">
        <f t="shared" si="167"/>
        <v/>
      </c>
      <c r="DZ140" s="508"/>
      <c r="EA140" s="812"/>
      <c r="EB140" s="808"/>
      <c r="EC140" s="808"/>
      <c r="ED140" s="816"/>
      <c r="EE140" s="855"/>
      <c r="EF140" s="802"/>
      <c r="EG140" s="792"/>
      <c r="EH140" s="792"/>
      <c r="EI140" s="792"/>
      <c r="EJ140" s="790"/>
      <c r="EK140" s="791"/>
      <c r="EL140" s="779"/>
      <c r="EM140" s="779"/>
      <c r="EN140" s="779"/>
      <c r="EO140" s="789"/>
      <c r="EP140" s="787"/>
      <c r="EQ140" s="788"/>
      <c r="ER140" s="788"/>
      <c r="ES140" s="788"/>
      <c r="ET140" s="789"/>
      <c r="EU140" s="787"/>
      <c r="EV140" s="788"/>
      <c r="EW140" s="788"/>
      <c r="EX140" s="788"/>
      <c r="EY140" s="789"/>
      <c r="EZ140" s="787"/>
      <c r="FA140" s="788"/>
      <c r="FB140" s="788"/>
      <c r="FC140" s="788"/>
      <c r="FD140" s="790"/>
      <c r="FE140" s="791"/>
      <c r="FF140" s="792"/>
      <c r="FG140" s="788"/>
      <c r="FH140" s="788"/>
      <c r="FI140" s="933"/>
      <c r="FJ140" s="934"/>
      <c r="FK140" s="838"/>
      <c r="FL140" s="788"/>
      <c r="FM140" s="788"/>
      <c r="FN140" s="915"/>
      <c r="FO140" s="210"/>
      <c r="FP140" s="43"/>
      <c r="FQ140" s="43"/>
      <c r="FR140" s="55" t="str">
        <f t="shared" si="141"/>
        <v/>
      </c>
      <c r="FS140" s="43"/>
      <c r="FT140" s="56" t="str">
        <f>IF(AR140="","",INDEX($FZ$2:$GD$2,2,MATCH(AR140,#REF!,0)))</f>
        <v/>
      </c>
      <c r="FU140" s="57" t="str">
        <f>IF(AS140="","",INDEX($FZ$2:$GD$2,2,MATCH(AS140,#REF!,0)))</f>
        <v/>
      </c>
      <c r="FV140" s="57" t="str">
        <f>IF(AT140="","",INDEX($FZ$2:$GD$2,2,MATCH(AT140,#REF!,0)))</f>
        <v/>
      </c>
      <c r="FW140" s="57" t="str">
        <f>IF(AU140="","",INDEX($FZ$2:$GD$2,2,MATCH(AU140,#REF!,0)))</f>
        <v/>
      </c>
      <c r="FX140" s="57" t="str">
        <f>IF(AV140="","",INDEX($FZ$2:$GD$2,2,MATCH(AV140,#REF!,0)))</f>
        <v/>
      </c>
      <c r="FY140" s="57" t="str">
        <f>IF(AW140="","",INDEX($FZ$2:$GD$2,2,MATCH(AW140,#REF!,0)))</f>
        <v/>
      </c>
      <c r="FZ140" s="57" t="str">
        <f>IF(AX140="","",INDEX($FZ$2:$GD$2,2,MATCH(AX140,#REF!,0)))</f>
        <v/>
      </c>
      <c r="GA140" s="57" t="str">
        <f>IF(AY140="","",INDEX($FZ$2:$GD$2,2,MATCH(AY140,#REF!,0)))</f>
        <v/>
      </c>
      <c r="GB140" s="57" t="str">
        <f>IF(AZ140="","",INDEX($FZ$2:$GD$2,2,MATCH(AZ140,#REF!,0)))</f>
        <v/>
      </c>
      <c r="GC140" s="58" t="str">
        <f>IF(BA140="","",INDEX($FZ$2:$GD$2,2,MATCH(BA140,#REF!,0)))</f>
        <v/>
      </c>
      <c r="GD140" s="59" t="e">
        <f>SUMPRODUCT(FT140:GC140,#REF!)</f>
        <v>#REF!</v>
      </c>
      <c r="GE140" s="43"/>
      <c r="GF140" s="88" t="str">
        <f t="shared" si="142"/>
        <v/>
      </c>
      <c r="GG140" s="88" t="e">
        <f t="shared" si="143"/>
        <v>#REF!</v>
      </c>
      <c r="GH140" s="88" t="e">
        <f t="shared" si="144"/>
        <v>#REF!</v>
      </c>
      <c r="GI140" s="87" t="e">
        <f t="shared" si="145"/>
        <v>#REF!</v>
      </c>
      <c r="GJ140" s="87" t="str">
        <f t="shared" si="146"/>
        <v/>
      </c>
      <c r="GK140" s="87" t="str">
        <f t="shared" si="147"/>
        <v/>
      </c>
      <c r="GL140" s="87" t="str">
        <f t="shared" si="148"/>
        <v/>
      </c>
      <c r="GM140" s="87" t="str">
        <f t="shared" si="149"/>
        <v/>
      </c>
    </row>
    <row r="141" spans="1:195" s="13" customFormat="1" ht="22.5" customHeight="1" outlineLevel="1">
      <c r="A141" s="1014"/>
      <c r="B141" s="166"/>
      <c r="C141" s="494"/>
      <c r="D141" s="660" t="s">
        <v>374</v>
      </c>
      <c r="E141" s="991" t="s">
        <v>185</v>
      </c>
      <c r="F141" s="688"/>
      <c r="G141" s="688"/>
      <c r="H141" s="688">
        <v>1</v>
      </c>
      <c r="I141" s="663" t="s">
        <v>358</v>
      </c>
      <c r="J141" s="167"/>
      <c r="K141" s="165"/>
      <c r="L141" s="662">
        <v>1965</v>
      </c>
      <c r="M141" s="167" t="str">
        <f t="shared" si="151"/>
        <v>昭40</v>
      </c>
      <c r="N141" s="665">
        <f t="shared" si="134"/>
        <v>55</v>
      </c>
      <c r="O141" s="995" t="s">
        <v>601</v>
      </c>
      <c r="P141" s="703" t="s">
        <v>601</v>
      </c>
      <c r="Q141" s="68"/>
      <c r="R141" s="168"/>
      <c r="S141" s="168"/>
      <c r="T141" s="169"/>
      <c r="U141" s="461" t="str">
        <f t="shared" si="168"/>
        <v/>
      </c>
      <c r="V141" s="461" t="str">
        <f t="shared" si="169"/>
        <v/>
      </c>
      <c r="W141" s="462" t="str">
        <f t="shared" si="170"/>
        <v/>
      </c>
      <c r="X141" s="68"/>
      <c r="Y141" s="68"/>
      <c r="Z141" s="68"/>
      <c r="AA141" s="68"/>
      <c r="AB141" s="68"/>
      <c r="AC141" s="79" t="str">
        <f t="shared" si="171"/>
        <v/>
      </c>
      <c r="AD141" s="69"/>
      <c r="AE141" s="69" t="str">
        <f t="shared" si="172"/>
        <v/>
      </c>
      <c r="AF141" s="170"/>
      <c r="AG141" s="170"/>
      <c r="AH141" s="171"/>
      <c r="AI141" s="170"/>
      <c r="AJ141" s="170"/>
      <c r="AK141" s="170"/>
      <c r="AL141" s="172"/>
      <c r="AM141" s="172"/>
      <c r="AN141" s="172"/>
      <c r="AO141" s="172"/>
      <c r="AP141" s="173"/>
      <c r="AQ141" s="463" t="str">
        <f t="shared" si="173"/>
        <v/>
      </c>
      <c r="AR141" s="464"/>
      <c r="AS141" s="464"/>
      <c r="AT141" s="464"/>
      <c r="AU141" s="464"/>
      <c r="AV141" s="464"/>
      <c r="AW141" s="464"/>
      <c r="AX141" s="464"/>
      <c r="AY141" s="464"/>
      <c r="AZ141" s="464"/>
      <c r="BA141" s="464"/>
      <c r="BB141" s="68">
        <f t="shared" si="174"/>
        <v>50</v>
      </c>
      <c r="BC141" s="68"/>
      <c r="BD141" s="68">
        <f t="shared" si="175"/>
        <v>50</v>
      </c>
      <c r="BE141" s="69" t="e">
        <f t="shared" si="176"/>
        <v>#REF!</v>
      </c>
      <c r="BF141" s="146"/>
      <c r="BG141" s="465"/>
      <c r="BH141" s="466"/>
      <c r="BI141" s="174"/>
      <c r="BJ141" s="175"/>
      <c r="BK141" s="467"/>
      <c r="BL141" s="465"/>
      <c r="BM141" s="441" t="str">
        <f t="shared" si="177"/>
        <v/>
      </c>
      <c r="BN141" s="704" t="s">
        <v>601</v>
      </c>
      <c r="BO141" s="703" t="s">
        <v>601</v>
      </c>
      <c r="BP141" s="441"/>
      <c r="BQ141" s="441"/>
      <c r="BR141" s="663"/>
      <c r="BS141" s="663"/>
      <c r="BT141" s="663"/>
      <c r="BU141" s="663"/>
      <c r="BV141" s="663"/>
      <c r="BW141" s="663"/>
      <c r="BX141" s="663"/>
      <c r="BY141" s="663"/>
      <c r="BZ141" s="441"/>
      <c r="CA141" s="695"/>
      <c r="CB141" s="696"/>
      <c r="CC141" s="499"/>
      <c r="CD141" s="192">
        <v>1</v>
      </c>
      <c r="CE141" s="177" t="str">
        <f>IF($I141="","",IFERROR(INDEX(#REF!,MATCH('一覧（改訂後・学校空調は中規模で表示ver）'!$I12,#REF!,0),MATCH($CD$4,#REF!,0)),""))</f>
        <v/>
      </c>
      <c r="CF141" s="178" t="str">
        <f t="shared" si="131"/>
        <v/>
      </c>
      <c r="CG141" s="176" t="str">
        <f t="shared" si="135"/>
        <v/>
      </c>
      <c r="CH141" s="179"/>
      <c r="CI141" s="106" t="str">
        <f t="shared" si="136"/>
        <v/>
      </c>
      <c r="CJ141" s="75" t="str">
        <f>IF(OR($CI141="",$I141=""),"",INDEX(#REF!,MATCH($I141,#REF!,0),MATCH(CI$4,#REF!,0)))</f>
        <v/>
      </c>
      <c r="CK141" s="180" t="str">
        <f t="shared" si="137"/>
        <v/>
      </c>
      <c r="CL141" s="75">
        <v>1</v>
      </c>
      <c r="CM141" s="181" t="str">
        <f t="shared" si="152"/>
        <v/>
      </c>
      <c r="CN141" s="107" t="str">
        <f>IF(OR(O141="",TYPE(O141)&lt;&gt;1),"",IF(OR(BM141="",INDEX(#REF!,MATCH('一覧（改訂後・学校空調は中規模で表示ver）'!$Q12,#REF!,0),MATCH('一覧（改訂後・学校空調は中規模で表示ver）'!CN$4,#REF!,0))="",INDEX(#REF!,MATCH('一覧（改訂後・学校空調は中規模で表示ver）'!$Q12,#REF!,0),MATCH('一覧（改訂後・学校空調は中規模で表示ver）'!CN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N$4,#REF!,0))+$L141)))</f>
        <v/>
      </c>
      <c r="CO141" s="75" t="str">
        <f>IF(OR(CN141="",$I141=""),"",IF(AND(CN141&lt;&gt;"",$CI141=CN141),INDEX(#REF!,MATCH($I141,#REF!,0),MATCH(CN$4,#REF!,0))+35,INDEX(#REF!,MATCH($I141,#REF!,0),MATCH(CN$4,#REF!,0))))</f>
        <v/>
      </c>
      <c r="CP141" s="180" t="str">
        <f t="shared" si="153"/>
        <v/>
      </c>
      <c r="CQ141" s="75">
        <v>1</v>
      </c>
      <c r="CR141" s="181" t="str">
        <f t="shared" si="154"/>
        <v/>
      </c>
      <c r="CS141" s="107" t="str">
        <f>IF(OR(O141="",TYPE(O141)&lt;&gt;1),"",IF(OR(BM141="",INDEX(#REF!,MATCH('一覧（改訂後・学校空調は中規模で表示ver）'!Q12,#REF!,0),MATCH(CS$4,#REF!,0))="",INDEX(#REF!,MATCH('一覧（改訂後・学校空調は中規模で表示ver）'!Q12,#REF!,0),MATCH(CS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S$4,#REF!,0))+$L141)))</f>
        <v/>
      </c>
      <c r="CT141" s="75" t="str">
        <f>IF(OR(CS141="",$I141=""),"",IF(BL141="中規模のみで残存維持",IF(AND($CI141=CS141,CS141&lt;&gt;""),INDEX(#REF!,MATCH($I141,#REF!,0),MATCH(CN$4,#REF!,0))+35,INDEX(#REF!,MATCH($I141,#REF!,0),MATCH(CN$4,#REF!,0))),IF(AND($CI141=CS141,CS141&lt;&gt;""),INDEX(#REF!,MATCH($I141,#REF!,0),MATCH(CI$4,#REF!,0))+35,INDEX(#REF!,MATCH($I141,#REF!,0),MATCH(CS$4,#REF!,0)))))</f>
        <v/>
      </c>
      <c r="CU141" s="180" t="str">
        <f t="shared" si="138"/>
        <v/>
      </c>
      <c r="CV141" s="75">
        <v>1</v>
      </c>
      <c r="CW141" s="181" t="str">
        <f t="shared" si="132"/>
        <v/>
      </c>
      <c r="CX141" s="107" t="str">
        <f>IF(OR(O141="",TYPE(O141)&lt;&gt;1),"",IF(OR(BM141="",,INDEX(#REF!,MATCH('一覧（改訂後・学校空調は中規模で表示ver）'!$Q12,#REF!,0),MATCH('一覧（改訂後・学校空調は中規模で表示ver）'!CX$4,#REF!,0))="",INDEX(#REF!,MATCH('一覧（改訂後・学校空調は中規模で表示ver）'!$Q12,#REF!,0),MATCH('一覧（改訂後・学校空調は中規模で表示ver）'!CX$4,#REF!,0))+L141&gt;=BM141),"",IF(OR(BL141="事後保全対応で更新",BL141="事後保全のみ更新せず"),"",INDEX(#REF!,MATCH('一覧（改訂後・学校空調は中規模で表示ver）'!$Q12,#REF!,0),MATCH('一覧（改訂後・学校空調は中規模で表示ver）'!CX$4,#REF!,0))+L141)))</f>
        <v/>
      </c>
      <c r="CY141" s="75" t="str">
        <f>IF(OR(CX141="",$I141=""),"",IF(AND(CX141&lt;&gt;"",$CI141=CX141),INDEX(#REF!,MATCH($I141,#REF!,0),MATCH(CI$4,#REF!,0))+35,INDEX(#REF!,MATCH($I141,#REF!,0),MATCH(CX$4,#REF!,0))))</f>
        <v/>
      </c>
      <c r="CZ141" s="180" t="str">
        <f t="shared" si="155"/>
        <v/>
      </c>
      <c r="DA141" s="75">
        <v>1</v>
      </c>
      <c r="DB141" s="182" t="str">
        <f t="shared" si="156"/>
        <v/>
      </c>
      <c r="DC141" s="109" t="str">
        <f t="shared" si="139"/>
        <v/>
      </c>
      <c r="DD141" s="76" t="str">
        <f t="shared" si="150"/>
        <v/>
      </c>
      <c r="DE141" s="82">
        <v>1</v>
      </c>
      <c r="DF141" s="183" t="str">
        <f t="shared" si="140"/>
        <v/>
      </c>
      <c r="DG141" s="85" t="str">
        <f>IF($DC141="","",INDEX(#REF!,MATCH($I141,#REF!,0),MATCH(DC$4,#REF!,0)))</f>
        <v/>
      </c>
      <c r="DH141" s="184" t="str">
        <f t="shared" si="157"/>
        <v/>
      </c>
      <c r="DI141" s="77">
        <v>3</v>
      </c>
      <c r="DJ141" s="185" t="str">
        <f t="shared" si="158"/>
        <v/>
      </c>
      <c r="DK141" s="78" t="str">
        <f t="shared" si="159"/>
        <v/>
      </c>
      <c r="DL141" s="75" t="str">
        <f>IF(OR(DK141="",$I141=""),"",IF(AND(DK141&lt;&gt;"",$CI141=DK141),INDEX(#REF!,MATCH($I141,#REF!,0),MATCH(DL$4,#REF!,0))+35,INDEX(#REF!,MATCH($I141,#REF!,0),MATCH(DL$4,#REF!,0))))</f>
        <v/>
      </c>
      <c r="DM141" s="180" t="str">
        <f t="shared" si="160"/>
        <v/>
      </c>
      <c r="DN141" s="75">
        <v>1</v>
      </c>
      <c r="DO141" s="181" t="str">
        <f t="shared" si="161"/>
        <v/>
      </c>
      <c r="DP141" s="78" t="str">
        <f t="shared" si="162"/>
        <v/>
      </c>
      <c r="DQ141" s="75" t="str">
        <f>IF(OR(DP141="",$I141=""),"",IF(AND($BM141=DP141,DP141&lt;&gt;""),INDEX(#REF!,MATCH($I141,#REF!,0),MATCH(DQ$4,#REF!,0))+35,INDEX(#REF!,MATCH($I141,#REF!,0),MATCH(DQ$4,#REF!,0))))</f>
        <v/>
      </c>
      <c r="DR141" s="180" t="str">
        <f t="shared" si="163"/>
        <v/>
      </c>
      <c r="DS141" s="75">
        <v>1</v>
      </c>
      <c r="DT141" s="181" t="str">
        <f t="shared" si="164"/>
        <v/>
      </c>
      <c r="DU141" s="78" t="str">
        <f t="shared" si="165"/>
        <v/>
      </c>
      <c r="DV141" s="75" t="str">
        <f>IF(OR(DU141="",$I141=""),"",IF(AND(DU141&lt;&gt;"",$CI141=DU141),INDEX(#REF!,MATCH($I141,#REF!,0),MATCH(DV$4,#REF!,0))+35,INDEX(#REF!,MATCH($I141,#REF!,0),MATCH(DV$4,#REF!,0))))</f>
        <v/>
      </c>
      <c r="DW141" s="180" t="str">
        <f t="shared" si="166"/>
        <v/>
      </c>
      <c r="DX141" s="75">
        <v>1</v>
      </c>
      <c r="DY141" s="154" t="str">
        <f t="shared" si="167"/>
        <v/>
      </c>
      <c r="DZ141" s="508"/>
      <c r="EA141" s="812"/>
      <c r="EB141" s="808"/>
      <c r="EC141" s="808"/>
      <c r="ED141" s="816"/>
      <c r="EE141" s="855"/>
      <c r="EF141" s="802"/>
      <c r="EG141" s="792"/>
      <c r="EH141" s="792"/>
      <c r="EI141" s="792"/>
      <c r="EJ141" s="803"/>
      <c r="EK141" s="791"/>
      <c r="EL141" s="792"/>
      <c r="EM141" s="792"/>
      <c r="EN141" s="788"/>
      <c r="EO141" s="789"/>
      <c r="EP141" s="787"/>
      <c r="EQ141" s="788"/>
      <c r="ER141" s="788"/>
      <c r="ES141" s="788"/>
      <c r="ET141" s="789"/>
      <c r="EU141" s="787"/>
      <c r="EV141" s="788"/>
      <c r="EW141" s="788"/>
      <c r="EX141" s="788"/>
      <c r="EY141" s="789"/>
      <c r="EZ141" s="787"/>
      <c r="FA141" s="788"/>
      <c r="FB141" s="788"/>
      <c r="FC141" s="788"/>
      <c r="FD141" s="790"/>
      <c r="FE141" s="791"/>
      <c r="FF141" s="792"/>
      <c r="FG141" s="788"/>
      <c r="FH141" s="788"/>
      <c r="FI141" s="789"/>
      <c r="FJ141" s="867"/>
      <c r="FK141" s="788"/>
      <c r="FL141" s="788"/>
      <c r="FM141" s="788"/>
      <c r="FN141" s="915"/>
      <c r="FO141" s="210"/>
      <c r="FP141" s="43"/>
      <c r="FQ141" s="43"/>
      <c r="FR141" s="55" t="str">
        <f t="shared" si="141"/>
        <v/>
      </c>
      <c r="FS141" s="43"/>
      <c r="FT141" s="56" t="str">
        <f>IF(AR141="","",INDEX($FZ$2:$GD$2,2,MATCH(AR141,#REF!,0)))</f>
        <v/>
      </c>
      <c r="FU141" s="57" t="str">
        <f>IF(AS141="","",INDEX($FZ$2:$GD$2,2,MATCH(AS141,#REF!,0)))</f>
        <v/>
      </c>
      <c r="FV141" s="57" t="str">
        <f>IF(AT141="","",INDEX($FZ$2:$GD$2,2,MATCH(AT141,#REF!,0)))</f>
        <v/>
      </c>
      <c r="FW141" s="57" t="str">
        <f>IF(AU141="","",INDEX($FZ$2:$GD$2,2,MATCH(AU141,#REF!,0)))</f>
        <v/>
      </c>
      <c r="FX141" s="57" t="str">
        <f>IF(AV141="","",INDEX($FZ$2:$GD$2,2,MATCH(AV141,#REF!,0)))</f>
        <v/>
      </c>
      <c r="FY141" s="57" t="str">
        <f>IF(AW141="","",INDEX($FZ$2:$GD$2,2,MATCH(AW141,#REF!,0)))</f>
        <v/>
      </c>
      <c r="FZ141" s="57" t="str">
        <f>IF(AX141="","",INDEX($FZ$2:$GD$2,2,MATCH(AX141,#REF!,0)))</f>
        <v/>
      </c>
      <c r="GA141" s="57" t="str">
        <f>IF(AY141="","",INDEX($FZ$2:$GD$2,2,MATCH(AY141,#REF!,0)))</f>
        <v/>
      </c>
      <c r="GB141" s="57" t="str">
        <f>IF(AZ141="","",INDEX($FZ$2:$GD$2,2,MATCH(AZ141,#REF!,0)))</f>
        <v/>
      </c>
      <c r="GC141" s="58" t="str">
        <f>IF(BA141="","",INDEX($FZ$2:$GD$2,2,MATCH(BA141,#REF!,0)))</f>
        <v/>
      </c>
      <c r="GD141" s="59" t="e">
        <f>SUMPRODUCT(FT141:GC141,#REF!)</f>
        <v>#REF!</v>
      </c>
      <c r="GE141" s="43"/>
      <c r="GF141" s="88" t="str">
        <f t="shared" si="142"/>
        <v/>
      </c>
      <c r="GG141" s="88" t="str">
        <f t="shared" si="143"/>
        <v/>
      </c>
      <c r="GH141" s="88" t="str">
        <f t="shared" si="144"/>
        <v/>
      </c>
      <c r="GI141" s="87" t="str">
        <f t="shared" si="145"/>
        <v/>
      </c>
      <c r="GJ141" s="87" t="str">
        <f t="shared" si="146"/>
        <v/>
      </c>
      <c r="GK141" s="87" t="str">
        <f t="shared" si="147"/>
        <v/>
      </c>
      <c r="GL141" s="87" t="str">
        <f t="shared" si="148"/>
        <v/>
      </c>
      <c r="GM141" s="87" t="str">
        <f t="shared" si="149"/>
        <v/>
      </c>
    </row>
    <row r="142" spans="1:195" s="13" customFormat="1" ht="22.5" customHeight="1" outlineLevel="1">
      <c r="A142" s="1014"/>
      <c r="B142" s="166"/>
      <c r="C142" s="494"/>
      <c r="D142" s="660" t="s">
        <v>374</v>
      </c>
      <c r="E142" s="991" t="s">
        <v>196</v>
      </c>
      <c r="F142" s="688">
        <v>1</v>
      </c>
      <c r="G142" s="688">
        <v>1</v>
      </c>
      <c r="H142" s="688">
        <v>1</v>
      </c>
      <c r="I142" s="663" t="s">
        <v>358</v>
      </c>
      <c r="J142" s="167"/>
      <c r="K142" s="165"/>
      <c r="L142" s="662">
        <v>1978</v>
      </c>
      <c r="M142" s="167" t="str">
        <f t="shared" si="151"/>
        <v>昭53</v>
      </c>
      <c r="N142" s="665">
        <f t="shared" si="134"/>
        <v>42</v>
      </c>
      <c r="O142" s="998">
        <v>601</v>
      </c>
      <c r="P142" s="693" t="s">
        <v>70</v>
      </c>
      <c r="Q142" s="68"/>
      <c r="R142" s="168"/>
      <c r="S142" s="168"/>
      <c r="T142" s="169"/>
      <c r="U142" s="461" t="e">
        <f t="shared" si="168"/>
        <v>#DIV/0!</v>
      </c>
      <c r="V142" s="461" t="e">
        <f t="shared" si="169"/>
        <v>#DIV/0!</v>
      </c>
      <c r="W142" s="462" t="e">
        <f t="shared" si="170"/>
        <v>#DIV/0!</v>
      </c>
      <c r="X142" s="68"/>
      <c r="Y142" s="68"/>
      <c r="Z142" s="68"/>
      <c r="AA142" s="68"/>
      <c r="AB142" s="68"/>
      <c r="AC142" s="79" t="str">
        <f t="shared" si="171"/>
        <v>4: 500㎡以上</v>
      </c>
      <c r="AD142" s="69"/>
      <c r="AE142" s="69" t="str">
        <f t="shared" si="172"/>
        <v/>
      </c>
      <c r="AF142" s="170"/>
      <c r="AG142" s="170"/>
      <c r="AH142" s="171"/>
      <c r="AI142" s="170"/>
      <c r="AJ142" s="170"/>
      <c r="AK142" s="170"/>
      <c r="AL142" s="172"/>
      <c r="AM142" s="172"/>
      <c r="AN142" s="172"/>
      <c r="AO142" s="172"/>
      <c r="AP142" s="173"/>
      <c r="AQ142" s="463" t="str">
        <f t="shared" si="173"/>
        <v/>
      </c>
      <c r="AR142" s="464"/>
      <c r="AS142" s="464"/>
      <c r="AT142" s="464"/>
      <c r="AU142" s="464"/>
      <c r="AV142" s="464"/>
      <c r="AW142" s="464"/>
      <c r="AX142" s="464"/>
      <c r="AY142" s="464"/>
      <c r="AZ142" s="464"/>
      <c r="BA142" s="464"/>
      <c r="BB142" s="68">
        <f t="shared" si="174"/>
        <v>37</v>
      </c>
      <c r="BC142" s="68"/>
      <c r="BD142" s="68">
        <f t="shared" si="175"/>
        <v>37</v>
      </c>
      <c r="BE142" s="69" t="e">
        <f t="shared" si="176"/>
        <v>#REF!</v>
      </c>
      <c r="BF142" s="146"/>
      <c r="BG142" s="465"/>
      <c r="BH142" s="466"/>
      <c r="BI142" s="174"/>
      <c r="BJ142" s="175"/>
      <c r="BK142" s="467"/>
      <c r="BL142" s="465"/>
      <c r="BM142" s="441" t="str">
        <f t="shared" si="177"/>
        <v/>
      </c>
      <c r="BN142" s="663" t="s">
        <v>70</v>
      </c>
      <c r="BO142" s="663">
        <v>1</v>
      </c>
      <c r="BP142" s="441"/>
      <c r="BQ142" s="441"/>
      <c r="BR142" s="663"/>
      <c r="BS142" s="663"/>
      <c r="BT142" s="663"/>
      <c r="BU142" s="663"/>
      <c r="BV142" s="663"/>
      <c r="BW142" s="663"/>
      <c r="BX142" s="663"/>
      <c r="BY142" s="663"/>
      <c r="BZ142" s="441"/>
      <c r="CA142" s="695"/>
      <c r="CB142" s="696"/>
      <c r="CC142" s="499"/>
      <c r="CD142" s="192">
        <v>1</v>
      </c>
      <c r="CE142" s="177" t="str">
        <f>IF($I142="","",IFERROR(INDEX(#REF!,MATCH('一覧（改訂後・学校空調は中規模で表示ver）'!$I28,#REF!,0),MATCH($CD$4,#REF!,0)),""))</f>
        <v/>
      </c>
      <c r="CF142" s="178" t="str">
        <f t="shared" si="131"/>
        <v/>
      </c>
      <c r="CG142" s="176" t="str">
        <f t="shared" si="135"/>
        <v/>
      </c>
      <c r="CH142" s="179"/>
      <c r="CI142" s="106" t="str">
        <f t="shared" si="136"/>
        <v/>
      </c>
      <c r="CJ142" s="75" t="str">
        <f>IF(OR($CI142="",$I142=""),"",INDEX(#REF!,MATCH($I142,#REF!,0),MATCH(CI$4,#REF!,0)))</f>
        <v/>
      </c>
      <c r="CK142" s="180" t="str">
        <f t="shared" si="137"/>
        <v/>
      </c>
      <c r="CL142" s="75">
        <v>1</v>
      </c>
      <c r="CM142" s="181" t="str">
        <f t="shared" si="152"/>
        <v/>
      </c>
      <c r="CN142" s="107" t="e">
        <f>IF(OR(O142="",TYPE(O142)&lt;&gt;1),"",IF(OR(BM142="",INDEX(#REF!,MATCH('一覧（改訂後・学校空調は中規模で表示ver）'!$Q28,#REF!,0),MATCH('一覧（改訂後・学校空調は中規模で表示ver）'!CN$4,#REF!,0))="",INDEX(#REF!,MATCH('一覧（改訂後・学校空調は中規模で表示ver）'!$Q28,#REF!,0),MATCH('一覧（改訂後・学校空調は中規模で表示ver）'!CN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N$4,#REF!,0))+$L142)))</f>
        <v>#REF!</v>
      </c>
      <c r="CO142" s="75" t="e">
        <f>IF(OR(CN142="",$I142=""),"",IF(AND(CN142&lt;&gt;"",$CI142=CN142),INDEX(#REF!,MATCH($I142,#REF!,0),MATCH(CN$4,#REF!,0))+35,INDEX(#REF!,MATCH($I142,#REF!,0),MATCH(CN$4,#REF!,0))))</f>
        <v>#REF!</v>
      </c>
      <c r="CP142" s="180" t="e">
        <f t="shared" si="153"/>
        <v>#REF!</v>
      </c>
      <c r="CQ142" s="75">
        <v>1</v>
      </c>
      <c r="CR142" s="181" t="e">
        <f t="shared" si="154"/>
        <v>#REF!</v>
      </c>
      <c r="CS142" s="107" t="e">
        <f>IF(OR(O142="",TYPE(O142)&lt;&gt;1),"",IF(OR(BM142="",INDEX(#REF!,MATCH('一覧（改訂後・学校空調は中規模で表示ver）'!Q28,#REF!,0),MATCH(CS$4,#REF!,0))="",INDEX(#REF!,MATCH('一覧（改訂後・学校空調は中規模で表示ver）'!Q28,#REF!,0),MATCH(CS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S$4,#REF!,0))+$L142)))</f>
        <v>#REF!</v>
      </c>
      <c r="CT142" s="75" t="e">
        <f>IF(OR(CS142="",$I142=""),"",IF(BL142="中規模のみで残存維持",IF(AND($CI142=CS142,CS142&lt;&gt;""),INDEX(#REF!,MATCH($I142,#REF!,0),MATCH(CN$4,#REF!,0))+35,INDEX(#REF!,MATCH($I142,#REF!,0),MATCH(CN$4,#REF!,0))),IF(AND($CI142=CS142,CS142&lt;&gt;""),INDEX(#REF!,MATCH($I142,#REF!,0),MATCH(CI$4,#REF!,0))+35,INDEX(#REF!,MATCH($I142,#REF!,0),MATCH(CS$4,#REF!,0)))))</f>
        <v>#REF!</v>
      </c>
      <c r="CU142" s="180" t="e">
        <f t="shared" si="138"/>
        <v>#REF!</v>
      </c>
      <c r="CV142" s="75">
        <v>1</v>
      </c>
      <c r="CW142" s="181" t="e">
        <f t="shared" si="132"/>
        <v>#REF!</v>
      </c>
      <c r="CX142" s="107" t="e">
        <f>IF(OR(O142="",TYPE(O142)&lt;&gt;1),"",IF(OR(BM142="",,INDEX(#REF!,MATCH('一覧（改訂後・学校空調は中規模で表示ver）'!$Q28,#REF!,0),MATCH('一覧（改訂後・学校空調は中規模で表示ver）'!CX$4,#REF!,0))="",INDEX(#REF!,MATCH('一覧（改訂後・学校空調は中規模で表示ver）'!$Q28,#REF!,0),MATCH('一覧（改訂後・学校空調は中規模で表示ver）'!CX$4,#REF!,0))+L142&gt;=BM142),"",IF(OR(BL142="事後保全対応で更新",BL142="事後保全のみ更新せず"),"",INDEX(#REF!,MATCH('一覧（改訂後・学校空調は中規模で表示ver）'!$Q28,#REF!,0),MATCH('一覧（改訂後・学校空調は中規模で表示ver）'!CX$4,#REF!,0))+L142)))</f>
        <v>#REF!</v>
      </c>
      <c r="CY142" s="75" t="e">
        <f>IF(OR(CX142="",$I142=""),"",IF(AND(CX142&lt;&gt;"",$CI142=CX142),INDEX(#REF!,MATCH($I142,#REF!,0),MATCH(CI$4,#REF!,0))+35,INDEX(#REF!,MATCH($I142,#REF!,0),MATCH(CX$4,#REF!,0))))</f>
        <v>#REF!</v>
      </c>
      <c r="CZ142" s="180" t="e">
        <f t="shared" si="155"/>
        <v>#REF!</v>
      </c>
      <c r="DA142" s="75">
        <v>1</v>
      </c>
      <c r="DB142" s="182" t="e">
        <f t="shared" si="156"/>
        <v>#REF!</v>
      </c>
      <c r="DC142" s="109" t="str">
        <f t="shared" si="139"/>
        <v/>
      </c>
      <c r="DD142" s="76" t="str">
        <f t="shared" si="150"/>
        <v/>
      </c>
      <c r="DE142" s="82">
        <v>1</v>
      </c>
      <c r="DF142" s="183" t="str">
        <f t="shared" si="140"/>
        <v/>
      </c>
      <c r="DG142" s="85" t="str">
        <f>IF($DC142="","",INDEX(#REF!,MATCH($I142,#REF!,0),MATCH(DC$4,#REF!,0)))</f>
        <v/>
      </c>
      <c r="DH142" s="184" t="str">
        <f t="shared" si="157"/>
        <v/>
      </c>
      <c r="DI142" s="77">
        <v>3</v>
      </c>
      <c r="DJ142" s="185" t="str">
        <f t="shared" si="158"/>
        <v/>
      </c>
      <c r="DK142" s="78" t="str">
        <f t="shared" si="159"/>
        <v/>
      </c>
      <c r="DL142" s="75" t="str">
        <f>IF(OR(DK142="",$I142=""),"",IF(AND(DK142&lt;&gt;"",$CI142=DK142),INDEX(#REF!,MATCH($I142,#REF!,0),MATCH(DL$4,#REF!,0))+35,INDEX(#REF!,MATCH($I142,#REF!,0),MATCH(DL$4,#REF!,0))))</f>
        <v/>
      </c>
      <c r="DM142" s="180" t="str">
        <f t="shared" si="160"/>
        <v/>
      </c>
      <c r="DN142" s="75">
        <v>1</v>
      </c>
      <c r="DO142" s="181" t="str">
        <f t="shared" si="161"/>
        <v/>
      </c>
      <c r="DP142" s="78" t="str">
        <f t="shared" si="162"/>
        <v/>
      </c>
      <c r="DQ142" s="75" t="str">
        <f>IF(OR(DP142="",$I142=""),"",IF(AND($BM142=DP142,DP142&lt;&gt;""),INDEX(#REF!,MATCH($I142,#REF!,0),MATCH(DQ$4,#REF!,0))+35,INDEX(#REF!,MATCH($I142,#REF!,0),MATCH(DQ$4,#REF!,0))))</f>
        <v/>
      </c>
      <c r="DR142" s="180" t="str">
        <f t="shared" si="163"/>
        <v/>
      </c>
      <c r="DS142" s="75">
        <v>1</v>
      </c>
      <c r="DT142" s="181" t="str">
        <f t="shared" si="164"/>
        <v/>
      </c>
      <c r="DU142" s="78" t="str">
        <f t="shared" si="165"/>
        <v/>
      </c>
      <c r="DV142" s="75" t="str">
        <f>IF(OR(DU142="",$I142=""),"",IF(AND(DU142&lt;&gt;"",$CI142=DU142),INDEX(#REF!,MATCH($I142,#REF!,0),MATCH(DV$4,#REF!,0))+35,INDEX(#REF!,MATCH($I142,#REF!,0),MATCH(DV$4,#REF!,0))))</f>
        <v/>
      </c>
      <c r="DW142" s="180" t="str">
        <f t="shared" si="166"/>
        <v/>
      </c>
      <c r="DX142" s="75">
        <v>1</v>
      </c>
      <c r="DY142" s="154" t="str">
        <f t="shared" si="167"/>
        <v/>
      </c>
      <c r="DZ142" s="508"/>
      <c r="EA142" s="812"/>
      <c r="EB142" s="808"/>
      <c r="EC142" s="808"/>
      <c r="ED142" s="816"/>
      <c r="EE142" s="855"/>
      <c r="EF142" s="802"/>
      <c r="EG142" s="792"/>
      <c r="EH142" s="792"/>
      <c r="EI142" s="792"/>
      <c r="EJ142" s="790"/>
      <c r="EK142" s="791"/>
      <c r="EL142" s="779"/>
      <c r="EM142" s="779"/>
      <c r="EN142" s="779"/>
      <c r="EO142" s="789"/>
      <c r="EP142" s="787"/>
      <c r="EQ142" s="788"/>
      <c r="ER142" s="788"/>
      <c r="ES142" s="788"/>
      <c r="ET142" s="789"/>
      <c r="EU142" s="787"/>
      <c r="EV142" s="788"/>
      <c r="EW142" s="788"/>
      <c r="EX142" s="788"/>
      <c r="EY142" s="789"/>
      <c r="EZ142" s="787"/>
      <c r="FA142" s="792"/>
      <c r="FB142" s="792"/>
      <c r="FC142" s="788"/>
      <c r="FD142" s="790"/>
      <c r="FE142" s="791"/>
      <c r="FF142" s="838"/>
      <c r="FG142" s="838"/>
      <c r="FH142" s="838"/>
      <c r="FI142" s="933"/>
      <c r="FJ142" s="867"/>
      <c r="FK142" s="788"/>
      <c r="FL142" s="788"/>
      <c r="FM142" s="788"/>
      <c r="FN142" s="915"/>
      <c r="FO142" s="210"/>
      <c r="FP142" s="43"/>
      <c r="FQ142" s="43"/>
      <c r="FR142" s="55" t="str">
        <f t="shared" si="141"/>
        <v/>
      </c>
      <c r="FS142" s="43"/>
      <c r="FT142" s="56" t="str">
        <f>IF(AR142="","",INDEX($FZ$2:$GD$2,2,MATCH(AR142,#REF!,0)))</f>
        <v/>
      </c>
      <c r="FU142" s="57" t="str">
        <f>IF(AS142="","",INDEX($FZ$2:$GD$2,2,MATCH(AS142,#REF!,0)))</f>
        <v/>
      </c>
      <c r="FV142" s="57" t="str">
        <f>IF(AT142="","",INDEX($FZ$2:$GD$2,2,MATCH(AT142,#REF!,0)))</f>
        <v/>
      </c>
      <c r="FW142" s="57" t="str">
        <f>IF(AU142="","",INDEX($FZ$2:$GD$2,2,MATCH(AU142,#REF!,0)))</f>
        <v/>
      </c>
      <c r="FX142" s="57" t="str">
        <f>IF(AV142="","",INDEX($FZ$2:$GD$2,2,MATCH(AV142,#REF!,0)))</f>
        <v/>
      </c>
      <c r="FY142" s="57" t="str">
        <f>IF(AW142="","",INDEX($FZ$2:$GD$2,2,MATCH(AW142,#REF!,0)))</f>
        <v/>
      </c>
      <c r="FZ142" s="57" t="str">
        <f>IF(AX142="","",INDEX($FZ$2:$GD$2,2,MATCH(AX142,#REF!,0)))</f>
        <v/>
      </c>
      <c r="GA142" s="57" t="str">
        <f>IF(AY142="","",INDEX($FZ$2:$GD$2,2,MATCH(AY142,#REF!,0)))</f>
        <v/>
      </c>
      <c r="GB142" s="57" t="str">
        <f>IF(AZ142="","",INDEX($FZ$2:$GD$2,2,MATCH(AZ142,#REF!,0)))</f>
        <v/>
      </c>
      <c r="GC142" s="58" t="str">
        <f>IF(BA142="","",INDEX($FZ$2:$GD$2,2,MATCH(BA142,#REF!,0)))</f>
        <v/>
      </c>
      <c r="GD142" s="59" t="e">
        <f>SUMPRODUCT(FT142:GC142,#REF!)</f>
        <v>#REF!</v>
      </c>
      <c r="GE142" s="43"/>
      <c r="GF142" s="88" t="str">
        <f t="shared" si="142"/>
        <v/>
      </c>
      <c r="GG142" s="88" t="e">
        <f t="shared" si="143"/>
        <v>#REF!</v>
      </c>
      <c r="GH142" s="88" t="e">
        <f t="shared" si="144"/>
        <v>#REF!</v>
      </c>
      <c r="GI142" s="87" t="e">
        <f t="shared" si="145"/>
        <v>#REF!</v>
      </c>
      <c r="GJ142" s="87" t="str">
        <f t="shared" si="146"/>
        <v/>
      </c>
      <c r="GK142" s="87" t="str">
        <f t="shared" si="147"/>
        <v/>
      </c>
      <c r="GL142" s="87" t="str">
        <f t="shared" si="148"/>
        <v/>
      </c>
      <c r="GM142" s="87" t="str">
        <f t="shared" si="149"/>
        <v/>
      </c>
    </row>
    <row r="143" spans="1:195" s="13" customFormat="1" ht="22.5" customHeight="1" outlineLevel="1">
      <c r="A143" s="1014"/>
      <c r="B143" s="166"/>
      <c r="C143" s="494"/>
      <c r="D143" s="660" t="s">
        <v>374</v>
      </c>
      <c r="E143" s="991" t="s">
        <v>195</v>
      </c>
      <c r="F143" s="688"/>
      <c r="G143" s="688"/>
      <c r="H143" s="688">
        <v>1</v>
      </c>
      <c r="I143" s="663" t="s">
        <v>358</v>
      </c>
      <c r="J143" s="167"/>
      <c r="K143" s="165"/>
      <c r="L143" s="662">
        <v>1974</v>
      </c>
      <c r="M143" s="167" t="str">
        <f t="shared" si="151"/>
        <v>昭49</v>
      </c>
      <c r="N143" s="665">
        <f t="shared" si="134"/>
        <v>46</v>
      </c>
      <c r="O143" s="998">
        <v>1151</v>
      </c>
      <c r="P143" s="693" t="s">
        <v>68</v>
      </c>
      <c r="Q143" s="68"/>
      <c r="R143" s="168"/>
      <c r="S143" s="168"/>
      <c r="T143" s="169"/>
      <c r="U143" s="461" t="e">
        <f t="shared" si="168"/>
        <v>#DIV/0!</v>
      </c>
      <c r="V143" s="461" t="e">
        <f t="shared" si="169"/>
        <v>#DIV/0!</v>
      </c>
      <c r="W143" s="462" t="e">
        <f t="shared" si="170"/>
        <v>#DIV/0!</v>
      </c>
      <c r="X143" s="68"/>
      <c r="Y143" s="68"/>
      <c r="Z143" s="68"/>
      <c r="AA143" s="68"/>
      <c r="AB143" s="68"/>
      <c r="AC143" s="79" t="str">
        <f t="shared" si="171"/>
        <v>3: 1,000㎡以上</v>
      </c>
      <c r="AD143" s="69"/>
      <c r="AE143" s="69" t="str">
        <f t="shared" si="172"/>
        <v/>
      </c>
      <c r="AF143" s="170"/>
      <c r="AG143" s="170"/>
      <c r="AH143" s="171"/>
      <c r="AI143" s="170"/>
      <c r="AJ143" s="170"/>
      <c r="AK143" s="170"/>
      <c r="AL143" s="172"/>
      <c r="AM143" s="172"/>
      <c r="AN143" s="172"/>
      <c r="AO143" s="172"/>
      <c r="AP143" s="173"/>
      <c r="AQ143" s="463" t="str">
        <f t="shared" si="173"/>
        <v/>
      </c>
      <c r="AR143" s="464"/>
      <c r="AS143" s="464"/>
      <c r="AT143" s="464"/>
      <c r="AU143" s="464"/>
      <c r="AV143" s="464"/>
      <c r="AW143" s="464"/>
      <c r="AX143" s="464"/>
      <c r="AY143" s="464"/>
      <c r="AZ143" s="464"/>
      <c r="BA143" s="464"/>
      <c r="BB143" s="68">
        <f t="shared" si="174"/>
        <v>41</v>
      </c>
      <c r="BC143" s="68"/>
      <c r="BD143" s="68">
        <f t="shared" si="175"/>
        <v>41</v>
      </c>
      <c r="BE143" s="69" t="e">
        <f t="shared" si="176"/>
        <v>#REF!</v>
      </c>
      <c r="BF143" s="146"/>
      <c r="BG143" s="465"/>
      <c r="BH143" s="466"/>
      <c r="BI143" s="174"/>
      <c r="BJ143" s="175"/>
      <c r="BK143" s="467"/>
      <c r="BL143" s="465"/>
      <c r="BM143" s="441" t="str">
        <f t="shared" si="177"/>
        <v/>
      </c>
      <c r="BN143" s="663" t="s">
        <v>68</v>
      </c>
      <c r="BO143" s="663">
        <v>2</v>
      </c>
      <c r="BP143" s="441"/>
      <c r="BQ143" s="441"/>
      <c r="BR143" s="663"/>
      <c r="BS143" s="663"/>
      <c r="BT143" s="663"/>
      <c r="BU143" s="663"/>
      <c r="BV143" s="663"/>
      <c r="BW143" s="663"/>
      <c r="BX143" s="663"/>
      <c r="BY143" s="663"/>
      <c r="BZ143" s="441"/>
      <c r="CA143" s="695"/>
      <c r="CB143" s="696"/>
      <c r="CC143" s="499"/>
      <c r="CD143" s="192">
        <v>1</v>
      </c>
      <c r="CE143" s="177" t="str">
        <f>IF($I143="","",IFERROR(INDEX(#REF!,MATCH('一覧（改訂後・学校空調は中規模で表示ver）'!$I40,#REF!,0),MATCH($CD$4,#REF!,0)),""))</f>
        <v/>
      </c>
      <c r="CF143" s="178" t="str">
        <f t="shared" si="131"/>
        <v/>
      </c>
      <c r="CG143" s="176" t="str">
        <f t="shared" si="135"/>
        <v/>
      </c>
      <c r="CH143" s="179"/>
      <c r="CI143" s="106" t="str">
        <f t="shared" si="136"/>
        <v/>
      </c>
      <c r="CJ143" s="75" t="str">
        <f>IF(OR($CI143="",$I143=""),"",INDEX(#REF!,MATCH($I143,#REF!,0),MATCH(CI$4,#REF!,0)))</f>
        <v/>
      </c>
      <c r="CK143" s="180" t="str">
        <f t="shared" si="137"/>
        <v/>
      </c>
      <c r="CL143" s="75">
        <v>1</v>
      </c>
      <c r="CM143" s="181" t="str">
        <f t="shared" si="152"/>
        <v/>
      </c>
      <c r="CN143" s="107" t="e">
        <f>IF(OR(O143="",TYPE(O143)&lt;&gt;1),"",IF(OR(BM143="",INDEX(#REF!,MATCH('一覧（改訂後・学校空調は中規模で表示ver）'!$Q40,#REF!,0),MATCH('一覧（改訂後・学校空調は中規模で表示ver）'!CN$4,#REF!,0))="",INDEX(#REF!,MATCH('一覧（改訂後・学校空調は中規模で表示ver）'!$Q40,#REF!,0),MATCH('一覧（改訂後・学校空調は中規模で表示ver）'!CN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N$4,#REF!,0))+$L143)))</f>
        <v>#REF!</v>
      </c>
      <c r="CO143" s="75" t="e">
        <f>IF(OR(CN143="",$I143=""),"",IF(AND(CN143&lt;&gt;"",$CI143=CN143),INDEX(#REF!,MATCH($I143,#REF!,0),MATCH(CN$4,#REF!,0))+35,INDEX(#REF!,MATCH($I143,#REF!,0),MATCH(CN$4,#REF!,0))))</f>
        <v>#REF!</v>
      </c>
      <c r="CP143" s="180" t="e">
        <f t="shared" si="153"/>
        <v>#REF!</v>
      </c>
      <c r="CQ143" s="75">
        <v>1</v>
      </c>
      <c r="CR143" s="181" t="e">
        <f t="shared" si="154"/>
        <v>#REF!</v>
      </c>
      <c r="CS143" s="107" t="e">
        <f>IF(OR(O143="",TYPE(O143)&lt;&gt;1),"",IF(OR(BM143="",INDEX(#REF!,MATCH('一覧（改訂後・学校空調は中規模で表示ver）'!Q40,#REF!,0),MATCH(CS$4,#REF!,0))="",INDEX(#REF!,MATCH('一覧（改訂後・学校空調は中規模で表示ver）'!Q40,#REF!,0),MATCH(CS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S$4,#REF!,0))+$L143)))</f>
        <v>#REF!</v>
      </c>
      <c r="CT143" s="75" t="e">
        <f>IF(OR(CS143="",$I143=""),"",IF(BL143="中規模のみで残存維持",IF(AND($CI143=CS143,CS143&lt;&gt;""),INDEX(#REF!,MATCH($I143,#REF!,0),MATCH(CN$4,#REF!,0))+35,INDEX(#REF!,MATCH($I143,#REF!,0),MATCH(CN$4,#REF!,0))),IF(AND($CI143=CS143,CS143&lt;&gt;""),INDEX(#REF!,MATCH($I143,#REF!,0),MATCH(CI$4,#REF!,0))+35,INDEX(#REF!,MATCH($I143,#REF!,0),MATCH(CS$4,#REF!,0)))))</f>
        <v>#REF!</v>
      </c>
      <c r="CU143" s="180" t="e">
        <f t="shared" si="138"/>
        <v>#REF!</v>
      </c>
      <c r="CV143" s="75">
        <v>1</v>
      </c>
      <c r="CW143" s="181" t="e">
        <f t="shared" si="132"/>
        <v>#REF!</v>
      </c>
      <c r="CX143" s="107" t="e">
        <f>IF(OR(O143="",TYPE(O143)&lt;&gt;1),"",IF(OR(BM143="",,INDEX(#REF!,MATCH('一覧（改訂後・学校空調は中規模で表示ver）'!$Q40,#REF!,0),MATCH('一覧（改訂後・学校空調は中規模で表示ver）'!CX$4,#REF!,0))="",INDEX(#REF!,MATCH('一覧（改訂後・学校空調は中規模で表示ver）'!$Q40,#REF!,0),MATCH('一覧（改訂後・学校空調は中規模で表示ver）'!CX$4,#REF!,0))+L143&gt;=BM143),"",IF(OR(BL143="事後保全対応で更新",BL143="事後保全のみ更新せず"),"",INDEX(#REF!,MATCH('一覧（改訂後・学校空調は中規模で表示ver）'!$Q40,#REF!,0),MATCH('一覧（改訂後・学校空調は中規模で表示ver）'!CX$4,#REF!,0))+L143)))</f>
        <v>#REF!</v>
      </c>
      <c r="CY143" s="75" t="e">
        <f>IF(OR(CX143="",$I143=""),"",IF(AND(CX143&lt;&gt;"",$CI143=CX143),INDEX(#REF!,MATCH($I143,#REF!,0),MATCH(CI$4,#REF!,0))+35,INDEX(#REF!,MATCH($I143,#REF!,0),MATCH(CX$4,#REF!,0))))</f>
        <v>#REF!</v>
      </c>
      <c r="CZ143" s="180" t="e">
        <f t="shared" si="155"/>
        <v>#REF!</v>
      </c>
      <c r="DA143" s="75">
        <v>1</v>
      </c>
      <c r="DB143" s="182" t="e">
        <f t="shared" si="156"/>
        <v>#REF!</v>
      </c>
      <c r="DC143" s="109" t="str">
        <f t="shared" si="139"/>
        <v/>
      </c>
      <c r="DD143" s="76" t="str">
        <f t="shared" si="150"/>
        <v/>
      </c>
      <c r="DE143" s="82">
        <v>1</v>
      </c>
      <c r="DF143" s="183" t="str">
        <f t="shared" si="140"/>
        <v/>
      </c>
      <c r="DG143" s="85" t="str">
        <f>IF($DC143="","",INDEX(#REF!,MATCH($I143,#REF!,0),MATCH(DC$4,#REF!,0)))</f>
        <v/>
      </c>
      <c r="DH143" s="184" t="str">
        <f t="shared" si="157"/>
        <v/>
      </c>
      <c r="DI143" s="77">
        <v>3</v>
      </c>
      <c r="DJ143" s="185" t="str">
        <f t="shared" si="158"/>
        <v/>
      </c>
      <c r="DK143" s="78" t="str">
        <f t="shared" si="159"/>
        <v/>
      </c>
      <c r="DL143" s="75" t="str">
        <f>IF(OR(DK143="",$I143=""),"",IF(AND(DK143&lt;&gt;"",$CI143=DK143),INDEX(#REF!,MATCH($I143,#REF!,0),MATCH(DL$4,#REF!,0))+35,INDEX(#REF!,MATCH($I143,#REF!,0),MATCH(DL$4,#REF!,0))))</f>
        <v/>
      </c>
      <c r="DM143" s="180" t="str">
        <f t="shared" si="160"/>
        <v/>
      </c>
      <c r="DN143" s="75">
        <v>1</v>
      </c>
      <c r="DO143" s="181" t="str">
        <f t="shared" si="161"/>
        <v/>
      </c>
      <c r="DP143" s="78" t="str">
        <f t="shared" si="162"/>
        <v/>
      </c>
      <c r="DQ143" s="75" t="str">
        <f>IF(OR(DP143="",$I143=""),"",IF(AND($BM143=DP143,DP143&lt;&gt;""),INDEX(#REF!,MATCH($I143,#REF!,0),MATCH(DQ$4,#REF!,0))+35,INDEX(#REF!,MATCH($I143,#REF!,0),MATCH(DQ$4,#REF!,0))))</f>
        <v/>
      </c>
      <c r="DR143" s="180" t="str">
        <f t="shared" si="163"/>
        <v/>
      </c>
      <c r="DS143" s="75">
        <v>1</v>
      </c>
      <c r="DT143" s="181" t="str">
        <f t="shared" si="164"/>
        <v/>
      </c>
      <c r="DU143" s="78" t="str">
        <f t="shared" si="165"/>
        <v/>
      </c>
      <c r="DV143" s="75" t="str">
        <f>IF(OR(DU143="",$I143=""),"",IF(AND(DU143&lt;&gt;"",$CI143=DU143),INDEX(#REF!,MATCH($I143,#REF!,0),MATCH(DV$4,#REF!,0))+35,INDEX(#REF!,MATCH($I143,#REF!,0),MATCH(DV$4,#REF!,0))))</f>
        <v/>
      </c>
      <c r="DW143" s="180" t="str">
        <f t="shared" si="166"/>
        <v/>
      </c>
      <c r="DX143" s="75">
        <v>1</v>
      </c>
      <c r="DY143" s="154" t="str">
        <f t="shared" si="167"/>
        <v/>
      </c>
      <c r="DZ143" s="935" t="s">
        <v>423</v>
      </c>
      <c r="EA143" s="812"/>
      <c r="EB143" s="836" t="s">
        <v>626</v>
      </c>
      <c r="EC143" s="838"/>
      <c r="ED143" s="836" t="s">
        <v>626</v>
      </c>
      <c r="EE143" s="855"/>
      <c r="EF143" s="802"/>
      <c r="EG143" s="792"/>
      <c r="EH143" s="792"/>
      <c r="EI143" s="792"/>
      <c r="EJ143" s="790"/>
      <c r="EK143" s="791"/>
      <c r="EL143" s="779"/>
      <c r="EM143" s="779"/>
      <c r="EN143" s="779"/>
      <c r="EO143" s="789"/>
      <c r="EP143" s="787"/>
      <c r="EQ143" s="788"/>
      <c r="ER143" s="788"/>
      <c r="ES143" s="788"/>
      <c r="ET143" s="789"/>
      <c r="EU143" s="787"/>
      <c r="EV143" s="788"/>
      <c r="EW143" s="788"/>
      <c r="EX143" s="788"/>
      <c r="EY143" s="789"/>
      <c r="EZ143" s="787"/>
      <c r="FA143" s="792"/>
      <c r="FB143" s="792"/>
      <c r="FC143" s="788"/>
      <c r="FD143" s="790"/>
      <c r="FE143" s="791"/>
      <c r="FF143" s="838"/>
      <c r="FG143" s="838"/>
      <c r="FH143" s="838"/>
      <c r="FI143" s="933"/>
      <c r="FJ143" s="867"/>
      <c r="FK143" s="788"/>
      <c r="FL143" s="788"/>
      <c r="FM143" s="788"/>
      <c r="FN143" s="915"/>
      <c r="FO143" s="210"/>
      <c r="FP143" s="43"/>
      <c r="FQ143" s="43"/>
      <c r="FR143" s="55" t="str">
        <f t="shared" si="141"/>
        <v/>
      </c>
      <c r="FS143" s="43"/>
      <c r="FT143" s="56" t="str">
        <f>IF(AR143="","",INDEX($FZ$2:$GD$2,2,MATCH(AR143,#REF!,0)))</f>
        <v/>
      </c>
      <c r="FU143" s="57" t="str">
        <f>IF(AS143="","",INDEX($FZ$2:$GD$2,2,MATCH(AS143,#REF!,0)))</f>
        <v/>
      </c>
      <c r="FV143" s="57" t="str">
        <f>IF(AT143="","",INDEX($FZ$2:$GD$2,2,MATCH(AT143,#REF!,0)))</f>
        <v/>
      </c>
      <c r="FW143" s="57" t="str">
        <f>IF(AU143="","",INDEX($FZ$2:$GD$2,2,MATCH(AU143,#REF!,0)))</f>
        <v/>
      </c>
      <c r="FX143" s="57" t="str">
        <f>IF(AV143="","",INDEX($FZ$2:$GD$2,2,MATCH(AV143,#REF!,0)))</f>
        <v/>
      </c>
      <c r="FY143" s="57" t="str">
        <f>IF(AW143="","",INDEX($FZ$2:$GD$2,2,MATCH(AW143,#REF!,0)))</f>
        <v/>
      </c>
      <c r="FZ143" s="57" t="str">
        <f>IF(AX143="","",INDEX($FZ$2:$GD$2,2,MATCH(AX143,#REF!,0)))</f>
        <v/>
      </c>
      <c r="GA143" s="57" t="str">
        <f>IF(AY143="","",INDEX($FZ$2:$GD$2,2,MATCH(AY143,#REF!,0)))</f>
        <v/>
      </c>
      <c r="GB143" s="57" t="str">
        <f>IF(AZ143="","",INDEX($FZ$2:$GD$2,2,MATCH(AZ143,#REF!,0)))</f>
        <v/>
      </c>
      <c r="GC143" s="58" t="str">
        <f>IF(BA143="","",INDEX($FZ$2:$GD$2,2,MATCH(BA143,#REF!,0)))</f>
        <v/>
      </c>
      <c r="GD143" s="59" t="e">
        <f>SUMPRODUCT(FT143:GC143,#REF!)</f>
        <v>#REF!</v>
      </c>
      <c r="GE143" s="43"/>
      <c r="GF143" s="88" t="str">
        <f t="shared" si="142"/>
        <v/>
      </c>
      <c r="GG143" s="88" t="e">
        <f t="shared" si="143"/>
        <v>#REF!</v>
      </c>
      <c r="GH143" s="88" t="e">
        <f t="shared" si="144"/>
        <v>#REF!</v>
      </c>
      <c r="GI143" s="87" t="e">
        <f t="shared" si="145"/>
        <v>#REF!</v>
      </c>
      <c r="GJ143" s="87" t="str">
        <f t="shared" si="146"/>
        <v/>
      </c>
      <c r="GK143" s="87" t="str">
        <f t="shared" si="147"/>
        <v/>
      </c>
      <c r="GL143" s="87" t="str">
        <f t="shared" si="148"/>
        <v/>
      </c>
      <c r="GM143" s="87" t="str">
        <f t="shared" si="149"/>
        <v/>
      </c>
    </row>
    <row r="144" spans="1:195" s="13" customFormat="1" ht="22.5" customHeight="1" outlineLevel="1">
      <c r="A144" s="1014"/>
      <c r="B144" s="166"/>
      <c r="C144" s="494"/>
      <c r="D144" s="660" t="s">
        <v>374</v>
      </c>
      <c r="E144" s="991" t="s">
        <v>194</v>
      </c>
      <c r="F144" s="688"/>
      <c r="G144" s="688"/>
      <c r="H144" s="688">
        <v>1</v>
      </c>
      <c r="I144" s="663" t="s">
        <v>358</v>
      </c>
      <c r="J144" s="167"/>
      <c r="K144" s="165"/>
      <c r="L144" s="662">
        <v>1985</v>
      </c>
      <c r="M144" s="167" t="str">
        <f t="shared" si="151"/>
        <v>昭60</v>
      </c>
      <c r="N144" s="665">
        <f t="shared" si="134"/>
        <v>35</v>
      </c>
      <c r="O144" s="998">
        <v>1621</v>
      </c>
      <c r="P144" s="693" t="s">
        <v>68</v>
      </c>
      <c r="Q144" s="68"/>
      <c r="R144" s="168"/>
      <c r="S144" s="168"/>
      <c r="T144" s="169"/>
      <c r="U144" s="461" t="e">
        <f t="shared" si="168"/>
        <v>#DIV/0!</v>
      </c>
      <c r="V144" s="461" t="e">
        <f t="shared" si="169"/>
        <v>#DIV/0!</v>
      </c>
      <c r="W144" s="462" t="e">
        <f t="shared" si="170"/>
        <v>#DIV/0!</v>
      </c>
      <c r="X144" s="68"/>
      <c r="Y144" s="68"/>
      <c r="Z144" s="68"/>
      <c r="AA144" s="68"/>
      <c r="AB144" s="68"/>
      <c r="AC144" s="79" t="str">
        <f t="shared" si="171"/>
        <v>3: 1,000㎡以上</v>
      </c>
      <c r="AD144" s="69"/>
      <c r="AE144" s="69" t="str">
        <f t="shared" si="172"/>
        <v/>
      </c>
      <c r="AF144" s="170"/>
      <c r="AG144" s="170"/>
      <c r="AH144" s="171"/>
      <c r="AI144" s="170"/>
      <c r="AJ144" s="170"/>
      <c r="AK144" s="170"/>
      <c r="AL144" s="172"/>
      <c r="AM144" s="172"/>
      <c r="AN144" s="172"/>
      <c r="AO144" s="172"/>
      <c r="AP144" s="173"/>
      <c r="AQ144" s="463" t="str">
        <f t="shared" si="173"/>
        <v/>
      </c>
      <c r="AR144" s="464"/>
      <c r="AS144" s="464"/>
      <c r="AT144" s="464"/>
      <c r="AU144" s="464"/>
      <c r="AV144" s="464"/>
      <c r="AW144" s="464"/>
      <c r="AX144" s="464"/>
      <c r="AY144" s="464"/>
      <c r="AZ144" s="464"/>
      <c r="BA144" s="464"/>
      <c r="BB144" s="68">
        <f t="shared" si="174"/>
        <v>30</v>
      </c>
      <c r="BC144" s="68"/>
      <c r="BD144" s="68">
        <f t="shared" si="175"/>
        <v>30</v>
      </c>
      <c r="BE144" s="69" t="e">
        <f t="shared" si="176"/>
        <v>#REF!</v>
      </c>
      <c r="BF144" s="146"/>
      <c r="BG144" s="465"/>
      <c r="BH144" s="466"/>
      <c r="BI144" s="174"/>
      <c r="BJ144" s="175"/>
      <c r="BK144" s="467"/>
      <c r="BL144" s="465"/>
      <c r="BM144" s="441" t="str">
        <f t="shared" si="177"/>
        <v/>
      </c>
      <c r="BN144" s="663" t="s">
        <v>68</v>
      </c>
      <c r="BO144" s="661">
        <v>3</v>
      </c>
      <c r="BP144" s="441"/>
      <c r="BQ144" s="441"/>
      <c r="BR144" s="663"/>
      <c r="BS144" s="663"/>
      <c r="BT144" s="663"/>
      <c r="BU144" s="663"/>
      <c r="BV144" s="663"/>
      <c r="BW144" s="663"/>
      <c r="BX144" s="663"/>
      <c r="BY144" s="663"/>
      <c r="BZ144" s="441"/>
      <c r="CA144" s="695"/>
      <c r="CB144" s="696"/>
      <c r="CC144" s="499"/>
      <c r="CD144" s="192">
        <v>1</v>
      </c>
      <c r="CE144" s="177" t="str">
        <f>IF($I144="","",IFERROR(INDEX(#REF!,MATCH('一覧（改訂後・学校空調は中規模で表示ver）'!$I41,#REF!,0),MATCH($CD$4,#REF!,0)),""))</f>
        <v/>
      </c>
      <c r="CF144" s="178" t="str">
        <f t="shared" si="131"/>
        <v/>
      </c>
      <c r="CG144" s="176" t="str">
        <f t="shared" si="135"/>
        <v/>
      </c>
      <c r="CH144" s="179"/>
      <c r="CI144" s="106" t="str">
        <f t="shared" si="136"/>
        <v/>
      </c>
      <c r="CJ144" s="75" t="str">
        <f>IF(OR($CI144="",$I144=""),"",INDEX(#REF!,MATCH($I144,#REF!,0),MATCH(CI$4,#REF!,0)))</f>
        <v/>
      </c>
      <c r="CK144" s="180" t="str">
        <f t="shared" si="137"/>
        <v/>
      </c>
      <c r="CL144" s="75">
        <v>1</v>
      </c>
      <c r="CM144" s="181" t="str">
        <f t="shared" si="152"/>
        <v/>
      </c>
      <c r="CN144" s="107" t="e">
        <f>IF(OR(O144="",TYPE(O144)&lt;&gt;1),"",IF(OR(BM144="",INDEX(#REF!,MATCH('一覧（改訂後・学校空調は中規模で表示ver）'!$Q41,#REF!,0),MATCH('一覧（改訂後・学校空調は中規模で表示ver）'!CN$4,#REF!,0))="",INDEX(#REF!,MATCH('一覧（改訂後・学校空調は中規模で表示ver）'!$Q41,#REF!,0),MATCH('一覧（改訂後・学校空調は中規模で表示ver）'!CN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N$4,#REF!,0))+$L144)))</f>
        <v>#REF!</v>
      </c>
      <c r="CO144" s="75" t="e">
        <f>IF(OR(CN144="",$I144=""),"",IF(AND(CN144&lt;&gt;"",$CI144=CN144),INDEX(#REF!,MATCH($I144,#REF!,0),MATCH(CN$4,#REF!,0))+35,INDEX(#REF!,MATCH($I144,#REF!,0),MATCH(CN$4,#REF!,0))))</f>
        <v>#REF!</v>
      </c>
      <c r="CP144" s="180" t="e">
        <f t="shared" si="153"/>
        <v>#REF!</v>
      </c>
      <c r="CQ144" s="75">
        <v>1</v>
      </c>
      <c r="CR144" s="181" t="e">
        <f t="shared" si="154"/>
        <v>#REF!</v>
      </c>
      <c r="CS144" s="107" t="e">
        <f>IF(OR(O144="",TYPE(O144)&lt;&gt;1),"",IF(OR(BM144="",INDEX(#REF!,MATCH('一覧（改訂後・学校空調は中規模で表示ver）'!Q41,#REF!,0),MATCH(CS$4,#REF!,0))="",INDEX(#REF!,MATCH('一覧（改訂後・学校空調は中規模で表示ver）'!Q41,#REF!,0),MATCH(CS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S$4,#REF!,0))+$L144)))</f>
        <v>#REF!</v>
      </c>
      <c r="CT144" s="75" t="e">
        <f>IF(OR(CS144="",$I144=""),"",IF(BL144="中規模のみで残存維持",IF(AND($CI144=CS144,CS144&lt;&gt;""),INDEX(#REF!,MATCH($I144,#REF!,0),MATCH(CN$4,#REF!,0))+35,INDEX(#REF!,MATCH($I144,#REF!,0),MATCH(CN$4,#REF!,0))),IF(AND($CI144=CS144,CS144&lt;&gt;""),INDEX(#REF!,MATCH($I144,#REF!,0),MATCH(CI$4,#REF!,0))+35,INDEX(#REF!,MATCH($I144,#REF!,0),MATCH(CS$4,#REF!,0)))))</f>
        <v>#REF!</v>
      </c>
      <c r="CU144" s="180" t="e">
        <f t="shared" si="138"/>
        <v>#REF!</v>
      </c>
      <c r="CV144" s="75">
        <v>1</v>
      </c>
      <c r="CW144" s="181" t="e">
        <f t="shared" si="132"/>
        <v>#REF!</v>
      </c>
      <c r="CX144" s="107" t="e">
        <f>IF(OR(O144="",TYPE(O144)&lt;&gt;1),"",IF(OR(BM144="",,INDEX(#REF!,MATCH('一覧（改訂後・学校空調は中規模で表示ver）'!$Q41,#REF!,0),MATCH('一覧（改訂後・学校空調は中規模で表示ver）'!CX$4,#REF!,0))="",INDEX(#REF!,MATCH('一覧（改訂後・学校空調は中規模で表示ver）'!$Q41,#REF!,0),MATCH('一覧（改訂後・学校空調は中規模で表示ver）'!CX$4,#REF!,0))+L144&gt;=BM144),"",IF(OR(BL144="事後保全対応で更新",BL144="事後保全のみ更新せず"),"",INDEX(#REF!,MATCH('一覧（改訂後・学校空調は中規模で表示ver）'!$Q41,#REF!,0),MATCH('一覧（改訂後・学校空調は中規模で表示ver）'!CX$4,#REF!,0))+L144)))</f>
        <v>#REF!</v>
      </c>
      <c r="CY144" s="75" t="e">
        <f>IF(OR(CX144="",$I144=""),"",IF(AND(CX144&lt;&gt;"",$CI144=CX144),INDEX(#REF!,MATCH($I144,#REF!,0),MATCH(CI$4,#REF!,0))+35,INDEX(#REF!,MATCH($I144,#REF!,0),MATCH(CX$4,#REF!,0))))</f>
        <v>#REF!</v>
      </c>
      <c r="CZ144" s="180" t="e">
        <f t="shared" si="155"/>
        <v>#REF!</v>
      </c>
      <c r="DA144" s="75">
        <v>1</v>
      </c>
      <c r="DB144" s="182" t="e">
        <f t="shared" si="156"/>
        <v>#REF!</v>
      </c>
      <c r="DC144" s="109" t="str">
        <f t="shared" si="139"/>
        <v/>
      </c>
      <c r="DD144" s="76" t="str">
        <f t="shared" si="150"/>
        <v/>
      </c>
      <c r="DE144" s="82">
        <v>1</v>
      </c>
      <c r="DF144" s="183" t="str">
        <f t="shared" si="140"/>
        <v/>
      </c>
      <c r="DG144" s="85" t="str">
        <f>IF($DC144="","",INDEX(#REF!,MATCH($I144,#REF!,0),MATCH(DC$4,#REF!,0)))</f>
        <v/>
      </c>
      <c r="DH144" s="184" t="str">
        <f t="shared" si="157"/>
        <v/>
      </c>
      <c r="DI144" s="77">
        <v>3</v>
      </c>
      <c r="DJ144" s="185" t="str">
        <f t="shared" si="158"/>
        <v/>
      </c>
      <c r="DK144" s="78" t="str">
        <f t="shared" si="159"/>
        <v/>
      </c>
      <c r="DL144" s="75" t="str">
        <f>IF(OR(DK144="",$I144=""),"",IF(AND(DK144&lt;&gt;"",$CI144=DK144),INDEX(#REF!,MATCH($I144,#REF!,0),MATCH(DL$4,#REF!,0))+35,INDEX(#REF!,MATCH($I144,#REF!,0),MATCH(DL$4,#REF!,0))))</f>
        <v/>
      </c>
      <c r="DM144" s="180" t="str">
        <f t="shared" si="160"/>
        <v/>
      </c>
      <c r="DN144" s="75">
        <v>1</v>
      </c>
      <c r="DO144" s="181" t="str">
        <f t="shared" si="161"/>
        <v/>
      </c>
      <c r="DP144" s="78" t="str">
        <f t="shared" si="162"/>
        <v/>
      </c>
      <c r="DQ144" s="75" t="str">
        <f>IF(OR(DP144="",$I144=""),"",IF(AND($BM144=DP144,DP144&lt;&gt;""),INDEX(#REF!,MATCH($I144,#REF!,0),MATCH(DQ$4,#REF!,0))+35,INDEX(#REF!,MATCH($I144,#REF!,0),MATCH(DQ$4,#REF!,0))))</f>
        <v/>
      </c>
      <c r="DR144" s="180" t="str">
        <f t="shared" si="163"/>
        <v/>
      </c>
      <c r="DS144" s="75">
        <v>1</v>
      </c>
      <c r="DT144" s="181" t="str">
        <f t="shared" si="164"/>
        <v/>
      </c>
      <c r="DU144" s="78" t="str">
        <f t="shared" si="165"/>
        <v/>
      </c>
      <c r="DV144" s="75" t="str">
        <f>IF(OR(DU144="",$I144=""),"",IF(AND(DU144&lt;&gt;"",$CI144=DU144),INDEX(#REF!,MATCH($I144,#REF!,0),MATCH(DV$4,#REF!,0))+35,INDEX(#REF!,MATCH($I144,#REF!,0),MATCH(DV$4,#REF!,0))))</f>
        <v/>
      </c>
      <c r="DW144" s="180" t="str">
        <f t="shared" si="166"/>
        <v/>
      </c>
      <c r="DX144" s="75">
        <v>1</v>
      </c>
      <c r="DY144" s="154" t="str">
        <f t="shared" si="167"/>
        <v/>
      </c>
      <c r="DZ144" s="935"/>
      <c r="EA144" s="812"/>
      <c r="EB144" s="838"/>
      <c r="EC144" s="838"/>
      <c r="ED144" s="836" t="s">
        <v>626</v>
      </c>
      <c r="EE144" s="855"/>
      <c r="EF144" s="802"/>
      <c r="EG144" s="792"/>
      <c r="EH144" s="792"/>
      <c r="EI144" s="792"/>
      <c r="EJ144" s="790"/>
      <c r="EK144" s="791"/>
      <c r="EL144" s="779"/>
      <c r="EM144" s="779"/>
      <c r="EN144" s="779"/>
      <c r="EO144" s="789"/>
      <c r="EP144" s="787"/>
      <c r="EQ144" s="788"/>
      <c r="ER144" s="788"/>
      <c r="ES144" s="788"/>
      <c r="ET144" s="789"/>
      <c r="EU144" s="787"/>
      <c r="EV144" s="788"/>
      <c r="EW144" s="788"/>
      <c r="EX144" s="788"/>
      <c r="EY144" s="789"/>
      <c r="EZ144" s="787"/>
      <c r="FA144" s="792"/>
      <c r="FB144" s="792"/>
      <c r="FC144" s="788"/>
      <c r="FD144" s="790"/>
      <c r="FE144" s="791"/>
      <c r="FF144" s="838"/>
      <c r="FG144" s="838"/>
      <c r="FH144" s="838"/>
      <c r="FI144" s="933"/>
      <c r="FJ144" s="867"/>
      <c r="FK144" s="788"/>
      <c r="FL144" s="788"/>
      <c r="FM144" s="788"/>
      <c r="FN144" s="915"/>
      <c r="FO144" s="210"/>
      <c r="FP144" s="43"/>
      <c r="FQ144" s="43"/>
      <c r="FR144" s="55" t="str">
        <f t="shared" si="141"/>
        <v/>
      </c>
      <c r="FS144" s="43"/>
      <c r="FT144" s="56" t="str">
        <f>IF(AR144="","",INDEX($FZ$2:$GD$2,2,MATCH(AR144,#REF!,0)))</f>
        <v/>
      </c>
      <c r="FU144" s="57" t="str">
        <f>IF(AS144="","",INDEX($FZ$2:$GD$2,2,MATCH(AS144,#REF!,0)))</f>
        <v/>
      </c>
      <c r="FV144" s="57" t="str">
        <f>IF(AT144="","",INDEX($FZ$2:$GD$2,2,MATCH(AT144,#REF!,0)))</f>
        <v/>
      </c>
      <c r="FW144" s="57" t="str">
        <f>IF(AU144="","",INDEX($FZ$2:$GD$2,2,MATCH(AU144,#REF!,0)))</f>
        <v/>
      </c>
      <c r="FX144" s="57" t="str">
        <f>IF(AV144="","",INDEX($FZ$2:$GD$2,2,MATCH(AV144,#REF!,0)))</f>
        <v/>
      </c>
      <c r="FY144" s="57" t="str">
        <f>IF(AW144="","",INDEX($FZ$2:$GD$2,2,MATCH(AW144,#REF!,0)))</f>
        <v/>
      </c>
      <c r="FZ144" s="57" t="str">
        <f>IF(AX144="","",INDEX($FZ$2:$GD$2,2,MATCH(AX144,#REF!,0)))</f>
        <v/>
      </c>
      <c r="GA144" s="57" t="str">
        <f>IF(AY144="","",INDEX($FZ$2:$GD$2,2,MATCH(AY144,#REF!,0)))</f>
        <v/>
      </c>
      <c r="GB144" s="57" t="str">
        <f>IF(AZ144="","",INDEX($FZ$2:$GD$2,2,MATCH(AZ144,#REF!,0)))</f>
        <v/>
      </c>
      <c r="GC144" s="58" t="str">
        <f>IF(BA144="","",INDEX($FZ$2:$GD$2,2,MATCH(BA144,#REF!,0)))</f>
        <v/>
      </c>
      <c r="GD144" s="59" t="e">
        <f>SUMPRODUCT(FT144:GC144,#REF!)</f>
        <v>#REF!</v>
      </c>
      <c r="GE144" s="43"/>
      <c r="GF144" s="88" t="str">
        <f t="shared" si="142"/>
        <v/>
      </c>
      <c r="GG144" s="88" t="e">
        <f t="shared" si="143"/>
        <v>#REF!</v>
      </c>
      <c r="GH144" s="88" t="e">
        <f t="shared" si="144"/>
        <v>#REF!</v>
      </c>
      <c r="GI144" s="87" t="e">
        <f t="shared" si="145"/>
        <v>#REF!</v>
      </c>
      <c r="GJ144" s="87" t="str">
        <f t="shared" si="146"/>
        <v/>
      </c>
      <c r="GK144" s="87" t="str">
        <f t="shared" si="147"/>
        <v/>
      </c>
      <c r="GL144" s="87" t="str">
        <f t="shared" si="148"/>
        <v/>
      </c>
      <c r="GM144" s="87" t="str">
        <f t="shared" si="149"/>
        <v/>
      </c>
    </row>
    <row r="145" spans="1:195" s="13" customFormat="1" ht="22.5" customHeight="1" outlineLevel="1">
      <c r="A145" s="1014"/>
      <c r="B145" s="166"/>
      <c r="C145" s="494"/>
      <c r="D145" s="660" t="s">
        <v>374</v>
      </c>
      <c r="E145" s="991" t="s">
        <v>644</v>
      </c>
      <c r="F145" s="688"/>
      <c r="G145" s="688"/>
      <c r="H145" s="688">
        <v>1</v>
      </c>
      <c r="I145" s="663" t="s">
        <v>358</v>
      </c>
      <c r="J145" s="167"/>
      <c r="K145" s="165"/>
      <c r="L145" s="662">
        <v>1968</v>
      </c>
      <c r="M145" s="167" t="str">
        <f t="shared" si="151"/>
        <v>昭43</v>
      </c>
      <c r="N145" s="665">
        <f t="shared" si="134"/>
        <v>52</v>
      </c>
      <c r="O145" s="998">
        <v>27</v>
      </c>
      <c r="P145" s="693" t="s">
        <v>70</v>
      </c>
      <c r="Q145" s="68"/>
      <c r="R145" s="168"/>
      <c r="S145" s="168"/>
      <c r="T145" s="169"/>
      <c r="U145" s="461" t="e">
        <f t="shared" si="168"/>
        <v>#DIV/0!</v>
      </c>
      <c r="V145" s="461" t="e">
        <f t="shared" si="169"/>
        <v>#DIV/0!</v>
      </c>
      <c r="W145" s="462" t="e">
        <f t="shared" si="170"/>
        <v>#DIV/0!</v>
      </c>
      <c r="X145" s="68"/>
      <c r="Y145" s="68"/>
      <c r="Z145" s="68"/>
      <c r="AA145" s="68"/>
      <c r="AB145" s="68"/>
      <c r="AC145" s="79" t="str">
        <f t="shared" si="171"/>
        <v>7: 100㎡未満</v>
      </c>
      <c r="AD145" s="69"/>
      <c r="AE145" s="69" t="str">
        <f t="shared" si="172"/>
        <v/>
      </c>
      <c r="AF145" s="170"/>
      <c r="AG145" s="170"/>
      <c r="AH145" s="171"/>
      <c r="AI145" s="170"/>
      <c r="AJ145" s="170"/>
      <c r="AK145" s="170"/>
      <c r="AL145" s="172"/>
      <c r="AM145" s="172"/>
      <c r="AN145" s="172"/>
      <c r="AO145" s="172"/>
      <c r="AP145" s="173"/>
      <c r="AQ145" s="463" t="str">
        <f t="shared" si="173"/>
        <v/>
      </c>
      <c r="AR145" s="464"/>
      <c r="AS145" s="464"/>
      <c r="AT145" s="464"/>
      <c r="AU145" s="464"/>
      <c r="AV145" s="464"/>
      <c r="AW145" s="464"/>
      <c r="AX145" s="464"/>
      <c r="AY145" s="464"/>
      <c r="AZ145" s="464"/>
      <c r="BA145" s="464"/>
      <c r="BB145" s="68">
        <f t="shared" si="174"/>
        <v>47</v>
      </c>
      <c r="BC145" s="68"/>
      <c r="BD145" s="68">
        <f t="shared" si="175"/>
        <v>47</v>
      </c>
      <c r="BE145" s="69" t="e">
        <f t="shared" si="176"/>
        <v>#REF!</v>
      </c>
      <c r="BF145" s="146"/>
      <c r="BG145" s="465"/>
      <c r="BH145" s="466"/>
      <c r="BI145" s="174"/>
      <c r="BJ145" s="175"/>
      <c r="BK145" s="467"/>
      <c r="BL145" s="465"/>
      <c r="BM145" s="441" t="str">
        <f t="shared" si="177"/>
        <v/>
      </c>
      <c r="BN145" s="663" t="s">
        <v>70</v>
      </c>
      <c r="BO145" s="663">
        <v>1</v>
      </c>
      <c r="BP145" s="441"/>
      <c r="BQ145" s="441"/>
      <c r="BR145" s="663"/>
      <c r="BS145" s="663"/>
      <c r="BT145" s="663"/>
      <c r="BU145" s="663"/>
      <c r="BV145" s="663"/>
      <c r="BW145" s="663"/>
      <c r="BX145" s="663"/>
      <c r="BY145" s="663"/>
      <c r="BZ145" s="441"/>
      <c r="CA145" s="695"/>
      <c r="CB145" s="696"/>
      <c r="CC145" s="499"/>
      <c r="CD145" s="192">
        <v>1</v>
      </c>
      <c r="CE145" s="177" t="str">
        <f>IF($I145="","",IFERROR(INDEX(#REF!,MATCH('一覧（改訂後・学校空調は中規模で表示ver）'!$I27,#REF!,0),MATCH($CD$4,#REF!,0)),""))</f>
        <v/>
      </c>
      <c r="CF145" s="178" t="str">
        <f t="shared" si="131"/>
        <v/>
      </c>
      <c r="CG145" s="176" t="str">
        <f t="shared" si="135"/>
        <v/>
      </c>
      <c r="CH145" s="179"/>
      <c r="CI145" s="106" t="str">
        <f t="shared" si="136"/>
        <v/>
      </c>
      <c r="CJ145" s="75" t="str">
        <f>IF(OR($CI145="",$I145=""),"",INDEX(#REF!,MATCH($I145,#REF!,0),MATCH(CI$4,#REF!,0)))</f>
        <v/>
      </c>
      <c r="CK145" s="180" t="str">
        <f t="shared" si="137"/>
        <v/>
      </c>
      <c r="CL145" s="75">
        <v>1</v>
      </c>
      <c r="CM145" s="181" t="str">
        <f t="shared" si="152"/>
        <v/>
      </c>
      <c r="CN145" s="107" t="e">
        <f>IF(OR(O145="",TYPE(O145)&lt;&gt;1),"",IF(OR(BM145="",INDEX(#REF!,MATCH('一覧（改訂後・学校空調は中規模で表示ver）'!$Q27,#REF!,0),MATCH('一覧（改訂後・学校空調は中規模で表示ver）'!CN$4,#REF!,0))="",INDEX(#REF!,MATCH('一覧（改訂後・学校空調は中規模で表示ver）'!$Q27,#REF!,0),MATCH('一覧（改訂後・学校空調は中規模で表示ver）'!CN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N$4,#REF!,0))+$L145)))</f>
        <v>#REF!</v>
      </c>
      <c r="CO145" s="75" t="e">
        <f>IF(OR(CN145="",$I145=""),"",IF(AND(CN145&lt;&gt;"",$CI145=CN145),INDEX(#REF!,MATCH($I145,#REF!,0),MATCH(CN$4,#REF!,0))+35,INDEX(#REF!,MATCH($I145,#REF!,0),MATCH(CN$4,#REF!,0))))</f>
        <v>#REF!</v>
      </c>
      <c r="CP145" s="180" t="e">
        <f t="shared" si="153"/>
        <v>#REF!</v>
      </c>
      <c r="CQ145" s="75">
        <v>1</v>
      </c>
      <c r="CR145" s="181" t="e">
        <f t="shared" si="154"/>
        <v>#REF!</v>
      </c>
      <c r="CS145" s="107" t="e">
        <f>IF(OR(O145="",TYPE(O145)&lt;&gt;1),"",IF(OR(BM145="",INDEX(#REF!,MATCH('一覧（改訂後・学校空調は中規模で表示ver）'!Q27,#REF!,0),MATCH(CS$4,#REF!,0))="",INDEX(#REF!,MATCH('一覧（改訂後・学校空調は中規模で表示ver）'!Q27,#REF!,0),MATCH(CS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S$4,#REF!,0))+$L145)))</f>
        <v>#REF!</v>
      </c>
      <c r="CT145" s="75" t="e">
        <f>IF(OR(CS145="",$I145=""),"",IF(BL145="中規模のみで残存維持",IF(AND($CI145=CS145,CS145&lt;&gt;""),INDEX(#REF!,MATCH($I145,#REF!,0),MATCH(CN$4,#REF!,0))+35,INDEX(#REF!,MATCH($I145,#REF!,0),MATCH(CN$4,#REF!,0))),IF(AND($CI145=CS145,CS145&lt;&gt;""),INDEX(#REF!,MATCH($I145,#REF!,0),MATCH(CI$4,#REF!,0))+35,INDEX(#REF!,MATCH($I145,#REF!,0),MATCH(CS$4,#REF!,0)))))</f>
        <v>#REF!</v>
      </c>
      <c r="CU145" s="180" t="e">
        <f t="shared" si="138"/>
        <v>#REF!</v>
      </c>
      <c r="CV145" s="75">
        <v>1</v>
      </c>
      <c r="CW145" s="181" t="e">
        <f t="shared" si="132"/>
        <v>#REF!</v>
      </c>
      <c r="CX145" s="107" t="e">
        <f>IF(OR(O145="",TYPE(O145)&lt;&gt;1),"",IF(OR(BM145="",,INDEX(#REF!,MATCH('一覧（改訂後・学校空調は中規模で表示ver）'!$Q27,#REF!,0),MATCH('一覧（改訂後・学校空調は中規模で表示ver）'!CX$4,#REF!,0))="",INDEX(#REF!,MATCH('一覧（改訂後・学校空調は中規模で表示ver）'!$Q27,#REF!,0),MATCH('一覧（改訂後・学校空調は中規模で表示ver）'!CX$4,#REF!,0))+L145&gt;=BM145),"",IF(OR(BL145="事後保全対応で更新",BL145="事後保全のみ更新せず"),"",INDEX(#REF!,MATCH('一覧（改訂後・学校空調は中規模で表示ver）'!$Q27,#REF!,0),MATCH('一覧（改訂後・学校空調は中規模で表示ver）'!CX$4,#REF!,0))+L145)))</f>
        <v>#REF!</v>
      </c>
      <c r="CY145" s="75" t="e">
        <f>IF(OR(CX145="",$I145=""),"",IF(AND(CX145&lt;&gt;"",$CI145=CX145),INDEX(#REF!,MATCH($I145,#REF!,0),MATCH(CI$4,#REF!,0))+35,INDEX(#REF!,MATCH($I145,#REF!,0),MATCH(CX$4,#REF!,0))))</f>
        <v>#REF!</v>
      </c>
      <c r="CZ145" s="180" t="e">
        <f t="shared" si="155"/>
        <v>#REF!</v>
      </c>
      <c r="DA145" s="75">
        <v>1</v>
      </c>
      <c r="DB145" s="182" t="e">
        <f t="shared" si="156"/>
        <v>#REF!</v>
      </c>
      <c r="DC145" s="109" t="str">
        <f t="shared" si="139"/>
        <v/>
      </c>
      <c r="DD145" s="76" t="str">
        <f t="shared" si="150"/>
        <v/>
      </c>
      <c r="DE145" s="82">
        <v>1</v>
      </c>
      <c r="DF145" s="183" t="str">
        <f t="shared" si="140"/>
        <v/>
      </c>
      <c r="DG145" s="85" t="str">
        <f>IF($DC145="","",INDEX(#REF!,MATCH($I145,#REF!,0),MATCH(DC$4,#REF!,0)))</f>
        <v/>
      </c>
      <c r="DH145" s="184" t="str">
        <f t="shared" si="157"/>
        <v/>
      </c>
      <c r="DI145" s="77">
        <v>3</v>
      </c>
      <c r="DJ145" s="185" t="str">
        <f t="shared" si="158"/>
        <v/>
      </c>
      <c r="DK145" s="78" t="str">
        <f t="shared" si="159"/>
        <v/>
      </c>
      <c r="DL145" s="75" t="str">
        <f>IF(OR(DK145="",$I145=""),"",IF(AND(DK145&lt;&gt;"",$CI145=DK145),INDEX(#REF!,MATCH($I145,#REF!,0),MATCH(DL$4,#REF!,0))+35,INDEX(#REF!,MATCH($I145,#REF!,0),MATCH(DL$4,#REF!,0))))</f>
        <v/>
      </c>
      <c r="DM145" s="180" t="str">
        <f t="shared" si="160"/>
        <v/>
      </c>
      <c r="DN145" s="75">
        <v>1</v>
      </c>
      <c r="DO145" s="181" t="str">
        <f t="shared" si="161"/>
        <v/>
      </c>
      <c r="DP145" s="78" t="str">
        <f t="shared" si="162"/>
        <v/>
      </c>
      <c r="DQ145" s="75" t="str">
        <f>IF(OR(DP145="",$I145=""),"",IF(AND($BM145=DP145,DP145&lt;&gt;""),INDEX(#REF!,MATCH($I145,#REF!,0),MATCH(DQ$4,#REF!,0))+35,INDEX(#REF!,MATCH($I145,#REF!,0),MATCH(DQ$4,#REF!,0))))</f>
        <v/>
      </c>
      <c r="DR145" s="180" t="str">
        <f t="shared" si="163"/>
        <v/>
      </c>
      <c r="DS145" s="75">
        <v>1</v>
      </c>
      <c r="DT145" s="181" t="str">
        <f t="shared" si="164"/>
        <v/>
      </c>
      <c r="DU145" s="78" t="str">
        <f t="shared" si="165"/>
        <v/>
      </c>
      <c r="DV145" s="75" t="str">
        <f>IF(OR(DU145="",$I145=""),"",IF(AND(DU145&lt;&gt;"",$CI145=DU145),INDEX(#REF!,MATCH($I145,#REF!,0),MATCH(DV$4,#REF!,0))+35,INDEX(#REF!,MATCH($I145,#REF!,0),MATCH(DV$4,#REF!,0))))</f>
        <v/>
      </c>
      <c r="DW145" s="180" t="str">
        <f t="shared" si="166"/>
        <v/>
      </c>
      <c r="DX145" s="75">
        <v>1</v>
      </c>
      <c r="DY145" s="154" t="str">
        <f t="shared" si="167"/>
        <v/>
      </c>
      <c r="DZ145" s="935"/>
      <c r="EA145" s="812"/>
      <c r="EB145" s="808"/>
      <c r="EC145" s="808"/>
      <c r="ED145" s="816"/>
      <c r="EE145" s="855"/>
      <c r="EF145" s="791"/>
      <c r="EG145" s="792"/>
      <c r="EH145" s="792"/>
      <c r="EI145" s="792"/>
      <c r="EJ145" s="803"/>
      <c r="EK145" s="791"/>
      <c r="EL145" s="792"/>
      <c r="EM145" s="792"/>
      <c r="EN145" s="792"/>
      <c r="EO145" s="790"/>
      <c r="EP145" s="787"/>
      <c r="EQ145" s="788"/>
      <c r="ER145" s="788"/>
      <c r="ES145" s="788"/>
      <c r="ET145" s="789"/>
      <c r="EU145" s="787"/>
      <c r="EV145" s="788"/>
      <c r="EW145" s="788"/>
      <c r="EX145" s="788"/>
      <c r="EY145" s="789"/>
      <c r="EZ145" s="787"/>
      <c r="FA145" s="792"/>
      <c r="FB145" s="792"/>
      <c r="FC145" s="788"/>
      <c r="FD145" s="790"/>
      <c r="FE145" s="791"/>
      <c r="FF145" s="806"/>
      <c r="FG145" s="835"/>
      <c r="FH145" s="835"/>
      <c r="FI145" s="804"/>
      <c r="FJ145" s="867"/>
      <c r="FK145" s="788"/>
      <c r="FL145" s="788"/>
      <c r="FM145" s="788"/>
      <c r="FN145" s="915"/>
      <c r="FO145" s="210"/>
      <c r="FP145" s="43"/>
      <c r="FQ145" s="43"/>
      <c r="FR145" s="55" t="str">
        <f t="shared" si="141"/>
        <v/>
      </c>
      <c r="FS145" s="43"/>
      <c r="FT145" s="56" t="str">
        <f>IF(AR145="","",INDEX($FZ$2:$GD$2,2,MATCH(AR145,#REF!,0)))</f>
        <v/>
      </c>
      <c r="FU145" s="57" t="str">
        <f>IF(AS145="","",INDEX($FZ$2:$GD$2,2,MATCH(AS145,#REF!,0)))</f>
        <v/>
      </c>
      <c r="FV145" s="57" t="str">
        <f>IF(AT145="","",INDEX($FZ$2:$GD$2,2,MATCH(AT145,#REF!,0)))</f>
        <v/>
      </c>
      <c r="FW145" s="57" t="str">
        <f>IF(AU145="","",INDEX($FZ$2:$GD$2,2,MATCH(AU145,#REF!,0)))</f>
        <v/>
      </c>
      <c r="FX145" s="57" t="str">
        <f>IF(AV145="","",INDEX($FZ$2:$GD$2,2,MATCH(AV145,#REF!,0)))</f>
        <v/>
      </c>
      <c r="FY145" s="57" t="str">
        <f>IF(AW145="","",INDEX($FZ$2:$GD$2,2,MATCH(AW145,#REF!,0)))</f>
        <v/>
      </c>
      <c r="FZ145" s="57" t="str">
        <f>IF(AX145="","",INDEX($FZ$2:$GD$2,2,MATCH(AX145,#REF!,0)))</f>
        <v/>
      </c>
      <c r="GA145" s="57" t="str">
        <f>IF(AY145="","",INDEX($FZ$2:$GD$2,2,MATCH(AY145,#REF!,0)))</f>
        <v/>
      </c>
      <c r="GB145" s="57" t="str">
        <f>IF(AZ145="","",INDEX($FZ$2:$GD$2,2,MATCH(AZ145,#REF!,0)))</f>
        <v/>
      </c>
      <c r="GC145" s="58" t="str">
        <f>IF(BA145="","",INDEX($FZ$2:$GD$2,2,MATCH(BA145,#REF!,0)))</f>
        <v/>
      </c>
      <c r="GD145" s="59" t="e">
        <f>SUMPRODUCT(FT145:GC145,#REF!)</f>
        <v>#REF!</v>
      </c>
      <c r="GE145" s="43"/>
      <c r="GF145" s="88" t="str">
        <f t="shared" si="142"/>
        <v/>
      </c>
      <c r="GG145" s="88" t="e">
        <f t="shared" si="143"/>
        <v>#REF!</v>
      </c>
      <c r="GH145" s="88" t="e">
        <f t="shared" si="144"/>
        <v>#REF!</v>
      </c>
      <c r="GI145" s="87" t="e">
        <f t="shared" si="145"/>
        <v>#REF!</v>
      </c>
      <c r="GJ145" s="87" t="str">
        <f t="shared" si="146"/>
        <v/>
      </c>
      <c r="GK145" s="87" t="str">
        <f t="shared" si="147"/>
        <v/>
      </c>
      <c r="GL145" s="87" t="str">
        <f t="shared" si="148"/>
        <v/>
      </c>
      <c r="GM145" s="87" t="str">
        <f t="shared" si="149"/>
        <v/>
      </c>
    </row>
    <row r="146" spans="1:195" s="13" customFormat="1" ht="22.5" customHeight="1" outlineLevel="1">
      <c r="A146" s="1014"/>
      <c r="B146" s="166"/>
      <c r="C146" s="494"/>
      <c r="D146" s="660" t="s">
        <v>374</v>
      </c>
      <c r="E146" s="991" t="s">
        <v>200</v>
      </c>
      <c r="F146" s="688">
        <v>1</v>
      </c>
      <c r="G146" s="688">
        <v>1</v>
      </c>
      <c r="H146" s="688">
        <v>1</v>
      </c>
      <c r="I146" s="663" t="s">
        <v>358</v>
      </c>
      <c r="J146" s="167"/>
      <c r="K146" s="165"/>
      <c r="L146" s="662">
        <v>1968</v>
      </c>
      <c r="M146" s="167" t="str">
        <f t="shared" si="151"/>
        <v>昭43</v>
      </c>
      <c r="N146" s="665">
        <f t="shared" si="134"/>
        <v>52</v>
      </c>
      <c r="O146" s="998">
        <v>601</v>
      </c>
      <c r="P146" s="693" t="s">
        <v>70</v>
      </c>
      <c r="Q146" s="68"/>
      <c r="R146" s="168"/>
      <c r="S146" s="168"/>
      <c r="T146" s="169"/>
      <c r="U146" s="461" t="e">
        <f t="shared" si="168"/>
        <v>#DIV/0!</v>
      </c>
      <c r="V146" s="461" t="e">
        <f t="shared" si="169"/>
        <v>#DIV/0!</v>
      </c>
      <c r="W146" s="462" t="e">
        <f t="shared" si="170"/>
        <v>#DIV/0!</v>
      </c>
      <c r="X146" s="68"/>
      <c r="Y146" s="68"/>
      <c r="Z146" s="68"/>
      <c r="AA146" s="68"/>
      <c r="AB146" s="68"/>
      <c r="AC146" s="79" t="str">
        <f t="shared" si="171"/>
        <v>4: 500㎡以上</v>
      </c>
      <c r="AD146" s="69"/>
      <c r="AE146" s="69" t="str">
        <f t="shared" si="172"/>
        <v/>
      </c>
      <c r="AF146" s="170"/>
      <c r="AG146" s="170"/>
      <c r="AH146" s="171"/>
      <c r="AI146" s="170"/>
      <c r="AJ146" s="170"/>
      <c r="AK146" s="170"/>
      <c r="AL146" s="172"/>
      <c r="AM146" s="172"/>
      <c r="AN146" s="172"/>
      <c r="AO146" s="172"/>
      <c r="AP146" s="173"/>
      <c r="AQ146" s="463" t="str">
        <f t="shared" si="173"/>
        <v/>
      </c>
      <c r="AR146" s="464"/>
      <c r="AS146" s="464"/>
      <c r="AT146" s="464"/>
      <c r="AU146" s="464"/>
      <c r="AV146" s="464"/>
      <c r="AW146" s="464"/>
      <c r="AX146" s="464"/>
      <c r="AY146" s="464"/>
      <c r="AZ146" s="464"/>
      <c r="BA146" s="464"/>
      <c r="BB146" s="68">
        <f t="shared" si="174"/>
        <v>47</v>
      </c>
      <c r="BC146" s="68"/>
      <c r="BD146" s="68">
        <f t="shared" si="175"/>
        <v>47</v>
      </c>
      <c r="BE146" s="69" t="e">
        <f t="shared" si="176"/>
        <v>#REF!</v>
      </c>
      <c r="BF146" s="146"/>
      <c r="BG146" s="465"/>
      <c r="BH146" s="466"/>
      <c r="BI146" s="174"/>
      <c r="BJ146" s="175"/>
      <c r="BK146" s="467"/>
      <c r="BL146" s="465"/>
      <c r="BM146" s="441" t="str">
        <f t="shared" si="177"/>
        <v/>
      </c>
      <c r="BN146" s="663" t="s">
        <v>70</v>
      </c>
      <c r="BO146" s="663">
        <v>2</v>
      </c>
      <c r="BP146" s="441"/>
      <c r="BQ146" s="441"/>
      <c r="BR146" s="663"/>
      <c r="BS146" s="663"/>
      <c r="BT146" s="663"/>
      <c r="BU146" s="663"/>
      <c r="BV146" s="663"/>
      <c r="BW146" s="663"/>
      <c r="BX146" s="663"/>
      <c r="BY146" s="663"/>
      <c r="BZ146" s="441"/>
      <c r="CA146" s="695"/>
      <c r="CB146" s="696"/>
      <c r="CC146" s="499"/>
      <c r="CD146" s="192">
        <v>1</v>
      </c>
      <c r="CE146" s="177" t="str">
        <f>IF($I146="","",IFERROR(INDEX(#REF!,MATCH('一覧（改訂後・学校空調は中規模で表示ver）'!$I13,#REF!,0),MATCH($CD$4,#REF!,0)),""))</f>
        <v/>
      </c>
      <c r="CF146" s="178" t="str">
        <f t="shared" si="131"/>
        <v/>
      </c>
      <c r="CG146" s="176" t="str">
        <f t="shared" si="135"/>
        <v/>
      </c>
      <c r="CH146" s="179"/>
      <c r="CI146" s="106" t="str">
        <f t="shared" si="136"/>
        <v/>
      </c>
      <c r="CJ146" s="75" t="str">
        <f>IF(OR($CI146="",$I146=""),"",INDEX(#REF!,MATCH($I146,#REF!,0),MATCH(CI$4,#REF!,0)))</f>
        <v/>
      </c>
      <c r="CK146" s="180" t="str">
        <f t="shared" si="137"/>
        <v/>
      </c>
      <c r="CL146" s="75">
        <v>1</v>
      </c>
      <c r="CM146" s="181" t="str">
        <f t="shared" si="152"/>
        <v/>
      </c>
      <c r="CN146" s="107" t="e">
        <f>IF(OR(O146="",TYPE(O146)&lt;&gt;1),"",IF(OR(BM146="",INDEX(#REF!,MATCH('一覧（改訂後・学校空調は中規模で表示ver）'!$Q13,#REF!,0),MATCH('一覧（改訂後・学校空調は中規模で表示ver）'!CN$4,#REF!,0))="",INDEX(#REF!,MATCH('一覧（改訂後・学校空調は中規模で表示ver）'!$Q13,#REF!,0),MATCH('一覧（改訂後・学校空調は中規模で表示ver）'!CN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N$4,#REF!,0))+$L146)))</f>
        <v>#REF!</v>
      </c>
      <c r="CO146" s="75" t="e">
        <f>IF(OR(CN146="",$I146=""),"",IF(AND(CN146&lt;&gt;"",$CI146=CN146),INDEX(#REF!,MATCH($I146,#REF!,0),MATCH(CN$4,#REF!,0))+35,INDEX(#REF!,MATCH($I146,#REF!,0),MATCH(CN$4,#REF!,0))))</f>
        <v>#REF!</v>
      </c>
      <c r="CP146" s="180" t="e">
        <f t="shared" si="153"/>
        <v>#REF!</v>
      </c>
      <c r="CQ146" s="75">
        <v>1</v>
      </c>
      <c r="CR146" s="181" t="e">
        <f t="shared" si="154"/>
        <v>#REF!</v>
      </c>
      <c r="CS146" s="107" t="e">
        <f>IF(OR(O146="",TYPE(O146)&lt;&gt;1),"",IF(OR(BM146="",INDEX(#REF!,MATCH('一覧（改訂後・学校空調は中規模で表示ver）'!Q13,#REF!,0),MATCH(CS$4,#REF!,0))="",INDEX(#REF!,MATCH('一覧（改訂後・学校空調は中規模で表示ver）'!Q13,#REF!,0),MATCH(CS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S$4,#REF!,0))+$L146)))</f>
        <v>#REF!</v>
      </c>
      <c r="CT146" s="75" t="e">
        <f>IF(OR(CS146="",$I146=""),"",IF(BL146="中規模のみで残存維持",IF(AND($CI146=CS146,CS146&lt;&gt;""),INDEX(#REF!,MATCH($I146,#REF!,0),MATCH(CN$4,#REF!,0))+35,INDEX(#REF!,MATCH($I146,#REF!,0),MATCH(CN$4,#REF!,0))),IF(AND($CI146=CS146,CS146&lt;&gt;""),INDEX(#REF!,MATCH($I146,#REF!,0),MATCH(CI$4,#REF!,0))+35,INDEX(#REF!,MATCH($I146,#REF!,0),MATCH(CS$4,#REF!,0)))))</f>
        <v>#REF!</v>
      </c>
      <c r="CU146" s="180" t="e">
        <f t="shared" si="138"/>
        <v>#REF!</v>
      </c>
      <c r="CV146" s="75">
        <v>1</v>
      </c>
      <c r="CW146" s="181" t="e">
        <f t="shared" si="132"/>
        <v>#REF!</v>
      </c>
      <c r="CX146" s="107" t="e">
        <f>IF(OR(O146="",TYPE(O146)&lt;&gt;1),"",IF(OR(BM146="",,INDEX(#REF!,MATCH('一覧（改訂後・学校空調は中規模で表示ver）'!$Q13,#REF!,0),MATCH('一覧（改訂後・学校空調は中規模で表示ver）'!CX$4,#REF!,0))="",INDEX(#REF!,MATCH('一覧（改訂後・学校空調は中規模で表示ver）'!$Q13,#REF!,0),MATCH('一覧（改訂後・学校空調は中規模で表示ver）'!CX$4,#REF!,0))+L146&gt;=BM146),"",IF(OR(BL146="事後保全対応で更新",BL146="事後保全のみ更新せず"),"",INDEX(#REF!,MATCH('一覧（改訂後・学校空調は中規模で表示ver）'!$Q13,#REF!,0),MATCH('一覧（改訂後・学校空調は中規模で表示ver）'!CX$4,#REF!,0))+L146)))</f>
        <v>#REF!</v>
      </c>
      <c r="CY146" s="75" t="e">
        <f>IF(OR(CX146="",$I146=""),"",IF(AND(CX146&lt;&gt;"",$CI146=CX146),INDEX(#REF!,MATCH($I146,#REF!,0),MATCH(CI$4,#REF!,0))+35,INDEX(#REF!,MATCH($I146,#REF!,0),MATCH(CX$4,#REF!,0))))</f>
        <v>#REF!</v>
      </c>
      <c r="CZ146" s="180" t="e">
        <f t="shared" si="155"/>
        <v>#REF!</v>
      </c>
      <c r="DA146" s="75">
        <v>1</v>
      </c>
      <c r="DB146" s="182" t="e">
        <f t="shared" si="156"/>
        <v>#REF!</v>
      </c>
      <c r="DC146" s="109" t="str">
        <f t="shared" si="139"/>
        <v/>
      </c>
      <c r="DD146" s="76" t="str">
        <f t="shared" si="150"/>
        <v/>
      </c>
      <c r="DE146" s="82">
        <v>1</v>
      </c>
      <c r="DF146" s="183" t="str">
        <f t="shared" si="140"/>
        <v/>
      </c>
      <c r="DG146" s="85" t="str">
        <f>IF($DC146="","",INDEX(#REF!,MATCH($I146,#REF!,0),MATCH(DC$4,#REF!,0)))</f>
        <v/>
      </c>
      <c r="DH146" s="184" t="str">
        <f t="shared" si="157"/>
        <v/>
      </c>
      <c r="DI146" s="77">
        <v>3</v>
      </c>
      <c r="DJ146" s="185" t="str">
        <f t="shared" si="158"/>
        <v/>
      </c>
      <c r="DK146" s="78" t="str">
        <f t="shared" si="159"/>
        <v/>
      </c>
      <c r="DL146" s="75" t="str">
        <f>IF(OR(DK146="",$I146=""),"",IF(AND(DK146&lt;&gt;"",$CI146=DK146),INDEX(#REF!,MATCH($I146,#REF!,0),MATCH(DL$4,#REF!,0))+35,INDEX(#REF!,MATCH($I146,#REF!,0),MATCH(DL$4,#REF!,0))))</f>
        <v/>
      </c>
      <c r="DM146" s="180" t="str">
        <f t="shared" si="160"/>
        <v/>
      </c>
      <c r="DN146" s="75">
        <v>1</v>
      </c>
      <c r="DO146" s="181" t="str">
        <f t="shared" si="161"/>
        <v/>
      </c>
      <c r="DP146" s="78" t="str">
        <f t="shared" si="162"/>
        <v/>
      </c>
      <c r="DQ146" s="75" t="str">
        <f>IF(OR(DP146="",$I146=""),"",IF(AND($BM146=DP146,DP146&lt;&gt;""),INDEX(#REF!,MATCH($I146,#REF!,0),MATCH(DQ$4,#REF!,0))+35,INDEX(#REF!,MATCH($I146,#REF!,0),MATCH(DQ$4,#REF!,0))))</f>
        <v/>
      </c>
      <c r="DR146" s="180" t="str">
        <f t="shared" si="163"/>
        <v/>
      </c>
      <c r="DS146" s="75">
        <v>1</v>
      </c>
      <c r="DT146" s="181" t="str">
        <f t="shared" si="164"/>
        <v/>
      </c>
      <c r="DU146" s="78" t="str">
        <f t="shared" si="165"/>
        <v/>
      </c>
      <c r="DV146" s="75" t="str">
        <f>IF(OR(DU146="",$I146=""),"",IF(AND(DU146&lt;&gt;"",$CI146=DU146),INDEX(#REF!,MATCH($I146,#REF!,0),MATCH(DV$4,#REF!,0))+35,INDEX(#REF!,MATCH($I146,#REF!,0),MATCH(DV$4,#REF!,0))))</f>
        <v/>
      </c>
      <c r="DW146" s="180" t="str">
        <f t="shared" si="166"/>
        <v/>
      </c>
      <c r="DX146" s="75">
        <v>1</v>
      </c>
      <c r="DY146" s="154" t="str">
        <f t="shared" si="167"/>
        <v/>
      </c>
      <c r="DZ146" s="935"/>
      <c r="EA146" s="812"/>
      <c r="EB146" s="808"/>
      <c r="EC146" s="808"/>
      <c r="ED146" s="816"/>
      <c r="EE146" s="855"/>
      <c r="EF146" s="802"/>
      <c r="EG146" s="792"/>
      <c r="EH146" s="792"/>
      <c r="EI146" s="792"/>
      <c r="EJ146" s="790"/>
      <c r="EK146" s="791"/>
      <c r="EL146" s="779"/>
      <c r="EM146" s="779"/>
      <c r="EN146" s="779"/>
      <c r="EO146" s="771"/>
      <c r="EP146" s="765"/>
      <c r="EQ146" s="835"/>
      <c r="ER146" s="788"/>
      <c r="ES146" s="788"/>
      <c r="ET146" s="789"/>
      <c r="EU146" s="787"/>
      <c r="EV146" s="788"/>
      <c r="EW146" s="788"/>
      <c r="EX146" s="788"/>
      <c r="EY146" s="789"/>
      <c r="EZ146" s="787"/>
      <c r="FA146" s="792"/>
      <c r="FB146" s="792"/>
      <c r="FC146" s="788"/>
      <c r="FD146" s="790"/>
      <c r="FE146" s="791"/>
      <c r="FF146" s="838"/>
      <c r="FG146" s="838"/>
      <c r="FH146" s="838"/>
      <c r="FI146" s="933"/>
      <c r="FJ146" s="867"/>
      <c r="FK146" s="788"/>
      <c r="FL146" s="788"/>
      <c r="FM146" s="788"/>
      <c r="FN146" s="915"/>
      <c r="FO146" s="210"/>
      <c r="FP146" s="43"/>
      <c r="FQ146" s="43"/>
      <c r="FR146" s="55" t="str">
        <f t="shared" si="141"/>
        <v/>
      </c>
      <c r="FS146" s="43"/>
      <c r="FT146" s="56" t="str">
        <f>IF(AR146="","",INDEX($FZ$2:$GD$2,2,MATCH(AR146,#REF!,0)))</f>
        <v/>
      </c>
      <c r="FU146" s="57" t="str">
        <f>IF(AS146="","",INDEX($FZ$2:$GD$2,2,MATCH(AS146,#REF!,0)))</f>
        <v/>
      </c>
      <c r="FV146" s="57" t="str">
        <f>IF(AT146="","",INDEX($FZ$2:$GD$2,2,MATCH(AT146,#REF!,0)))</f>
        <v/>
      </c>
      <c r="FW146" s="57" t="str">
        <f>IF(AU146="","",INDEX($FZ$2:$GD$2,2,MATCH(AU146,#REF!,0)))</f>
        <v/>
      </c>
      <c r="FX146" s="57" t="str">
        <f>IF(AV146="","",INDEX($FZ$2:$GD$2,2,MATCH(AV146,#REF!,0)))</f>
        <v/>
      </c>
      <c r="FY146" s="57" t="str">
        <f>IF(AW146="","",INDEX($FZ$2:$GD$2,2,MATCH(AW146,#REF!,0)))</f>
        <v/>
      </c>
      <c r="FZ146" s="57" t="str">
        <f>IF(AX146="","",INDEX($FZ$2:$GD$2,2,MATCH(AX146,#REF!,0)))</f>
        <v/>
      </c>
      <c r="GA146" s="57" t="str">
        <f>IF(AY146="","",INDEX($FZ$2:$GD$2,2,MATCH(AY146,#REF!,0)))</f>
        <v/>
      </c>
      <c r="GB146" s="57" t="str">
        <f>IF(AZ146="","",INDEX($FZ$2:$GD$2,2,MATCH(AZ146,#REF!,0)))</f>
        <v/>
      </c>
      <c r="GC146" s="58" t="str">
        <f>IF(BA146="","",INDEX($FZ$2:$GD$2,2,MATCH(BA146,#REF!,0)))</f>
        <v/>
      </c>
      <c r="GD146" s="59" t="e">
        <f>SUMPRODUCT(FT146:GC146,#REF!)</f>
        <v>#REF!</v>
      </c>
      <c r="GE146" s="43"/>
      <c r="GF146" s="88" t="str">
        <f t="shared" si="142"/>
        <v/>
      </c>
      <c r="GG146" s="88" t="e">
        <f t="shared" si="143"/>
        <v>#REF!</v>
      </c>
      <c r="GH146" s="88" t="e">
        <f t="shared" si="144"/>
        <v>#REF!</v>
      </c>
      <c r="GI146" s="87" t="e">
        <f t="shared" si="145"/>
        <v>#REF!</v>
      </c>
      <c r="GJ146" s="87" t="str">
        <f t="shared" si="146"/>
        <v/>
      </c>
      <c r="GK146" s="87" t="str">
        <f t="shared" si="147"/>
        <v/>
      </c>
      <c r="GL146" s="87" t="str">
        <f t="shared" si="148"/>
        <v/>
      </c>
      <c r="GM146" s="87" t="str">
        <f t="shared" si="149"/>
        <v/>
      </c>
    </row>
    <row r="147" spans="1:195" s="13" customFormat="1" ht="22.5" customHeight="1" outlineLevel="1">
      <c r="A147" s="1014"/>
      <c r="B147" s="166"/>
      <c r="C147" s="494"/>
      <c r="D147" s="660" t="s">
        <v>374</v>
      </c>
      <c r="E147" s="991" t="s">
        <v>199</v>
      </c>
      <c r="F147" s="688"/>
      <c r="G147" s="688"/>
      <c r="H147" s="688">
        <v>1</v>
      </c>
      <c r="I147" s="663" t="s">
        <v>358</v>
      </c>
      <c r="J147" s="167"/>
      <c r="K147" s="165"/>
      <c r="L147" s="662">
        <v>1976</v>
      </c>
      <c r="M147" s="167" t="str">
        <f t="shared" si="151"/>
        <v>昭51</v>
      </c>
      <c r="N147" s="665">
        <f t="shared" si="134"/>
        <v>44</v>
      </c>
      <c r="O147" s="998">
        <v>258</v>
      </c>
      <c r="P147" s="693" t="s">
        <v>68</v>
      </c>
      <c r="Q147" s="68"/>
      <c r="R147" s="168"/>
      <c r="S147" s="168"/>
      <c r="T147" s="169"/>
      <c r="U147" s="461" t="e">
        <f t="shared" si="168"/>
        <v>#DIV/0!</v>
      </c>
      <c r="V147" s="461" t="e">
        <f t="shared" si="169"/>
        <v>#DIV/0!</v>
      </c>
      <c r="W147" s="462" t="e">
        <f t="shared" si="170"/>
        <v>#DIV/0!</v>
      </c>
      <c r="X147" s="68"/>
      <c r="Y147" s="68"/>
      <c r="Z147" s="68"/>
      <c r="AA147" s="68"/>
      <c r="AB147" s="68"/>
      <c r="AC147" s="79" t="str">
        <f t="shared" si="171"/>
        <v>5: 200㎡以上</v>
      </c>
      <c r="AD147" s="69"/>
      <c r="AE147" s="69" t="str">
        <f t="shared" si="172"/>
        <v/>
      </c>
      <c r="AF147" s="170"/>
      <c r="AG147" s="170"/>
      <c r="AH147" s="171"/>
      <c r="AI147" s="170"/>
      <c r="AJ147" s="170"/>
      <c r="AK147" s="170"/>
      <c r="AL147" s="172"/>
      <c r="AM147" s="172"/>
      <c r="AN147" s="172"/>
      <c r="AO147" s="172"/>
      <c r="AP147" s="173"/>
      <c r="AQ147" s="463" t="str">
        <f t="shared" si="173"/>
        <v/>
      </c>
      <c r="AR147" s="464"/>
      <c r="AS147" s="464"/>
      <c r="AT147" s="464"/>
      <c r="AU147" s="464"/>
      <c r="AV147" s="464"/>
      <c r="AW147" s="464"/>
      <c r="AX147" s="464"/>
      <c r="AY147" s="464"/>
      <c r="AZ147" s="464"/>
      <c r="BA147" s="464"/>
      <c r="BB147" s="68">
        <f t="shared" si="174"/>
        <v>39</v>
      </c>
      <c r="BC147" s="68"/>
      <c r="BD147" s="68">
        <f t="shared" si="175"/>
        <v>39</v>
      </c>
      <c r="BE147" s="69" t="e">
        <f t="shared" si="176"/>
        <v>#REF!</v>
      </c>
      <c r="BF147" s="146"/>
      <c r="BG147" s="465"/>
      <c r="BH147" s="466"/>
      <c r="BI147" s="174"/>
      <c r="BJ147" s="175"/>
      <c r="BK147" s="467"/>
      <c r="BL147" s="465"/>
      <c r="BM147" s="441" t="str">
        <f t="shared" si="177"/>
        <v/>
      </c>
      <c r="BN147" s="663" t="s">
        <v>68</v>
      </c>
      <c r="BO147" s="663">
        <v>1</v>
      </c>
      <c r="BP147" s="441"/>
      <c r="BQ147" s="441"/>
      <c r="BR147" s="663"/>
      <c r="BS147" s="663"/>
      <c r="BT147" s="663"/>
      <c r="BU147" s="663"/>
      <c r="BV147" s="663"/>
      <c r="BW147" s="663"/>
      <c r="BX147" s="663"/>
      <c r="BY147" s="663"/>
      <c r="BZ147" s="441"/>
      <c r="CA147" s="695"/>
      <c r="CB147" s="696"/>
      <c r="CC147" s="499"/>
      <c r="CD147" s="192">
        <v>1</v>
      </c>
      <c r="CE147" s="177" t="str">
        <f>IF($I147="","",IFERROR(INDEX(#REF!,MATCH('一覧（改訂後・学校空調は中規模で表示ver）'!$I17,#REF!,0),MATCH($CD$4,#REF!,0)),""))</f>
        <v/>
      </c>
      <c r="CF147" s="178" t="str">
        <f t="shared" si="131"/>
        <v/>
      </c>
      <c r="CG147" s="176" t="str">
        <f t="shared" si="135"/>
        <v/>
      </c>
      <c r="CH147" s="179"/>
      <c r="CI147" s="106" t="str">
        <f t="shared" si="136"/>
        <v/>
      </c>
      <c r="CJ147" s="75" t="str">
        <f>IF(OR($CI147="",$I147=""),"",INDEX(#REF!,MATCH($I147,#REF!,0),MATCH(CI$4,#REF!,0)))</f>
        <v/>
      </c>
      <c r="CK147" s="180" t="str">
        <f t="shared" si="137"/>
        <v/>
      </c>
      <c r="CL147" s="75">
        <v>2</v>
      </c>
      <c r="CM147" s="181" t="str">
        <f t="shared" si="152"/>
        <v/>
      </c>
      <c r="CN147" s="107" t="e">
        <f>IF(OR(O147="",TYPE(O147)&lt;&gt;1),"",IF(OR(BM147="",INDEX(#REF!,MATCH('一覧（改訂後・学校空調は中規模で表示ver）'!$Q17,#REF!,0),MATCH('一覧（改訂後・学校空調は中規模で表示ver）'!CN$4,#REF!,0))="",INDEX(#REF!,MATCH('一覧（改訂後・学校空調は中規模で表示ver）'!$Q17,#REF!,0),MATCH('一覧（改訂後・学校空調は中規模で表示ver）'!CN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N$4,#REF!,0))+$L147)))</f>
        <v>#REF!</v>
      </c>
      <c r="CO147" s="75" t="e">
        <f>IF(OR(CN147="",$I147=""),"",IF(AND(CN147&lt;&gt;"",$CI147=CN147),INDEX(#REF!,MATCH($I147,#REF!,0),MATCH(CN$4,#REF!,0))+35,INDEX(#REF!,MATCH($I147,#REF!,0),MATCH(CN$4,#REF!,0))))</f>
        <v>#REF!</v>
      </c>
      <c r="CP147" s="180" t="e">
        <f t="shared" si="153"/>
        <v>#REF!</v>
      </c>
      <c r="CQ147" s="75">
        <v>1</v>
      </c>
      <c r="CR147" s="181" t="e">
        <f t="shared" si="154"/>
        <v>#REF!</v>
      </c>
      <c r="CS147" s="107" t="e">
        <f>IF(OR(O147="",TYPE(O147)&lt;&gt;1),"",IF(OR(BM147="",INDEX(#REF!,MATCH('一覧（改訂後・学校空調は中規模で表示ver）'!Q17,#REF!,0),MATCH(CS$4,#REF!,0))="",INDEX(#REF!,MATCH('一覧（改訂後・学校空調は中規模で表示ver）'!Q17,#REF!,0),MATCH(CS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S$4,#REF!,0))+$L147)))</f>
        <v>#REF!</v>
      </c>
      <c r="CT147" s="75" t="e">
        <f>IF(OR(CS147="",$I147=""),"",IF(BL147="中規模のみで残存維持",IF(AND($CI147=CS147,CS147&lt;&gt;""),INDEX(#REF!,MATCH($I147,#REF!,0),MATCH(CN$4,#REF!,0))+35,INDEX(#REF!,MATCH($I147,#REF!,0),MATCH(CN$4,#REF!,0))),IF(AND($CI147=CS147,CS147&lt;&gt;""),INDEX(#REF!,MATCH($I147,#REF!,0),MATCH(CI$4,#REF!,0))+35,INDEX(#REF!,MATCH($I147,#REF!,0),MATCH(CS$4,#REF!,0)))))</f>
        <v>#REF!</v>
      </c>
      <c r="CU147" s="180" t="e">
        <f t="shared" si="138"/>
        <v>#REF!</v>
      </c>
      <c r="CV147" s="75">
        <v>1</v>
      </c>
      <c r="CW147" s="181" t="e">
        <f t="shared" si="132"/>
        <v>#REF!</v>
      </c>
      <c r="CX147" s="107" t="e">
        <f>IF(OR(O147="",TYPE(O147)&lt;&gt;1),"",IF(OR(BM147="",,INDEX(#REF!,MATCH('一覧（改訂後・学校空調は中規模で表示ver）'!$Q17,#REF!,0),MATCH('一覧（改訂後・学校空調は中規模で表示ver）'!CX$4,#REF!,0))="",INDEX(#REF!,MATCH('一覧（改訂後・学校空調は中規模で表示ver）'!$Q17,#REF!,0),MATCH('一覧（改訂後・学校空調は中規模で表示ver）'!CX$4,#REF!,0))+L147&gt;=BM147),"",IF(OR(BL147="事後保全対応で更新",BL147="事後保全のみ更新せず"),"",INDEX(#REF!,MATCH('一覧（改訂後・学校空調は中規模で表示ver）'!$Q17,#REF!,0),MATCH('一覧（改訂後・学校空調は中規模で表示ver）'!CX$4,#REF!,0))+L147)))</f>
        <v>#REF!</v>
      </c>
      <c r="CY147" s="75" t="e">
        <f>IF(OR(CX147="",$I147=""),"",IF(AND(CX147&lt;&gt;"",$CI147=CX147),INDEX(#REF!,MATCH($I147,#REF!,0),MATCH(CI$4,#REF!,0))+35,INDEX(#REF!,MATCH($I147,#REF!,0),MATCH(CX$4,#REF!,0))))</f>
        <v>#REF!</v>
      </c>
      <c r="CZ147" s="180" t="e">
        <f t="shared" si="155"/>
        <v>#REF!</v>
      </c>
      <c r="DA147" s="75">
        <v>1</v>
      </c>
      <c r="DB147" s="182" t="e">
        <f t="shared" si="156"/>
        <v>#REF!</v>
      </c>
      <c r="DC147" s="109" t="str">
        <f t="shared" si="139"/>
        <v/>
      </c>
      <c r="DD147" s="76" t="str">
        <f t="shared" si="150"/>
        <v/>
      </c>
      <c r="DE147" s="82">
        <v>1</v>
      </c>
      <c r="DF147" s="183" t="str">
        <f t="shared" si="140"/>
        <v/>
      </c>
      <c r="DG147" s="85" t="str">
        <f>IF($DC147="","",INDEX(#REF!,MATCH($I147,#REF!,0),MATCH(DC$4,#REF!,0)))</f>
        <v/>
      </c>
      <c r="DH147" s="184" t="str">
        <f t="shared" si="157"/>
        <v/>
      </c>
      <c r="DI147" s="77">
        <v>3</v>
      </c>
      <c r="DJ147" s="185" t="str">
        <f t="shared" si="158"/>
        <v/>
      </c>
      <c r="DK147" s="78" t="str">
        <f t="shared" si="159"/>
        <v/>
      </c>
      <c r="DL147" s="75" t="str">
        <f>IF(OR(DK147="",$I147=""),"",IF(AND(DK147&lt;&gt;"",$CI147=DK147),INDEX(#REF!,MATCH($I147,#REF!,0),MATCH(DL$4,#REF!,0))+35,INDEX(#REF!,MATCH($I147,#REF!,0),MATCH(DL$4,#REF!,0))))</f>
        <v/>
      </c>
      <c r="DM147" s="180" t="str">
        <f t="shared" si="160"/>
        <v/>
      </c>
      <c r="DN147" s="75">
        <v>1</v>
      </c>
      <c r="DO147" s="181" t="str">
        <f t="shared" si="161"/>
        <v/>
      </c>
      <c r="DP147" s="78" t="str">
        <f t="shared" si="162"/>
        <v/>
      </c>
      <c r="DQ147" s="75" t="str">
        <f>IF(OR(DP147="",$I147=""),"",IF(AND($BM147=DP147,DP147&lt;&gt;""),INDEX(#REF!,MATCH($I147,#REF!,0),MATCH(DQ$4,#REF!,0))+35,INDEX(#REF!,MATCH($I147,#REF!,0),MATCH(DQ$4,#REF!,0))))</f>
        <v/>
      </c>
      <c r="DR147" s="180" t="str">
        <f t="shared" si="163"/>
        <v/>
      </c>
      <c r="DS147" s="75">
        <v>1</v>
      </c>
      <c r="DT147" s="181" t="str">
        <f t="shared" si="164"/>
        <v/>
      </c>
      <c r="DU147" s="78" t="str">
        <f t="shared" si="165"/>
        <v/>
      </c>
      <c r="DV147" s="75" t="str">
        <f>IF(OR(DU147="",$I147=""),"",IF(AND(DU147&lt;&gt;"",$CI147=DU147),INDEX(#REF!,MATCH($I147,#REF!,0),MATCH(DV$4,#REF!,0))+35,INDEX(#REF!,MATCH($I147,#REF!,0),MATCH(DV$4,#REF!,0))))</f>
        <v/>
      </c>
      <c r="DW147" s="180" t="str">
        <f t="shared" si="166"/>
        <v/>
      </c>
      <c r="DX147" s="75">
        <v>1</v>
      </c>
      <c r="DY147" s="154" t="str">
        <f t="shared" si="167"/>
        <v/>
      </c>
      <c r="DZ147" s="935"/>
      <c r="EA147" s="812"/>
      <c r="EB147" s="838"/>
      <c r="EC147" s="838"/>
      <c r="ED147" s="836" t="s">
        <v>626</v>
      </c>
      <c r="EE147" s="855"/>
      <c r="EF147" s="802"/>
      <c r="EG147" s="792"/>
      <c r="EH147" s="792"/>
      <c r="EI147" s="792"/>
      <c r="EJ147" s="790"/>
      <c r="EK147" s="791"/>
      <c r="EL147" s="779"/>
      <c r="EM147" s="779"/>
      <c r="EN147" s="779"/>
      <c r="EO147" s="789"/>
      <c r="EP147" s="787"/>
      <c r="EQ147" s="788"/>
      <c r="ER147" s="788"/>
      <c r="ES147" s="788"/>
      <c r="ET147" s="789"/>
      <c r="EU147" s="787"/>
      <c r="EV147" s="788"/>
      <c r="EW147" s="788"/>
      <c r="EX147" s="788"/>
      <c r="EY147" s="789"/>
      <c r="EZ147" s="787"/>
      <c r="FA147" s="792"/>
      <c r="FB147" s="792"/>
      <c r="FC147" s="788"/>
      <c r="FD147" s="790"/>
      <c r="FE147" s="791"/>
      <c r="FF147" s="838"/>
      <c r="FG147" s="838"/>
      <c r="FH147" s="838"/>
      <c r="FI147" s="933"/>
      <c r="FJ147" s="867"/>
      <c r="FK147" s="788"/>
      <c r="FL147" s="788"/>
      <c r="FM147" s="788"/>
      <c r="FN147" s="915"/>
      <c r="FO147" s="210"/>
      <c r="FP147" s="43"/>
      <c r="FQ147" s="43"/>
      <c r="FR147" s="55" t="str">
        <f t="shared" si="141"/>
        <v/>
      </c>
      <c r="FS147" s="43"/>
      <c r="FT147" s="56" t="str">
        <f>IF(AR147="","",INDEX($FZ$2:$GD$2,2,MATCH(AR147,#REF!,0)))</f>
        <v/>
      </c>
      <c r="FU147" s="57" t="str">
        <f>IF(AS147="","",INDEX($FZ$2:$GD$2,2,MATCH(AS147,#REF!,0)))</f>
        <v/>
      </c>
      <c r="FV147" s="57" t="str">
        <f>IF(AT147="","",INDEX($FZ$2:$GD$2,2,MATCH(AT147,#REF!,0)))</f>
        <v/>
      </c>
      <c r="FW147" s="57" t="str">
        <f>IF(AU147="","",INDEX($FZ$2:$GD$2,2,MATCH(AU147,#REF!,0)))</f>
        <v/>
      </c>
      <c r="FX147" s="57" t="str">
        <f>IF(AV147="","",INDEX($FZ$2:$GD$2,2,MATCH(AV147,#REF!,0)))</f>
        <v/>
      </c>
      <c r="FY147" s="57" t="str">
        <f>IF(AW147="","",INDEX($FZ$2:$GD$2,2,MATCH(AW147,#REF!,0)))</f>
        <v/>
      </c>
      <c r="FZ147" s="57" t="str">
        <f>IF(AX147="","",INDEX($FZ$2:$GD$2,2,MATCH(AX147,#REF!,0)))</f>
        <v/>
      </c>
      <c r="GA147" s="57" t="str">
        <f>IF(AY147="","",INDEX($FZ$2:$GD$2,2,MATCH(AY147,#REF!,0)))</f>
        <v/>
      </c>
      <c r="GB147" s="57" t="str">
        <f>IF(AZ147="","",INDEX($FZ$2:$GD$2,2,MATCH(AZ147,#REF!,0)))</f>
        <v/>
      </c>
      <c r="GC147" s="58" t="str">
        <f>IF(BA147="","",INDEX($FZ$2:$GD$2,2,MATCH(BA147,#REF!,0)))</f>
        <v/>
      </c>
      <c r="GD147" s="59" t="e">
        <f>SUMPRODUCT(FT147:GC147,#REF!)</f>
        <v>#REF!</v>
      </c>
      <c r="GE147" s="43"/>
      <c r="GF147" s="88" t="str">
        <f t="shared" si="142"/>
        <v/>
      </c>
      <c r="GG147" s="88" t="e">
        <f t="shared" si="143"/>
        <v>#REF!</v>
      </c>
      <c r="GH147" s="88" t="e">
        <f t="shared" si="144"/>
        <v>#REF!</v>
      </c>
      <c r="GI147" s="87" t="e">
        <f t="shared" si="145"/>
        <v>#REF!</v>
      </c>
      <c r="GJ147" s="87" t="str">
        <f t="shared" si="146"/>
        <v/>
      </c>
      <c r="GK147" s="87" t="str">
        <f t="shared" si="147"/>
        <v/>
      </c>
      <c r="GL147" s="87" t="str">
        <f t="shared" si="148"/>
        <v/>
      </c>
      <c r="GM147" s="87" t="str">
        <f t="shared" si="149"/>
        <v/>
      </c>
    </row>
    <row r="148" spans="1:195" s="13" customFormat="1" ht="22.5" customHeight="1" outlineLevel="1">
      <c r="A148" s="1014"/>
      <c r="B148" s="166"/>
      <c r="C148" s="494"/>
      <c r="D148" s="660" t="s">
        <v>374</v>
      </c>
      <c r="E148" s="991" t="s">
        <v>198</v>
      </c>
      <c r="F148" s="688"/>
      <c r="G148" s="688"/>
      <c r="H148" s="688">
        <v>1</v>
      </c>
      <c r="I148" s="663" t="s">
        <v>358</v>
      </c>
      <c r="J148" s="167"/>
      <c r="K148" s="165"/>
      <c r="L148" s="662">
        <v>1986</v>
      </c>
      <c r="M148" s="167" t="str">
        <f t="shared" si="151"/>
        <v>昭61</v>
      </c>
      <c r="N148" s="665">
        <f t="shared" si="134"/>
        <v>34</v>
      </c>
      <c r="O148" s="998">
        <v>2686</v>
      </c>
      <c r="P148" s="693" t="s">
        <v>68</v>
      </c>
      <c r="Q148" s="68"/>
      <c r="R148" s="168"/>
      <c r="S148" s="168"/>
      <c r="T148" s="169"/>
      <c r="U148" s="461" t="e">
        <f t="shared" si="168"/>
        <v>#DIV/0!</v>
      </c>
      <c r="V148" s="461" t="e">
        <f t="shared" si="169"/>
        <v>#DIV/0!</v>
      </c>
      <c r="W148" s="462" t="e">
        <f t="shared" si="170"/>
        <v>#DIV/0!</v>
      </c>
      <c r="X148" s="68"/>
      <c r="Y148" s="68"/>
      <c r="Z148" s="68"/>
      <c r="AA148" s="68"/>
      <c r="AB148" s="68"/>
      <c r="AC148" s="79" t="str">
        <f t="shared" si="171"/>
        <v>3: 1,000㎡以上</v>
      </c>
      <c r="AD148" s="69"/>
      <c r="AE148" s="69" t="str">
        <f t="shared" si="172"/>
        <v/>
      </c>
      <c r="AF148" s="170"/>
      <c r="AG148" s="170"/>
      <c r="AH148" s="171"/>
      <c r="AI148" s="170"/>
      <c r="AJ148" s="170"/>
      <c r="AK148" s="170"/>
      <c r="AL148" s="172"/>
      <c r="AM148" s="172"/>
      <c r="AN148" s="172"/>
      <c r="AO148" s="172"/>
      <c r="AP148" s="173"/>
      <c r="AQ148" s="463" t="str">
        <f t="shared" si="173"/>
        <v/>
      </c>
      <c r="AR148" s="464"/>
      <c r="AS148" s="464"/>
      <c r="AT148" s="464"/>
      <c r="AU148" s="464"/>
      <c r="AV148" s="464"/>
      <c r="AW148" s="464"/>
      <c r="AX148" s="464"/>
      <c r="AY148" s="464"/>
      <c r="AZ148" s="464"/>
      <c r="BA148" s="464"/>
      <c r="BB148" s="68">
        <f t="shared" si="174"/>
        <v>29</v>
      </c>
      <c r="BC148" s="68"/>
      <c r="BD148" s="68">
        <f t="shared" si="175"/>
        <v>29</v>
      </c>
      <c r="BE148" s="69" t="e">
        <f t="shared" si="176"/>
        <v>#REF!</v>
      </c>
      <c r="BF148" s="146"/>
      <c r="BG148" s="465"/>
      <c r="BH148" s="468"/>
      <c r="BI148" s="174"/>
      <c r="BJ148" s="175"/>
      <c r="BK148" s="467"/>
      <c r="BL148" s="465"/>
      <c r="BM148" s="447" t="str">
        <f t="shared" si="177"/>
        <v/>
      </c>
      <c r="BN148" s="663" t="s">
        <v>68</v>
      </c>
      <c r="BO148" s="663">
        <v>3</v>
      </c>
      <c r="BP148" s="447"/>
      <c r="BQ148" s="447"/>
      <c r="BR148" s="663"/>
      <c r="BS148" s="663"/>
      <c r="BT148" s="663"/>
      <c r="BU148" s="663"/>
      <c r="BV148" s="663"/>
      <c r="BW148" s="663"/>
      <c r="BX148" s="663"/>
      <c r="BY148" s="663"/>
      <c r="BZ148" s="447"/>
      <c r="CA148" s="695"/>
      <c r="CB148" s="696"/>
      <c r="CC148" s="501"/>
      <c r="CD148" s="192">
        <v>1</v>
      </c>
      <c r="CE148" s="177" t="str">
        <f>IF($I148="","",IFERROR(INDEX(#REF!,MATCH('一覧（改訂後・学校空調は中規模で表示ver）'!$I43,#REF!,0),MATCH($CD$4,#REF!,0)),""))</f>
        <v/>
      </c>
      <c r="CF148" s="178" t="str">
        <f t="shared" si="131"/>
        <v/>
      </c>
      <c r="CG148" s="186" t="str">
        <f t="shared" si="135"/>
        <v/>
      </c>
      <c r="CH148" s="187"/>
      <c r="CI148" s="106" t="str">
        <f t="shared" si="136"/>
        <v/>
      </c>
      <c r="CJ148" s="75" t="str">
        <f>IF(OR($CI148="",$I148=""),"",INDEX(#REF!,MATCH($I148,#REF!,0),MATCH(CI$4,#REF!,0)))</f>
        <v/>
      </c>
      <c r="CK148" s="180" t="str">
        <f t="shared" si="137"/>
        <v/>
      </c>
      <c r="CL148" s="75">
        <v>3</v>
      </c>
      <c r="CM148" s="181" t="str">
        <f t="shared" si="152"/>
        <v/>
      </c>
      <c r="CN148" s="107" t="e">
        <f>IF(OR(O148="",TYPE(O148)&lt;&gt;1),"",IF(OR(BM148="",INDEX(#REF!,MATCH('一覧（改訂後・学校空調は中規模で表示ver）'!$Q43,#REF!,0),MATCH('一覧（改訂後・学校空調は中規模で表示ver）'!CN$4,#REF!,0))="",INDEX(#REF!,MATCH('一覧（改訂後・学校空調は中規模で表示ver）'!$Q43,#REF!,0),MATCH('一覧（改訂後・学校空調は中規模で表示ver）'!CN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N$4,#REF!,0))+$L148)))</f>
        <v>#REF!</v>
      </c>
      <c r="CO148" s="75" t="e">
        <f>IF(OR(CN148="",$I148=""),"",IF(AND(CN148&lt;&gt;"",$CI148=CN148),INDEX(#REF!,MATCH($I148,#REF!,0),MATCH(CN$4,#REF!,0))+35,INDEX(#REF!,MATCH($I148,#REF!,0),MATCH(CN$4,#REF!,0))))</f>
        <v>#REF!</v>
      </c>
      <c r="CP148" s="180" t="e">
        <f t="shared" si="153"/>
        <v>#REF!</v>
      </c>
      <c r="CQ148" s="75">
        <v>1</v>
      </c>
      <c r="CR148" s="181" t="e">
        <f t="shared" si="154"/>
        <v>#REF!</v>
      </c>
      <c r="CS148" s="107" t="e">
        <f>IF(OR(O148="",TYPE(O148)&lt;&gt;1),"",IF(OR(BM148="",INDEX(#REF!,MATCH('一覧（改訂後・学校空調は中規模で表示ver）'!Q43,#REF!,0),MATCH(CS$4,#REF!,0))="",INDEX(#REF!,MATCH('一覧（改訂後・学校空調は中規模で表示ver）'!Q43,#REF!,0),MATCH(CS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S$4,#REF!,0))+$L148)))</f>
        <v>#REF!</v>
      </c>
      <c r="CT148" s="75" t="e">
        <f>IF(OR(CS148="",$I148=""),"",IF(BL148="中規模のみで残存維持",IF(AND($CI148=CS148,CS148&lt;&gt;""),INDEX(#REF!,MATCH($I148,#REF!,0),MATCH(CN$4,#REF!,0))+35,INDEX(#REF!,MATCH($I148,#REF!,0),MATCH(CN$4,#REF!,0))),IF(AND($CI148=CS148,CS148&lt;&gt;""),INDEX(#REF!,MATCH($I148,#REF!,0),MATCH(CI$4,#REF!,0))+35,INDEX(#REF!,MATCH($I148,#REF!,0),MATCH(CS$4,#REF!,0)))))</f>
        <v>#REF!</v>
      </c>
      <c r="CU148" s="188" t="e">
        <f t="shared" si="138"/>
        <v>#REF!</v>
      </c>
      <c r="CV148" s="75">
        <v>1</v>
      </c>
      <c r="CW148" s="189" t="e">
        <f t="shared" si="132"/>
        <v>#REF!</v>
      </c>
      <c r="CX148" s="107" t="e">
        <f>IF(OR(O148="",TYPE(O148)&lt;&gt;1),"",IF(OR(BM148="",,INDEX(#REF!,MATCH('一覧（改訂後・学校空調は中規模で表示ver）'!$Q43,#REF!,0),MATCH('一覧（改訂後・学校空調は中規模で表示ver）'!CX$4,#REF!,0))="",INDEX(#REF!,MATCH('一覧（改訂後・学校空調は中規模で表示ver）'!$Q43,#REF!,0),MATCH('一覧（改訂後・学校空調は中規模で表示ver）'!CX$4,#REF!,0))+L148&gt;=BM148),"",IF(OR(BL148="事後保全対応で更新",BL148="事後保全のみ更新せず"),"",INDEX(#REF!,MATCH('一覧（改訂後・学校空調は中規模で表示ver）'!$Q43,#REF!,0),MATCH('一覧（改訂後・学校空調は中規模で表示ver）'!CX$4,#REF!,0))+L148)))</f>
        <v>#REF!</v>
      </c>
      <c r="CY148" s="75" t="e">
        <f>IF(OR(CX148="",$I148=""),"",IF(AND(CX148&lt;&gt;"",$CI148=CX148),INDEX(#REF!,MATCH($I148,#REF!,0),MATCH(CI$4,#REF!,0))+35,INDEX(#REF!,MATCH($I148,#REF!,0),MATCH(CX$4,#REF!,0))))</f>
        <v>#REF!</v>
      </c>
      <c r="CZ148" s="188" t="e">
        <f t="shared" si="155"/>
        <v>#REF!</v>
      </c>
      <c r="DA148" s="75">
        <v>1</v>
      </c>
      <c r="DB148" s="182" t="e">
        <f t="shared" si="156"/>
        <v>#REF!</v>
      </c>
      <c r="DC148" s="109" t="str">
        <f t="shared" si="139"/>
        <v/>
      </c>
      <c r="DD148" s="76" t="str">
        <f t="shared" si="150"/>
        <v/>
      </c>
      <c r="DE148" s="82">
        <v>1</v>
      </c>
      <c r="DF148" s="183" t="str">
        <f t="shared" si="140"/>
        <v/>
      </c>
      <c r="DG148" s="85" t="str">
        <f>IF($DC148="","",INDEX(#REF!,MATCH($I148,#REF!,0),MATCH(DC$4,#REF!,0)))</f>
        <v/>
      </c>
      <c r="DH148" s="184" t="str">
        <f t="shared" si="157"/>
        <v/>
      </c>
      <c r="DI148" s="77">
        <v>3</v>
      </c>
      <c r="DJ148" s="185" t="str">
        <f t="shared" si="158"/>
        <v/>
      </c>
      <c r="DK148" s="78" t="str">
        <f t="shared" si="159"/>
        <v/>
      </c>
      <c r="DL148" s="75" t="str">
        <f>IF(OR(DK148="",$I148=""),"",IF(AND(DK148&lt;&gt;"",$CI148=DK148),INDEX(#REF!,MATCH($I148,#REF!,0),MATCH(DL$4,#REF!,0))+35,INDEX(#REF!,MATCH($I148,#REF!,0),MATCH(DL$4,#REF!,0))))</f>
        <v/>
      </c>
      <c r="DM148" s="180" t="str">
        <f t="shared" si="160"/>
        <v/>
      </c>
      <c r="DN148" s="75">
        <v>1</v>
      </c>
      <c r="DO148" s="181" t="str">
        <f t="shared" si="161"/>
        <v/>
      </c>
      <c r="DP148" s="78" t="str">
        <f t="shared" si="162"/>
        <v/>
      </c>
      <c r="DQ148" s="75" t="str">
        <f>IF(OR(DP148="",$I148=""),"",IF(AND($BM148=DP148,DP148&lt;&gt;""),INDEX(#REF!,MATCH($I148,#REF!,0),MATCH(DQ$4,#REF!,0))+35,INDEX(#REF!,MATCH($I148,#REF!,0),MATCH(DQ$4,#REF!,0))))</f>
        <v/>
      </c>
      <c r="DR148" s="180" t="str">
        <f t="shared" si="163"/>
        <v/>
      </c>
      <c r="DS148" s="75">
        <v>1</v>
      </c>
      <c r="DT148" s="181" t="str">
        <f t="shared" si="164"/>
        <v/>
      </c>
      <c r="DU148" s="78" t="str">
        <f t="shared" si="165"/>
        <v/>
      </c>
      <c r="DV148" s="75" t="str">
        <f>IF(OR(DU148="",$I148=""),"",IF(AND(DU148&lt;&gt;"",$CI148=DU148),INDEX(#REF!,MATCH($I148,#REF!,0),MATCH(DV$4,#REF!,0))+35,INDEX(#REF!,MATCH($I148,#REF!,0),MATCH(DV$4,#REF!,0))))</f>
        <v/>
      </c>
      <c r="DW148" s="180" t="str">
        <f t="shared" si="166"/>
        <v/>
      </c>
      <c r="DX148" s="75">
        <v>1</v>
      </c>
      <c r="DY148" s="154" t="str">
        <f t="shared" si="167"/>
        <v/>
      </c>
      <c r="DZ148" s="935"/>
      <c r="EA148" s="812"/>
      <c r="EB148" s="836" t="s">
        <v>626</v>
      </c>
      <c r="EC148" s="838"/>
      <c r="ED148" s="836" t="s">
        <v>626</v>
      </c>
      <c r="EE148" s="855"/>
      <c r="EF148" s="802"/>
      <c r="EG148" s="792"/>
      <c r="EH148" s="792"/>
      <c r="EI148" s="792"/>
      <c r="EJ148" s="790"/>
      <c r="EK148" s="791"/>
      <c r="EL148" s="779"/>
      <c r="EM148" s="779"/>
      <c r="EN148" s="779"/>
      <c r="EO148" s="789"/>
      <c r="EP148" s="787"/>
      <c r="EQ148" s="788"/>
      <c r="ER148" s="788"/>
      <c r="ES148" s="788"/>
      <c r="ET148" s="789"/>
      <c r="EU148" s="787"/>
      <c r="EV148" s="788"/>
      <c r="EW148" s="788"/>
      <c r="EX148" s="788"/>
      <c r="EY148" s="789"/>
      <c r="EZ148" s="787"/>
      <c r="FA148" s="792"/>
      <c r="FB148" s="792"/>
      <c r="FC148" s="788"/>
      <c r="FD148" s="790"/>
      <c r="FE148" s="791"/>
      <c r="FF148" s="838"/>
      <c r="FG148" s="838"/>
      <c r="FH148" s="838"/>
      <c r="FI148" s="933"/>
      <c r="FJ148" s="868"/>
      <c r="FK148" s="788"/>
      <c r="FL148" s="788"/>
      <c r="FM148" s="788"/>
      <c r="FN148" s="915"/>
      <c r="FO148" s="210"/>
      <c r="FP148" s="43"/>
      <c r="FQ148" s="43"/>
      <c r="FR148" s="55" t="str">
        <f t="shared" si="141"/>
        <v/>
      </c>
      <c r="FS148" s="43"/>
      <c r="FT148" s="56" t="str">
        <f>IF(AR148="","",INDEX($FZ$2:$GD$2,2,MATCH(AR148,#REF!,0)))</f>
        <v/>
      </c>
      <c r="FU148" s="57" t="str">
        <f>IF(AS148="","",INDEX($FZ$2:$GD$2,2,MATCH(AS148,#REF!,0)))</f>
        <v/>
      </c>
      <c r="FV148" s="57" t="str">
        <f>IF(AT148="","",INDEX($FZ$2:$GD$2,2,MATCH(AT148,#REF!,0)))</f>
        <v/>
      </c>
      <c r="FW148" s="57" t="str">
        <f>IF(AU148="","",INDEX($FZ$2:$GD$2,2,MATCH(AU148,#REF!,0)))</f>
        <v/>
      </c>
      <c r="FX148" s="57" t="str">
        <f>IF(AV148="","",INDEX($FZ$2:$GD$2,2,MATCH(AV148,#REF!,0)))</f>
        <v/>
      </c>
      <c r="FY148" s="57" t="str">
        <f>IF(AW148="","",INDEX($FZ$2:$GD$2,2,MATCH(AW148,#REF!,0)))</f>
        <v/>
      </c>
      <c r="FZ148" s="57" t="str">
        <f>IF(AX148="","",INDEX($FZ$2:$GD$2,2,MATCH(AX148,#REF!,0)))</f>
        <v/>
      </c>
      <c r="GA148" s="57" t="str">
        <f>IF(AY148="","",INDEX($FZ$2:$GD$2,2,MATCH(AY148,#REF!,0)))</f>
        <v/>
      </c>
      <c r="GB148" s="57" t="str">
        <f>IF(AZ148="","",INDEX($FZ$2:$GD$2,2,MATCH(AZ148,#REF!,0)))</f>
        <v/>
      </c>
      <c r="GC148" s="58" t="str">
        <f>IF(BA148="","",INDEX($FZ$2:$GD$2,2,MATCH(BA148,#REF!,0)))</f>
        <v/>
      </c>
      <c r="GD148" s="59" t="e">
        <f>SUMPRODUCT(FT148:GC148,#REF!)</f>
        <v>#REF!</v>
      </c>
      <c r="GE148" s="43"/>
      <c r="GF148" s="88" t="str">
        <f t="shared" si="142"/>
        <v/>
      </c>
      <c r="GG148" s="88" t="e">
        <f t="shared" si="143"/>
        <v>#REF!</v>
      </c>
      <c r="GH148" s="88" t="e">
        <f t="shared" si="144"/>
        <v>#REF!</v>
      </c>
      <c r="GI148" s="87" t="e">
        <f t="shared" si="145"/>
        <v>#REF!</v>
      </c>
      <c r="GJ148" s="87" t="str">
        <f t="shared" si="146"/>
        <v/>
      </c>
      <c r="GK148" s="87" t="str">
        <f t="shared" si="147"/>
        <v/>
      </c>
      <c r="GL148" s="87" t="str">
        <f t="shared" si="148"/>
        <v/>
      </c>
      <c r="GM148" s="87" t="str">
        <f t="shared" si="149"/>
        <v/>
      </c>
    </row>
    <row r="149" spans="1:195" s="13" customFormat="1" ht="22.5" customHeight="1" outlineLevel="1">
      <c r="A149" s="1014"/>
      <c r="B149" s="166"/>
      <c r="C149" s="494"/>
      <c r="D149" s="660" t="s">
        <v>374</v>
      </c>
      <c r="E149" s="991" t="s">
        <v>201</v>
      </c>
      <c r="F149" s="688"/>
      <c r="G149" s="688"/>
      <c r="H149" s="688">
        <v>1</v>
      </c>
      <c r="I149" s="663" t="s">
        <v>358</v>
      </c>
      <c r="J149" s="167"/>
      <c r="K149" s="165"/>
      <c r="L149" s="665">
        <v>1964</v>
      </c>
      <c r="M149" s="167" t="str">
        <f t="shared" si="151"/>
        <v>昭39</v>
      </c>
      <c r="N149" s="665">
        <f t="shared" si="134"/>
        <v>56</v>
      </c>
      <c r="O149" s="998">
        <v>32</v>
      </c>
      <c r="P149" s="693" t="s">
        <v>70</v>
      </c>
      <c r="Q149" s="68"/>
      <c r="R149" s="168"/>
      <c r="S149" s="168"/>
      <c r="T149" s="169"/>
      <c r="U149" s="461" t="e">
        <f t="shared" si="168"/>
        <v>#DIV/0!</v>
      </c>
      <c r="V149" s="461" t="e">
        <f t="shared" si="169"/>
        <v>#DIV/0!</v>
      </c>
      <c r="W149" s="462" t="e">
        <f t="shared" si="170"/>
        <v>#DIV/0!</v>
      </c>
      <c r="X149" s="68"/>
      <c r="Y149" s="68"/>
      <c r="Z149" s="68"/>
      <c r="AA149" s="68"/>
      <c r="AB149" s="68"/>
      <c r="AC149" s="79" t="str">
        <f t="shared" si="171"/>
        <v>7: 100㎡未満</v>
      </c>
      <c r="AD149" s="69"/>
      <c r="AE149" s="69" t="str">
        <f t="shared" si="172"/>
        <v/>
      </c>
      <c r="AF149" s="170"/>
      <c r="AG149" s="170"/>
      <c r="AH149" s="171"/>
      <c r="AI149" s="170"/>
      <c r="AJ149" s="170"/>
      <c r="AK149" s="170"/>
      <c r="AL149" s="172"/>
      <c r="AM149" s="172"/>
      <c r="AN149" s="172"/>
      <c r="AO149" s="172"/>
      <c r="AP149" s="173"/>
      <c r="AQ149" s="463" t="str">
        <f t="shared" si="173"/>
        <v/>
      </c>
      <c r="AR149" s="464"/>
      <c r="AS149" s="464"/>
      <c r="AT149" s="464"/>
      <c r="AU149" s="464"/>
      <c r="AV149" s="464"/>
      <c r="AW149" s="464"/>
      <c r="AX149" s="464"/>
      <c r="AY149" s="464"/>
      <c r="AZ149" s="464"/>
      <c r="BA149" s="464"/>
      <c r="BB149" s="68">
        <f t="shared" si="174"/>
        <v>51</v>
      </c>
      <c r="BC149" s="68"/>
      <c r="BD149" s="68">
        <f t="shared" si="175"/>
        <v>51</v>
      </c>
      <c r="BE149" s="69" t="e">
        <f t="shared" si="176"/>
        <v>#REF!</v>
      </c>
      <c r="BF149" s="146"/>
      <c r="BG149" s="465"/>
      <c r="BH149" s="466"/>
      <c r="BI149" s="174"/>
      <c r="BJ149" s="175"/>
      <c r="BK149" s="467"/>
      <c r="BL149" s="465"/>
      <c r="BM149" s="441" t="str">
        <f t="shared" si="177"/>
        <v/>
      </c>
      <c r="BN149" s="663" t="s">
        <v>70</v>
      </c>
      <c r="BO149" s="663">
        <v>1</v>
      </c>
      <c r="BP149" s="441"/>
      <c r="BQ149" s="441"/>
      <c r="BR149" s="663"/>
      <c r="BS149" s="663"/>
      <c r="BT149" s="663"/>
      <c r="BU149" s="663"/>
      <c r="BV149" s="663"/>
      <c r="BW149" s="663"/>
      <c r="BX149" s="663"/>
      <c r="BY149" s="663"/>
      <c r="BZ149" s="441"/>
      <c r="CA149" s="695"/>
      <c r="CB149" s="696"/>
      <c r="CC149" s="499"/>
      <c r="CD149" s="192">
        <v>1</v>
      </c>
      <c r="CE149" s="177" t="str">
        <f>IF($I149="","",IFERROR(INDEX(#REF!,MATCH('一覧（改訂後・学校空調は中規模で表示ver）'!$I29,#REF!,0),MATCH($CD$4,#REF!,0)),""))</f>
        <v/>
      </c>
      <c r="CF149" s="178" t="str">
        <f t="shared" si="131"/>
        <v/>
      </c>
      <c r="CG149" s="176" t="str">
        <f t="shared" si="135"/>
        <v/>
      </c>
      <c r="CH149" s="179"/>
      <c r="CI149" s="106" t="str">
        <f t="shared" si="136"/>
        <v/>
      </c>
      <c r="CJ149" s="75" t="str">
        <f>IF(OR($CI149="",$I149=""),"",INDEX(#REF!,MATCH($I149,#REF!,0),MATCH(CI$4,#REF!,0)))</f>
        <v/>
      </c>
      <c r="CK149" s="180" t="str">
        <f t="shared" si="137"/>
        <v/>
      </c>
      <c r="CL149" s="75">
        <v>1</v>
      </c>
      <c r="CM149" s="181" t="str">
        <f t="shared" si="152"/>
        <v/>
      </c>
      <c r="CN149" s="107" t="e">
        <f>IF(OR(O149="",TYPE(O149)&lt;&gt;1),"",IF(OR(BM149="",INDEX(#REF!,MATCH('一覧（改訂後・学校空調は中規模で表示ver）'!$Q29,#REF!,0),MATCH('一覧（改訂後・学校空調は中規模で表示ver）'!CN$4,#REF!,0))="",INDEX(#REF!,MATCH('一覧（改訂後・学校空調は中規模で表示ver）'!$Q29,#REF!,0),MATCH('一覧（改訂後・学校空調は中規模で表示ver）'!CN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N$4,#REF!,0))+$L149)))</f>
        <v>#REF!</v>
      </c>
      <c r="CO149" s="75" t="e">
        <f>IF(OR(CN149="",$I149=""),"",IF(AND(CN149&lt;&gt;"",$CI149=CN149),INDEX(#REF!,MATCH($I149,#REF!,0),MATCH(CN$4,#REF!,0))+35,INDEX(#REF!,MATCH($I149,#REF!,0),MATCH(CN$4,#REF!,0))))</f>
        <v>#REF!</v>
      </c>
      <c r="CP149" s="180" t="e">
        <f t="shared" si="153"/>
        <v>#REF!</v>
      </c>
      <c r="CQ149" s="75">
        <v>1</v>
      </c>
      <c r="CR149" s="181" t="e">
        <f t="shared" si="154"/>
        <v>#REF!</v>
      </c>
      <c r="CS149" s="107" t="e">
        <f>IF(OR(O149="",TYPE(O149)&lt;&gt;1),"",IF(OR(BM149="",INDEX(#REF!,MATCH('一覧（改訂後・学校空調は中規模で表示ver）'!Q29,#REF!,0),MATCH(CS$4,#REF!,0))="",INDEX(#REF!,MATCH('一覧（改訂後・学校空調は中規模で表示ver）'!Q29,#REF!,0),MATCH(CS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S$4,#REF!,0))+$L149)))</f>
        <v>#REF!</v>
      </c>
      <c r="CT149" s="75" t="e">
        <f>IF(OR(CS149="",$I149=""),"",IF(BL149="中規模のみで残存維持",IF(AND($CI149=CS149,CS149&lt;&gt;""),INDEX(#REF!,MATCH($I149,#REF!,0),MATCH(CN$4,#REF!,0))+35,INDEX(#REF!,MATCH($I149,#REF!,0),MATCH(CN$4,#REF!,0))),IF(AND($CI149=CS149,CS149&lt;&gt;""),INDEX(#REF!,MATCH($I149,#REF!,0),MATCH(CI$4,#REF!,0))+35,INDEX(#REF!,MATCH($I149,#REF!,0),MATCH(CS$4,#REF!,0)))))</f>
        <v>#REF!</v>
      </c>
      <c r="CU149" s="180" t="e">
        <f t="shared" si="138"/>
        <v>#REF!</v>
      </c>
      <c r="CV149" s="75">
        <v>1</v>
      </c>
      <c r="CW149" s="181" t="e">
        <f t="shared" si="132"/>
        <v>#REF!</v>
      </c>
      <c r="CX149" s="107" t="e">
        <f>IF(OR(O149="",TYPE(O149)&lt;&gt;1),"",IF(OR(BM149="",,INDEX(#REF!,MATCH('一覧（改訂後・学校空調は中規模で表示ver）'!$Q29,#REF!,0),MATCH('一覧（改訂後・学校空調は中規模で表示ver）'!CX$4,#REF!,0))="",INDEX(#REF!,MATCH('一覧（改訂後・学校空調は中規模で表示ver）'!$Q29,#REF!,0),MATCH('一覧（改訂後・学校空調は中規模で表示ver）'!CX$4,#REF!,0))+L149&gt;=BM149),"",IF(OR(BL149="事後保全対応で更新",BL149="事後保全のみ更新せず"),"",INDEX(#REF!,MATCH('一覧（改訂後・学校空調は中規模で表示ver）'!$Q29,#REF!,0),MATCH('一覧（改訂後・学校空調は中規模で表示ver）'!CX$4,#REF!,0))+L149)))</f>
        <v>#REF!</v>
      </c>
      <c r="CY149" s="75" t="e">
        <f>IF(OR(CX149="",$I149=""),"",IF(AND(CX149&lt;&gt;"",$CI149=CX149),INDEX(#REF!,MATCH($I149,#REF!,0),MATCH(CI$4,#REF!,0))+35,INDEX(#REF!,MATCH($I149,#REF!,0),MATCH(CX$4,#REF!,0))))</f>
        <v>#REF!</v>
      </c>
      <c r="CZ149" s="180" t="e">
        <f t="shared" si="155"/>
        <v>#REF!</v>
      </c>
      <c r="DA149" s="75">
        <v>1</v>
      </c>
      <c r="DB149" s="182" t="e">
        <f t="shared" si="156"/>
        <v>#REF!</v>
      </c>
      <c r="DC149" s="109" t="str">
        <f t="shared" si="139"/>
        <v/>
      </c>
      <c r="DD149" s="76" t="str">
        <f t="shared" si="150"/>
        <v/>
      </c>
      <c r="DE149" s="82">
        <v>1</v>
      </c>
      <c r="DF149" s="183" t="str">
        <f t="shared" si="140"/>
        <v/>
      </c>
      <c r="DG149" s="85" t="str">
        <f>IF($DC149="","",INDEX(#REF!,MATCH($I149,#REF!,0),MATCH(DC$4,#REF!,0)))</f>
        <v/>
      </c>
      <c r="DH149" s="184" t="str">
        <f t="shared" si="157"/>
        <v/>
      </c>
      <c r="DI149" s="77">
        <v>3</v>
      </c>
      <c r="DJ149" s="185" t="str">
        <f t="shared" si="158"/>
        <v/>
      </c>
      <c r="DK149" s="78" t="str">
        <f t="shared" si="159"/>
        <v/>
      </c>
      <c r="DL149" s="75" t="str">
        <f>IF(OR(DK149="",$I149=""),"",IF(AND(DK149&lt;&gt;"",$CI149=DK149),INDEX(#REF!,MATCH($I149,#REF!,0),MATCH(DL$4,#REF!,0))+35,INDEX(#REF!,MATCH($I149,#REF!,0),MATCH(DL$4,#REF!,0))))</f>
        <v/>
      </c>
      <c r="DM149" s="180" t="str">
        <f t="shared" si="160"/>
        <v/>
      </c>
      <c r="DN149" s="75">
        <v>1</v>
      </c>
      <c r="DO149" s="181" t="str">
        <f t="shared" si="161"/>
        <v/>
      </c>
      <c r="DP149" s="78" t="str">
        <f t="shared" si="162"/>
        <v/>
      </c>
      <c r="DQ149" s="75" t="str">
        <f>IF(OR(DP149="",$I149=""),"",IF(AND($BM149=DP149,DP149&lt;&gt;""),INDEX(#REF!,MATCH($I149,#REF!,0),MATCH(DQ$4,#REF!,0))+35,INDEX(#REF!,MATCH($I149,#REF!,0),MATCH(DQ$4,#REF!,0))))</f>
        <v/>
      </c>
      <c r="DR149" s="180" t="str">
        <f t="shared" si="163"/>
        <v/>
      </c>
      <c r="DS149" s="75">
        <v>1</v>
      </c>
      <c r="DT149" s="181" t="str">
        <f t="shared" si="164"/>
        <v/>
      </c>
      <c r="DU149" s="78" t="str">
        <f t="shared" si="165"/>
        <v/>
      </c>
      <c r="DV149" s="75" t="str">
        <f>IF(OR(DU149="",$I149=""),"",IF(AND(DU149&lt;&gt;"",$CI149=DU149),INDEX(#REF!,MATCH($I149,#REF!,0),MATCH(DV$4,#REF!,0))+35,INDEX(#REF!,MATCH($I149,#REF!,0),MATCH(DV$4,#REF!,0))))</f>
        <v/>
      </c>
      <c r="DW149" s="180" t="str">
        <f t="shared" si="166"/>
        <v/>
      </c>
      <c r="DX149" s="75">
        <v>1</v>
      </c>
      <c r="DY149" s="154" t="str">
        <f t="shared" si="167"/>
        <v/>
      </c>
      <c r="DZ149" s="935"/>
      <c r="EA149" s="812"/>
      <c r="EB149" s="808"/>
      <c r="EC149" s="808"/>
      <c r="ED149" s="816"/>
      <c r="EE149" s="855"/>
      <c r="EF149" s="791"/>
      <c r="EG149" s="792"/>
      <c r="EH149" s="792"/>
      <c r="EI149" s="792"/>
      <c r="EJ149" s="803"/>
      <c r="EK149" s="791"/>
      <c r="EL149" s="792"/>
      <c r="EM149" s="792"/>
      <c r="EN149" s="792"/>
      <c r="EO149" s="789"/>
      <c r="EP149" s="787"/>
      <c r="EQ149" s="788"/>
      <c r="ER149" s="788"/>
      <c r="ES149" s="788"/>
      <c r="ET149" s="789"/>
      <c r="EU149" s="787"/>
      <c r="EV149" s="788"/>
      <c r="EW149" s="788"/>
      <c r="EX149" s="788"/>
      <c r="EY149" s="789"/>
      <c r="EZ149" s="787"/>
      <c r="FA149" s="792"/>
      <c r="FB149" s="792"/>
      <c r="FC149" s="788"/>
      <c r="FD149" s="790"/>
      <c r="FE149" s="791"/>
      <c r="FF149" s="792"/>
      <c r="FG149" s="788"/>
      <c r="FH149" s="788"/>
      <c r="FI149" s="789"/>
      <c r="FJ149" s="867"/>
      <c r="FK149" s="788"/>
      <c r="FL149" s="788"/>
      <c r="FM149" s="788"/>
      <c r="FN149" s="915"/>
      <c r="FO149" s="210"/>
      <c r="FP149" s="43"/>
      <c r="FQ149" s="43"/>
      <c r="FR149" s="55" t="str">
        <f t="shared" si="141"/>
        <v/>
      </c>
      <c r="FS149" s="43"/>
      <c r="FT149" s="56" t="str">
        <f>IF(AR149="","",INDEX($FZ$2:$GD$2,2,MATCH(AR149,#REF!,0)))</f>
        <v/>
      </c>
      <c r="FU149" s="57" t="str">
        <f>IF(AS149="","",INDEX($FZ$2:$GD$2,2,MATCH(AS149,#REF!,0)))</f>
        <v/>
      </c>
      <c r="FV149" s="57" t="str">
        <f>IF(AT149="","",INDEX($FZ$2:$GD$2,2,MATCH(AT149,#REF!,0)))</f>
        <v/>
      </c>
      <c r="FW149" s="57" t="str">
        <f>IF(AU149="","",INDEX($FZ$2:$GD$2,2,MATCH(AU149,#REF!,0)))</f>
        <v/>
      </c>
      <c r="FX149" s="57" t="str">
        <f>IF(AV149="","",INDEX($FZ$2:$GD$2,2,MATCH(AV149,#REF!,0)))</f>
        <v/>
      </c>
      <c r="FY149" s="57" t="str">
        <f>IF(AW149="","",INDEX($FZ$2:$GD$2,2,MATCH(AW149,#REF!,0)))</f>
        <v/>
      </c>
      <c r="FZ149" s="57" t="str">
        <f>IF(AX149="","",INDEX($FZ$2:$GD$2,2,MATCH(AX149,#REF!,0)))</f>
        <v/>
      </c>
      <c r="GA149" s="57" t="str">
        <f>IF(AY149="","",INDEX($FZ$2:$GD$2,2,MATCH(AY149,#REF!,0)))</f>
        <v/>
      </c>
      <c r="GB149" s="57" t="str">
        <f>IF(AZ149="","",INDEX($FZ$2:$GD$2,2,MATCH(AZ149,#REF!,0)))</f>
        <v/>
      </c>
      <c r="GC149" s="58" t="str">
        <f>IF(BA149="","",INDEX($FZ$2:$GD$2,2,MATCH(BA149,#REF!,0)))</f>
        <v/>
      </c>
      <c r="GD149" s="59" t="e">
        <f>SUMPRODUCT(FT149:GC149,#REF!)</f>
        <v>#REF!</v>
      </c>
      <c r="GE149" s="43"/>
      <c r="GF149" s="88" t="str">
        <f t="shared" si="142"/>
        <v/>
      </c>
      <c r="GG149" s="88" t="e">
        <f t="shared" si="143"/>
        <v>#REF!</v>
      </c>
      <c r="GH149" s="88" t="e">
        <f t="shared" si="144"/>
        <v>#REF!</v>
      </c>
      <c r="GI149" s="87" t="e">
        <f t="shared" si="145"/>
        <v>#REF!</v>
      </c>
      <c r="GJ149" s="87" t="str">
        <f t="shared" si="146"/>
        <v/>
      </c>
      <c r="GK149" s="87" t="str">
        <f t="shared" si="147"/>
        <v/>
      </c>
      <c r="GL149" s="87" t="str">
        <f t="shared" si="148"/>
        <v/>
      </c>
      <c r="GM149" s="87" t="str">
        <f t="shared" si="149"/>
        <v/>
      </c>
    </row>
    <row r="150" spans="1:195" s="990" customFormat="1" ht="22.5" customHeight="1" outlineLevel="1">
      <c r="A150" s="1014"/>
      <c r="B150" s="938"/>
      <c r="C150" s="939"/>
      <c r="D150" s="664" t="s">
        <v>523</v>
      </c>
      <c r="E150" s="1002" t="s">
        <v>647</v>
      </c>
      <c r="F150" s="667"/>
      <c r="G150" s="667"/>
      <c r="H150" s="667"/>
      <c r="I150" s="661" t="s">
        <v>358</v>
      </c>
      <c r="J150" s="675"/>
      <c r="K150" s="940"/>
      <c r="L150" s="665" t="s">
        <v>646</v>
      </c>
      <c r="M150" s="675"/>
      <c r="N150" s="665" t="s">
        <v>646</v>
      </c>
      <c r="O150" s="995" t="s">
        <v>646</v>
      </c>
      <c r="P150" s="694"/>
      <c r="Q150" s="941"/>
      <c r="R150" s="942"/>
      <c r="S150" s="942"/>
      <c r="T150" s="943"/>
      <c r="U150" s="944"/>
      <c r="V150" s="944"/>
      <c r="W150" s="945"/>
      <c r="X150" s="941"/>
      <c r="Y150" s="941"/>
      <c r="Z150" s="941"/>
      <c r="AA150" s="941"/>
      <c r="AB150" s="941"/>
      <c r="AC150" s="946"/>
      <c r="AD150" s="947"/>
      <c r="AE150" s="947"/>
      <c r="AF150" s="948"/>
      <c r="AG150" s="948"/>
      <c r="AH150" s="949"/>
      <c r="AI150" s="948"/>
      <c r="AJ150" s="948"/>
      <c r="AK150" s="948"/>
      <c r="AL150" s="950"/>
      <c r="AM150" s="950"/>
      <c r="AN150" s="950"/>
      <c r="AO150" s="950"/>
      <c r="AP150" s="951"/>
      <c r="AQ150" s="952"/>
      <c r="AR150" s="953"/>
      <c r="AS150" s="953"/>
      <c r="AT150" s="953"/>
      <c r="AU150" s="953"/>
      <c r="AV150" s="953"/>
      <c r="AW150" s="953"/>
      <c r="AX150" s="953"/>
      <c r="AY150" s="953"/>
      <c r="AZ150" s="953"/>
      <c r="BA150" s="953"/>
      <c r="BB150" s="941"/>
      <c r="BC150" s="941"/>
      <c r="BD150" s="941"/>
      <c r="BE150" s="947"/>
      <c r="BF150" s="954"/>
      <c r="BG150" s="466"/>
      <c r="BH150" s="466"/>
      <c r="BI150" s="955"/>
      <c r="BJ150" s="468"/>
      <c r="BK150" s="468"/>
      <c r="BL150" s="466"/>
      <c r="BM150" s="956"/>
      <c r="BN150" s="661" t="s">
        <v>646</v>
      </c>
      <c r="BO150" s="661" t="s">
        <v>646</v>
      </c>
      <c r="BP150" s="956"/>
      <c r="BQ150" s="956"/>
      <c r="BR150" s="661"/>
      <c r="BS150" s="661"/>
      <c r="BT150" s="661"/>
      <c r="BU150" s="661"/>
      <c r="BV150" s="661"/>
      <c r="BW150" s="661"/>
      <c r="BX150" s="661"/>
      <c r="BY150" s="661"/>
      <c r="BZ150" s="956"/>
      <c r="CA150" s="695"/>
      <c r="CB150" s="696"/>
      <c r="CC150" s="957"/>
      <c r="CD150" s="958"/>
      <c r="CE150" s="959"/>
      <c r="CF150" s="960"/>
      <c r="CG150" s="961"/>
      <c r="CH150" s="962"/>
      <c r="CI150" s="963"/>
      <c r="CJ150" s="964"/>
      <c r="CK150" s="965"/>
      <c r="CL150" s="964"/>
      <c r="CM150" s="966"/>
      <c r="CN150" s="967"/>
      <c r="CO150" s="964"/>
      <c r="CP150" s="965"/>
      <c r="CQ150" s="964"/>
      <c r="CR150" s="966"/>
      <c r="CS150" s="967"/>
      <c r="CT150" s="964"/>
      <c r="CU150" s="965"/>
      <c r="CV150" s="964"/>
      <c r="CW150" s="966"/>
      <c r="CX150" s="967"/>
      <c r="CY150" s="964"/>
      <c r="CZ150" s="965"/>
      <c r="DA150" s="964"/>
      <c r="DB150" s="968"/>
      <c r="DC150" s="969"/>
      <c r="DD150" s="970"/>
      <c r="DE150" s="971"/>
      <c r="DF150" s="972"/>
      <c r="DG150" s="973"/>
      <c r="DH150" s="974"/>
      <c r="DI150" s="975"/>
      <c r="DJ150" s="976"/>
      <c r="DK150" s="967"/>
      <c r="DL150" s="964"/>
      <c r="DM150" s="965"/>
      <c r="DN150" s="964"/>
      <c r="DO150" s="966"/>
      <c r="DP150" s="967"/>
      <c r="DQ150" s="964"/>
      <c r="DR150" s="965"/>
      <c r="DS150" s="964"/>
      <c r="DT150" s="966"/>
      <c r="DU150" s="967"/>
      <c r="DV150" s="964"/>
      <c r="DW150" s="965"/>
      <c r="DX150" s="964"/>
      <c r="DY150" s="977"/>
      <c r="DZ150" s="978"/>
      <c r="EA150" s="979"/>
      <c r="EB150" s="838"/>
      <c r="EC150" s="838"/>
      <c r="ED150" s="839"/>
      <c r="EE150" s="980"/>
      <c r="EF150" s="896"/>
      <c r="EG150" s="806"/>
      <c r="EH150" s="806"/>
      <c r="EI150" s="770" t="s">
        <v>627</v>
      </c>
      <c r="EJ150" s="800" t="s">
        <v>627</v>
      </c>
      <c r="EK150" s="769" t="s">
        <v>627</v>
      </c>
      <c r="EL150" s="770" t="s">
        <v>627</v>
      </c>
      <c r="EM150" s="770" t="s">
        <v>627</v>
      </c>
      <c r="EN150" s="806"/>
      <c r="EO150" s="804"/>
      <c r="EP150" s="890"/>
      <c r="EQ150" s="835"/>
      <c r="ER150" s="835"/>
      <c r="ES150" s="835"/>
      <c r="ET150" s="804"/>
      <c r="EU150" s="890"/>
      <c r="EV150" s="835"/>
      <c r="EW150" s="835"/>
      <c r="EX150" s="835"/>
      <c r="EY150" s="804"/>
      <c r="EZ150" s="890"/>
      <c r="FA150" s="806"/>
      <c r="FB150" s="806"/>
      <c r="FC150" s="835"/>
      <c r="FD150" s="892"/>
      <c r="FE150" s="876" t="s">
        <v>626</v>
      </c>
      <c r="FF150" s="757" t="s">
        <v>626</v>
      </c>
      <c r="FG150" s="757" t="s">
        <v>626</v>
      </c>
      <c r="FH150" s="835"/>
      <c r="FI150" s="804"/>
      <c r="FJ150" s="872"/>
      <c r="FK150" s="835"/>
      <c r="FL150" s="835"/>
      <c r="FM150" s="835"/>
      <c r="FN150" s="920"/>
      <c r="FO150" s="981"/>
      <c r="FP150" s="982"/>
      <c r="FQ150" s="982"/>
      <c r="FR150" s="983"/>
      <c r="FS150" s="982"/>
      <c r="FT150" s="984"/>
      <c r="FU150" s="985"/>
      <c r="FV150" s="985"/>
      <c r="FW150" s="985"/>
      <c r="FX150" s="985"/>
      <c r="FY150" s="985"/>
      <c r="FZ150" s="985"/>
      <c r="GA150" s="985"/>
      <c r="GB150" s="985"/>
      <c r="GC150" s="986"/>
      <c r="GD150" s="987"/>
      <c r="GE150" s="982"/>
      <c r="GF150" s="988"/>
      <c r="GG150" s="988"/>
      <c r="GH150" s="988"/>
      <c r="GI150" s="989"/>
      <c r="GJ150" s="989"/>
      <c r="GK150" s="989"/>
      <c r="GL150" s="989"/>
      <c r="GM150" s="989"/>
    </row>
    <row r="151" spans="1:195" s="13" customFormat="1" ht="22.5" customHeight="1" outlineLevel="1">
      <c r="A151" s="1014"/>
      <c r="B151" s="166"/>
      <c r="C151" s="494"/>
      <c r="D151" s="660" t="s">
        <v>642</v>
      </c>
      <c r="E151" s="991" t="s">
        <v>267</v>
      </c>
      <c r="F151" s="688">
        <v>1</v>
      </c>
      <c r="G151" s="688">
        <v>1</v>
      </c>
      <c r="H151" s="688">
        <v>1</v>
      </c>
      <c r="I151" s="663" t="s">
        <v>358</v>
      </c>
      <c r="J151" s="167"/>
      <c r="K151" s="165"/>
      <c r="L151" s="662">
        <v>1981</v>
      </c>
      <c r="M151" s="167" t="str">
        <f t="shared" si="151"/>
        <v>昭56</v>
      </c>
      <c r="N151" s="665">
        <f t="shared" si="134"/>
        <v>39</v>
      </c>
      <c r="O151" s="998">
        <v>2143</v>
      </c>
      <c r="P151" s="693" t="s">
        <v>68</v>
      </c>
      <c r="Q151" s="68"/>
      <c r="R151" s="168"/>
      <c r="S151" s="168"/>
      <c r="T151" s="169"/>
      <c r="U151" s="461" t="e">
        <f t="shared" si="168"/>
        <v>#DIV/0!</v>
      </c>
      <c r="V151" s="461" t="e">
        <f t="shared" si="169"/>
        <v>#DIV/0!</v>
      </c>
      <c r="W151" s="462" t="e">
        <f t="shared" si="170"/>
        <v>#DIV/0!</v>
      </c>
      <c r="X151" s="68"/>
      <c r="Y151" s="68"/>
      <c r="Z151" s="68"/>
      <c r="AA151" s="68"/>
      <c r="AB151" s="68"/>
      <c r="AC151" s="79" t="str">
        <f t="shared" si="171"/>
        <v>3: 1,000㎡以上</v>
      </c>
      <c r="AD151" s="69"/>
      <c r="AE151" s="69" t="str">
        <f t="shared" si="172"/>
        <v/>
      </c>
      <c r="AF151" s="170"/>
      <c r="AG151" s="170"/>
      <c r="AH151" s="171"/>
      <c r="AI151" s="170"/>
      <c r="AJ151" s="170"/>
      <c r="AK151" s="170"/>
      <c r="AL151" s="172"/>
      <c r="AM151" s="172"/>
      <c r="AN151" s="172"/>
      <c r="AO151" s="172"/>
      <c r="AP151" s="173"/>
      <c r="AQ151" s="463" t="str">
        <f t="shared" si="173"/>
        <v/>
      </c>
      <c r="AR151" s="464"/>
      <c r="AS151" s="464"/>
      <c r="AT151" s="464"/>
      <c r="AU151" s="464"/>
      <c r="AV151" s="464"/>
      <c r="AW151" s="464"/>
      <c r="AX151" s="464"/>
      <c r="AY151" s="464"/>
      <c r="AZ151" s="464"/>
      <c r="BA151" s="464"/>
      <c r="BB151" s="68">
        <f t="shared" si="174"/>
        <v>34</v>
      </c>
      <c r="BC151" s="68"/>
      <c r="BD151" s="68">
        <f t="shared" si="175"/>
        <v>34</v>
      </c>
      <c r="BE151" s="69" t="e">
        <f t="shared" ref="BE151:BE168" si="178">GD151/10</f>
        <v>#REF!</v>
      </c>
      <c r="BF151" s="146"/>
      <c r="BG151" s="465"/>
      <c r="BH151" s="466"/>
      <c r="BI151" s="174"/>
      <c r="BJ151" s="175"/>
      <c r="BK151" s="467"/>
      <c r="BL151" s="465"/>
      <c r="BM151" s="441" t="str">
        <f t="shared" si="177"/>
        <v/>
      </c>
      <c r="BN151" s="663" t="s">
        <v>68</v>
      </c>
      <c r="BO151" s="663">
        <v>3</v>
      </c>
      <c r="BP151" s="441"/>
      <c r="BQ151" s="441"/>
      <c r="BR151" s="663"/>
      <c r="BS151" s="663"/>
      <c r="BT151" s="663"/>
      <c r="BU151" s="663"/>
      <c r="BV151" s="663"/>
      <c r="BW151" s="663"/>
      <c r="BX151" s="663"/>
      <c r="BY151" s="663"/>
      <c r="BZ151" s="441"/>
      <c r="CA151" s="695"/>
      <c r="CB151" s="696"/>
      <c r="CC151" s="499"/>
      <c r="CD151" s="192">
        <v>1</v>
      </c>
      <c r="CE151" s="177" t="str">
        <f>IF($I151="","",IFERROR(INDEX(#REF!,MATCH('一覧（改訂後・学校空調は中規模で表示ver）'!$I16,#REF!,0),MATCH($CD$4,#REF!,0)),""))</f>
        <v/>
      </c>
      <c r="CF151" s="178" t="str">
        <f t="shared" si="131"/>
        <v/>
      </c>
      <c r="CG151" s="176" t="str">
        <f t="shared" si="135"/>
        <v/>
      </c>
      <c r="CH151" s="179"/>
      <c r="CI151" s="106" t="str">
        <f t="shared" si="136"/>
        <v/>
      </c>
      <c r="CJ151" s="75" t="str">
        <f>IF(OR($CI151="",$I151=""),"",INDEX(#REF!,MATCH($I151,#REF!,0),MATCH(CI$4,#REF!,0)))</f>
        <v/>
      </c>
      <c r="CK151" s="180" t="str">
        <f t="shared" si="137"/>
        <v/>
      </c>
      <c r="CL151" s="75">
        <v>1</v>
      </c>
      <c r="CM151" s="181" t="str">
        <f t="shared" si="152"/>
        <v/>
      </c>
      <c r="CN151" s="107" t="e">
        <f>IF(OR(O151="",TYPE(O151)&lt;&gt;1),"",IF(OR(BM151="",INDEX(#REF!,MATCH('一覧（改訂後・学校空調は中規模で表示ver）'!$Q16,#REF!,0),MATCH('一覧（改訂後・学校空調は中規模で表示ver）'!CN$4,#REF!,0))="",INDEX(#REF!,MATCH('一覧（改訂後・学校空調は中規模で表示ver）'!$Q16,#REF!,0),MATCH('一覧（改訂後・学校空調は中規模で表示ver）'!CN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N$4,#REF!,0))+$L151)))</f>
        <v>#REF!</v>
      </c>
      <c r="CO151" s="75" t="e">
        <f>IF(OR(CN151="",$I151=""),"",IF(AND(CN151&lt;&gt;"",$CI151=CN151),INDEX(#REF!,MATCH($I151,#REF!,0),MATCH(CN$4,#REF!,0))+35,INDEX(#REF!,MATCH($I151,#REF!,0),MATCH(CN$4,#REF!,0))))</f>
        <v>#REF!</v>
      </c>
      <c r="CP151" s="180" t="e">
        <f t="shared" si="153"/>
        <v>#REF!</v>
      </c>
      <c r="CQ151" s="75">
        <v>1</v>
      </c>
      <c r="CR151" s="181" t="e">
        <f t="shared" si="154"/>
        <v>#REF!</v>
      </c>
      <c r="CS151" s="107" t="e">
        <f>IF(OR(O151="",TYPE(O151)&lt;&gt;1),"",IF(OR(BM151="",INDEX(#REF!,MATCH('一覧（改訂後・学校空調は中規模で表示ver）'!Q16,#REF!,0),MATCH(CS$4,#REF!,0))="",INDEX(#REF!,MATCH('一覧（改訂後・学校空調は中規模で表示ver）'!Q16,#REF!,0),MATCH(CS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S$4,#REF!,0))+$L151)))</f>
        <v>#REF!</v>
      </c>
      <c r="CT151" s="75" t="e">
        <f>IF(OR(CS151="",$I151=""),"",IF(BL151="中規模のみで残存維持",IF(AND($CI151=CS151,CS151&lt;&gt;""),INDEX(#REF!,MATCH($I151,#REF!,0),MATCH(CN$4,#REF!,0))+35,INDEX(#REF!,MATCH($I151,#REF!,0),MATCH(CN$4,#REF!,0))),IF(AND($CI151=CS151,CS151&lt;&gt;""),INDEX(#REF!,MATCH($I151,#REF!,0),MATCH(CI$4,#REF!,0))+35,INDEX(#REF!,MATCH($I151,#REF!,0),MATCH(CS$4,#REF!,0)))))</f>
        <v>#REF!</v>
      </c>
      <c r="CU151" s="180" t="e">
        <f t="shared" si="138"/>
        <v>#REF!</v>
      </c>
      <c r="CV151" s="75">
        <v>1</v>
      </c>
      <c r="CW151" s="181" t="e">
        <f t="shared" si="132"/>
        <v>#REF!</v>
      </c>
      <c r="CX151" s="107" t="e">
        <f>IF(OR(O151="",TYPE(O151)&lt;&gt;1),"",IF(OR(BM151="",,INDEX(#REF!,MATCH('一覧（改訂後・学校空調は中規模で表示ver）'!$Q16,#REF!,0),MATCH('一覧（改訂後・学校空調は中規模で表示ver）'!CX$4,#REF!,0))="",INDEX(#REF!,MATCH('一覧（改訂後・学校空調は中規模で表示ver）'!$Q16,#REF!,0),MATCH('一覧（改訂後・学校空調は中規模で表示ver）'!CX$4,#REF!,0))+L151&gt;=BM151),"",IF(OR(BL151="事後保全対応で更新",BL151="事後保全のみ更新せず"),"",INDEX(#REF!,MATCH('一覧（改訂後・学校空調は中規模で表示ver）'!$Q16,#REF!,0),MATCH('一覧（改訂後・学校空調は中規模で表示ver）'!CX$4,#REF!,0))+L151)))</f>
        <v>#REF!</v>
      </c>
      <c r="CY151" s="75" t="e">
        <f>IF(OR(CX151="",$I151=""),"",IF(AND(CX151&lt;&gt;"",$CI151=CX151),INDEX(#REF!,MATCH($I151,#REF!,0),MATCH(CI$4,#REF!,0))+35,INDEX(#REF!,MATCH($I151,#REF!,0),MATCH(CX$4,#REF!,0))))</f>
        <v>#REF!</v>
      </c>
      <c r="CZ151" s="180" t="e">
        <f t="shared" si="155"/>
        <v>#REF!</v>
      </c>
      <c r="DA151" s="75">
        <v>1</v>
      </c>
      <c r="DB151" s="182" t="e">
        <f t="shared" si="156"/>
        <v>#REF!</v>
      </c>
      <c r="DC151" s="109" t="str">
        <f t="shared" si="139"/>
        <v/>
      </c>
      <c r="DD151" s="76" t="str">
        <f t="shared" si="150"/>
        <v/>
      </c>
      <c r="DE151" s="82">
        <v>1</v>
      </c>
      <c r="DF151" s="183" t="str">
        <f t="shared" si="140"/>
        <v/>
      </c>
      <c r="DG151" s="85" t="str">
        <f>IF($DC151="","",INDEX(#REF!,MATCH($I151,#REF!,0),MATCH(DC$4,#REF!,0)))</f>
        <v/>
      </c>
      <c r="DH151" s="184" t="str">
        <f t="shared" si="157"/>
        <v/>
      </c>
      <c r="DI151" s="77">
        <v>3</v>
      </c>
      <c r="DJ151" s="185" t="str">
        <f t="shared" si="158"/>
        <v/>
      </c>
      <c r="DK151" s="78" t="str">
        <f t="shared" si="159"/>
        <v/>
      </c>
      <c r="DL151" s="75" t="str">
        <f>IF(OR(DK151="",$I151=""),"",IF(AND(DK151&lt;&gt;"",$CI151=DK151),INDEX(#REF!,MATCH($I151,#REF!,0),MATCH(DL$4,#REF!,0))+35,INDEX(#REF!,MATCH($I151,#REF!,0),MATCH(DL$4,#REF!,0))))</f>
        <v/>
      </c>
      <c r="DM151" s="180" t="str">
        <f t="shared" si="160"/>
        <v/>
      </c>
      <c r="DN151" s="75">
        <v>1</v>
      </c>
      <c r="DO151" s="181" t="str">
        <f t="shared" si="161"/>
        <v/>
      </c>
      <c r="DP151" s="78" t="str">
        <f t="shared" si="162"/>
        <v/>
      </c>
      <c r="DQ151" s="75" t="str">
        <f>IF(OR(DP151="",$I151=""),"",IF(AND($BM151=DP151,DP151&lt;&gt;""),INDEX(#REF!,MATCH($I151,#REF!,0),MATCH(DQ$4,#REF!,0))+35,INDEX(#REF!,MATCH($I151,#REF!,0),MATCH(DQ$4,#REF!,0))))</f>
        <v/>
      </c>
      <c r="DR151" s="180" t="str">
        <f t="shared" si="163"/>
        <v/>
      </c>
      <c r="DS151" s="75">
        <v>1</v>
      </c>
      <c r="DT151" s="181" t="str">
        <f t="shared" si="164"/>
        <v/>
      </c>
      <c r="DU151" s="78" t="str">
        <f t="shared" si="165"/>
        <v/>
      </c>
      <c r="DV151" s="75" t="str">
        <f>IF(OR(DU151="",$I151=""),"",IF(AND(DU151&lt;&gt;"",$CI151=DU151),INDEX(#REF!,MATCH($I151,#REF!,0),MATCH(DV$4,#REF!,0))+35,INDEX(#REF!,MATCH($I151,#REF!,0),MATCH(DV$4,#REF!,0))))</f>
        <v/>
      </c>
      <c r="DW151" s="180" t="str">
        <f t="shared" si="166"/>
        <v/>
      </c>
      <c r="DX151" s="75">
        <v>1</v>
      </c>
      <c r="DY151" s="154" t="str">
        <f t="shared" si="167"/>
        <v/>
      </c>
      <c r="DZ151" s="935"/>
      <c r="EA151" s="824" t="s">
        <v>626</v>
      </c>
      <c r="EB151" s="758" t="s">
        <v>626</v>
      </c>
      <c r="EC151" s="808"/>
      <c r="ED151" s="836" t="s">
        <v>626</v>
      </c>
      <c r="EE151" s="855"/>
      <c r="EF151" s="791"/>
      <c r="EG151" s="788"/>
      <c r="EH151" s="750"/>
      <c r="EI151" s="792"/>
      <c r="EJ151" s="790"/>
      <c r="EK151" s="791"/>
      <c r="EL151" s="792"/>
      <c r="EM151" s="792"/>
      <c r="EN151" s="788"/>
      <c r="EO151" s="789"/>
      <c r="EP151" s="787"/>
      <c r="EQ151" s="788"/>
      <c r="ER151" s="788"/>
      <c r="ES151" s="770" t="s">
        <v>627</v>
      </c>
      <c r="ET151" s="800" t="s">
        <v>627</v>
      </c>
      <c r="EU151" s="769" t="s">
        <v>627</v>
      </c>
      <c r="EV151" s="770" t="s">
        <v>627</v>
      </c>
      <c r="EW151" s="770" t="s">
        <v>627</v>
      </c>
      <c r="EX151" s="788"/>
      <c r="EY151" s="789"/>
      <c r="EZ151" s="787"/>
      <c r="FA151" s="788"/>
      <c r="FB151" s="788"/>
      <c r="FC151" s="792"/>
      <c r="FD151" s="790"/>
      <c r="FE151" s="934"/>
      <c r="FF151" s="838"/>
      <c r="FG151" s="838"/>
      <c r="FH151" s="792"/>
      <c r="FI151" s="789"/>
      <c r="FJ151" s="867"/>
      <c r="FK151" s="788"/>
      <c r="FL151" s="788"/>
      <c r="FM151" s="788"/>
      <c r="FN151" s="915"/>
      <c r="FO151" s="210"/>
      <c r="FP151" s="43"/>
      <c r="FQ151" s="43"/>
      <c r="FR151" s="55" t="str">
        <f t="shared" si="141"/>
        <v/>
      </c>
      <c r="FS151" s="43"/>
      <c r="FT151" s="56" t="str">
        <f>IF(AR151="","",INDEX($FZ$2:$GD$2,2,MATCH(AR151,#REF!,0)))</f>
        <v/>
      </c>
      <c r="FU151" s="57" t="str">
        <f>IF(AS151="","",INDEX($FZ$2:$GD$2,2,MATCH(AS151,#REF!,0)))</f>
        <v/>
      </c>
      <c r="FV151" s="57" t="str">
        <f>IF(AT151="","",INDEX($FZ$2:$GD$2,2,MATCH(AT151,#REF!,0)))</f>
        <v/>
      </c>
      <c r="FW151" s="57" t="str">
        <f>IF(AU151="","",INDEX($FZ$2:$GD$2,2,MATCH(AU151,#REF!,0)))</f>
        <v/>
      </c>
      <c r="FX151" s="57" t="str">
        <f>IF(AV151="","",INDEX($FZ$2:$GD$2,2,MATCH(AV151,#REF!,0)))</f>
        <v/>
      </c>
      <c r="FY151" s="57" t="str">
        <f>IF(AW151="","",INDEX($FZ$2:$GD$2,2,MATCH(AW151,#REF!,0)))</f>
        <v/>
      </c>
      <c r="FZ151" s="57" t="str">
        <f>IF(AX151="","",INDEX($FZ$2:$GD$2,2,MATCH(AX151,#REF!,0)))</f>
        <v/>
      </c>
      <c r="GA151" s="57" t="str">
        <f>IF(AY151="","",INDEX($FZ$2:$GD$2,2,MATCH(AY151,#REF!,0)))</f>
        <v/>
      </c>
      <c r="GB151" s="57" t="str">
        <f>IF(AZ151="","",INDEX($FZ$2:$GD$2,2,MATCH(AZ151,#REF!,0)))</f>
        <v/>
      </c>
      <c r="GC151" s="58" t="str">
        <f>IF(BA151="","",INDEX($FZ$2:$GD$2,2,MATCH(BA151,#REF!,0)))</f>
        <v/>
      </c>
      <c r="GD151" s="59" t="e">
        <f>SUMPRODUCT(FT151:GC151,#REF!)</f>
        <v>#REF!</v>
      </c>
      <c r="GE151" s="43"/>
      <c r="GF151" s="88" t="str">
        <f t="shared" si="142"/>
        <v/>
      </c>
      <c r="GG151" s="88" t="e">
        <f t="shared" si="143"/>
        <v>#REF!</v>
      </c>
      <c r="GH151" s="88" t="e">
        <f t="shared" si="144"/>
        <v>#REF!</v>
      </c>
      <c r="GI151" s="87" t="e">
        <f t="shared" si="145"/>
        <v>#REF!</v>
      </c>
      <c r="GJ151" s="87" t="str">
        <f t="shared" si="146"/>
        <v/>
      </c>
      <c r="GK151" s="87" t="str">
        <f t="shared" si="147"/>
        <v/>
      </c>
      <c r="GL151" s="87" t="str">
        <f t="shared" si="148"/>
        <v/>
      </c>
      <c r="GM151" s="87" t="str">
        <f t="shared" si="149"/>
        <v/>
      </c>
    </row>
    <row r="152" spans="1:195" s="13" customFormat="1" ht="22.5" customHeight="1" outlineLevel="1">
      <c r="A152" s="1014"/>
      <c r="B152" s="166"/>
      <c r="C152" s="494"/>
      <c r="D152" s="660" t="s">
        <v>374</v>
      </c>
      <c r="E152" s="991" t="s">
        <v>268</v>
      </c>
      <c r="F152" s="688"/>
      <c r="G152" s="688"/>
      <c r="H152" s="688">
        <v>1</v>
      </c>
      <c r="I152" s="663" t="s">
        <v>358</v>
      </c>
      <c r="J152" s="167"/>
      <c r="K152" s="165"/>
      <c r="L152" s="662">
        <v>1988</v>
      </c>
      <c r="M152" s="167" t="str">
        <f t="shared" si="151"/>
        <v>昭63</v>
      </c>
      <c r="N152" s="665">
        <f t="shared" si="134"/>
        <v>32</v>
      </c>
      <c r="O152" s="998">
        <v>865</v>
      </c>
      <c r="P152" s="693" t="s">
        <v>68</v>
      </c>
      <c r="Q152" s="68"/>
      <c r="R152" s="168"/>
      <c r="S152" s="168"/>
      <c r="T152" s="169"/>
      <c r="U152" s="461" t="e">
        <f t="shared" si="168"/>
        <v>#DIV/0!</v>
      </c>
      <c r="V152" s="461" t="e">
        <f t="shared" si="169"/>
        <v>#DIV/0!</v>
      </c>
      <c r="W152" s="462" t="e">
        <f t="shared" si="170"/>
        <v>#DIV/0!</v>
      </c>
      <c r="X152" s="68"/>
      <c r="Y152" s="68"/>
      <c r="Z152" s="68"/>
      <c r="AA152" s="68"/>
      <c r="AB152" s="68"/>
      <c r="AC152" s="79" t="str">
        <f t="shared" si="171"/>
        <v>4: 500㎡以上</v>
      </c>
      <c r="AD152" s="69"/>
      <c r="AE152" s="69" t="str">
        <f t="shared" si="172"/>
        <v/>
      </c>
      <c r="AF152" s="170"/>
      <c r="AG152" s="170"/>
      <c r="AH152" s="171"/>
      <c r="AI152" s="170"/>
      <c r="AJ152" s="170"/>
      <c r="AK152" s="170"/>
      <c r="AL152" s="172"/>
      <c r="AM152" s="172"/>
      <c r="AN152" s="172"/>
      <c r="AO152" s="172"/>
      <c r="AP152" s="173"/>
      <c r="AQ152" s="463" t="str">
        <f t="shared" si="173"/>
        <v/>
      </c>
      <c r="AR152" s="464"/>
      <c r="AS152" s="464"/>
      <c r="AT152" s="464"/>
      <c r="AU152" s="464"/>
      <c r="AV152" s="464"/>
      <c r="AW152" s="464"/>
      <c r="AX152" s="464"/>
      <c r="AY152" s="464"/>
      <c r="AZ152" s="464"/>
      <c r="BA152" s="464"/>
      <c r="BB152" s="68">
        <f t="shared" si="174"/>
        <v>27</v>
      </c>
      <c r="BC152" s="68"/>
      <c r="BD152" s="68">
        <f t="shared" si="175"/>
        <v>27</v>
      </c>
      <c r="BE152" s="69" t="e">
        <f t="shared" si="178"/>
        <v>#REF!</v>
      </c>
      <c r="BF152" s="146"/>
      <c r="BG152" s="465"/>
      <c r="BH152" s="466"/>
      <c r="BI152" s="174"/>
      <c r="BJ152" s="175"/>
      <c r="BK152" s="467"/>
      <c r="BL152" s="465"/>
      <c r="BM152" s="441" t="str">
        <f t="shared" si="177"/>
        <v/>
      </c>
      <c r="BN152" s="663" t="s">
        <v>68</v>
      </c>
      <c r="BO152" s="663">
        <v>3</v>
      </c>
      <c r="BP152" s="441"/>
      <c r="BQ152" s="441"/>
      <c r="BR152" s="663"/>
      <c r="BS152" s="663"/>
      <c r="BT152" s="663"/>
      <c r="BU152" s="663"/>
      <c r="BV152" s="663"/>
      <c r="BW152" s="663"/>
      <c r="BX152" s="663"/>
      <c r="BY152" s="663"/>
      <c r="BZ152" s="441"/>
      <c r="CA152" s="695"/>
      <c r="CB152" s="696"/>
      <c r="CC152" s="499"/>
      <c r="CD152" s="192">
        <v>1</v>
      </c>
      <c r="CE152" s="177" t="str">
        <f>IF($I152="","",IFERROR(INDEX(#REF!,MATCH('一覧（改訂後・学校空調は中規模で表示ver）'!$I45,#REF!,0),MATCH($CD$4,#REF!,0)),""))</f>
        <v/>
      </c>
      <c r="CF152" s="178" t="str">
        <f t="shared" si="131"/>
        <v/>
      </c>
      <c r="CG152" s="176" t="str">
        <f t="shared" si="135"/>
        <v/>
      </c>
      <c r="CH152" s="179"/>
      <c r="CI152" s="106" t="str">
        <f t="shared" si="136"/>
        <v/>
      </c>
      <c r="CJ152" s="75" t="str">
        <f>IF(OR($CI152="",$I152=""),"",INDEX(#REF!,MATCH($I152,#REF!,0),MATCH(CI$4,#REF!,0)))</f>
        <v/>
      </c>
      <c r="CK152" s="180" t="str">
        <f t="shared" si="137"/>
        <v/>
      </c>
      <c r="CL152" s="75">
        <v>1</v>
      </c>
      <c r="CM152" s="181" t="str">
        <f t="shared" si="152"/>
        <v/>
      </c>
      <c r="CN152" s="107" t="e">
        <f>IF(OR(O152="",TYPE(O152)&lt;&gt;1),"",IF(OR(BM152="",INDEX(#REF!,MATCH('一覧（改訂後・学校空調は中規模で表示ver）'!$Q45,#REF!,0),MATCH('一覧（改訂後・学校空調は中規模で表示ver）'!CN$4,#REF!,0))="",INDEX(#REF!,MATCH('一覧（改訂後・学校空調は中規模で表示ver）'!$Q45,#REF!,0),MATCH('一覧（改訂後・学校空調は中規模で表示ver）'!CN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N$4,#REF!,0))+$L152)))</f>
        <v>#REF!</v>
      </c>
      <c r="CO152" s="75" t="e">
        <f>IF(OR(CN152="",$I152=""),"",IF(AND(CN152&lt;&gt;"",$CI152=CN152),INDEX(#REF!,MATCH($I152,#REF!,0),MATCH(CN$4,#REF!,0))+35,INDEX(#REF!,MATCH($I152,#REF!,0),MATCH(CN$4,#REF!,0))))</f>
        <v>#REF!</v>
      </c>
      <c r="CP152" s="180" t="e">
        <f t="shared" si="153"/>
        <v>#REF!</v>
      </c>
      <c r="CQ152" s="75">
        <v>1</v>
      </c>
      <c r="CR152" s="181" t="e">
        <f t="shared" si="154"/>
        <v>#REF!</v>
      </c>
      <c r="CS152" s="107" t="e">
        <f>IF(OR(O152="",TYPE(O152)&lt;&gt;1),"",IF(OR(BM152="",INDEX(#REF!,MATCH('一覧（改訂後・学校空調は中規模で表示ver）'!Q45,#REF!,0),MATCH(CS$4,#REF!,0))="",INDEX(#REF!,MATCH('一覧（改訂後・学校空調は中規模で表示ver）'!Q45,#REF!,0),MATCH(CS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S$4,#REF!,0))+$L152)))</f>
        <v>#REF!</v>
      </c>
      <c r="CT152" s="75" t="e">
        <f>IF(OR(CS152="",$I152=""),"",IF(BL152="中規模のみで残存維持",IF(AND($CI152=CS152,CS152&lt;&gt;""),INDEX(#REF!,MATCH($I152,#REF!,0),MATCH(CN$4,#REF!,0))+35,INDEX(#REF!,MATCH($I152,#REF!,0),MATCH(CN$4,#REF!,0))),IF(AND($CI152=CS152,CS152&lt;&gt;""),INDEX(#REF!,MATCH($I152,#REF!,0),MATCH(CI$4,#REF!,0))+35,INDEX(#REF!,MATCH($I152,#REF!,0),MATCH(CS$4,#REF!,0)))))</f>
        <v>#REF!</v>
      </c>
      <c r="CU152" s="180" t="e">
        <f t="shared" si="138"/>
        <v>#REF!</v>
      </c>
      <c r="CV152" s="75">
        <v>1</v>
      </c>
      <c r="CW152" s="181" t="e">
        <f t="shared" si="132"/>
        <v>#REF!</v>
      </c>
      <c r="CX152" s="107" t="e">
        <f>IF(OR(O152="",TYPE(O152)&lt;&gt;1),"",IF(OR(BM152="",,INDEX(#REF!,MATCH('一覧（改訂後・学校空調は中規模で表示ver）'!$Q45,#REF!,0),MATCH('一覧（改訂後・学校空調は中規模で表示ver）'!CX$4,#REF!,0))="",INDEX(#REF!,MATCH('一覧（改訂後・学校空調は中規模で表示ver）'!$Q45,#REF!,0),MATCH('一覧（改訂後・学校空調は中規模で表示ver）'!CX$4,#REF!,0))+L152&gt;=BM152),"",IF(OR(BL152="事後保全対応で更新",BL152="事後保全のみ更新せず"),"",INDEX(#REF!,MATCH('一覧（改訂後・学校空調は中規模で表示ver）'!$Q45,#REF!,0),MATCH('一覧（改訂後・学校空調は中規模で表示ver）'!CX$4,#REF!,0))+L152)))</f>
        <v>#REF!</v>
      </c>
      <c r="CY152" s="75" t="e">
        <f>IF(OR(CX152="",$I152=""),"",IF(AND(CX152&lt;&gt;"",$CI152=CX152),INDEX(#REF!,MATCH($I152,#REF!,0),MATCH(CI$4,#REF!,0))+35,INDEX(#REF!,MATCH($I152,#REF!,0),MATCH(CX$4,#REF!,0))))</f>
        <v>#REF!</v>
      </c>
      <c r="CZ152" s="180" t="e">
        <f t="shared" si="155"/>
        <v>#REF!</v>
      </c>
      <c r="DA152" s="75">
        <v>1</v>
      </c>
      <c r="DB152" s="182" t="e">
        <f t="shared" si="156"/>
        <v>#REF!</v>
      </c>
      <c r="DC152" s="109" t="str">
        <f t="shared" si="139"/>
        <v/>
      </c>
      <c r="DD152" s="76" t="str">
        <f t="shared" si="150"/>
        <v/>
      </c>
      <c r="DE152" s="82">
        <v>1</v>
      </c>
      <c r="DF152" s="183" t="str">
        <f t="shared" si="140"/>
        <v/>
      </c>
      <c r="DG152" s="85" t="str">
        <f>IF($DC152="","",INDEX(#REF!,MATCH($I152,#REF!,0),MATCH(DC$4,#REF!,0)))</f>
        <v/>
      </c>
      <c r="DH152" s="184" t="str">
        <f t="shared" si="157"/>
        <v/>
      </c>
      <c r="DI152" s="77">
        <v>3</v>
      </c>
      <c r="DJ152" s="185" t="str">
        <f t="shared" si="158"/>
        <v/>
      </c>
      <c r="DK152" s="78" t="str">
        <f t="shared" si="159"/>
        <v/>
      </c>
      <c r="DL152" s="75" t="str">
        <f>IF(OR(DK152="",$I152=""),"",IF(AND(DK152&lt;&gt;"",$CI152=DK152),INDEX(#REF!,MATCH($I152,#REF!,0),MATCH(DL$4,#REF!,0))+35,INDEX(#REF!,MATCH($I152,#REF!,0),MATCH(DL$4,#REF!,0))))</f>
        <v/>
      </c>
      <c r="DM152" s="180" t="str">
        <f t="shared" si="160"/>
        <v/>
      </c>
      <c r="DN152" s="75">
        <v>1</v>
      </c>
      <c r="DO152" s="181" t="str">
        <f t="shared" si="161"/>
        <v/>
      </c>
      <c r="DP152" s="78" t="str">
        <f t="shared" si="162"/>
        <v/>
      </c>
      <c r="DQ152" s="75" t="str">
        <f>IF(OR(DP152="",$I152=""),"",IF(AND($BM152=DP152,DP152&lt;&gt;""),INDEX(#REF!,MATCH($I152,#REF!,0),MATCH(DQ$4,#REF!,0))+35,INDEX(#REF!,MATCH($I152,#REF!,0),MATCH(DQ$4,#REF!,0))))</f>
        <v/>
      </c>
      <c r="DR152" s="180" t="str">
        <f t="shared" si="163"/>
        <v/>
      </c>
      <c r="DS152" s="75">
        <v>1</v>
      </c>
      <c r="DT152" s="181" t="str">
        <f t="shared" si="164"/>
        <v/>
      </c>
      <c r="DU152" s="78" t="str">
        <f t="shared" si="165"/>
        <v/>
      </c>
      <c r="DV152" s="75" t="str">
        <f>IF(OR(DU152="",$I152=""),"",IF(AND(DU152&lt;&gt;"",$CI152=DU152),INDEX(#REF!,MATCH($I152,#REF!,0),MATCH(DV$4,#REF!,0))+35,INDEX(#REF!,MATCH($I152,#REF!,0),MATCH(DV$4,#REF!,0))))</f>
        <v/>
      </c>
      <c r="DW152" s="180" t="str">
        <f t="shared" si="166"/>
        <v/>
      </c>
      <c r="DX152" s="75">
        <v>1</v>
      </c>
      <c r="DY152" s="154" t="str">
        <f t="shared" si="167"/>
        <v/>
      </c>
      <c r="DZ152" s="935"/>
      <c r="EA152" s="824" t="s">
        <v>626</v>
      </c>
      <c r="EB152" s="758" t="s">
        <v>626</v>
      </c>
      <c r="EC152" s="808"/>
      <c r="ED152" s="836" t="s">
        <v>626</v>
      </c>
      <c r="EE152" s="855"/>
      <c r="EF152" s="791"/>
      <c r="EG152" s="788"/>
      <c r="EH152" s="750"/>
      <c r="EI152" s="792"/>
      <c r="EJ152" s="790"/>
      <c r="EK152" s="791"/>
      <c r="EL152" s="792"/>
      <c r="EM152" s="792"/>
      <c r="EN152" s="788"/>
      <c r="EO152" s="789"/>
      <c r="EP152" s="787"/>
      <c r="EQ152" s="788"/>
      <c r="ER152" s="788"/>
      <c r="ES152" s="767" t="s">
        <v>623</v>
      </c>
      <c r="ET152" s="830" t="s">
        <v>623</v>
      </c>
      <c r="EU152" s="885" t="s">
        <v>623</v>
      </c>
      <c r="EV152" s="767" t="s">
        <v>623</v>
      </c>
      <c r="EW152" s="788"/>
      <c r="EX152" s="788"/>
      <c r="EY152" s="789"/>
      <c r="EZ152" s="787"/>
      <c r="FA152" s="788"/>
      <c r="FB152" s="788"/>
      <c r="FC152" s="792"/>
      <c r="FD152" s="790"/>
      <c r="FE152" s="791"/>
      <c r="FF152" s="792"/>
      <c r="FG152" s="788"/>
      <c r="FH152" s="788"/>
      <c r="FI152" s="789"/>
      <c r="FJ152" s="867"/>
      <c r="FK152" s="788"/>
      <c r="FL152" s="788"/>
      <c r="FM152" s="788"/>
      <c r="FN152" s="915"/>
      <c r="FO152" s="210"/>
      <c r="FP152" s="43"/>
      <c r="FQ152" s="43"/>
      <c r="FR152" s="55" t="str">
        <f t="shared" si="141"/>
        <v/>
      </c>
      <c r="FS152" s="43"/>
      <c r="FT152" s="56" t="str">
        <f>IF(AR152="","",INDEX($FZ$2:$GD$2,2,MATCH(AR152,#REF!,0)))</f>
        <v/>
      </c>
      <c r="FU152" s="57" t="str">
        <f>IF(AS152="","",INDEX($FZ$2:$GD$2,2,MATCH(AS152,#REF!,0)))</f>
        <v/>
      </c>
      <c r="FV152" s="57" t="str">
        <f>IF(AT152="","",INDEX($FZ$2:$GD$2,2,MATCH(AT152,#REF!,0)))</f>
        <v/>
      </c>
      <c r="FW152" s="57" t="str">
        <f>IF(AU152="","",INDEX($FZ$2:$GD$2,2,MATCH(AU152,#REF!,0)))</f>
        <v/>
      </c>
      <c r="FX152" s="57" t="str">
        <f>IF(AV152="","",INDEX($FZ$2:$GD$2,2,MATCH(AV152,#REF!,0)))</f>
        <v/>
      </c>
      <c r="FY152" s="57" t="str">
        <f>IF(AW152="","",INDEX($FZ$2:$GD$2,2,MATCH(AW152,#REF!,0)))</f>
        <v/>
      </c>
      <c r="FZ152" s="57" t="str">
        <f>IF(AX152="","",INDEX($FZ$2:$GD$2,2,MATCH(AX152,#REF!,0)))</f>
        <v/>
      </c>
      <c r="GA152" s="57" t="str">
        <f>IF(AY152="","",INDEX($FZ$2:$GD$2,2,MATCH(AY152,#REF!,0)))</f>
        <v/>
      </c>
      <c r="GB152" s="57" t="str">
        <f>IF(AZ152="","",INDEX($FZ$2:$GD$2,2,MATCH(AZ152,#REF!,0)))</f>
        <v/>
      </c>
      <c r="GC152" s="58" t="str">
        <f>IF(BA152="","",INDEX($FZ$2:$GD$2,2,MATCH(BA152,#REF!,0)))</f>
        <v/>
      </c>
      <c r="GD152" s="59" t="e">
        <f>SUMPRODUCT(FT152:GC152,#REF!)</f>
        <v>#REF!</v>
      </c>
      <c r="GE152" s="43"/>
      <c r="GF152" s="88" t="str">
        <f t="shared" si="142"/>
        <v/>
      </c>
      <c r="GG152" s="88" t="e">
        <f t="shared" si="143"/>
        <v>#REF!</v>
      </c>
      <c r="GH152" s="88" t="e">
        <f t="shared" si="144"/>
        <v>#REF!</v>
      </c>
      <c r="GI152" s="87" t="e">
        <f t="shared" si="145"/>
        <v>#REF!</v>
      </c>
      <c r="GJ152" s="87" t="str">
        <f t="shared" si="146"/>
        <v/>
      </c>
      <c r="GK152" s="87" t="str">
        <f t="shared" si="147"/>
        <v/>
      </c>
      <c r="GL152" s="87" t="str">
        <f t="shared" si="148"/>
        <v/>
      </c>
      <c r="GM152" s="87" t="str">
        <f t="shared" si="149"/>
        <v/>
      </c>
    </row>
    <row r="153" spans="1:195" s="13" customFormat="1" ht="22.5" customHeight="1" outlineLevel="1">
      <c r="A153" s="1014"/>
      <c r="B153" s="166"/>
      <c r="C153" s="494"/>
      <c r="D153" s="660" t="s">
        <v>374</v>
      </c>
      <c r="E153" s="991" t="s">
        <v>270</v>
      </c>
      <c r="F153" s="688"/>
      <c r="G153" s="688"/>
      <c r="H153" s="688">
        <v>1</v>
      </c>
      <c r="I153" s="663" t="s">
        <v>358</v>
      </c>
      <c r="J153" s="167"/>
      <c r="K153" s="165"/>
      <c r="L153" s="662">
        <v>2013</v>
      </c>
      <c r="M153" s="167" t="str">
        <f t="shared" si="151"/>
        <v>平25</v>
      </c>
      <c r="N153" s="665">
        <f t="shared" si="134"/>
        <v>7</v>
      </c>
      <c r="O153" s="998">
        <v>1315</v>
      </c>
      <c r="P153" s="693" t="s">
        <v>70</v>
      </c>
      <c r="Q153" s="68"/>
      <c r="R153" s="168"/>
      <c r="S153" s="168"/>
      <c r="T153" s="169"/>
      <c r="U153" s="461" t="e">
        <f t="shared" si="168"/>
        <v>#DIV/0!</v>
      </c>
      <c r="V153" s="461" t="e">
        <f t="shared" si="169"/>
        <v>#DIV/0!</v>
      </c>
      <c r="W153" s="462" t="e">
        <f t="shared" si="170"/>
        <v>#DIV/0!</v>
      </c>
      <c r="X153" s="68"/>
      <c r="Y153" s="68"/>
      <c r="Z153" s="68"/>
      <c r="AA153" s="68"/>
      <c r="AB153" s="68"/>
      <c r="AC153" s="79" t="str">
        <f t="shared" si="171"/>
        <v>3: 1,000㎡以上</v>
      </c>
      <c r="AD153" s="69"/>
      <c r="AE153" s="69" t="str">
        <f t="shared" si="172"/>
        <v/>
      </c>
      <c r="AF153" s="170"/>
      <c r="AG153" s="170"/>
      <c r="AH153" s="171"/>
      <c r="AI153" s="170"/>
      <c r="AJ153" s="170"/>
      <c r="AK153" s="170"/>
      <c r="AL153" s="172"/>
      <c r="AM153" s="172"/>
      <c r="AN153" s="172"/>
      <c r="AO153" s="172"/>
      <c r="AP153" s="173"/>
      <c r="AQ153" s="463" t="str">
        <f t="shared" si="173"/>
        <v/>
      </c>
      <c r="AR153" s="464"/>
      <c r="AS153" s="464"/>
      <c r="AT153" s="464"/>
      <c r="AU153" s="464"/>
      <c r="AV153" s="464"/>
      <c r="AW153" s="464"/>
      <c r="AX153" s="464"/>
      <c r="AY153" s="464"/>
      <c r="AZ153" s="464"/>
      <c r="BA153" s="464"/>
      <c r="BB153" s="68">
        <f t="shared" si="174"/>
        <v>2</v>
      </c>
      <c r="BC153" s="68"/>
      <c r="BD153" s="68">
        <f t="shared" si="175"/>
        <v>2</v>
      </c>
      <c r="BE153" s="69" t="e">
        <f t="shared" si="178"/>
        <v>#REF!</v>
      </c>
      <c r="BF153" s="146"/>
      <c r="BG153" s="465"/>
      <c r="BH153" s="466"/>
      <c r="BI153" s="174"/>
      <c r="BJ153" s="175"/>
      <c r="BK153" s="467"/>
      <c r="BL153" s="465"/>
      <c r="BM153" s="441" t="str">
        <f t="shared" si="177"/>
        <v/>
      </c>
      <c r="BN153" s="663" t="s">
        <v>70</v>
      </c>
      <c r="BO153" s="663">
        <v>1</v>
      </c>
      <c r="BP153" s="441"/>
      <c r="BQ153" s="441"/>
      <c r="BR153" s="663"/>
      <c r="BS153" s="663"/>
      <c r="BT153" s="663"/>
      <c r="BU153" s="663"/>
      <c r="BV153" s="663"/>
      <c r="BW153" s="663"/>
      <c r="BX153" s="663"/>
      <c r="BY153" s="663"/>
      <c r="BZ153" s="441"/>
      <c r="CA153" s="695"/>
      <c r="CB153" s="696"/>
      <c r="CC153" s="499"/>
      <c r="CD153" s="192">
        <v>1</v>
      </c>
      <c r="CE153" s="177" t="str">
        <f>IF($I153="","",IFERROR(INDEX(#REF!,MATCH('一覧（改訂後・学校空調は中規模で表示ver）'!$I44,#REF!,0),MATCH($CD$4,#REF!,0)),""))</f>
        <v/>
      </c>
      <c r="CF153" s="178" t="str">
        <f t="shared" si="131"/>
        <v/>
      </c>
      <c r="CG153" s="176" t="str">
        <f t="shared" si="135"/>
        <v/>
      </c>
      <c r="CH153" s="179"/>
      <c r="CI153" s="106" t="str">
        <f t="shared" si="136"/>
        <v/>
      </c>
      <c r="CJ153" s="75" t="str">
        <f>IF(OR($CI153="",$I153=""),"",INDEX(#REF!,MATCH($I153,#REF!,0),MATCH(CI$4,#REF!,0)))</f>
        <v/>
      </c>
      <c r="CK153" s="180" t="str">
        <f t="shared" si="137"/>
        <v/>
      </c>
      <c r="CL153" s="75">
        <v>1</v>
      </c>
      <c r="CM153" s="181" t="str">
        <f t="shared" si="152"/>
        <v/>
      </c>
      <c r="CN153" s="107" t="e">
        <f>IF(OR(O153="",TYPE(O153)&lt;&gt;1),"",IF(OR(BM153="",INDEX(#REF!,MATCH('一覧（改訂後・学校空調は中規模で表示ver）'!$Q44,#REF!,0),MATCH('一覧（改訂後・学校空調は中規模で表示ver）'!CN$4,#REF!,0))="",INDEX(#REF!,MATCH('一覧（改訂後・学校空調は中規模で表示ver）'!$Q44,#REF!,0),MATCH('一覧（改訂後・学校空調は中規模で表示ver）'!CN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N$4,#REF!,0))+$L153)))</f>
        <v>#REF!</v>
      </c>
      <c r="CO153" s="75" t="e">
        <f>IF(OR(CN153="",$I153=""),"",IF(AND(CN153&lt;&gt;"",$CI153=CN153),INDEX(#REF!,MATCH($I153,#REF!,0),MATCH(CN$4,#REF!,0))+35,INDEX(#REF!,MATCH($I153,#REF!,0),MATCH(CN$4,#REF!,0))))</f>
        <v>#REF!</v>
      </c>
      <c r="CP153" s="180" t="e">
        <f t="shared" si="153"/>
        <v>#REF!</v>
      </c>
      <c r="CQ153" s="75">
        <v>1</v>
      </c>
      <c r="CR153" s="181" t="e">
        <f t="shared" si="154"/>
        <v>#REF!</v>
      </c>
      <c r="CS153" s="107" t="e">
        <f>IF(OR(O153="",TYPE(O153)&lt;&gt;1),"",IF(OR(BM153="",INDEX(#REF!,MATCH('一覧（改訂後・学校空調は中規模で表示ver）'!Q44,#REF!,0),MATCH(CS$4,#REF!,0))="",INDEX(#REF!,MATCH('一覧（改訂後・学校空調は中規模で表示ver）'!Q44,#REF!,0),MATCH(CS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S$4,#REF!,0))+$L153)))</f>
        <v>#REF!</v>
      </c>
      <c r="CT153" s="75" t="e">
        <f>IF(OR(CS153="",$I153=""),"",IF(BL153="中規模のみで残存維持",IF(AND($CI153=CS153,CS153&lt;&gt;""),INDEX(#REF!,MATCH($I153,#REF!,0),MATCH(CN$4,#REF!,0))+35,INDEX(#REF!,MATCH($I153,#REF!,0),MATCH(CN$4,#REF!,0))),IF(AND($CI153=CS153,CS153&lt;&gt;""),INDEX(#REF!,MATCH($I153,#REF!,0),MATCH(CI$4,#REF!,0))+35,INDEX(#REF!,MATCH($I153,#REF!,0),MATCH(CS$4,#REF!,0)))))</f>
        <v>#REF!</v>
      </c>
      <c r="CU153" s="180" t="e">
        <f t="shared" si="138"/>
        <v>#REF!</v>
      </c>
      <c r="CV153" s="75">
        <v>1</v>
      </c>
      <c r="CW153" s="181" t="e">
        <f t="shared" si="132"/>
        <v>#REF!</v>
      </c>
      <c r="CX153" s="107" t="e">
        <f>IF(OR(O153="",TYPE(O153)&lt;&gt;1),"",IF(OR(BM153="",,INDEX(#REF!,MATCH('一覧（改訂後・学校空調は中規模で表示ver）'!$Q44,#REF!,0),MATCH('一覧（改訂後・学校空調は中規模で表示ver）'!CX$4,#REF!,0))="",INDEX(#REF!,MATCH('一覧（改訂後・学校空調は中規模で表示ver）'!$Q44,#REF!,0),MATCH('一覧（改訂後・学校空調は中規模で表示ver）'!CX$4,#REF!,0))+L153&gt;=BM153),"",IF(OR(BL153="事後保全対応で更新",BL153="事後保全のみ更新せず"),"",INDEX(#REF!,MATCH('一覧（改訂後・学校空調は中規模で表示ver）'!$Q44,#REF!,0),MATCH('一覧（改訂後・学校空調は中規模で表示ver）'!CX$4,#REF!,0))+L153)))</f>
        <v>#REF!</v>
      </c>
      <c r="CY153" s="75" t="e">
        <f>IF(OR(CX153="",$I153=""),"",IF(AND(CX153&lt;&gt;"",$CI153=CX153),INDEX(#REF!,MATCH($I153,#REF!,0),MATCH(CI$4,#REF!,0))+35,INDEX(#REF!,MATCH($I153,#REF!,0),MATCH(CX$4,#REF!,0))))</f>
        <v>#REF!</v>
      </c>
      <c r="CZ153" s="180" t="e">
        <f t="shared" si="155"/>
        <v>#REF!</v>
      </c>
      <c r="DA153" s="75">
        <v>1</v>
      </c>
      <c r="DB153" s="182" t="e">
        <f t="shared" si="156"/>
        <v>#REF!</v>
      </c>
      <c r="DC153" s="109" t="str">
        <f t="shared" si="139"/>
        <v/>
      </c>
      <c r="DD153" s="76" t="str">
        <f t="shared" si="150"/>
        <v/>
      </c>
      <c r="DE153" s="82">
        <v>1</v>
      </c>
      <c r="DF153" s="183" t="str">
        <f t="shared" si="140"/>
        <v/>
      </c>
      <c r="DG153" s="85" t="str">
        <f>IF($DC153="","",INDEX(#REF!,MATCH($I153,#REF!,0),MATCH(DC$4,#REF!,0)))</f>
        <v/>
      </c>
      <c r="DH153" s="184" t="str">
        <f t="shared" si="157"/>
        <v/>
      </c>
      <c r="DI153" s="77">
        <v>3</v>
      </c>
      <c r="DJ153" s="185" t="str">
        <f t="shared" si="158"/>
        <v/>
      </c>
      <c r="DK153" s="78" t="str">
        <f t="shared" si="159"/>
        <v/>
      </c>
      <c r="DL153" s="75" t="str">
        <f>IF(OR(DK153="",$I153=""),"",IF(AND(DK153&lt;&gt;"",$CI153=DK153),INDEX(#REF!,MATCH($I153,#REF!,0),MATCH(DL$4,#REF!,0))+35,INDEX(#REF!,MATCH($I153,#REF!,0),MATCH(DL$4,#REF!,0))))</f>
        <v/>
      </c>
      <c r="DM153" s="180" t="str">
        <f t="shared" si="160"/>
        <v/>
      </c>
      <c r="DN153" s="75">
        <v>1</v>
      </c>
      <c r="DO153" s="181" t="str">
        <f t="shared" si="161"/>
        <v/>
      </c>
      <c r="DP153" s="78" t="str">
        <f t="shared" si="162"/>
        <v/>
      </c>
      <c r="DQ153" s="75" t="str">
        <f>IF(OR(DP153="",$I153=""),"",IF(AND($BM153=DP153,DP153&lt;&gt;""),INDEX(#REF!,MATCH($I153,#REF!,0),MATCH(DQ$4,#REF!,0))+35,INDEX(#REF!,MATCH($I153,#REF!,0),MATCH(DQ$4,#REF!,0))))</f>
        <v/>
      </c>
      <c r="DR153" s="180" t="str">
        <f t="shared" si="163"/>
        <v/>
      </c>
      <c r="DS153" s="75">
        <v>1</v>
      </c>
      <c r="DT153" s="181" t="str">
        <f t="shared" si="164"/>
        <v/>
      </c>
      <c r="DU153" s="78" t="str">
        <f t="shared" si="165"/>
        <v/>
      </c>
      <c r="DV153" s="75" t="str">
        <f>IF(OR(DU153="",$I153=""),"",IF(AND(DU153&lt;&gt;"",$CI153=DU153),INDEX(#REF!,MATCH($I153,#REF!,0),MATCH(DV$4,#REF!,0))+35,INDEX(#REF!,MATCH($I153,#REF!,0),MATCH(DV$4,#REF!,0))))</f>
        <v/>
      </c>
      <c r="DW153" s="180" t="str">
        <f t="shared" si="166"/>
        <v/>
      </c>
      <c r="DX153" s="75">
        <v>1</v>
      </c>
      <c r="DY153" s="154" t="str">
        <f t="shared" si="167"/>
        <v/>
      </c>
      <c r="DZ153" s="935"/>
      <c r="EA153" s="812"/>
      <c r="EB153" s="808"/>
      <c r="EC153" s="808"/>
      <c r="ED153" s="816"/>
      <c r="EE153" s="855"/>
      <c r="EF153" s="791"/>
      <c r="EG153" s="788"/>
      <c r="EH153" s="788"/>
      <c r="EI153" s="788"/>
      <c r="EJ153" s="789"/>
      <c r="EK153" s="787"/>
      <c r="EL153" s="788"/>
      <c r="EM153" s="788"/>
      <c r="EN153" s="788"/>
      <c r="EO153" s="789"/>
      <c r="EP153" s="787"/>
      <c r="EQ153" s="757" t="s">
        <v>626</v>
      </c>
      <c r="ER153" s="757" t="s">
        <v>626</v>
      </c>
      <c r="ES153" s="808"/>
      <c r="ET153" s="930"/>
      <c r="EU153" s="787"/>
      <c r="EV153" s="788"/>
      <c r="EW153" s="788"/>
      <c r="EX153" s="788"/>
      <c r="EY153" s="789"/>
      <c r="EZ153" s="787"/>
      <c r="FA153" s="788"/>
      <c r="FB153" s="788"/>
      <c r="FC153" s="788"/>
      <c r="FD153" s="790"/>
      <c r="FE153" s="791"/>
      <c r="FF153" s="792"/>
      <c r="FG153" s="788"/>
      <c r="FH153" s="788"/>
      <c r="FI153" s="789"/>
      <c r="FJ153" s="867"/>
      <c r="FK153" s="767" t="s">
        <v>623</v>
      </c>
      <c r="FL153" s="809" t="s">
        <v>623</v>
      </c>
      <c r="FM153" s="749"/>
      <c r="FN153" s="918"/>
      <c r="FO153" s="210"/>
      <c r="FP153" s="43"/>
      <c r="FQ153" s="43"/>
      <c r="FR153" s="55" t="str">
        <f t="shared" si="141"/>
        <v/>
      </c>
      <c r="FS153" s="43"/>
      <c r="FT153" s="56" t="str">
        <f>IF(AR153="","",INDEX($FZ$2:$GD$2,2,MATCH(AR153,#REF!,0)))</f>
        <v/>
      </c>
      <c r="FU153" s="57" t="str">
        <f>IF(AS153="","",INDEX($FZ$2:$GD$2,2,MATCH(AS153,#REF!,0)))</f>
        <v/>
      </c>
      <c r="FV153" s="57" t="str">
        <f>IF(AT153="","",INDEX($FZ$2:$GD$2,2,MATCH(AT153,#REF!,0)))</f>
        <v/>
      </c>
      <c r="FW153" s="57" t="str">
        <f>IF(AU153="","",INDEX($FZ$2:$GD$2,2,MATCH(AU153,#REF!,0)))</f>
        <v/>
      </c>
      <c r="FX153" s="57" t="str">
        <f>IF(AV153="","",INDEX($FZ$2:$GD$2,2,MATCH(AV153,#REF!,0)))</f>
        <v/>
      </c>
      <c r="FY153" s="57" t="str">
        <f>IF(AW153="","",INDEX($FZ$2:$GD$2,2,MATCH(AW153,#REF!,0)))</f>
        <v/>
      </c>
      <c r="FZ153" s="57" t="str">
        <f>IF(AX153="","",INDEX($FZ$2:$GD$2,2,MATCH(AX153,#REF!,0)))</f>
        <v/>
      </c>
      <c r="GA153" s="57" t="str">
        <f>IF(AY153="","",INDEX($FZ$2:$GD$2,2,MATCH(AY153,#REF!,0)))</f>
        <v/>
      </c>
      <c r="GB153" s="57" t="str">
        <f>IF(AZ153="","",INDEX($FZ$2:$GD$2,2,MATCH(AZ153,#REF!,0)))</f>
        <v/>
      </c>
      <c r="GC153" s="58" t="str">
        <f>IF(BA153="","",INDEX($FZ$2:$GD$2,2,MATCH(BA153,#REF!,0)))</f>
        <v/>
      </c>
      <c r="GD153" s="59" t="e">
        <f>SUMPRODUCT(FT153:GC153,#REF!)</f>
        <v>#REF!</v>
      </c>
      <c r="GE153" s="43"/>
      <c r="GF153" s="88" t="str">
        <f t="shared" si="142"/>
        <v/>
      </c>
      <c r="GG153" s="88" t="e">
        <f t="shared" si="143"/>
        <v>#REF!</v>
      </c>
      <c r="GH153" s="88" t="e">
        <f t="shared" si="144"/>
        <v>#REF!</v>
      </c>
      <c r="GI153" s="87" t="e">
        <f t="shared" si="145"/>
        <v>#REF!</v>
      </c>
      <c r="GJ153" s="87" t="str">
        <f t="shared" si="146"/>
        <v/>
      </c>
      <c r="GK153" s="87" t="str">
        <f t="shared" si="147"/>
        <v/>
      </c>
      <c r="GL153" s="87" t="str">
        <f t="shared" si="148"/>
        <v/>
      </c>
      <c r="GM153" s="87" t="str">
        <f t="shared" si="149"/>
        <v/>
      </c>
    </row>
    <row r="154" spans="1:195" s="13" customFormat="1" ht="22.5" customHeight="1" outlineLevel="1">
      <c r="A154" s="1014"/>
      <c r="B154" s="166"/>
      <c r="C154" s="494"/>
      <c r="D154" s="660" t="s">
        <v>374</v>
      </c>
      <c r="E154" s="991" t="s">
        <v>269</v>
      </c>
      <c r="F154" s="688"/>
      <c r="G154" s="688"/>
      <c r="H154" s="688">
        <v>1</v>
      </c>
      <c r="I154" s="663" t="s">
        <v>358</v>
      </c>
      <c r="J154" s="167"/>
      <c r="K154" s="165"/>
      <c r="L154" s="662">
        <v>2014</v>
      </c>
      <c r="M154" s="167" t="str">
        <f t="shared" si="151"/>
        <v>平26</v>
      </c>
      <c r="N154" s="665">
        <f t="shared" si="134"/>
        <v>6</v>
      </c>
      <c r="O154" s="998">
        <v>336</v>
      </c>
      <c r="P154" s="694" t="s">
        <v>70</v>
      </c>
      <c r="Q154" s="68"/>
      <c r="R154" s="168"/>
      <c r="S154" s="168"/>
      <c r="T154" s="169"/>
      <c r="U154" s="461" t="e">
        <f t="shared" si="168"/>
        <v>#DIV/0!</v>
      </c>
      <c r="V154" s="461" t="e">
        <f t="shared" si="169"/>
        <v>#DIV/0!</v>
      </c>
      <c r="W154" s="462" t="e">
        <f t="shared" si="170"/>
        <v>#DIV/0!</v>
      </c>
      <c r="X154" s="68"/>
      <c r="Y154" s="68"/>
      <c r="Z154" s="68"/>
      <c r="AA154" s="68"/>
      <c r="AB154" s="68"/>
      <c r="AC154" s="79" t="str">
        <f t="shared" si="171"/>
        <v>5: 200㎡以上</v>
      </c>
      <c r="AD154" s="69"/>
      <c r="AE154" s="69" t="str">
        <f t="shared" si="172"/>
        <v/>
      </c>
      <c r="AF154" s="170"/>
      <c r="AG154" s="170"/>
      <c r="AH154" s="171"/>
      <c r="AI154" s="170"/>
      <c r="AJ154" s="170"/>
      <c r="AK154" s="170"/>
      <c r="AL154" s="172"/>
      <c r="AM154" s="172"/>
      <c r="AN154" s="172"/>
      <c r="AO154" s="172"/>
      <c r="AP154" s="173"/>
      <c r="AQ154" s="463" t="str">
        <f t="shared" si="173"/>
        <v/>
      </c>
      <c r="AR154" s="464"/>
      <c r="AS154" s="464"/>
      <c r="AT154" s="464"/>
      <c r="AU154" s="464"/>
      <c r="AV154" s="464"/>
      <c r="AW154" s="464"/>
      <c r="AX154" s="464"/>
      <c r="AY154" s="464"/>
      <c r="AZ154" s="464"/>
      <c r="BA154" s="464"/>
      <c r="BB154" s="68">
        <f t="shared" si="174"/>
        <v>1</v>
      </c>
      <c r="BC154" s="68"/>
      <c r="BD154" s="68">
        <f t="shared" si="175"/>
        <v>1</v>
      </c>
      <c r="BE154" s="69" t="e">
        <f t="shared" si="178"/>
        <v>#REF!</v>
      </c>
      <c r="BF154" s="146"/>
      <c r="BG154" s="465"/>
      <c r="BH154" s="466"/>
      <c r="BI154" s="174"/>
      <c r="BJ154" s="175"/>
      <c r="BK154" s="467"/>
      <c r="BL154" s="465"/>
      <c r="BM154" s="441" t="str">
        <f t="shared" si="177"/>
        <v/>
      </c>
      <c r="BN154" s="661" t="s">
        <v>70</v>
      </c>
      <c r="BO154" s="663">
        <v>1</v>
      </c>
      <c r="BP154" s="441" t="s">
        <v>0</v>
      </c>
      <c r="BQ154" s="441"/>
      <c r="BR154" s="663"/>
      <c r="BS154" s="663"/>
      <c r="BT154" s="663"/>
      <c r="BU154" s="663"/>
      <c r="BV154" s="663"/>
      <c r="BW154" s="663"/>
      <c r="BX154" s="663"/>
      <c r="BY154" s="663"/>
      <c r="BZ154" s="441" t="s">
        <v>0</v>
      </c>
      <c r="CA154" s="695"/>
      <c r="CB154" s="696"/>
      <c r="CC154" s="499"/>
      <c r="CD154" s="192">
        <v>1</v>
      </c>
      <c r="CE154" s="177" t="str">
        <f>IF($I154="","",IFERROR(INDEX(#REF!,MATCH('一覧（改訂後・学校空調は中規模で表示ver）'!$I18,#REF!,0),MATCH($CD$4,#REF!,0)),""))</f>
        <v/>
      </c>
      <c r="CF154" s="178" t="str">
        <f t="shared" si="131"/>
        <v/>
      </c>
      <c r="CG154" s="176" t="str">
        <f t="shared" si="135"/>
        <v/>
      </c>
      <c r="CH154" s="179"/>
      <c r="CI154" s="106" t="str">
        <f t="shared" si="136"/>
        <v/>
      </c>
      <c r="CJ154" s="75" t="str">
        <f>IF(OR($CI154="",$I154=""),"",INDEX(#REF!,MATCH($I154,#REF!,0),MATCH(CI$4,#REF!,0)))</f>
        <v/>
      </c>
      <c r="CK154" s="180" t="str">
        <f t="shared" si="137"/>
        <v/>
      </c>
      <c r="CL154" s="75">
        <v>1</v>
      </c>
      <c r="CM154" s="181" t="str">
        <f t="shared" si="152"/>
        <v/>
      </c>
      <c r="CN154" s="107" t="e">
        <f>IF(OR(O154="",TYPE(O154)&lt;&gt;1),"",IF(OR(BM154="",INDEX(#REF!,MATCH('一覧（改訂後・学校空調は中規模で表示ver）'!$Q18,#REF!,0),MATCH('一覧（改訂後・学校空調は中規模で表示ver）'!CN$4,#REF!,0))="",INDEX(#REF!,MATCH('一覧（改訂後・学校空調は中規模で表示ver）'!$Q18,#REF!,0),MATCH('一覧（改訂後・学校空調は中規模で表示ver）'!CN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N$4,#REF!,0))+$L154)))</f>
        <v>#REF!</v>
      </c>
      <c r="CO154" s="75" t="e">
        <f>IF(OR(CN154="",$I154=""),"",IF(AND(CN154&lt;&gt;"",$CI154=CN154),INDEX(#REF!,MATCH($I154,#REF!,0),MATCH(CN$4,#REF!,0))+35,INDEX(#REF!,MATCH($I154,#REF!,0),MATCH(CN$4,#REF!,0))))</f>
        <v>#REF!</v>
      </c>
      <c r="CP154" s="180" t="e">
        <f t="shared" si="153"/>
        <v>#REF!</v>
      </c>
      <c r="CQ154" s="75">
        <v>1</v>
      </c>
      <c r="CR154" s="181" t="e">
        <f t="shared" si="154"/>
        <v>#REF!</v>
      </c>
      <c r="CS154" s="107" t="e">
        <f>IF(OR(O154="",TYPE(O154)&lt;&gt;1),"",IF(OR(BM154="",INDEX(#REF!,MATCH('一覧（改訂後・学校空調は中規模で表示ver）'!Q18,#REF!,0),MATCH(CS$4,#REF!,0))="",INDEX(#REF!,MATCH('一覧（改訂後・学校空調は中規模で表示ver）'!Q18,#REF!,0),MATCH(CS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S$4,#REF!,0))+$L154)))</f>
        <v>#REF!</v>
      </c>
      <c r="CT154" s="75" t="e">
        <f>IF(OR(CS154="",$I154=""),"",IF(BL154="中規模のみで残存維持",IF(AND($CI154=CS154,CS154&lt;&gt;""),INDEX(#REF!,MATCH($I154,#REF!,0),MATCH(CN$4,#REF!,0))+35,INDEX(#REF!,MATCH($I154,#REF!,0),MATCH(CN$4,#REF!,0))),IF(AND($CI154=CS154,CS154&lt;&gt;""),INDEX(#REF!,MATCH($I154,#REF!,0),MATCH(CI$4,#REF!,0))+35,INDEX(#REF!,MATCH($I154,#REF!,0),MATCH(CS$4,#REF!,0)))))</f>
        <v>#REF!</v>
      </c>
      <c r="CU154" s="180" t="e">
        <f t="shared" si="138"/>
        <v>#REF!</v>
      </c>
      <c r="CV154" s="75">
        <v>1</v>
      </c>
      <c r="CW154" s="181" t="e">
        <f t="shared" si="132"/>
        <v>#REF!</v>
      </c>
      <c r="CX154" s="107" t="e">
        <f>IF(OR(O154="",TYPE(O154)&lt;&gt;1),"",IF(OR(BM154="",,INDEX(#REF!,MATCH('一覧（改訂後・学校空調は中規模で表示ver）'!$Q18,#REF!,0),MATCH('一覧（改訂後・学校空調は中規模で表示ver）'!CX$4,#REF!,0))="",INDEX(#REF!,MATCH('一覧（改訂後・学校空調は中規模で表示ver）'!$Q18,#REF!,0),MATCH('一覧（改訂後・学校空調は中規模で表示ver）'!CX$4,#REF!,0))+L154&gt;=BM154),"",IF(OR(BL154="事後保全対応で更新",BL154="事後保全のみ更新せず"),"",INDEX(#REF!,MATCH('一覧（改訂後・学校空調は中規模で表示ver）'!$Q18,#REF!,0),MATCH('一覧（改訂後・学校空調は中規模で表示ver）'!CX$4,#REF!,0))+L154)))</f>
        <v>#REF!</v>
      </c>
      <c r="CY154" s="75" t="e">
        <f>IF(OR(CX154="",$I154=""),"",IF(AND(CX154&lt;&gt;"",$CI154=CX154),INDEX(#REF!,MATCH($I154,#REF!,0),MATCH(CI$4,#REF!,0))+35,INDEX(#REF!,MATCH($I154,#REF!,0),MATCH(CX$4,#REF!,0))))</f>
        <v>#REF!</v>
      </c>
      <c r="CZ154" s="180" t="e">
        <f t="shared" si="155"/>
        <v>#REF!</v>
      </c>
      <c r="DA154" s="75">
        <v>1</v>
      </c>
      <c r="DB154" s="182" t="e">
        <f t="shared" si="156"/>
        <v>#REF!</v>
      </c>
      <c r="DC154" s="109" t="str">
        <f t="shared" si="139"/>
        <v/>
      </c>
      <c r="DD154" s="76" t="str">
        <f t="shared" si="150"/>
        <v/>
      </c>
      <c r="DE154" s="82">
        <v>1</v>
      </c>
      <c r="DF154" s="183" t="str">
        <f t="shared" si="140"/>
        <v/>
      </c>
      <c r="DG154" s="85" t="str">
        <f>IF($DC154="","",INDEX(#REF!,MATCH($I154,#REF!,0),MATCH(DC$4,#REF!,0)))</f>
        <v/>
      </c>
      <c r="DH154" s="184" t="str">
        <f t="shared" si="157"/>
        <v/>
      </c>
      <c r="DI154" s="77">
        <v>3</v>
      </c>
      <c r="DJ154" s="185" t="str">
        <f t="shared" si="158"/>
        <v/>
      </c>
      <c r="DK154" s="78" t="str">
        <f t="shared" si="159"/>
        <v/>
      </c>
      <c r="DL154" s="75" t="str">
        <f>IF(OR(DK154="",$I154=""),"",IF(AND(DK154&lt;&gt;"",$CI154=DK154),INDEX(#REF!,MATCH($I154,#REF!,0),MATCH(DL$4,#REF!,0))+35,INDEX(#REF!,MATCH($I154,#REF!,0),MATCH(DL$4,#REF!,0))))</f>
        <v/>
      </c>
      <c r="DM154" s="180" t="str">
        <f t="shared" si="160"/>
        <v/>
      </c>
      <c r="DN154" s="75">
        <v>1</v>
      </c>
      <c r="DO154" s="181" t="str">
        <f t="shared" si="161"/>
        <v/>
      </c>
      <c r="DP154" s="78" t="str">
        <f t="shared" si="162"/>
        <v/>
      </c>
      <c r="DQ154" s="75" t="str">
        <f>IF(OR(DP154="",$I154=""),"",IF(AND($BM154=DP154,DP154&lt;&gt;""),INDEX(#REF!,MATCH($I154,#REF!,0),MATCH(DQ$4,#REF!,0))+35,INDEX(#REF!,MATCH($I154,#REF!,0),MATCH(DQ$4,#REF!,0))))</f>
        <v/>
      </c>
      <c r="DR154" s="180" t="str">
        <f t="shared" si="163"/>
        <v/>
      </c>
      <c r="DS154" s="75">
        <v>1</v>
      </c>
      <c r="DT154" s="181" t="str">
        <f t="shared" si="164"/>
        <v/>
      </c>
      <c r="DU154" s="78" t="str">
        <f t="shared" si="165"/>
        <v/>
      </c>
      <c r="DV154" s="75" t="str">
        <f>IF(OR(DU154="",$I154=""),"",IF(AND(DU154&lt;&gt;"",$CI154=DU154),INDEX(#REF!,MATCH($I154,#REF!,0),MATCH(DV$4,#REF!,0))+35,INDEX(#REF!,MATCH($I154,#REF!,0),MATCH(DV$4,#REF!,0))))</f>
        <v/>
      </c>
      <c r="DW154" s="180" t="str">
        <f t="shared" si="166"/>
        <v/>
      </c>
      <c r="DX154" s="75">
        <v>1</v>
      </c>
      <c r="DY154" s="154" t="str">
        <f t="shared" si="167"/>
        <v/>
      </c>
      <c r="DZ154" s="935"/>
      <c r="EA154" s="812"/>
      <c r="EB154" s="808"/>
      <c r="EC154" s="808"/>
      <c r="ED154" s="816"/>
      <c r="EE154" s="855"/>
      <c r="EF154" s="791"/>
      <c r="EG154" s="788"/>
      <c r="EH154" s="788"/>
      <c r="EI154" s="788"/>
      <c r="EJ154" s="789"/>
      <c r="EK154" s="787"/>
      <c r="EL154" s="788"/>
      <c r="EM154" s="788"/>
      <c r="EN154" s="788"/>
      <c r="EO154" s="789"/>
      <c r="EP154" s="787"/>
      <c r="EQ154" s="788"/>
      <c r="ER154" s="757" t="s">
        <v>626</v>
      </c>
      <c r="ES154" s="758" t="s">
        <v>626</v>
      </c>
      <c r="ET154" s="930"/>
      <c r="EU154" s="787"/>
      <c r="EV154" s="788"/>
      <c r="EW154" s="788"/>
      <c r="EX154" s="788"/>
      <c r="EY154" s="789"/>
      <c r="EZ154" s="791"/>
      <c r="FA154" s="792"/>
      <c r="FB154" s="788"/>
      <c r="FC154" s="788"/>
      <c r="FD154" s="790"/>
      <c r="FE154" s="791"/>
      <c r="FF154" s="792"/>
      <c r="FG154" s="788"/>
      <c r="FH154" s="788"/>
      <c r="FI154" s="789"/>
      <c r="FJ154" s="867"/>
      <c r="FK154" s="792"/>
      <c r="FL154" s="809" t="s">
        <v>623</v>
      </c>
      <c r="FM154" s="809" t="s">
        <v>623</v>
      </c>
      <c r="FN154" s="918"/>
      <c r="FO154" s="210"/>
      <c r="FP154" s="43"/>
      <c r="FQ154" s="43"/>
      <c r="FR154" s="55" t="str">
        <f t="shared" si="141"/>
        <v/>
      </c>
      <c r="FS154" s="43"/>
      <c r="FT154" s="56" t="str">
        <f>IF(AR154="","",INDEX($FZ$2:$GD$2,2,MATCH(AR154,#REF!,0)))</f>
        <v/>
      </c>
      <c r="FU154" s="57" t="str">
        <f>IF(AS154="","",INDEX($FZ$2:$GD$2,2,MATCH(AS154,#REF!,0)))</f>
        <v/>
      </c>
      <c r="FV154" s="57" t="str">
        <f>IF(AT154="","",INDEX($FZ$2:$GD$2,2,MATCH(AT154,#REF!,0)))</f>
        <v/>
      </c>
      <c r="FW154" s="57" t="str">
        <f>IF(AU154="","",INDEX($FZ$2:$GD$2,2,MATCH(AU154,#REF!,0)))</f>
        <v/>
      </c>
      <c r="FX154" s="57" t="str">
        <f>IF(AV154="","",INDEX($FZ$2:$GD$2,2,MATCH(AV154,#REF!,0)))</f>
        <v/>
      </c>
      <c r="FY154" s="57" t="str">
        <f>IF(AW154="","",INDEX($FZ$2:$GD$2,2,MATCH(AW154,#REF!,0)))</f>
        <v/>
      </c>
      <c r="FZ154" s="57" t="str">
        <f>IF(AX154="","",INDEX($FZ$2:$GD$2,2,MATCH(AX154,#REF!,0)))</f>
        <v/>
      </c>
      <c r="GA154" s="57" t="str">
        <f>IF(AY154="","",INDEX($FZ$2:$GD$2,2,MATCH(AY154,#REF!,0)))</f>
        <v/>
      </c>
      <c r="GB154" s="57" t="str">
        <f>IF(AZ154="","",INDEX($FZ$2:$GD$2,2,MATCH(AZ154,#REF!,0)))</f>
        <v/>
      </c>
      <c r="GC154" s="58" t="str">
        <f>IF(BA154="","",INDEX($FZ$2:$GD$2,2,MATCH(BA154,#REF!,0)))</f>
        <v/>
      </c>
      <c r="GD154" s="59" t="e">
        <f>SUMPRODUCT(FT154:GC154,#REF!)</f>
        <v>#REF!</v>
      </c>
      <c r="GE154" s="43"/>
      <c r="GF154" s="88" t="str">
        <f t="shared" si="142"/>
        <v/>
      </c>
      <c r="GG154" s="88" t="e">
        <f t="shared" si="143"/>
        <v>#REF!</v>
      </c>
      <c r="GH154" s="88" t="e">
        <f t="shared" si="144"/>
        <v>#REF!</v>
      </c>
      <c r="GI154" s="87" t="e">
        <f t="shared" si="145"/>
        <v>#REF!</v>
      </c>
      <c r="GJ154" s="87" t="str">
        <f t="shared" si="146"/>
        <v/>
      </c>
      <c r="GK154" s="87" t="str">
        <f t="shared" si="147"/>
        <v/>
      </c>
      <c r="GL154" s="87" t="str">
        <f t="shared" si="148"/>
        <v/>
      </c>
      <c r="GM154" s="87" t="str">
        <f t="shared" si="149"/>
        <v/>
      </c>
    </row>
    <row r="155" spans="1:195" s="13" customFormat="1" ht="22.5" customHeight="1" outlineLevel="1">
      <c r="A155" s="1014"/>
      <c r="B155" s="166"/>
      <c r="C155" s="494"/>
      <c r="D155" s="660" t="s">
        <v>374</v>
      </c>
      <c r="E155" s="991" t="s">
        <v>271</v>
      </c>
      <c r="F155" s="688"/>
      <c r="G155" s="688"/>
      <c r="H155" s="688">
        <v>1</v>
      </c>
      <c r="I155" s="663" t="s">
        <v>358</v>
      </c>
      <c r="J155" s="167"/>
      <c r="K155" s="165"/>
      <c r="L155" s="662">
        <v>1966</v>
      </c>
      <c r="M155" s="167" t="str">
        <f t="shared" si="151"/>
        <v>昭41</v>
      </c>
      <c r="N155" s="665">
        <f t="shared" si="134"/>
        <v>54</v>
      </c>
      <c r="O155" s="998">
        <v>27</v>
      </c>
      <c r="P155" s="693" t="s">
        <v>70</v>
      </c>
      <c r="Q155" s="68"/>
      <c r="R155" s="168"/>
      <c r="S155" s="168"/>
      <c r="T155" s="169"/>
      <c r="U155" s="461" t="e">
        <f t="shared" si="168"/>
        <v>#DIV/0!</v>
      </c>
      <c r="V155" s="461" t="e">
        <f t="shared" si="169"/>
        <v>#DIV/0!</v>
      </c>
      <c r="W155" s="462" t="e">
        <f t="shared" si="170"/>
        <v>#DIV/0!</v>
      </c>
      <c r="X155" s="68"/>
      <c r="Y155" s="68"/>
      <c r="Z155" s="68"/>
      <c r="AA155" s="68"/>
      <c r="AB155" s="68"/>
      <c r="AC155" s="79" t="str">
        <f t="shared" si="171"/>
        <v>7: 100㎡未満</v>
      </c>
      <c r="AD155" s="69"/>
      <c r="AE155" s="69" t="str">
        <f t="shared" si="172"/>
        <v/>
      </c>
      <c r="AF155" s="170"/>
      <c r="AG155" s="170"/>
      <c r="AH155" s="171"/>
      <c r="AI155" s="170"/>
      <c r="AJ155" s="170"/>
      <c r="AK155" s="170"/>
      <c r="AL155" s="172"/>
      <c r="AM155" s="172"/>
      <c r="AN155" s="172"/>
      <c r="AO155" s="172"/>
      <c r="AP155" s="173"/>
      <c r="AQ155" s="463" t="str">
        <f t="shared" si="173"/>
        <v/>
      </c>
      <c r="AR155" s="464"/>
      <c r="AS155" s="464"/>
      <c r="AT155" s="464"/>
      <c r="AU155" s="464"/>
      <c r="AV155" s="464"/>
      <c r="AW155" s="464"/>
      <c r="AX155" s="464"/>
      <c r="AY155" s="464"/>
      <c r="AZ155" s="464"/>
      <c r="BA155" s="464"/>
      <c r="BB155" s="68">
        <f t="shared" si="174"/>
        <v>49</v>
      </c>
      <c r="BC155" s="68"/>
      <c r="BD155" s="68">
        <f t="shared" si="175"/>
        <v>49</v>
      </c>
      <c r="BE155" s="69" t="e">
        <f t="shared" si="178"/>
        <v>#REF!</v>
      </c>
      <c r="BF155" s="146"/>
      <c r="BG155" s="465"/>
      <c r="BH155" s="466"/>
      <c r="BI155" s="174"/>
      <c r="BJ155" s="175"/>
      <c r="BK155" s="467"/>
      <c r="BL155" s="465"/>
      <c r="BM155" s="441" t="str">
        <f t="shared" si="177"/>
        <v/>
      </c>
      <c r="BN155" s="663" t="s">
        <v>70</v>
      </c>
      <c r="BO155" s="663">
        <v>1</v>
      </c>
      <c r="BP155" s="441"/>
      <c r="BQ155" s="441"/>
      <c r="BR155" s="663"/>
      <c r="BS155" s="663"/>
      <c r="BT155" s="663"/>
      <c r="BU155" s="663"/>
      <c r="BV155" s="663"/>
      <c r="BW155" s="663"/>
      <c r="BX155" s="663"/>
      <c r="BY155" s="663"/>
      <c r="BZ155" s="441"/>
      <c r="CA155" s="695"/>
      <c r="CB155" s="696"/>
      <c r="CC155" s="499"/>
      <c r="CD155" s="192">
        <v>1</v>
      </c>
      <c r="CE155" s="177" t="str">
        <f>IF($I155="","",IFERROR(INDEX(#REF!,MATCH('一覧（改訂後・学校空調は中規模で表示ver）'!$I47,#REF!,0),MATCH($CD$4,#REF!,0)),""))</f>
        <v/>
      </c>
      <c r="CF155" s="178" t="str">
        <f t="shared" si="131"/>
        <v/>
      </c>
      <c r="CG155" s="176" t="str">
        <f t="shared" si="135"/>
        <v/>
      </c>
      <c r="CH155" s="179"/>
      <c r="CI155" s="106" t="str">
        <f t="shared" si="136"/>
        <v/>
      </c>
      <c r="CJ155" s="75" t="str">
        <f>IF(OR($CI155="",$I155=""),"",INDEX(#REF!,MATCH($I155,#REF!,0),MATCH(CI$4,#REF!,0)))</f>
        <v/>
      </c>
      <c r="CK155" s="180" t="str">
        <f t="shared" si="137"/>
        <v/>
      </c>
      <c r="CL155" s="75">
        <v>1</v>
      </c>
      <c r="CM155" s="181" t="str">
        <f t="shared" si="152"/>
        <v/>
      </c>
      <c r="CN155" s="107" t="e">
        <f>IF(OR(O155="",TYPE(O155)&lt;&gt;1),"",IF(OR(BM155="",INDEX(#REF!,MATCH('一覧（改訂後・学校空調は中規模で表示ver）'!$Q47,#REF!,0),MATCH('一覧（改訂後・学校空調は中規模で表示ver）'!CN$4,#REF!,0))="",INDEX(#REF!,MATCH('一覧（改訂後・学校空調は中規模で表示ver）'!$Q47,#REF!,0),MATCH('一覧（改訂後・学校空調は中規模で表示ver）'!CN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N$4,#REF!,0))+$L155)))</f>
        <v>#REF!</v>
      </c>
      <c r="CO155" s="75" t="e">
        <f>IF(OR(CN155="",$I155=""),"",IF(AND(CN155&lt;&gt;"",$CI155=CN155),INDEX(#REF!,MATCH($I155,#REF!,0),MATCH(CN$4,#REF!,0))+35,INDEX(#REF!,MATCH($I155,#REF!,0),MATCH(CN$4,#REF!,0))))</f>
        <v>#REF!</v>
      </c>
      <c r="CP155" s="180" t="e">
        <f t="shared" si="153"/>
        <v>#REF!</v>
      </c>
      <c r="CQ155" s="75">
        <v>1</v>
      </c>
      <c r="CR155" s="181" t="e">
        <f t="shared" si="154"/>
        <v>#REF!</v>
      </c>
      <c r="CS155" s="107" t="e">
        <f>IF(OR(O155="",TYPE(O155)&lt;&gt;1),"",IF(OR(BM155="",INDEX(#REF!,MATCH('一覧（改訂後・学校空調は中規模で表示ver）'!Q47,#REF!,0),MATCH(CS$4,#REF!,0))="",INDEX(#REF!,MATCH('一覧（改訂後・学校空調は中規模で表示ver）'!Q47,#REF!,0),MATCH(CS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S$4,#REF!,0))+$L155)))</f>
        <v>#REF!</v>
      </c>
      <c r="CT155" s="75" t="e">
        <f>IF(OR(CS155="",$I155=""),"",IF(BL155="中規模のみで残存維持",IF(AND($CI155=CS155,CS155&lt;&gt;""),INDEX(#REF!,MATCH($I155,#REF!,0),MATCH(CN$4,#REF!,0))+35,INDEX(#REF!,MATCH($I155,#REF!,0),MATCH(CN$4,#REF!,0))),IF(AND($CI155=CS155,CS155&lt;&gt;""),INDEX(#REF!,MATCH($I155,#REF!,0),MATCH(CI$4,#REF!,0))+35,INDEX(#REF!,MATCH($I155,#REF!,0),MATCH(CS$4,#REF!,0)))))</f>
        <v>#REF!</v>
      </c>
      <c r="CU155" s="180" t="e">
        <f t="shared" si="138"/>
        <v>#REF!</v>
      </c>
      <c r="CV155" s="75">
        <v>1</v>
      </c>
      <c r="CW155" s="181" t="e">
        <f t="shared" si="132"/>
        <v>#REF!</v>
      </c>
      <c r="CX155" s="107" t="e">
        <f>IF(OR(O155="",TYPE(O155)&lt;&gt;1),"",IF(OR(BM155="",,INDEX(#REF!,MATCH('一覧（改訂後・学校空調は中規模で表示ver）'!$Q47,#REF!,0),MATCH('一覧（改訂後・学校空調は中規模で表示ver）'!CX$4,#REF!,0))="",INDEX(#REF!,MATCH('一覧（改訂後・学校空調は中規模で表示ver）'!$Q47,#REF!,0),MATCH('一覧（改訂後・学校空調は中規模で表示ver）'!CX$4,#REF!,0))+L155&gt;=BM155),"",IF(OR(BL155="事後保全対応で更新",BL155="事後保全のみ更新せず"),"",INDEX(#REF!,MATCH('一覧（改訂後・学校空調は中規模で表示ver）'!$Q47,#REF!,0),MATCH('一覧（改訂後・学校空調は中規模で表示ver）'!CX$4,#REF!,0))+L155)))</f>
        <v>#REF!</v>
      </c>
      <c r="CY155" s="75" t="e">
        <f>IF(OR(CX155="",$I155=""),"",IF(AND(CX155&lt;&gt;"",$CI155=CX155),INDEX(#REF!,MATCH($I155,#REF!,0),MATCH(CI$4,#REF!,0))+35,INDEX(#REF!,MATCH($I155,#REF!,0),MATCH(CX$4,#REF!,0))))</f>
        <v>#REF!</v>
      </c>
      <c r="CZ155" s="180" t="e">
        <f t="shared" si="155"/>
        <v>#REF!</v>
      </c>
      <c r="DA155" s="75">
        <v>1</v>
      </c>
      <c r="DB155" s="182" t="e">
        <f t="shared" si="156"/>
        <v>#REF!</v>
      </c>
      <c r="DC155" s="109" t="str">
        <f t="shared" si="139"/>
        <v/>
      </c>
      <c r="DD155" s="76" t="str">
        <f t="shared" si="150"/>
        <v/>
      </c>
      <c r="DE155" s="82">
        <v>1</v>
      </c>
      <c r="DF155" s="183" t="str">
        <f t="shared" si="140"/>
        <v/>
      </c>
      <c r="DG155" s="85" t="str">
        <f>IF($DC155="","",INDEX(#REF!,MATCH($I155,#REF!,0),MATCH(DC$4,#REF!,0)))</f>
        <v/>
      </c>
      <c r="DH155" s="184" t="str">
        <f t="shared" si="157"/>
        <v/>
      </c>
      <c r="DI155" s="77">
        <v>3</v>
      </c>
      <c r="DJ155" s="185" t="str">
        <f t="shared" si="158"/>
        <v/>
      </c>
      <c r="DK155" s="78" t="str">
        <f t="shared" si="159"/>
        <v/>
      </c>
      <c r="DL155" s="75" t="str">
        <f>IF(OR(DK155="",$I155=""),"",IF(AND(DK155&lt;&gt;"",$CI155=DK155),INDEX(#REF!,MATCH($I155,#REF!,0),MATCH(DL$4,#REF!,0))+35,INDEX(#REF!,MATCH($I155,#REF!,0),MATCH(DL$4,#REF!,0))))</f>
        <v/>
      </c>
      <c r="DM155" s="180" t="str">
        <f t="shared" si="160"/>
        <v/>
      </c>
      <c r="DN155" s="75">
        <v>1</v>
      </c>
      <c r="DO155" s="181" t="str">
        <f t="shared" si="161"/>
        <v/>
      </c>
      <c r="DP155" s="78" t="str">
        <f t="shared" si="162"/>
        <v/>
      </c>
      <c r="DQ155" s="75" t="str">
        <f>IF(OR(DP155="",$I155=""),"",IF(AND($BM155=DP155,DP155&lt;&gt;""),INDEX(#REF!,MATCH($I155,#REF!,0),MATCH(DQ$4,#REF!,0))+35,INDEX(#REF!,MATCH($I155,#REF!,0),MATCH(DQ$4,#REF!,0))))</f>
        <v/>
      </c>
      <c r="DR155" s="180" t="str">
        <f t="shared" si="163"/>
        <v/>
      </c>
      <c r="DS155" s="75">
        <v>1</v>
      </c>
      <c r="DT155" s="181" t="str">
        <f t="shared" si="164"/>
        <v/>
      </c>
      <c r="DU155" s="78" t="str">
        <f t="shared" si="165"/>
        <v/>
      </c>
      <c r="DV155" s="75" t="str">
        <f>IF(OR(DU155="",$I155=""),"",IF(AND(DU155&lt;&gt;"",$CI155=DU155),INDEX(#REF!,MATCH($I155,#REF!,0),MATCH(DV$4,#REF!,0))+35,INDEX(#REF!,MATCH($I155,#REF!,0),MATCH(DV$4,#REF!,0))))</f>
        <v/>
      </c>
      <c r="DW155" s="180" t="str">
        <f t="shared" si="166"/>
        <v/>
      </c>
      <c r="DX155" s="75">
        <v>1</v>
      </c>
      <c r="DY155" s="154" t="str">
        <f t="shared" si="167"/>
        <v/>
      </c>
      <c r="DZ155" s="935"/>
      <c r="EA155" s="812"/>
      <c r="EB155" s="808"/>
      <c r="EC155" s="808"/>
      <c r="ED155" s="816"/>
      <c r="EE155" s="855"/>
      <c r="EF155" s="791"/>
      <c r="EG155" s="792"/>
      <c r="EH155" s="792"/>
      <c r="EI155" s="792"/>
      <c r="EJ155" s="790"/>
      <c r="EK155" s="791"/>
      <c r="EL155" s="792"/>
      <c r="EM155" s="792"/>
      <c r="EN155" s="788"/>
      <c r="EO155" s="789"/>
      <c r="EP155" s="787"/>
      <c r="EQ155" s="788"/>
      <c r="ER155" s="788"/>
      <c r="ES155" s="788"/>
      <c r="ET155" s="789"/>
      <c r="EU155" s="787"/>
      <c r="EV155" s="788"/>
      <c r="EW155" s="788"/>
      <c r="EX155" s="788"/>
      <c r="EY155" s="790"/>
      <c r="EZ155" s="791"/>
      <c r="FA155" s="788"/>
      <c r="FB155" s="788"/>
      <c r="FC155" s="788"/>
      <c r="FD155" s="790"/>
      <c r="FE155" s="791"/>
      <c r="FF155" s="792"/>
      <c r="FG155" s="788"/>
      <c r="FH155" s="788"/>
      <c r="FI155" s="789"/>
      <c r="FJ155" s="867"/>
      <c r="FK155" s="788"/>
      <c r="FL155" s="788"/>
      <c r="FM155" s="788"/>
      <c r="FN155" s="915"/>
      <c r="FO155" s="210"/>
      <c r="FP155" s="43"/>
      <c r="FQ155" s="43"/>
      <c r="FR155" s="55" t="str">
        <f t="shared" si="141"/>
        <v/>
      </c>
      <c r="FS155" s="43"/>
      <c r="FT155" s="56" t="str">
        <f>IF(AR155="","",INDEX($FZ$2:$GD$2,2,MATCH(AR155,#REF!,0)))</f>
        <v/>
      </c>
      <c r="FU155" s="57" t="str">
        <f>IF(AS155="","",INDEX($FZ$2:$GD$2,2,MATCH(AS155,#REF!,0)))</f>
        <v/>
      </c>
      <c r="FV155" s="57" t="str">
        <f>IF(AT155="","",INDEX($FZ$2:$GD$2,2,MATCH(AT155,#REF!,0)))</f>
        <v/>
      </c>
      <c r="FW155" s="57" t="str">
        <f>IF(AU155="","",INDEX($FZ$2:$GD$2,2,MATCH(AU155,#REF!,0)))</f>
        <v/>
      </c>
      <c r="FX155" s="57" t="str">
        <f>IF(AV155="","",INDEX($FZ$2:$GD$2,2,MATCH(AV155,#REF!,0)))</f>
        <v/>
      </c>
      <c r="FY155" s="57" t="str">
        <f>IF(AW155="","",INDEX($FZ$2:$GD$2,2,MATCH(AW155,#REF!,0)))</f>
        <v/>
      </c>
      <c r="FZ155" s="57" t="str">
        <f>IF(AX155="","",INDEX($FZ$2:$GD$2,2,MATCH(AX155,#REF!,0)))</f>
        <v/>
      </c>
      <c r="GA155" s="57" t="str">
        <f>IF(AY155="","",INDEX($FZ$2:$GD$2,2,MATCH(AY155,#REF!,0)))</f>
        <v/>
      </c>
      <c r="GB155" s="57" t="str">
        <f>IF(AZ155="","",INDEX($FZ$2:$GD$2,2,MATCH(AZ155,#REF!,0)))</f>
        <v/>
      </c>
      <c r="GC155" s="58" t="str">
        <f>IF(BA155="","",INDEX($FZ$2:$GD$2,2,MATCH(BA155,#REF!,0)))</f>
        <v/>
      </c>
      <c r="GD155" s="59" t="e">
        <f>SUMPRODUCT(FT155:GC155,#REF!)</f>
        <v>#REF!</v>
      </c>
      <c r="GE155" s="43"/>
      <c r="GF155" s="88" t="str">
        <f t="shared" si="142"/>
        <v/>
      </c>
      <c r="GG155" s="88" t="e">
        <f t="shared" si="143"/>
        <v>#REF!</v>
      </c>
      <c r="GH155" s="88" t="e">
        <f t="shared" si="144"/>
        <v>#REF!</v>
      </c>
      <c r="GI155" s="87" t="e">
        <f t="shared" si="145"/>
        <v>#REF!</v>
      </c>
      <c r="GJ155" s="87" t="str">
        <f t="shared" si="146"/>
        <v/>
      </c>
      <c r="GK155" s="87" t="str">
        <f t="shared" si="147"/>
        <v/>
      </c>
      <c r="GL155" s="87" t="str">
        <f t="shared" si="148"/>
        <v/>
      </c>
      <c r="GM155" s="87" t="str">
        <f t="shared" si="149"/>
        <v/>
      </c>
    </row>
    <row r="156" spans="1:195" s="13" customFormat="1" ht="22.5" customHeight="1" outlineLevel="1">
      <c r="A156" s="1014"/>
      <c r="B156" s="166"/>
      <c r="C156" s="494"/>
      <c r="D156" s="660" t="s">
        <v>374</v>
      </c>
      <c r="E156" s="991" t="s">
        <v>188</v>
      </c>
      <c r="F156" s="688">
        <v>1</v>
      </c>
      <c r="G156" s="688">
        <v>1</v>
      </c>
      <c r="H156" s="688">
        <v>1</v>
      </c>
      <c r="I156" s="663" t="s">
        <v>358</v>
      </c>
      <c r="J156" s="167"/>
      <c r="K156" s="165"/>
      <c r="L156" s="662">
        <v>1980</v>
      </c>
      <c r="M156" s="167" t="str">
        <f t="shared" si="151"/>
        <v>昭55</v>
      </c>
      <c r="N156" s="665">
        <f t="shared" si="134"/>
        <v>40</v>
      </c>
      <c r="O156" s="998">
        <v>600</v>
      </c>
      <c r="P156" s="693" t="s">
        <v>70</v>
      </c>
      <c r="Q156" s="68"/>
      <c r="R156" s="168"/>
      <c r="S156" s="168"/>
      <c r="T156" s="169"/>
      <c r="U156" s="461" t="e">
        <f t="shared" si="168"/>
        <v>#DIV/0!</v>
      </c>
      <c r="V156" s="461" t="e">
        <f t="shared" si="169"/>
        <v>#DIV/0!</v>
      </c>
      <c r="W156" s="462" t="e">
        <f t="shared" si="170"/>
        <v>#DIV/0!</v>
      </c>
      <c r="X156" s="68"/>
      <c r="Y156" s="68"/>
      <c r="Z156" s="68"/>
      <c r="AA156" s="68"/>
      <c r="AB156" s="68"/>
      <c r="AC156" s="79" t="str">
        <f t="shared" si="171"/>
        <v>4: 500㎡以上</v>
      </c>
      <c r="AD156" s="69"/>
      <c r="AE156" s="69" t="str">
        <f t="shared" si="172"/>
        <v/>
      </c>
      <c r="AF156" s="170"/>
      <c r="AG156" s="170"/>
      <c r="AH156" s="171"/>
      <c r="AI156" s="170"/>
      <c r="AJ156" s="170"/>
      <c r="AK156" s="170"/>
      <c r="AL156" s="172"/>
      <c r="AM156" s="172"/>
      <c r="AN156" s="172"/>
      <c r="AO156" s="172"/>
      <c r="AP156" s="173"/>
      <c r="AQ156" s="463" t="str">
        <f t="shared" si="173"/>
        <v/>
      </c>
      <c r="AR156" s="464"/>
      <c r="AS156" s="464"/>
      <c r="AT156" s="464"/>
      <c r="AU156" s="464"/>
      <c r="AV156" s="464"/>
      <c r="AW156" s="464"/>
      <c r="AX156" s="464"/>
      <c r="AY156" s="464"/>
      <c r="AZ156" s="464"/>
      <c r="BA156" s="464"/>
      <c r="BB156" s="68">
        <f t="shared" si="174"/>
        <v>35</v>
      </c>
      <c r="BC156" s="68"/>
      <c r="BD156" s="68">
        <f t="shared" si="175"/>
        <v>35</v>
      </c>
      <c r="BE156" s="69" t="e">
        <f t="shared" si="178"/>
        <v>#REF!</v>
      </c>
      <c r="BF156" s="146"/>
      <c r="BG156" s="465"/>
      <c r="BH156" s="466"/>
      <c r="BI156" s="174"/>
      <c r="BJ156" s="175"/>
      <c r="BK156" s="467"/>
      <c r="BL156" s="465"/>
      <c r="BM156" s="441" t="str">
        <f t="shared" si="177"/>
        <v/>
      </c>
      <c r="BN156" s="663" t="s">
        <v>70</v>
      </c>
      <c r="BO156" s="663">
        <v>1</v>
      </c>
      <c r="BP156" s="441" t="s">
        <v>3</v>
      </c>
      <c r="BQ156" s="441"/>
      <c r="BR156" s="663"/>
      <c r="BS156" s="663"/>
      <c r="BT156" s="663"/>
      <c r="BU156" s="663"/>
      <c r="BV156" s="663"/>
      <c r="BW156" s="663"/>
      <c r="BX156" s="663"/>
      <c r="BY156" s="663"/>
      <c r="BZ156" s="441" t="s">
        <v>0</v>
      </c>
      <c r="CA156" s="695"/>
      <c r="CB156" s="696"/>
      <c r="CC156" s="500">
        <v>6940400</v>
      </c>
      <c r="CD156" s="192">
        <v>1</v>
      </c>
      <c r="CE156" s="177" t="str">
        <f>IF($I156="","",IFERROR(INDEX(#REF!,MATCH('一覧（改訂後・学校空調は中規模で表示ver）'!$I19,#REF!,0),MATCH($CD$4,#REF!,0)),""))</f>
        <v/>
      </c>
      <c r="CF156" s="178" t="str">
        <f t="shared" si="131"/>
        <v/>
      </c>
      <c r="CG156" s="176" t="str">
        <f t="shared" si="135"/>
        <v/>
      </c>
      <c r="CH156" s="179"/>
      <c r="CI156" s="106" t="str">
        <f t="shared" si="136"/>
        <v/>
      </c>
      <c r="CJ156" s="75" t="str">
        <f>IF(OR($CI156="",$I156=""),"",INDEX(#REF!,MATCH($I156,#REF!,0),MATCH(CI$4,#REF!,0)))</f>
        <v/>
      </c>
      <c r="CK156" s="180" t="str">
        <f t="shared" si="137"/>
        <v/>
      </c>
      <c r="CL156" s="75">
        <v>1</v>
      </c>
      <c r="CM156" s="181" t="str">
        <f t="shared" si="152"/>
        <v/>
      </c>
      <c r="CN156" s="107" t="e">
        <f>IF(OR(O156="",TYPE(O156)&lt;&gt;1),"",IF(OR(BM156="",INDEX(#REF!,MATCH('一覧（改訂後・学校空調は中規模で表示ver）'!$Q19,#REF!,0),MATCH('一覧（改訂後・学校空調は中規模で表示ver）'!CN$4,#REF!,0))="",INDEX(#REF!,MATCH('一覧（改訂後・学校空調は中規模で表示ver）'!$Q19,#REF!,0),MATCH('一覧（改訂後・学校空調は中規模で表示ver）'!CN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N$4,#REF!,0))+$L156)))</f>
        <v>#REF!</v>
      </c>
      <c r="CO156" s="75" t="e">
        <f>IF(OR(CN156="",$I156=""),"",IF(AND(CN156&lt;&gt;"",$CI156=CN156),INDEX(#REF!,MATCH($I156,#REF!,0),MATCH(CN$4,#REF!,0))+35,INDEX(#REF!,MATCH($I156,#REF!,0),MATCH(CN$4,#REF!,0))))</f>
        <v>#REF!</v>
      </c>
      <c r="CP156" s="180" t="e">
        <f t="shared" si="153"/>
        <v>#REF!</v>
      </c>
      <c r="CQ156" s="75">
        <v>1</v>
      </c>
      <c r="CR156" s="181" t="e">
        <f t="shared" si="154"/>
        <v>#REF!</v>
      </c>
      <c r="CS156" s="107" t="e">
        <f>IF(OR(O156="",TYPE(O156)&lt;&gt;1),"",IF(OR(BM156="",INDEX(#REF!,MATCH('一覧（改訂後・学校空調は中規模で表示ver）'!Q19,#REF!,0),MATCH(CS$4,#REF!,0))="",INDEX(#REF!,MATCH('一覧（改訂後・学校空調は中規模で表示ver）'!Q19,#REF!,0),MATCH(CS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S$4,#REF!,0))+$L156)))</f>
        <v>#REF!</v>
      </c>
      <c r="CT156" s="75" t="e">
        <f>IF(OR(CS156="",$I156=""),"",IF(BL156="中規模のみで残存維持",IF(AND($CI156=CS156,CS156&lt;&gt;""),INDEX(#REF!,MATCH($I156,#REF!,0),MATCH(CN$4,#REF!,0))+35,INDEX(#REF!,MATCH($I156,#REF!,0),MATCH(CN$4,#REF!,0))),IF(AND($CI156=CS156,CS156&lt;&gt;""),INDEX(#REF!,MATCH($I156,#REF!,0),MATCH(CI$4,#REF!,0))+35,INDEX(#REF!,MATCH($I156,#REF!,0),MATCH(CS$4,#REF!,0)))))</f>
        <v>#REF!</v>
      </c>
      <c r="CU156" s="180" t="e">
        <f t="shared" si="138"/>
        <v>#REF!</v>
      </c>
      <c r="CV156" s="75">
        <v>1</v>
      </c>
      <c r="CW156" s="181" t="e">
        <f t="shared" si="132"/>
        <v>#REF!</v>
      </c>
      <c r="CX156" s="107" t="e">
        <f>IF(OR(O156="",TYPE(O156)&lt;&gt;1),"",IF(OR(BM156="",,INDEX(#REF!,MATCH('一覧（改訂後・学校空調は中規模で表示ver）'!$Q19,#REF!,0),MATCH('一覧（改訂後・学校空調は中規模で表示ver）'!CX$4,#REF!,0))="",INDEX(#REF!,MATCH('一覧（改訂後・学校空調は中規模で表示ver）'!$Q19,#REF!,0),MATCH('一覧（改訂後・学校空調は中規模で表示ver）'!CX$4,#REF!,0))+L156&gt;=BM156),"",IF(OR(BL156="事後保全対応で更新",BL156="事後保全のみ更新せず"),"",INDEX(#REF!,MATCH('一覧（改訂後・学校空調は中規模で表示ver）'!$Q19,#REF!,0),MATCH('一覧（改訂後・学校空調は中規模で表示ver）'!CX$4,#REF!,0))+L156)))</f>
        <v>#REF!</v>
      </c>
      <c r="CY156" s="75" t="e">
        <f>IF(OR(CX156="",$I156=""),"",IF(AND(CX156&lt;&gt;"",$CI156=CX156),INDEX(#REF!,MATCH($I156,#REF!,0),MATCH(CI$4,#REF!,0))+35,INDEX(#REF!,MATCH($I156,#REF!,0),MATCH(CX$4,#REF!,0))))</f>
        <v>#REF!</v>
      </c>
      <c r="CZ156" s="180" t="e">
        <f t="shared" si="155"/>
        <v>#REF!</v>
      </c>
      <c r="DA156" s="75">
        <v>1</v>
      </c>
      <c r="DB156" s="182" t="e">
        <f t="shared" si="156"/>
        <v>#REF!</v>
      </c>
      <c r="DC156" s="109" t="str">
        <f t="shared" si="139"/>
        <v/>
      </c>
      <c r="DD156" s="76" t="str">
        <f t="shared" si="150"/>
        <v/>
      </c>
      <c r="DE156" s="82">
        <v>1</v>
      </c>
      <c r="DF156" s="183" t="str">
        <f t="shared" si="140"/>
        <v/>
      </c>
      <c r="DG156" s="85" t="str">
        <f>IF($DC156="","",INDEX(#REF!,MATCH($I156,#REF!,0),MATCH(DC$4,#REF!,0)))</f>
        <v/>
      </c>
      <c r="DH156" s="184" t="str">
        <f t="shared" si="157"/>
        <v/>
      </c>
      <c r="DI156" s="77">
        <v>3</v>
      </c>
      <c r="DJ156" s="185" t="str">
        <f t="shared" si="158"/>
        <v/>
      </c>
      <c r="DK156" s="78" t="str">
        <f t="shared" si="159"/>
        <v/>
      </c>
      <c r="DL156" s="75" t="str">
        <f>IF(OR(DK156="",$I156=""),"",IF(AND(DK156&lt;&gt;"",$CI156=DK156),INDEX(#REF!,MATCH($I156,#REF!,0),MATCH(DL$4,#REF!,0))+35,INDEX(#REF!,MATCH($I156,#REF!,0),MATCH(DL$4,#REF!,0))))</f>
        <v/>
      </c>
      <c r="DM156" s="180" t="str">
        <f t="shared" si="160"/>
        <v/>
      </c>
      <c r="DN156" s="75">
        <v>1</v>
      </c>
      <c r="DO156" s="181" t="str">
        <f t="shared" si="161"/>
        <v/>
      </c>
      <c r="DP156" s="78" t="str">
        <f t="shared" si="162"/>
        <v/>
      </c>
      <c r="DQ156" s="75" t="str">
        <f>IF(OR(DP156="",$I156=""),"",IF(AND($BM156=DP156,DP156&lt;&gt;""),INDEX(#REF!,MATCH($I156,#REF!,0),MATCH(DQ$4,#REF!,0))+35,INDEX(#REF!,MATCH($I156,#REF!,0),MATCH(DQ$4,#REF!,0))))</f>
        <v/>
      </c>
      <c r="DR156" s="180" t="str">
        <f t="shared" si="163"/>
        <v/>
      </c>
      <c r="DS156" s="75">
        <v>1</v>
      </c>
      <c r="DT156" s="181" t="str">
        <f t="shared" si="164"/>
        <v/>
      </c>
      <c r="DU156" s="78" t="str">
        <f t="shared" si="165"/>
        <v/>
      </c>
      <c r="DV156" s="75" t="str">
        <f>IF(OR(DU156="",$I156=""),"",IF(AND(DU156&lt;&gt;"",$CI156=DU156),INDEX(#REF!,MATCH($I156,#REF!,0),MATCH(DV$4,#REF!,0))+35,INDEX(#REF!,MATCH($I156,#REF!,0),MATCH(DV$4,#REF!,0))))</f>
        <v/>
      </c>
      <c r="DW156" s="180" t="str">
        <f t="shared" si="166"/>
        <v/>
      </c>
      <c r="DX156" s="75">
        <v>1</v>
      </c>
      <c r="DY156" s="154" t="str">
        <f t="shared" si="167"/>
        <v/>
      </c>
      <c r="DZ156" s="935"/>
      <c r="EA156" s="812"/>
      <c r="EB156" s="808"/>
      <c r="EC156" s="808"/>
      <c r="ED156" s="816"/>
      <c r="EE156" s="855"/>
      <c r="EF156" s="791"/>
      <c r="EG156" s="792"/>
      <c r="EH156" s="792"/>
      <c r="EI156" s="792"/>
      <c r="EJ156" s="790"/>
      <c r="EK156" s="791"/>
      <c r="EL156" s="779"/>
      <c r="EM156" s="779"/>
      <c r="EN156" s="779"/>
      <c r="EO156" s="771"/>
      <c r="EP156" s="765"/>
      <c r="EQ156" s="835"/>
      <c r="ER156" s="788"/>
      <c r="ES156" s="788"/>
      <c r="ET156" s="789"/>
      <c r="EU156" s="787"/>
      <c r="EV156" s="788"/>
      <c r="EW156" s="788"/>
      <c r="EX156" s="788"/>
      <c r="EY156" s="789"/>
      <c r="EZ156" s="787"/>
      <c r="FA156" s="788"/>
      <c r="FB156" s="788"/>
      <c r="FC156" s="788"/>
      <c r="FD156" s="790"/>
      <c r="FE156" s="791"/>
      <c r="FF156" s="792"/>
      <c r="FG156" s="788"/>
      <c r="FH156" s="788"/>
      <c r="FI156" s="933"/>
      <c r="FJ156" s="934"/>
      <c r="FK156" s="838"/>
      <c r="FL156" s="788"/>
      <c r="FM156" s="788"/>
      <c r="FN156" s="915"/>
      <c r="FO156" s="210"/>
      <c r="FP156" s="43"/>
      <c r="FQ156" s="43"/>
      <c r="FR156" s="55" t="str">
        <f t="shared" si="141"/>
        <v/>
      </c>
      <c r="FS156" s="43"/>
      <c r="FT156" s="56" t="str">
        <f>IF(AR156="","",INDEX($FZ$2:$GD$2,2,MATCH(AR156,#REF!,0)))</f>
        <v/>
      </c>
      <c r="FU156" s="57" t="str">
        <f>IF(AS156="","",INDEX($FZ$2:$GD$2,2,MATCH(AS156,#REF!,0)))</f>
        <v/>
      </c>
      <c r="FV156" s="57" t="str">
        <f>IF(AT156="","",INDEX($FZ$2:$GD$2,2,MATCH(AT156,#REF!,0)))</f>
        <v/>
      </c>
      <c r="FW156" s="57" t="str">
        <f>IF(AU156="","",INDEX($FZ$2:$GD$2,2,MATCH(AU156,#REF!,0)))</f>
        <v/>
      </c>
      <c r="FX156" s="57" t="str">
        <f>IF(AV156="","",INDEX($FZ$2:$GD$2,2,MATCH(AV156,#REF!,0)))</f>
        <v/>
      </c>
      <c r="FY156" s="57" t="str">
        <f>IF(AW156="","",INDEX($FZ$2:$GD$2,2,MATCH(AW156,#REF!,0)))</f>
        <v/>
      </c>
      <c r="FZ156" s="57" t="str">
        <f>IF(AX156="","",INDEX($FZ$2:$GD$2,2,MATCH(AX156,#REF!,0)))</f>
        <v/>
      </c>
      <c r="GA156" s="57" t="str">
        <f>IF(AY156="","",INDEX($FZ$2:$GD$2,2,MATCH(AY156,#REF!,0)))</f>
        <v/>
      </c>
      <c r="GB156" s="57" t="str">
        <f>IF(AZ156="","",INDEX($FZ$2:$GD$2,2,MATCH(AZ156,#REF!,0)))</f>
        <v/>
      </c>
      <c r="GC156" s="58" t="str">
        <f>IF(BA156="","",INDEX($FZ$2:$GD$2,2,MATCH(BA156,#REF!,0)))</f>
        <v/>
      </c>
      <c r="GD156" s="59" t="e">
        <f>SUMPRODUCT(FT156:GC156,#REF!)</f>
        <v>#REF!</v>
      </c>
      <c r="GE156" s="43"/>
      <c r="GF156" s="88" t="str">
        <f t="shared" si="142"/>
        <v/>
      </c>
      <c r="GG156" s="88" t="e">
        <f t="shared" si="143"/>
        <v>#REF!</v>
      </c>
      <c r="GH156" s="88" t="e">
        <f t="shared" si="144"/>
        <v>#REF!</v>
      </c>
      <c r="GI156" s="87" t="e">
        <f t="shared" si="145"/>
        <v>#REF!</v>
      </c>
      <c r="GJ156" s="87" t="str">
        <f t="shared" si="146"/>
        <v/>
      </c>
      <c r="GK156" s="87" t="str">
        <f t="shared" si="147"/>
        <v/>
      </c>
      <c r="GL156" s="87" t="str">
        <f t="shared" si="148"/>
        <v/>
      </c>
      <c r="GM156" s="87" t="str">
        <f t="shared" si="149"/>
        <v/>
      </c>
    </row>
    <row r="157" spans="1:195" s="13" customFormat="1" ht="22.5" customHeight="1" outlineLevel="1">
      <c r="A157" s="1014"/>
      <c r="B157" s="166"/>
      <c r="C157" s="494"/>
      <c r="D157" s="660" t="s">
        <v>374</v>
      </c>
      <c r="E157" s="991" t="s">
        <v>187</v>
      </c>
      <c r="F157" s="688"/>
      <c r="G157" s="688"/>
      <c r="H157" s="688">
        <v>1</v>
      </c>
      <c r="I157" s="663" t="s">
        <v>358</v>
      </c>
      <c r="J157" s="167"/>
      <c r="K157" s="165"/>
      <c r="L157" s="662">
        <v>1991</v>
      </c>
      <c r="M157" s="167" t="str">
        <f t="shared" si="151"/>
        <v>平3</v>
      </c>
      <c r="N157" s="665">
        <f t="shared" si="134"/>
        <v>29</v>
      </c>
      <c r="O157" s="998">
        <v>985</v>
      </c>
      <c r="P157" s="693" t="s">
        <v>68</v>
      </c>
      <c r="Q157" s="68"/>
      <c r="R157" s="168"/>
      <c r="S157" s="168"/>
      <c r="T157" s="169"/>
      <c r="U157" s="461" t="e">
        <f t="shared" si="168"/>
        <v>#DIV/0!</v>
      </c>
      <c r="V157" s="461" t="e">
        <f t="shared" si="169"/>
        <v>#DIV/0!</v>
      </c>
      <c r="W157" s="462" t="e">
        <f t="shared" si="170"/>
        <v>#DIV/0!</v>
      </c>
      <c r="X157" s="68"/>
      <c r="Y157" s="68"/>
      <c r="Z157" s="68"/>
      <c r="AA157" s="68"/>
      <c r="AB157" s="68"/>
      <c r="AC157" s="79" t="str">
        <f t="shared" si="171"/>
        <v>4: 500㎡以上</v>
      </c>
      <c r="AD157" s="69"/>
      <c r="AE157" s="69" t="str">
        <f t="shared" si="172"/>
        <v/>
      </c>
      <c r="AF157" s="170"/>
      <c r="AG157" s="170"/>
      <c r="AH157" s="171"/>
      <c r="AI157" s="170"/>
      <c r="AJ157" s="170"/>
      <c r="AK157" s="170"/>
      <c r="AL157" s="172"/>
      <c r="AM157" s="172"/>
      <c r="AN157" s="172"/>
      <c r="AO157" s="172"/>
      <c r="AP157" s="173"/>
      <c r="AQ157" s="463" t="str">
        <f t="shared" si="173"/>
        <v/>
      </c>
      <c r="AR157" s="464"/>
      <c r="AS157" s="464"/>
      <c r="AT157" s="464"/>
      <c r="AU157" s="464"/>
      <c r="AV157" s="464"/>
      <c r="AW157" s="464"/>
      <c r="AX157" s="464"/>
      <c r="AY157" s="464"/>
      <c r="AZ157" s="464"/>
      <c r="BA157" s="464"/>
      <c r="BB157" s="68">
        <f t="shared" si="174"/>
        <v>24</v>
      </c>
      <c r="BC157" s="68"/>
      <c r="BD157" s="68">
        <f t="shared" si="175"/>
        <v>24</v>
      </c>
      <c r="BE157" s="69" t="e">
        <f t="shared" si="178"/>
        <v>#REF!</v>
      </c>
      <c r="BF157" s="146"/>
      <c r="BG157" s="465"/>
      <c r="BH157" s="466"/>
      <c r="BI157" s="174"/>
      <c r="BJ157" s="175"/>
      <c r="BK157" s="467"/>
      <c r="BL157" s="465"/>
      <c r="BM157" s="441" t="str">
        <f t="shared" si="177"/>
        <v/>
      </c>
      <c r="BN157" s="663" t="s">
        <v>68</v>
      </c>
      <c r="BO157" s="663">
        <v>2</v>
      </c>
      <c r="BP157" s="441"/>
      <c r="BQ157" s="441"/>
      <c r="BR157" s="663"/>
      <c r="BS157" s="663"/>
      <c r="BT157" s="663"/>
      <c r="BU157" s="663"/>
      <c r="BV157" s="663"/>
      <c r="BW157" s="663"/>
      <c r="BX157" s="663"/>
      <c r="BY157" s="663"/>
      <c r="BZ157" s="441"/>
      <c r="CA157" s="695"/>
      <c r="CB157" s="696"/>
      <c r="CC157" s="499"/>
      <c r="CD157" s="192">
        <v>1</v>
      </c>
      <c r="CE157" s="177" t="str">
        <f>IF($I157="","",IFERROR(INDEX(#REF!,MATCH('一覧（改訂後・学校空調は中規模で表示ver）'!$I9,#REF!,0),MATCH($CD$4,#REF!,0)),""))</f>
        <v/>
      </c>
      <c r="CF157" s="178" t="str">
        <f t="shared" si="131"/>
        <v/>
      </c>
      <c r="CG157" s="176" t="str">
        <f t="shared" si="135"/>
        <v/>
      </c>
      <c r="CH157" s="179"/>
      <c r="CI157" s="106" t="str">
        <f t="shared" si="136"/>
        <v/>
      </c>
      <c r="CJ157" s="75" t="str">
        <f>IF(OR($CI157="",$I157=""),"",INDEX(#REF!,MATCH($I157,#REF!,0),MATCH(CI$4,#REF!,0)))</f>
        <v/>
      </c>
      <c r="CK157" s="180" t="str">
        <f t="shared" si="137"/>
        <v/>
      </c>
      <c r="CL157" s="75">
        <v>1</v>
      </c>
      <c r="CM157" s="181" t="str">
        <f t="shared" si="152"/>
        <v/>
      </c>
      <c r="CN157" s="107" t="e">
        <f>IF(OR(O157="",TYPE(O157)&lt;&gt;1),"",IF(OR(BM157="",INDEX(#REF!,MATCH('一覧（改訂後・学校空調は中規模で表示ver）'!$Q9,#REF!,0),MATCH('一覧（改訂後・学校空調は中規模で表示ver）'!CN$4,#REF!,0))="",INDEX(#REF!,MATCH('一覧（改訂後・学校空調は中規模で表示ver）'!$Q9,#REF!,0),MATCH('一覧（改訂後・学校空調は中規模で表示ver）'!CN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N$4,#REF!,0))+$L157)))</f>
        <v>#REF!</v>
      </c>
      <c r="CO157" s="75" t="e">
        <f>IF(OR(CN157="",$I157=""),"",IF(AND(CN157&lt;&gt;"",$CI157=CN157),INDEX(#REF!,MATCH($I157,#REF!,0),MATCH(CN$4,#REF!,0))+35,INDEX(#REF!,MATCH($I157,#REF!,0),MATCH(CN$4,#REF!,0))))</f>
        <v>#REF!</v>
      </c>
      <c r="CP157" s="180" t="e">
        <f t="shared" si="153"/>
        <v>#REF!</v>
      </c>
      <c r="CQ157" s="75">
        <v>1</v>
      </c>
      <c r="CR157" s="181" t="e">
        <f t="shared" si="154"/>
        <v>#REF!</v>
      </c>
      <c r="CS157" s="107" t="e">
        <f>IF(OR(O157="",TYPE(O157)&lt;&gt;1),"",IF(OR(BM157="",INDEX(#REF!,MATCH('一覧（改訂後・学校空調は中規模で表示ver）'!Q9,#REF!,0),MATCH(CS$4,#REF!,0))="",INDEX(#REF!,MATCH('一覧（改訂後・学校空調は中規模で表示ver）'!Q9,#REF!,0),MATCH(CS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S$4,#REF!,0))+$L157)))</f>
        <v>#REF!</v>
      </c>
      <c r="CT157" s="75" t="e">
        <f>IF(OR(CS157="",$I157=""),"",IF(BL157="中規模のみで残存維持",IF(AND($CI157=CS157,CS157&lt;&gt;""),INDEX(#REF!,MATCH($I157,#REF!,0),MATCH(CN$4,#REF!,0))+35,INDEX(#REF!,MATCH($I157,#REF!,0),MATCH(CN$4,#REF!,0))),IF(AND($CI157=CS157,CS157&lt;&gt;""),INDEX(#REF!,MATCH($I157,#REF!,0),MATCH(CI$4,#REF!,0))+35,INDEX(#REF!,MATCH($I157,#REF!,0),MATCH(CS$4,#REF!,0)))))</f>
        <v>#REF!</v>
      </c>
      <c r="CU157" s="180" t="e">
        <f t="shared" si="138"/>
        <v>#REF!</v>
      </c>
      <c r="CV157" s="75">
        <v>1</v>
      </c>
      <c r="CW157" s="181" t="e">
        <f t="shared" si="132"/>
        <v>#REF!</v>
      </c>
      <c r="CX157" s="107" t="e">
        <f>IF(OR(O157="",TYPE(O157)&lt;&gt;1),"",IF(OR(BM157="",,INDEX(#REF!,MATCH('一覧（改訂後・学校空調は中規模で表示ver）'!$Q9,#REF!,0),MATCH('一覧（改訂後・学校空調は中規模で表示ver）'!CX$4,#REF!,0))="",INDEX(#REF!,MATCH('一覧（改訂後・学校空調は中規模で表示ver）'!$Q9,#REF!,0),MATCH('一覧（改訂後・学校空調は中規模で表示ver）'!CX$4,#REF!,0))+L157&gt;=BM157),"",IF(OR(BL157="事後保全対応で更新",BL157="事後保全のみ更新せず"),"",INDEX(#REF!,MATCH('一覧（改訂後・学校空調は中規模で表示ver）'!$Q9,#REF!,0),MATCH('一覧（改訂後・学校空調は中規模で表示ver）'!CX$4,#REF!,0))+L157)))</f>
        <v>#REF!</v>
      </c>
      <c r="CY157" s="75" t="e">
        <f>IF(OR(CX157="",$I157=""),"",IF(AND(CX157&lt;&gt;"",$CI157=CX157),INDEX(#REF!,MATCH($I157,#REF!,0),MATCH(CI$4,#REF!,0))+35,INDEX(#REF!,MATCH($I157,#REF!,0),MATCH(CX$4,#REF!,0))))</f>
        <v>#REF!</v>
      </c>
      <c r="CZ157" s="180" t="e">
        <f t="shared" si="155"/>
        <v>#REF!</v>
      </c>
      <c r="DA157" s="75">
        <v>1</v>
      </c>
      <c r="DB157" s="182" t="e">
        <f t="shared" si="156"/>
        <v>#REF!</v>
      </c>
      <c r="DC157" s="109" t="str">
        <f t="shared" si="139"/>
        <v/>
      </c>
      <c r="DD157" s="76" t="str">
        <f t="shared" si="150"/>
        <v/>
      </c>
      <c r="DE157" s="82">
        <v>1</v>
      </c>
      <c r="DF157" s="183" t="str">
        <f t="shared" si="140"/>
        <v/>
      </c>
      <c r="DG157" s="85" t="str">
        <f>IF($DC157="","",INDEX(#REF!,MATCH($I157,#REF!,0),MATCH(DC$4,#REF!,0)))</f>
        <v/>
      </c>
      <c r="DH157" s="184" t="str">
        <f t="shared" si="157"/>
        <v/>
      </c>
      <c r="DI157" s="77">
        <v>3</v>
      </c>
      <c r="DJ157" s="185" t="str">
        <f t="shared" si="158"/>
        <v/>
      </c>
      <c r="DK157" s="78" t="str">
        <f t="shared" si="159"/>
        <v/>
      </c>
      <c r="DL157" s="75" t="str">
        <f>IF(OR(DK157="",$I157=""),"",IF(AND(DK157&lt;&gt;"",$CI157=DK157),INDEX(#REF!,MATCH($I157,#REF!,0),MATCH(DL$4,#REF!,0))+35,INDEX(#REF!,MATCH($I157,#REF!,0),MATCH(DL$4,#REF!,0))))</f>
        <v/>
      </c>
      <c r="DM157" s="180" t="str">
        <f t="shared" si="160"/>
        <v/>
      </c>
      <c r="DN157" s="75">
        <v>1</v>
      </c>
      <c r="DO157" s="181" t="str">
        <f t="shared" si="161"/>
        <v/>
      </c>
      <c r="DP157" s="78" t="str">
        <f t="shared" si="162"/>
        <v/>
      </c>
      <c r="DQ157" s="75" t="str">
        <f>IF(OR(DP157="",$I157=""),"",IF(AND($BM157=DP157,DP157&lt;&gt;""),INDEX(#REF!,MATCH($I157,#REF!,0),MATCH(DQ$4,#REF!,0))+35,INDEX(#REF!,MATCH($I157,#REF!,0),MATCH(DQ$4,#REF!,0))))</f>
        <v/>
      </c>
      <c r="DR157" s="180" t="str">
        <f t="shared" si="163"/>
        <v/>
      </c>
      <c r="DS157" s="75">
        <v>1</v>
      </c>
      <c r="DT157" s="181" t="str">
        <f t="shared" si="164"/>
        <v/>
      </c>
      <c r="DU157" s="78" t="str">
        <f t="shared" si="165"/>
        <v/>
      </c>
      <c r="DV157" s="75" t="str">
        <f>IF(OR(DU157="",$I157=""),"",IF(AND(DU157&lt;&gt;"",$CI157=DU157),INDEX(#REF!,MATCH($I157,#REF!,0),MATCH(DV$4,#REF!,0))+35,INDEX(#REF!,MATCH($I157,#REF!,0),MATCH(DV$4,#REF!,0))))</f>
        <v/>
      </c>
      <c r="DW157" s="180" t="str">
        <f t="shared" si="166"/>
        <v/>
      </c>
      <c r="DX157" s="75">
        <v>1</v>
      </c>
      <c r="DY157" s="154" t="str">
        <f t="shared" si="167"/>
        <v/>
      </c>
      <c r="DZ157" s="935"/>
      <c r="EA157" s="812"/>
      <c r="EB157" s="808"/>
      <c r="EC157" s="808"/>
      <c r="ED157" s="816"/>
      <c r="EE157" s="855"/>
      <c r="EF157" s="791"/>
      <c r="EG157" s="792"/>
      <c r="EH157" s="792"/>
      <c r="EI157" s="792"/>
      <c r="EJ157" s="790"/>
      <c r="EK157" s="791"/>
      <c r="EL157" s="779"/>
      <c r="EM157" s="779"/>
      <c r="EN157" s="779"/>
      <c r="EO157" s="771"/>
      <c r="EP157" s="765"/>
      <c r="EQ157" s="835"/>
      <c r="ER157" s="788"/>
      <c r="ES157" s="788"/>
      <c r="ET157" s="789"/>
      <c r="EU157" s="787"/>
      <c r="EV157" s="788"/>
      <c r="EW157" s="788"/>
      <c r="EX157" s="788"/>
      <c r="EY157" s="789"/>
      <c r="EZ157" s="787"/>
      <c r="FA157" s="788"/>
      <c r="FB157" s="788"/>
      <c r="FC157" s="788"/>
      <c r="FD157" s="790"/>
      <c r="FE157" s="791"/>
      <c r="FF157" s="792"/>
      <c r="FG157" s="788"/>
      <c r="FH157" s="792"/>
      <c r="FI157" s="933"/>
      <c r="FJ157" s="934"/>
      <c r="FK157" s="838"/>
      <c r="FL157" s="792"/>
      <c r="FM157" s="788"/>
      <c r="FN157" s="915"/>
      <c r="FO157" s="210"/>
      <c r="FP157" s="43"/>
      <c r="FQ157" s="43"/>
      <c r="FR157" s="55" t="str">
        <f t="shared" si="141"/>
        <v/>
      </c>
      <c r="FS157" s="43"/>
      <c r="FT157" s="56" t="str">
        <f>IF(AR157="","",INDEX($FZ$2:$GD$2,2,MATCH(AR157,#REF!,0)))</f>
        <v/>
      </c>
      <c r="FU157" s="57" t="str">
        <f>IF(AS157="","",INDEX($FZ$2:$GD$2,2,MATCH(AS157,#REF!,0)))</f>
        <v/>
      </c>
      <c r="FV157" s="57" t="str">
        <f>IF(AT157="","",INDEX($FZ$2:$GD$2,2,MATCH(AT157,#REF!,0)))</f>
        <v/>
      </c>
      <c r="FW157" s="57" t="str">
        <f>IF(AU157="","",INDEX($FZ$2:$GD$2,2,MATCH(AU157,#REF!,0)))</f>
        <v/>
      </c>
      <c r="FX157" s="57" t="str">
        <f>IF(AV157="","",INDEX($FZ$2:$GD$2,2,MATCH(AV157,#REF!,0)))</f>
        <v/>
      </c>
      <c r="FY157" s="57" t="str">
        <f>IF(AW157="","",INDEX($FZ$2:$GD$2,2,MATCH(AW157,#REF!,0)))</f>
        <v/>
      </c>
      <c r="FZ157" s="57" t="str">
        <f>IF(AX157="","",INDEX($FZ$2:$GD$2,2,MATCH(AX157,#REF!,0)))</f>
        <v/>
      </c>
      <c r="GA157" s="57" t="str">
        <f>IF(AY157="","",INDEX($FZ$2:$GD$2,2,MATCH(AY157,#REF!,0)))</f>
        <v/>
      </c>
      <c r="GB157" s="57" t="str">
        <f>IF(AZ157="","",INDEX($FZ$2:$GD$2,2,MATCH(AZ157,#REF!,0)))</f>
        <v/>
      </c>
      <c r="GC157" s="58" t="str">
        <f>IF(BA157="","",INDEX($FZ$2:$GD$2,2,MATCH(BA157,#REF!,0)))</f>
        <v/>
      </c>
      <c r="GD157" s="59" t="e">
        <f>SUMPRODUCT(FT157:GC157,#REF!)</f>
        <v>#REF!</v>
      </c>
      <c r="GE157" s="43"/>
      <c r="GF157" s="88" t="str">
        <f t="shared" si="142"/>
        <v/>
      </c>
      <c r="GG157" s="88" t="e">
        <f t="shared" si="143"/>
        <v>#REF!</v>
      </c>
      <c r="GH157" s="88" t="e">
        <f t="shared" si="144"/>
        <v>#REF!</v>
      </c>
      <c r="GI157" s="87" t="e">
        <f t="shared" si="145"/>
        <v>#REF!</v>
      </c>
      <c r="GJ157" s="87" t="str">
        <f t="shared" si="146"/>
        <v/>
      </c>
      <c r="GK157" s="87" t="str">
        <f t="shared" si="147"/>
        <v/>
      </c>
      <c r="GL157" s="87" t="str">
        <f t="shared" si="148"/>
        <v/>
      </c>
      <c r="GM157" s="87" t="str">
        <f t="shared" si="149"/>
        <v/>
      </c>
    </row>
    <row r="158" spans="1:195" s="13" customFormat="1" ht="22.5" customHeight="1" outlineLevel="1">
      <c r="A158" s="1014"/>
      <c r="B158" s="166"/>
      <c r="C158" s="494"/>
      <c r="D158" s="660" t="s">
        <v>374</v>
      </c>
      <c r="E158" s="991" t="s">
        <v>579</v>
      </c>
      <c r="F158" s="688"/>
      <c r="G158" s="688"/>
      <c r="H158" s="688">
        <v>1</v>
      </c>
      <c r="I158" s="663" t="s">
        <v>358</v>
      </c>
      <c r="J158" s="167"/>
      <c r="K158" s="165"/>
      <c r="L158" s="662">
        <v>1991</v>
      </c>
      <c r="M158" s="167" t="str">
        <f t="shared" si="151"/>
        <v>平3</v>
      </c>
      <c r="N158" s="665">
        <f t="shared" si="134"/>
        <v>29</v>
      </c>
      <c r="O158" s="998">
        <v>1520</v>
      </c>
      <c r="P158" s="693" t="s">
        <v>68</v>
      </c>
      <c r="Q158" s="68"/>
      <c r="R158" s="168"/>
      <c r="S158" s="168"/>
      <c r="T158" s="169"/>
      <c r="U158" s="461" t="e">
        <f t="shared" si="168"/>
        <v>#DIV/0!</v>
      </c>
      <c r="V158" s="461" t="e">
        <f t="shared" si="169"/>
        <v>#DIV/0!</v>
      </c>
      <c r="W158" s="462" t="e">
        <f t="shared" si="170"/>
        <v>#DIV/0!</v>
      </c>
      <c r="X158" s="68"/>
      <c r="Y158" s="68"/>
      <c r="Z158" s="68"/>
      <c r="AA158" s="68"/>
      <c r="AB158" s="68"/>
      <c r="AC158" s="79" t="str">
        <f t="shared" si="171"/>
        <v>3: 1,000㎡以上</v>
      </c>
      <c r="AD158" s="69"/>
      <c r="AE158" s="69" t="str">
        <f t="shared" si="172"/>
        <v/>
      </c>
      <c r="AF158" s="170"/>
      <c r="AG158" s="170"/>
      <c r="AH158" s="171"/>
      <c r="AI158" s="170"/>
      <c r="AJ158" s="170"/>
      <c r="AK158" s="170"/>
      <c r="AL158" s="172"/>
      <c r="AM158" s="172"/>
      <c r="AN158" s="172"/>
      <c r="AO158" s="172"/>
      <c r="AP158" s="173"/>
      <c r="AQ158" s="463" t="str">
        <f t="shared" si="173"/>
        <v/>
      </c>
      <c r="AR158" s="464"/>
      <c r="AS158" s="464"/>
      <c r="AT158" s="464"/>
      <c r="AU158" s="464"/>
      <c r="AV158" s="464"/>
      <c r="AW158" s="464"/>
      <c r="AX158" s="464"/>
      <c r="AY158" s="464"/>
      <c r="AZ158" s="464"/>
      <c r="BA158" s="464"/>
      <c r="BB158" s="68">
        <f t="shared" si="174"/>
        <v>24</v>
      </c>
      <c r="BC158" s="68"/>
      <c r="BD158" s="68">
        <f t="shared" si="175"/>
        <v>24</v>
      </c>
      <c r="BE158" s="69" t="e">
        <f t="shared" si="178"/>
        <v>#REF!</v>
      </c>
      <c r="BF158" s="146"/>
      <c r="BG158" s="465"/>
      <c r="BH158" s="466"/>
      <c r="BI158" s="174"/>
      <c r="BJ158" s="175"/>
      <c r="BK158" s="467"/>
      <c r="BL158" s="465"/>
      <c r="BM158" s="441" t="str">
        <f t="shared" si="177"/>
        <v/>
      </c>
      <c r="BN158" s="663" t="s">
        <v>68</v>
      </c>
      <c r="BO158" s="663">
        <v>2</v>
      </c>
      <c r="BP158" s="441"/>
      <c r="BQ158" s="441"/>
      <c r="BR158" s="663"/>
      <c r="BS158" s="663"/>
      <c r="BT158" s="663"/>
      <c r="BU158" s="663"/>
      <c r="BV158" s="663"/>
      <c r="BW158" s="663"/>
      <c r="BX158" s="663"/>
      <c r="BY158" s="663"/>
      <c r="BZ158" s="441"/>
      <c r="CA158" s="695"/>
      <c r="CB158" s="696"/>
      <c r="CC158" s="499"/>
      <c r="CD158" s="192">
        <v>1</v>
      </c>
      <c r="CE158" s="177" t="str">
        <f>IF($I158="","",IFERROR(INDEX(#REF!,MATCH('一覧（改訂後・学校空調は中規模で表示ver）'!$I23,#REF!,0),MATCH($CD$4,#REF!,0)),""))</f>
        <v/>
      </c>
      <c r="CF158" s="178" t="str">
        <f t="shared" ref="CF158:CF224" si="179">IF(OR(Q158="",CD158="",CE158="",TYPE(O158)&lt;&gt;1),"",O158*CE158)</f>
        <v/>
      </c>
      <c r="CG158" s="176" t="str">
        <f t="shared" si="135"/>
        <v/>
      </c>
      <c r="CH158" s="179"/>
      <c r="CI158" s="106" t="str">
        <f t="shared" si="136"/>
        <v/>
      </c>
      <c r="CJ158" s="75" t="str">
        <f>IF(OR($CI158="",$I158=""),"",INDEX(#REF!,MATCH($I158,#REF!,0),MATCH(CI$4,#REF!,0)))</f>
        <v/>
      </c>
      <c r="CK158" s="180" t="str">
        <f t="shared" si="137"/>
        <v/>
      </c>
      <c r="CL158" s="75">
        <v>1</v>
      </c>
      <c r="CM158" s="181" t="str">
        <f t="shared" si="152"/>
        <v/>
      </c>
      <c r="CN158" s="107" t="e">
        <f>IF(OR(O158="",TYPE(O158)&lt;&gt;1),"",IF(OR(BM158="",INDEX(#REF!,MATCH('一覧（改訂後・学校空調は中規模で表示ver）'!$Q23,#REF!,0),MATCH('一覧（改訂後・学校空調は中規模で表示ver）'!CN$4,#REF!,0))="",INDEX(#REF!,MATCH('一覧（改訂後・学校空調は中規模で表示ver）'!$Q23,#REF!,0),MATCH('一覧（改訂後・学校空調は中規模で表示ver）'!CN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N$4,#REF!,0))+$L158)))</f>
        <v>#REF!</v>
      </c>
      <c r="CO158" s="75" t="e">
        <f>IF(OR(CN158="",$I158=""),"",IF(AND(CN158&lt;&gt;"",$CI158=CN158),INDEX(#REF!,MATCH($I158,#REF!,0),MATCH(CN$4,#REF!,0))+35,INDEX(#REF!,MATCH($I158,#REF!,0),MATCH(CN$4,#REF!,0))))</f>
        <v>#REF!</v>
      </c>
      <c r="CP158" s="180" t="e">
        <f t="shared" si="153"/>
        <v>#REF!</v>
      </c>
      <c r="CQ158" s="75">
        <v>1</v>
      </c>
      <c r="CR158" s="181" t="e">
        <f t="shared" si="154"/>
        <v>#REF!</v>
      </c>
      <c r="CS158" s="107" t="e">
        <f>IF(OR(O158="",TYPE(O158)&lt;&gt;1),"",IF(OR(BM158="",INDEX(#REF!,MATCH('一覧（改訂後・学校空調は中規模で表示ver）'!Q23,#REF!,0),MATCH(CS$4,#REF!,0))="",INDEX(#REF!,MATCH('一覧（改訂後・学校空調は中規模で表示ver）'!Q23,#REF!,0),MATCH(CS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S$4,#REF!,0))+$L158)))</f>
        <v>#REF!</v>
      </c>
      <c r="CT158" s="75" t="e">
        <f>IF(OR(CS158="",$I158=""),"",IF(BL158="中規模のみで残存維持",IF(AND($CI158=CS158,CS158&lt;&gt;""),INDEX(#REF!,MATCH($I158,#REF!,0),MATCH(CN$4,#REF!,0))+35,INDEX(#REF!,MATCH($I158,#REF!,0),MATCH(CN$4,#REF!,0))),IF(AND($CI158=CS158,CS158&lt;&gt;""),INDEX(#REF!,MATCH($I158,#REF!,0),MATCH(CI$4,#REF!,0))+35,INDEX(#REF!,MATCH($I158,#REF!,0),MATCH(CS$4,#REF!,0)))))</f>
        <v>#REF!</v>
      </c>
      <c r="CU158" s="180" t="e">
        <f t="shared" si="138"/>
        <v>#REF!</v>
      </c>
      <c r="CV158" s="75">
        <v>1</v>
      </c>
      <c r="CW158" s="181" t="e">
        <f t="shared" si="132"/>
        <v>#REF!</v>
      </c>
      <c r="CX158" s="107" t="e">
        <f>IF(OR(O158="",TYPE(O158)&lt;&gt;1),"",IF(OR(BM158="",,INDEX(#REF!,MATCH('一覧（改訂後・学校空調は中規模で表示ver）'!$Q23,#REF!,0),MATCH('一覧（改訂後・学校空調は中規模で表示ver）'!CX$4,#REF!,0))="",INDEX(#REF!,MATCH('一覧（改訂後・学校空調は中規模で表示ver）'!$Q23,#REF!,0),MATCH('一覧（改訂後・学校空調は中規模で表示ver）'!CX$4,#REF!,0))+L158&gt;=BM158),"",IF(OR(BL158="事後保全対応で更新",BL158="事後保全のみ更新せず"),"",INDEX(#REF!,MATCH('一覧（改訂後・学校空調は中規模で表示ver）'!$Q23,#REF!,0),MATCH('一覧（改訂後・学校空調は中規模で表示ver）'!CX$4,#REF!,0))+L158)))</f>
        <v>#REF!</v>
      </c>
      <c r="CY158" s="75" t="e">
        <f>IF(OR(CX158="",$I158=""),"",IF(AND(CX158&lt;&gt;"",$CI158=CX158),INDEX(#REF!,MATCH($I158,#REF!,0),MATCH(CI$4,#REF!,0))+35,INDEX(#REF!,MATCH($I158,#REF!,0),MATCH(CX$4,#REF!,0))))</f>
        <v>#REF!</v>
      </c>
      <c r="CZ158" s="180" t="e">
        <f t="shared" si="155"/>
        <v>#REF!</v>
      </c>
      <c r="DA158" s="75">
        <v>1</v>
      </c>
      <c r="DB158" s="182" t="e">
        <f t="shared" si="156"/>
        <v>#REF!</v>
      </c>
      <c r="DC158" s="109" t="str">
        <f t="shared" si="139"/>
        <v/>
      </c>
      <c r="DD158" s="76" t="str">
        <f t="shared" si="150"/>
        <v/>
      </c>
      <c r="DE158" s="82">
        <v>1</v>
      </c>
      <c r="DF158" s="183" t="str">
        <f t="shared" si="140"/>
        <v/>
      </c>
      <c r="DG158" s="85" t="str">
        <f>IF($DC158="","",INDEX(#REF!,MATCH($I158,#REF!,0),MATCH(DC$4,#REF!,0)))</f>
        <v/>
      </c>
      <c r="DH158" s="184" t="str">
        <f t="shared" si="157"/>
        <v/>
      </c>
      <c r="DI158" s="77">
        <v>3</v>
      </c>
      <c r="DJ158" s="185" t="str">
        <f t="shared" si="158"/>
        <v/>
      </c>
      <c r="DK158" s="78" t="str">
        <f t="shared" si="159"/>
        <v/>
      </c>
      <c r="DL158" s="75" t="str">
        <f>IF(OR(DK158="",$I158=""),"",IF(AND(DK158&lt;&gt;"",$CI158=DK158),INDEX(#REF!,MATCH($I158,#REF!,0),MATCH(DL$4,#REF!,0))+35,INDEX(#REF!,MATCH($I158,#REF!,0),MATCH(DL$4,#REF!,0))))</f>
        <v/>
      </c>
      <c r="DM158" s="180" t="str">
        <f t="shared" si="160"/>
        <v/>
      </c>
      <c r="DN158" s="75">
        <v>1</v>
      </c>
      <c r="DO158" s="181" t="str">
        <f t="shared" si="161"/>
        <v/>
      </c>
      <c r="DP158" s="78" t="str">
        <f t="shared" si="162"/>
        <v/>
      </c>
      <c r="DQ158" s="75" t="str">
        <f>IF(OR(DP158="",$I158=""),"",IF(AND($BM158=DP158,DP158&lt;&gt;""),INDEX(#REF!,MATCH($I158,#REF!,0),MATCH(DQ$4,#REF!,0))+35,INDEX(#REF!,MATCH($I158,#REF!,0),MATCH(DQ$4,#REF!,0))))</f>
        <v/>
      </c>
      <c r="DR158" s="180" t="str">
        <f t="shared" si="163"/>
        <v/>
      </c>
      <c r="DS158" s="75">
        <v>1</v>
      </c>
      <c r="DT158" s="181" t="str">
        <f t="shared" si="164"/>
        <v/>
      </c>
      <c r="DU158" s="78" t="str">
        <f t="shared" si="165"/>
        <v/>
      </c>
      <c r="DV158" s="75" t="str">
        <f>IF(OR(DU158="",$I158=""),"",IF(AND(DU158&lt;&gt;"",$CI158=DU158),INDEX(#REF!,MATCH($I158,#REF!,0),MATCH(DV$4,#REF!,0))+35,INDEX(#REF!,MATCH($I158,#REF!,0),MATCH(DV$4,#REF!,0))))</f>
        <v/>
      </c>
      <c r="DW158" s="180" t="str">
        <f t="shared" si="166"/>
        <v/>
      </c>
      <c r="DX158" s="75">
        <v>1</v>
      </c>
      <c r="DY158" s="154" t="str">
        <f t="shared" si="167"/>
        <v/>
      </c>
      <c r="DZ158" s="935"/>
      <c r="EA158" s="812"/>
      <c r="EB158" s="836" t="s">
        <v>626</v>
      </c>
      <c r="EC158" s="838"/>
      <c r="ED158" s="836" t="s">
        <v>626</v>
      </c>
      <c r="EE158" s="855"/>
      <c r="EF158" s="791"/>
      <c r="EG158" s="792"/>
      <c r="EH158" s="792"/>
      <c r="EI158" s="792"/>
      <c r="EJ158" s="790"/>
      <c r="EK158" s="791"/>
      <c r="EL158" s="779"/>
      <c r="EM158" s="779"/>
      <c r="EN158" s="779"/>
      <c r="EO158" s="771"/>
      <c r="EP158" s="765"/>
      <c r="EQ158" s="835"/>
      <c r="ER158" s="788"/>
      <c r="ES158" s="788"/>
      <c r="ET158" s="789"/>
      <c r="EU158" s="787"/>
      <c r="EV158" s="788"/>
      <c r="EW158" s="788"/>
      <c r="EX158" s="788"/>
      <c r="EY158" s="789"/>
      <c r="EZ158" s="787"/>
      <c r="FA158" s="788"/>
      <c r="FB158" s="788"/>
      <c r="FC158" s="788"/>
      <c r="FD158" s="790"/>
      <c r="FE158" s="791"/>
      <c r="FF158" s="792"/>
      <c r="FG158" s="788"/>
      <c r="FH158" s="788"/>
      <c r="FI158" s="933"/>
      <c r="FJ158" s="934"/>
      <c r="FK158" s="838"/>
      <c r="FL158" s="788"/>
      <c r="FM158" s="788"/>
      <c r="FN158" s="915"/>
      <c r="FO158" s="210"/>
      <c r="FP158" s="43"/>
      <c r="FQ158" s="43"/>
      <c r="FR158" s="55" t="str">
        <f t="shared" si="141"/>
        <v/>
      </c>
      <c r="FS158" s="43"/>
      <c r="FT158" s="56" t="str">
        <f>IF(AR158="","",INDEX($FZ$2:$GD$2,2,MATCH(AR158,#REF!,0)))</f>
        <v/>
      </c>
      <c r="FU158" s="57" t="str">
        <f>IF(AS158="","",INDEX($FZ$2:$GD$2,2,MATCH(AS158,#REF!,0)))</f>
        <v/>
      </c>
      <c r="FV158" s="57" t="str">
        <f>IF(AT158="","",INDEX($FZ$2:$GD$2,2,MATCH(AT158,#REF!,0)))</f>
        <v/>
      </c>
      <c r="FW158" s="57" t="str">
        <f>IF(AU158="","",INDEX($FZ$2:$GD$2,2,MATCH(AU158,#REF!,0)))</f>
        <v/>
      </c>
      <c r="FX158" s="57" t="str">
        <f>IF(AV158="","",INDEX($FZ$2:$GD$2,2,MATCH(AV158,#REF!,0)))</f>
        <v/>
      </c>
      <c r="FY158" s="57" t="str">
        <f>IF(AW158="","",INDEX($FZ$2:$GD$2,2,MATCH(AW158,#REF!,0)))</f>
        <v/>
      </c>
      <c r="FZ158" s="57" t="str">
        <f>IF(AX158="","",INDEX($FZ$2:$GD$2,2,MATCH(AX158,#REF!,0)))</f>
        <v/>
      </c>
      <c r="GA158" s="57" t="str">
        <f>IF(AY158="","",INDEX($FZ$2:$GD$2,2,MATCH(AY158,#REF!,0)))</f>
        <v/>
      </c>
      <c r="GB158" s="57" t="str">
        <f>IF(AZ158="","",INDEX($FZ$2:$GD$2,2,MATCH(AZ158,#REF!,0)))</f>
        <v/>
      </c>
      <c r="GC158" s="58" t="str">
        <f>IF(BA158="","",INDEX($FZ$2:$GD$2,2,MATCH(BA158,#REF!,0)))</f>
        <v/>
      </c>
      <c r="GD158" s="59" t="e">
        <f>SUMPRODUCT(FT158:GC158,#REF!)</f>
        <v>#REF!</v>
      </c>
      <c r="GE158" s="43"/>
      <c r="GF158" s="88" t="str">
        <f t="shared" si="142"/>
        <v/>
      </c>
      <c r="GG158" s="88" t="e">
        <f t="shared" si="143"/>
        <v>#REF!</v>
      </c>
      <c r="GH158" s="88" t="e">
        <f t="shared" si="144"/>
        <v>#REF!</v>
      </c>
      <c r="GI158" s="87" t="e">
        <f t="shared" si="145"/>
        <v>#REF!</v>
      </c>
      <c r="GJ158" s="87" t="str">
        <f t="shared" si="146"/>
        <v/>
      </c>
      <c r="GK158" s="87" t="str">
        <f t="shared" si="147"/>
        <v/>
      </c>
      <c r="GL158" s="87" t="str">
        <f t="shared" si="148"/>
        <v/>
      </c>
      <c r="GM158" s="87" t="str">
        <f t="shared" si="149"/>
        <v/>
      </c>
    </row>
    <row r="159" spans="1:195" s="13" customFormat="1" ht="22.5" customHeight="1" outlineLevel="1">
      <c r="A159" s="1014"/>
      <c r="B159" s="166"/>
      <c r="C159" s="494"/>
      <c r="D159" s="660" t="s">
        <v>374</v>
      </c>
      <c r="E159" s="991" t="s">
        <v>189</v>
      </c>
      <c r="F159" s="688"/>
      <c r="G159" s="688"/>
      <c r="H159" s="688">
        <v>1</v>
      </c>
      <c r="I159" s="663" t="s">
        <v>358</v>
      </c>
      <c r="J159" s="167"/>
      <c r="K159" s="165"/>
      <c r="L159" s="662">
        <v>1964</v>
      </c>
      <c r="M159" s="167" t="str">
        <f t="shared" si="151"/>
        <v>昭39</v>
      </c>
      <c r="N159" s="665">
        <f t="shared" si="134"/>
        <v>56</v>
      </c>
      <c r="O159" s="998">
        <v>53</v>
      </c>
      <c r="P159" s="693" t="s">
        <v>91</v>
      </c>
      <c r="Q159" s="68"/>
      <c r="R159" s="168"/>
      <c r="S159" s="168"/>
      <c r="T159" s="169"/>
      <c r="U159" s="461" t="e">
        <f t="shared" si="168"/>
        <v>#DIV/0!</v>
      </c>
      <c r="V159" s="461" t="e">
        <f t="shared" si="169"/>
        <v>#DIV/0!</v>
      </c>
      <c r="W159" s="462" t="e">
        <f t="shared" si="170"/>
        <v>#DIV/0!</v>
      </c>
      <c r="X159" s="68"/>
      <c r="Y159" s="68"/>
      <c r="Z159" s="68"/>
      <c r="AA159" s="68"/>
      <c r="AB159" s="68"/>
      <c r="AC159" s="79" t="str">
        <f t="shared" si="171"/>
        <v>7: 100㎡未満</v>
      </c>
      <c r="AD159" s="69"/>
      <c r="AE159" s="69" t="str">
        <f t="shared" si="172"/>
        <v/>
      </c>
      <c r="AF159" s="170"/>
      <c r="AG159" s="170"/>
      <c r="AH159" s="171"/>
      <c r="AI159" s="170"/>
      <c r="AJ159" s="170"/>
      <c r="AK159" s="170"/>
      <c r="AL159" s="172"/>
      <c r="AM159" s="172"/>
      <c r="AN159" s="172"/>
      <c r="AO159" s="172"/>
      <c r="AP159" s="173"/>
      <c r="AQ159" s="463" t="str">
        <f t="shared" si="173"/>
        <v/>
      </c>
      <c r="AR159" s="464"/>
      <c r="AS159" s="464"/>
      <c r="AT159" s="464"/>
      <c r="AU159" s="464"/>
      <c r="AV159" s="464"/>
      <c r="AW159" s="464"/>
      <c r="AX159" s="464"/>
      <c r="AY159" s="464"/>
      <c r="AZ159" s="464"/>
      <c r="BA159" s="464"/>
      <c r="BB159" s="68">
        <f t="shared" si="174"/>
        <v>51</v>
      </c>
      <c r="BC159" s="68"/>
      <c r="BD159" s="68">
        <f t="shared" si="175"/>
        <v>51</v>
      </c>
      <c r="BE159" s="69" t="e">
        <f t="shared" si="178"/>
        <v>#REF!</v>
      </c>
      <c r="BF159" s="146"/>
      <c r="BG159" s="465"/>
      <c r="BH159" s="466"/>
      <c r="BI159" s="174"/>
      <c r="BJ159" s="175"/>
      <c r="BK159" s="467"/>
      <c r="BL159" s="465"/>
      <c r="BM159" s="441" t="str">
        <f t="shared" si="177"/>
        <v/>
      </c>
      <c r="BN159" s="663" t="s">
        <v>91</v>
      </c>
      <c r="BO159" s="663">
        <v>1</v>
      </c>
      <c r="BP159" s="441"/>
      <c r="BQ159" s="441"/>
      <c r="BR159" s="663"/>
      <c r="BS159" s="663"/>
      <c r="BT159" s="663"/>
      <c r="BU159" s="663"/>
      <c r="BV159" s="663"/>
      <c r="BW159" s="663"/>
      <c r="BX159" s="663"/>
      <c r="BY159" s="663"/>
      <c r="BZ159" s="441"/>
      <c r="CA159" s="695"/>
      <c r="CB159" s="696"/>
      <c r="CC159" s="499"/>
      <c r="CD159" s="192">
        <v>1</v>
      </c>
      <c r="CE159" s="177" t="str">
        <f>IF($I159="","",IFERROR(INDEX(#REF!,MATCH('一覧（改訂後・学校空調は中規模で表示ver）'!$I20,#REF!,0),MATCH($CD$4,#REF!,0)),""))</f>
        <v/>
      </c>
      <c r="CF159" s="178" t="str">
        <f t="shared" si="179"/>
        <v/>
      </c>
      <c r="CG159" s="176" t="str">
        <f t="shared" si="135"/>
        <v/>
      </c>
      <c r="CH159" s="179"/>
      <c r="CI159" s="106" t="str">
        <f t="shared" si="136"/>
        <v/>
      </c>
      <c r="CJ159" s="75" t="str">
        <f>IF(OR($CI159="",$I159=""),"",INDEX(#REF!,MATCH($I159,#REF!,0),MATCH(CI$4,#REF!,0)))</f>
        <v/>
      </c>
      <c r="CK159" s="180" t="str">
        <f t="shared" si="137"/>
        <v/>
      </c>
      <c r="CL159" s="75">
        <v>1</v>
      </c>
      <c r="CM159" s="181" t="str">
        <f t="shared" si="152"/>
        <v/>
      </c>
      <c r="CN159" s="107" t="e">
        <f>IF(OR(O159="",TYPE(O159)&lt;&gt;1),"",IF(OR(BM159="",INDEX(#REF!,MATCH('一覧（改訂後・学校空調は中規模で表示ver）'!$Q20,#REF!,0),MATCH('一覧（改訂後・学校空調は中規模で表示ver）'!CN$4,#REF!,0))="",INDEX(#REF!,MATCH('一覧（改訂後・学校空調は中規模で表示ver）'!$Q20,#REF!,0),MATCH('一覧（改訂後・学校空調は中規模で表示ver）'!CN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N$4,#REF!,0))+$L159)))</f>
        <v>#REF!</v>
      </c>
      <c r="CO159" s="75" t="e">
        <f>IF(OR(CN159="",$I159=""),"",IF(AND(CN159&lt;&gt;"",$CI159=CN159),INDEX(#REF!,MATCH($I159,#REF!,0),MATCH(CN$4,#REF!,0))+35,INDEX(#REF!,MATCH($I159,#REF!,0),MATCH(CN$4,#REF!,0))))</f>
        <v>#REF!</v>
      </c>
      <c r="CP159" s="180" t="e">
        <f t="shared" si="153"/>
        <v>#REF!</v>
      </c>
      <c r="CQ159" s="75">
        <v>1</v>
      </c>
      <c r="CR159" s="181" t="e">
        <f t="shared" si="154"/>
        <v>#REF!</v>
      </c>
      <c r="CS159" s="107" t="e">
        <f>IF(OR(O159="",TYPE(O159)&lt;&gt;1),"",IF(OR(BM159="",INDEX(#REF!,MATCH('一覧（改訂後・学校空調は中規模で表示ver）'!Q20,#REF!,0),MATCH(CS$4,#REF!,0))="",INDEX(#REF!,MATCH('一覧（改訂後・学校空調は中規模で表示ver）'!Q20,#REF!,0),MATCH(CS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S$4,#REF!,0))+$L159)))</f>
        <v>#REF!</v>
      </c>
      <c r="CT159" s="75" t="e">
        <f>IF(OR(CS159="",$I159=""),"",IF(BL159="中規模のみで残存維持",IF(AND($CI159=CS159,CS159&lt;&gt;""),INDEX(#REF!,MATCH($I159,#REF!,0),MATCH(CN$4,#REF!,0))+35,INDEX(#REF!,MATCH($I159,#REF!,0),MATCH(CN$4,#REF!,0))),IF(AND($CI159=CS159,CS159&lt;&gt;""),INDEX(#REF!,MATCH($I159,#REF!,0),MATCH(CI$4,#REF!,0))+35,INDEX(#REF!,MATCH($I159,#REF!,0),MATCH(CS$4,#REF!,0)))))</f>
        <v>#REF!</v>
      </c>
      <c r="CU159" s="180" t="e">
        <f t="shared" si="138"/>
        <v>#REF!</v>
      </c>
      <c r="CV159" s="75">
        <v>1</v>
      </c>
      <c r="CW159" s="181" t="e">
        <f t="shared" si="132"/>
        <v>#REF!</v>
      </c>
      <c r="CX159" s="107" t="e">
        <f>IF(OR(O159="",TYPE(O159)&lt;&gt;1),"",IF(OR(BM159="",,INDEX(#REF!,MATCH('一覧（改訂後・学校空調は中規模で表示ver）'!$Q20,#REF!,0),MATCH('一覧（改訂後・学校空調は中規模で表示ver）'!CX$4,#REF!,0))="",INDEX(#REF!,MATCH('一覧（改訂後・学校空調は中規模で表示ver）'!$Q20,#REF!,0),MATCH('一覧（改訂後・学校空調は中規模で表示ver）'!CX$4,#REF!,0))+L159&gt;=BM159),"",IF(OR(BL159="事後保全対応で更新",BL159="事後保全のみ更新せず"),"",INDEX(#REF!,MATCH('一覧（改訂後・学校空調は中規模で表示ver）'!$Q20,#REF!,0),MATCH('一覧（改訂後・学校空調は中規模で表示ver）'!CX$4,#REF!,0))+L159)))</f>
        <v>#REF!</v>
      </c>
      <c r="CY159" s="75" t="e">
        <f>IF(OR(CX159="",$I159=""),"",IF(AND(CX159&lt;&gt;"",$CI159=CX159),INDEX(#REF!,MATCH($I159,#REF!,0),MATCH(CI$4,#REF!,0))+35,INDEX(#REF!,MATCH($I159,#REF!,0),MATCH(CX$4,#REF!,0))))</f>
        <v>#REF!</v>
      </c>
      <c r="CZ159" s="180" t="e">
        <f t="shared" si="155"/>
        <v>#REF!</v>
      </c>
      <c r="DA159" s="75">
        <v>1</v>
      </c>
      <c r="DB159" s="182" t="e">
        <f t="shared" si="156"/>
        <v>#REF!</v>
      </c>
      <c r="DC159" s="109" t="str">
        <f t="shared" si="139"/>
        <v/>
      </c>
      <c r="DD159" s="76" t="str">
        <f t="shared" si="150"/>
        <v/>
      </c>
      <c r="DE159" s="82">
        <v>1</v>
      </c>
      <c r="DF159" s="183" t="str">
        <f t="shared" si="140"/>
        <v/>
      </c>
      <c r="DG159" s="85" t="str">
        <f>IF($DC159="","",INDEX(#REF!,MATCH($I159,#REF!,0),MATCH(DC$4,#REF!,0)))</f>
        <v/>
      </c>
      <c r="DH159" s="184" t="str">
        <f t="shared" si="157"/>
        <v/>
      </c>
      <c r="DI159" s="77">
        <v>3</v>
      </c>
      <c r="DJ159" s="185" t="str">
        <f t="shared" si="158"/>
        <v/>
      </c>
      <c r="DK159" s="78" t="str">
        <f t="shared" si="159"/>
        <v/>
      </c>
      <c r="DL159" s="75" t="str">
        <f>IF(OR(DK159="",$I159=""),"",IF(AND(DK159&lt;&gt;"",$CI159=DK159),INDEX(#REF!,MATCH($I159,#REF!,0),MATCH(DL$4,#REF!,0))+35,INDEX(#REF!,MATCH($I159,#REF!,0),MATCH(DL$4,#REF!,0))))</f>
        <v/>
      </c>
      <c r="DM159" s="180" t="str">
        <f t="shared" si="160"/>
        <v/>
      </c>
      <c r="DN159" s="75">
        <v>1</v>
      </c>
      <c r="DO159" s="181" t="str">
        <f t="shared" si="161"/>
        <v/>
      </c>
      <c r="DP159" s="78" t="str">
        <f t="shared" si="162"/>
        <v/>
      </c>
      <c r="DQ159" s="75" t="str">
        <f>IF(OR(DP159="",$I159=""),"",IF(AND($BM159=DP159,DP159&lt;&gt;""),INDEX(#REF!,MATCH($I159,#REF!,0),MATCH(DQ$4,#REF!,0))+35,INDEX(#REF!,MATCH($I159,#REF!,0),MATCH(DQ$4,#REF!,0))))</f>
        <v/>
      </c>
      <c r="DR159" s="180" t="str">
        <f t="shared" si="163"/>
        <v/>
      </c>
      <c r="DS159" s="75">
        <v>1</v>
      </c>
      <c r="DT159" s="181" t="str">
        <f t="shared" si="164"/>
        <v/>
      </c>
      <c r="DU159" s="78" t="str">
        <f t="shared" si="165"/>
        <v/>
      </c>
      <c r="DV159" s="75" t="str">
        <f>IF(OR(DU159="",$I159=""),"",IF(AND(DU159&lt;&gt;"",$CI159=DU159),INDEX(#REF!,MATCH($I159,#REF!,0),MATCH(DV$4,#REF!,0))+35,INDEX(#REF!,MATCH($I159,#REF!,0),MATCH(DV$4,#REF!,0))))</f>
        <v/>
      </c>
      <c r="DW159" s="180" t="str">
        <f t="shared" si="166"/>
        <v/>
      </c>
      <c r="DX159" s="75">
        <v>1</v>
      </c>
      <c r="DY159" s="154" t="str">
        <f t="shared" si="167"/>
        <v/>
      </c>
      <c r="DZ159" s="935"/>
      <c r="EA159" s="812"/>
      <c r="EB159" s="808"/>
      <c r="EC159" s="808"/>
      <c r="ED159" s="816"/>
      <c r="EE159" s="855"/>
      <c r="EF159" s="791"/>
      <c r="EG159" s="792"/>
      <c r="EH159" s="792"/>
      <c r="EI159" s="792"/>
      <c r="EJ159" s="803"/>
      <c r="EK159" s="791"/>
      <c r="EL159" s="792"/>
      <c r="EM159" s="792"/>
      <c r="EN159" s="792"/>
      <c r="EO159" s="877"/>
      <c r="EP159" s="787"/>
      <c r="EQ159" s="788"/>
      <c r="ER159" s="788"/>
      <c r="ES159" s="788"/>
      <c r="ET159" s="789"/>
      <c r="EU159" s="787"/>
      <c r="EV159" s="788"/>
      <c r="EW159" s="788"/>
      <c r="EX159" s="788"/>
      <c r="EY159" s="789"/>
      <c r="EZ159" s="787"/>
      <c r="FA159" s="788"/>
      <c r="FB159" s="788"/>
      <c r="FC159" s="788"/>
      <c r="FD159" s="790"/>
      <c r="FE159" s="791"/>
      <c r="FF159" s="792"/>
      <c r="FG159" s="788"/>
      <c r="FH159" s="788"/>
      <c r="FI159" s="789"/>
      <c r="FJ159" s="867"/>
      <c r="FK159" s="788"/>
      <c r="FL159" s="788"/>
      <c r="FM159" s="788"/>
      <c r="FN159" s="915"/>
      <c r="FO159" s="210"/>
      <c r="FP159" s="43"/>
      <c r="FQ159" s="43"/>
      <c r="FR159" s="55" t="str">
        <f t="shared" si="141"/>
        <v/>
      </c>
      <c r="FS159" s="43"/>
      <c r="FT159" s="56" t="str">
        <f>IF(AR159="","",INDEX($FZ$2:$GD$2,2,MATCH(AR159,#REF!,0)))</f>
        <v/>
      </c>
      <c r="FU159" s="57" t="str">
        <f>IF(AS159="","",INDEX($FZ$2:$GD$2,2,MATCH(AS159,#REF!,0)))</f>
        <v/>
      </c>
      <c r="FV159" s="57" t="str">
        <f>IF(AT159="","",INDEX($FZ$2:$GD$2,2,MATCH(AT159,#REF!,0)))</f>
        <v/>
      </c>
      <c r="FW159" s="57" t="str">
        <f>IF(AU159="","",INDEX($FZ$2:$GD$2,2,MATCH(AU159,#REF!,0)))</f>
        <v/>
      </c>
      <c r="FX159" s="57" t="str">
        <f>IF(AV159="","",INDEX($FZ$2:$GD$2,2,MATCH(AV159,#REF!,0)))</f>
        <v/>
      </c>
      <c r="FY159" s="57" t="str">
        <f>IF(AW159="","",INDEX($FZ$2:$GD$2,2,MATCH(AW159,#REF!,0)))</f>
        <v/>
      </c>
      <c r="FZ159" s="57" t="str">
        <f>IF(AX159="","",INDEX($FZ$2:$GD$2,2,MATCH(AX159,#REF!,0)))</f>
        <v/>
      </c>
      <c r="GA159" s="57" t="str">
        <f>IF(AY159="","",INDEX($FZ$2:$GD$2,2,MATCH(AY159,#REF!,0)))</f>
        <v/>
      </c>
      <c r="GB159" s="57" t="str">
        <f>IF(AZ159="","",INDEX($FZ$2:$GD$2,2,MATCH(AZ159,#REF!,0)))</f>
        <v/>
      </c>
      <c r="GC159" s="58" t="str">
        <f>IF(BA159="","",INDEX($FZ$2:$GD$2,2,MATCH(BA159,#REF!,0)))</f>
        <v/>
      </c>
      <c r="GD159" s="59" t="e">
        <f>SUMPRODUCT(FT159:GC159,#REF!)</f>
        <v>#REF!</v>
      </c>
      <c r="GE159" s="43"/>
      <c r="GF159" s="88" t="str">
        <f t="shared" si="142"/>
        <v/>
      </c>
      <c r="GG159" s="88" t="e">
        <f t="shared" si="143"/>
        <v>#REF!</v>
      </c>
      <c r="GH159" s="88" t="e">
        <f t="shared" si="144"/>
        <v>#REF!</v>
      </c>
      <c r="GI159" s="87" t="e">
        <f t="shared" si="145"/>
        <v>#REF!</v>
      </c>
      <c r="GJ159" s="87" t="str">
        <f t="shared" si="146"/>
        <v/>
      </c>
      <c r="GK159" s="87" t="str">
        <f t="shared" si="147"/>
        <v/>
      </c>
      <c r="GL159" s="87" t="str">
        <f t="shared" si="148"/>
        <v/>
      </c>
      <c r="GM159" s="87" t="str">
        <f t="shared" si="149"/>
        <v/>
      </c>
    </row>
    <row r="160" spans="1:195" s="13" customFormat="1" ht="22.5" customHeight="1" outlineLevel="1">
      <c r="A160" s="1014"/>
      <c r="B160" s="166"/>
      <c r="C160" s="494"/>
      <c r="D160" s="660" t="s">
        <v>374</v>
      </c>
      <c r="E160" s="991" t="s">
        <v>192</v>
      </c>
      <c r="F160" s="688">
        <v>1</v>
      </c>
      <c r="G160" s="688">
        <v>1</v>
      </c>
      <c r="H160" s="688">
        <v>1</v>
      </c>
      <c r="I160" s="663" t="s">
        <v>358</v>
      </c>
      <c r="J160" s="167"/>
      <c r="K160" s="165"/>
      <c r="L160" s="662">
        <v>1980</v>
      </c>
      <c r="M160" s="167" t="str">
        <f t="shared" si="151"/>
        <v>昭55</v>
      </c>
      <c r="N160" s="665">
        <f t="shared" si="134"/>
        <v>40</v>
      </c>
      <c r="O160" s="998">
        <v>489</v>
      </c>
      <c r="P160" s="693" t="s">
        <v>70</v>
      </c>
      <c r="Q160" s="68"/>
      <c r="R160" s="168"/>
      <c r="S160" s="168"/>
      <c r="T160" s="169"/>
      <c r="U160" s="461" t="e">
        <f t="shared" si="168"/>
        <v>#DIV/0!</v>
      </c>
      <c r="V160" s="461" t="e">
        <f t="shared" si="169"/>
        <v>#DIV/0!</v>
      </c>
      <c r="W160" s="462" t="e">
        <f t="shared" si="170"/>
        <v>#DIV/0!</v>
      </c>
      <c r="X160" s="68"/>
      <c r="Y160" s="68"/>
      <c r="Z160" s="68"/>
      <c r="AA160" s="68"/>
      <c r="AB160" s="68"/>
      <c r="AC160" s="79" t="str">
        <f t="shared" si="171"/>
        <v>5: 200㎡以上</v>
      </c>
      <c r="AD160" s="69"/>
      <c r="AE160" s="69" t="str">
        <f t="shared" si="172"/>
        <v/>
      </c>
      <c r="AF160" s="170"/>
      <c r="AG160" s="170"/>
      <c r="AH160" s="171"/>
      <c r="AI160" s="170"/>
      <c r="AJ160" s="170"/>
      <c r="AK160" s="170"/>
      <c r="AL160" s="172"/>
      <c r="AM160" s="172"/>
      <c r="AN160" s="172"/>
      <c r="AO160" s="172"/>
      <c r="AP160" s="173"/>
      <c r="AQ160" s="463" t="str">
        <f t="shared" si="173"/>
        <v/>
      </c>
      <c r="AR160" s="464"/>
      <c r="AS160" s="464"/>
      <c r="AT160" s="464"/>
      <c r="AU160" s="464"/>
      <c r="AV160" s="464"/>
      <c r="AW160" s="464"/>
      <c r="AX160" s="464"/>
      <c r="AY160" s="464"/>
      <c r="AZ160" s="464"/>
      <c r="BA160" s="464"/>
      <c r="BB160" s="68">
        <f t="shared" si="174"/>
        <v>35</v>
      </c>
      <c r="BC160" s="68"/>
      <c r="BD160" s="68">
        <f t="shared" si="175"/>
        <v>35</v>
      </c>
      <c r="BE160" s="69" t="e">
        <f t="shared" si="178"/>
        <v>#REF!</v>
      </c>
      <c r="BF160" s="146"/>
      <c r="BG160" s="465"/>
      <c r="BH160" s="466"/>
      <c r="BI160" s="174"/>
      <c r="BJ160" s="175"/>
      <c r="BK160" s="467"/>
      <c r="BL160" s="465"/>
      <c r="BM160" s="441" t="str">
        <f t="shared" si="177"/>
        <v/>
      </c>
      <c r="BN160" s="663" t="s">
        <v>70</v>
      </c>
      <c r="BO160" s="663">
        <v>1</v>
      </c>
      <c r="BP160" s="441"/>
      <c r="BQ160" s="441"/>
      <c r="BR160" s="663"/>
      <c r="BS160" s="663"/>
      <c r="BT160" s="663"/>
      <c r="BU160" s="663"/>
      <c r="BV160" s="663"/>
      <c r="BW160" s="663"/>
      <c r="BX160" s="663"/>
      <c r="BY160" s="663"/>
      <c r="BZ160" s="441"/>
      <c r="CA160" s="695"/>
      <c r="CB160" s="696"/>
      <c r="CC160" s="499"/>
      <c r="CD160" s="192">
        <v>1</v>
      </c>
      <c r="CE160" s="177" t="str">
        <f>IF($I160="","",IFERROR(INDEX(#REF!,MATCH('一覧（改訂後・学校空調は中規模で表示ver）'!$I63,#REF!,0),MATCH($CD$4,#REF!,0)),""))</f>
        <v/>
      </c>
      <c r="CF160" s="178" t="str">
        <f t="shared" si="179"/>
        <v/>
      </c>
      <c r="CG160" s="176" t="str">
        <f t="shared" si="135"/>
        <v/>
      </c>
      <c r="CH160" s="179"/>
      <c r="CI160" s="106" t="str">
        <f t="shared" si="136"/>
        <v/>
      </c>
      <c r="CJ160" s="75" t="str">
        <f>IF(OR($CI160="",$I160=""),"",INDEX(#REF!,MATCH($I160,#REF!,0),MATCH(CI$4,#REF!,0)))</f>
        <v/>
      </c>
      <c r="CK160" s="180" t="str">
        <f t="shared" si="137"/>
        <v/>
      </c>
      <c r="CL160" s="75">
        <v>1</v>
      </c>
      <c r="CM160" s="181" t="str">
        <f t="shared" si="152"/>
        <v/>
      </c>
      <c r="CN160" s="107" t="e">
        <f>IF(OR(O160="",TYPE(O160)&lt;&gt;1),"",IF(OR(BM160="",INDEX(#REF!,MATCH('一覧（改訂後・学校空調は中規模で表示ver）'!$Q63,#REF!,0),MATCH('一覧（改訂後・学校空調は中規模で表示ver）'!CN$4,#REF!,0))="",INDEX(#REF!,MATCH('一覧（改訂後・学校空調は中規模で表示ver）'!$Q63,#REF!,0),MATCH('一覧（改訂後・学校空調は中規模で表示ver）'!CN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N$4,#REF!,0))+$L160)))</f>
        <v>#REF!</v>
      </c>
      <c r="CO160" s="75" t="e">
        <f>IF(OR(CN160="",$I160=""),"",IF(AND(CN160&lt;&gt;"",$CI160=CN160),INDEX(#REF!,MATCH($I160,#REF!,0),MATCH(CN$4,#REF!,0))+35,INDEX(#REF!,MATCH($I160,#REF!,0),MATCH(CN$4,#REF!,0))))</f>
        <v>#REF!</v>
      </c>
      <c r="CP160" s="180" t="e">
        <f t="shared" si="153"/>
        <v>#REF!</v>
      </c>
      <c r="CQ160" s="75">
        <v>1</v>
      </c>
      <c r="CR160" s="181" t="e">
        <f t="shared" si="154"/>
        <v>#REF!</v>
      </c>
      <c r="CS160" s="107" t="e">
        <f>IF(OR(O160="",TYPE(O160)&lt;&gt;1),"",IF(OR(BM160="",INDEX(#REF!,MATCH('一覧（改訂後・学校空調は中規模で表示ver）'!Q63,#REF!,0),MATCH(CS$4,#REF!,0))="",INDEX(#REF!,MATCH('一覧（改訂後・学校空調は中規模で表示ver）'!Q63,#REF!,0),MATCH(CS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S$4,#REF!,0))+$L160)))</f>
        <v>#REF!</v>
      </c>
      <c r="CT160" s="75" t="e">
        <f>IF(OR(CS160="",$I160=""),"",IF(BL160="中規模のみで残存維持",IF(AND($CI160=CS160,CS160&lt;&gt;""),INDEX(#REF!,MATCH($I160,#REF!,0),MATCH(CN$4,#REF!,0))+35,INDEX(#REF!,MATCH($I160,#REF!,0),MATCH(CN$4,#REF!,0))),IF(AND($CI160=CS160,CS160&lt;&gt;""),INDEX(#REF!,MATCH($I160,#REF!,0),MATCH(CI$4,#REF!,0))+35,INDEX(#REF!,MATCH($I160,#REF!,0),MATCH(CS$4,#REF!,0)))))</f>
        <v>#REF!</v>
      </c>
      <c r="CU160" s="180" t="e">
        <f t="shared" si="138"/>
        <v>#REF!</v>
      </c>
      <c r="CV160" s="75">
        <v>1</v>
      </c>
      <c r="CW160" s="181" t="e">
        <f t="shared" si="132"/>
        <v>#REF!</v>
      </c>
      <c r="CX160" s="107" t="e">
        <f>IF(OR(O160="",TYPE(O160)&lt;&gt;1),"",IF(OR(BM160="",,INDEX(#REF!,MATCH('一覧（改訂後・学校空調は中規模で表示ver）'!$Q63,#REF!,0),MATCH('一覧（改訂後・学校空調は中規模で表示ver）'!CX$4,#REF!,0))="",INDEX(#REF!,MATCH('一覧（改訂後・学校空調は中規模で表示ver）'!$Q63,#REF!,0),MATCH('一覧（改訂後・学校空調は中規模で表示ver）'!CX$4,#REF!,0))+L160&gt;=BM160),"",IF(OR(BL160="事後保全対応で更新",BL160="事後保全のみ更新せず"),"",INDEX(#REF!,MATCH('一覧（改訂後・学校空調は中規模で表示ver）'!$Q63,#REF!,0),MATCH('一覧（改訂後・学校空調は中規模で表示ver）'!CX$4,#REF!,0))+L160)))</f>
        <v>#REF!</v>
      </c>
      <c r="CY160" s="75" t="e">
        <f>IF(OR(CX160="",$I160=""),"",IF(AND(CX160&lt;&gt;"",$CI160=CX160),INDEX(#REF!,MATCH($I160,#REF!,0),MATCH(CI$4,#REF!,0))+35,INDEX(#REF!,MATCH($I160,#REF!,0),MATCH(CX$4,#REF!,0))))</f>
        <v>#REF!</v>
      </c>
      <c r="CZ160" s="180" t="e">
        <f t="shared" si="155"/>
        <v>#REF!</v>
      </c>
      <c r="DA160" s="75">
        <v>1</v>
      </c>
      <c r="DB160" s="182" t="e">
        <f t="shared" si="156"/>
        <v>#REF!</v>
      </c>
      <c r="DC160" s="109" t="str">
        <f t="shared" si="139"/>
        <v/>
      </c>
      <c r="DD160" s="76" t="str">
        <f t="shared" si="150"/>
        <v/>
      </c>
      <c r="DE160" s="82">
        <v>1</v>
      </c>
      <c r="DF160" s="183" t="str">
        <f t="shared" si="140"/>
        <v/>
      </c>
      <c r="DG160" s="85" t="str">
        <f>IF($DC160="","",INDEX(#REF!,MATCH($I160,#REF!,0),MATCH(DC$4,#REF!,0)))</f>
        <v/>
      </c>
      <c r="DH160" s="184" t="str">
        <f t="shared" si="157"/>
        <v/>
      </c>
      <c r="DI160" s="77">
        <v>3</v>
      </c>
      <c r="DJ160" s="185" t="str">
        <f t="shared" si="158"/>
        <v/>
      </c>
      <c r="DK160" s="78" t="str">
        <f t="shared" si="159"/>
        <v/>
      </c>
      <c r="DL160" s="75" t="str">
        <f>IF(OR(DK160="",$I160=""),"",IF(AND(DK160&lt;&gt;"",$CI160=DK160),INDEX(#REF!,MATCH($I160,#REF!,0),MATCH(DL$4,#REF!,0))+35,INDEX(#REF!,MATCH($I160,#REF!,0),MATCH(DL$4,#REF!,0))))</f>
        <v/>
      </c>
      <c r="DM160" s="180" t="str">
        <f t="shared" si="160"/>
        <v/>
      </c>
      <c r="DN160" s="75">
        <v>1</v>
      </c>
      <c r="DO160" s="181" t="str">
        <f t="shared" si="161"/>
        <v/>
      </c>
      <c r="DP160" s="78" t="str">
        <f t="shared" si="162"/>
        <v/>
      </c>
      <c r="DQ160" s="75" t="str">
        <f>IF(OR(DP160="",$I160=""),"",IF(AND($BM160=DP160,DP160&lt;&gt;""),INDEX(#REF!,MATCH($I160,#REF!,0),MATCH(DQ$4,#REF!,0))+35,INDEX(#REF!,MATCH($I160,#REF!,0),MATCH(DQ$4,#REF!,0))))</f>
        <v/>
      </c>
      <c r="DR160" s="180" t="str">
        <f t="shared" si="163"/>
        <v/>
      </c>
      <c r="DS160" s="75">
        <v>1</v>
      </c>
      <c r="DT160" s="181" t="str">
        <f t="shared" si="164"/>
        <v/>
      </c>
      <c r="DU160" s="78" t="str">
        <f t="shared" si="165"/>
        <v/>
      </c>
      <c r="DV160" s="75" t="str">
        <f>IF(OR(DU160="",$I160=""),"",IF(AND(DU160&lt;&gt;"",$CI160=DU160),INDEX(#REF!,MATCH($I160,#REF!,0),MATCH(DV$4,#REF!,0))+35,INDEX(#REF!,MATCH($I160,#REF!,0),MATCH(DV$4,#REF!,0))))</f>
        <v/>
      </c>
      <c r="DW160" s="180" t="str">
        <f t="shared" si="166"/>
        <v/>
      </c>
      <c r="DX160" s="75">
        <v>1</v>
      </c>
      <c r="DY160" s="154" t="str">
        <f t="shared" si="167"/>
        <v/>
      </c>
      <c r="DZ160" s="935"/>
      <c r="EA160" s="812"/>
      <c r="EB160" s="808"/>
      <c r="EC160" s="808"/>
      <c r="ED160" s="816"/>
      <c r="EE160" s="855"/>
      <c r="EF160" s="791"/>
      <c r="EG160" s="792"/>
      <c r="EH160" s="792"/>
      <c r="EI160" s="792"/>
      <c r="EJ160" s="790"/>
      <c r="EK160" s="791"/>
      <c r="EL160" s="779"/>
      <c r="EM160" s="779"/>
      <c r="EN160" s="779"/>
      <c r="EO160" s="771"/>
      <c r="EP160" s="765"/>
      <c r="EQ160" s="835"/>
      <c r="ER160" s="835"/>
      <c r="ES160" s="835"/>
      <c r="ET160" s="804"/>
      <c r="EU160" s="890"/>
      <c r="EV160" s="835"/>
      <c r="EW160" s="835"/>
      <c r="EX160" s="835"/>
      <c r="EY160" s="804"/>
      <c r="EZ160" s="890"/>
      <c r="FA160" s="835"/>
      <c r="FB160" s="835"/>
      <c r="FC160" s="835"/>
      <c r="FD160" s="892"/>
      <c r="FE160" s="896"/>
      <c r="FF160" s="806"/>
      <c r="FG160" s="806"/>
      <c r="FH160" s="806"/>
      <c r="FI160" s="933"/>
      <c r="FJ160" s="934"/>
      <c r="FK160" s="838"/>
      <c r="FL160" s="792"/>
      <c r="FM160" s="792"/>
      <c r="FN160" s="915"/>
      <c r="FO160" s="210"/>
      <c r="FP160" s="43"/>
      <c r="FQ160" s="43"/>
      <c r="FR160" s="55" t="str">
        <f t="shared" si="141"/>
        <v/>
      </c>
      <c r="FS160" s="43"/>
      <c r="FT160" s="56" t="str">
        <f>IF(AR160="","",INDEX($FZ$2:$GD$2,2,MATCH(AR160,#REF!,0)))</f>
        <v/>
      </c>
      <c r="FU160" s="57" t="str">
        <f>IF(AS160="","",INDEX($FZ$2:$GD$2,2,MATCH(AS160,#REF!,0)))</f>
        <v/>
      </c>
      <c r="FV160" s="57" t="str">
        <f>IF(AT160="","",INDEX($FZ$2:$GD$2,2,MATCH(AT160,#REF!,0)))</f>
        <v/>
      </c>
      <c r="FW160" s="57" t="str">
        <f>IF(AU160="","",INDEX($FZ$2:$GD$2,2,MATCH(AU160,#REF!,0)))</f>
        <v/>
      </c>
      <c r="FX160" s="57" t="str">
        <f>IF(AV160="","",INDEX($FZ$2:$GD$2,2,MATCH(AV160,#REF!,0)))</f>
        <v/>
      </c>
      <c r="FY160" s="57" t="str">
        <f>IF(AW160="","",INDEX($FZ$2:$GD$2,2,MATCH(AW160,#REF!,0)))</f>
        <v/>
      </c>
      <c r="FZ160" s="57" t="str">
        <f>IF(AX160="","",INDEX($FZ$2:$GD$2,2,MATCH(AX160,#REF!,0)))</f>
        <v/>
      </c>
      <c r="GA160" s="57" t="str">
        <f>IF(AY160="","",INDEX($FZ$2:$GD$2,2,MATCH(AY160,#REF!,0)))</f>
        <v/>
      </c>
      <c r="GB160" s="57" t="str">
        <f>IF(AZ160="","",INDEX($FZ$2:$GD$2,2,MATCH(AZ160,#REF!,0)))</f>
        <v/>
      </c>
      <c r="GC160" s="58" t="str">
        <f>IF(BA160="","",INDEX($FZ$2:$GD$2,2,MATCH(BA160,#REF!,0)))</f>
        <v/>
      </c>
      <c r="GD160" s="59" t="e">
        <f>SUMPRODUCT(FT160:GC160,#REF!)</f>
        <v>#REF!</v>
      </c>
      <c r="GE160" s="43"/>
      <c r="GF160" s="88" t="str">
        <f t="shared" si="142"/>
        <v/>
      </c>
      <c r="GG160" s="88" t="e">
        <f t="shared" si="143"/>
        <v>#REF!</v>
      </c>
      <c r="GH160" s="88" t="e">
        <f t="shared" si="144"/>
        <v>#REF!</v>
      </c>
      <c r="GI160" s="87" t="e">
        <f t="shared" si="145"/>
        <v>#REF!</v>
      </c>
      <c r="GJ160" s="87" t="str">
        <f t="shared" si="146"/>
        <v/>
      </c>
      <c r="GK160" s="87" t="str">
        <f t="shared" si="147"/>
        <v/>
      </c>
      <c r="GL160" s="87" t="str">
        <f t="shared" si="148"/>
        <v/>
      </c>
      <c r="GM160" s="87" t="str">
        <f t="shared" si="149"/>
        <v/>
      </c>
    </row>
    <row r="161" spans="1:195" s="13" customFormat="1" ht="22.5" customHeight="1" outlineLevel="1">
      <c r="A161" s="1014"/>
      <c r="B161" s="166"/>
      <c r="C161" s="494"/>
      <c r="D161" s="660" t="s">
        <v>374</v>
      </c>
      <c r="E161" s="991" t="s">
        <v>191</v>
      </c>
      <c r="F161" s="688"/>
      <c r="G161" s="688"/>
      <c r="H161" s="688">
        <v>1</v>
      </c>
      <c r="I161" s="663" t="s">
        <v>358</v>
      </c>
      <c r="J161" s="167"/>
      <c r="K161" s="165"/>
      <c r="L161" s="662">
        <v>1983</v>
      </c>
      <c r="M161" s="167" t="str">
        <f t="shared" si="151"/>
        <v>昭58</v>
      </c>
      <c r="N161" s="665">
        <f t="shared" si="134"/>
        <v>37</v>
      </c>
      <c r="O161" s="998">
        <v>500</v>
      </c>
      <c r="P161" s="693" t="s">
        <v>68</v>
      </c>
      <c r="Q161" s="68"/>
      <c r="R161" s="168"/>
      <c r="S161" s="168"/>
      <c r="T161" s="169"/>
      <c r="U161" s="461" t="e">
        <f t="shared" si="168"/>
        <v>#DIV/0!</v>
      </c>
      <c r="V161" s="461" t="e">
        <f t="shared" si="169"/>
        <v>#DIV/0!</v>
      </c>
      <c r="W161" s="462" t="e">
        <f t="shared" si="170"/>
        <v>#DIV/0!</v>
      </c>
      <c r="X161" s="68"/>
      <c r="Y161" s="68"/>
      <c r="Z161" s="68"/>
      <c r="AA161" s="68"/>
      <c r="AB161" s="68"/>
      <c r="AC161" s="79" t="str">
        <f t="shared" si="171"/>
        <v>4: 500㎡以上</v>
      </c>
      <c r="AD161" s="69"/>
      <c r="AE161" s="69" t="str">
        <f t="shared" si="172"/>
        <v/>
      </c>
      <c r="AF161" s="170"/>
      <c r="AG161" s="170"/>
      <c r="AH161" s="171"/>
      <c r="AI161" s="170"/>
      <c r="AJ161" s="170"/>
      <c r="AK161" s="170"/>
      <c r="AL161" s="172"/>
      <c r="AM161" s="172"/>
      <c r="AN161" s="172"/>
      <c r="AO161" s="172"/>
      <c r="AP161" s="173"/>
      <c r="AQ161" s="463" t="str">
        <f t="shared" si="173"/>
        <v/>
      </c>
      <c r="AR161" s="464"/>
      <c r="AS161" s="464"/>
      <c r="AT161" s="464"/>
      <c r="AU161" s="464"/>
      <c r="AV161" s="464"/>
      <c r="AW161" s="464"/>
      <c r="AX161" s="464"/>
      <c r="AY161" s="464"/>
      <c r="AZ161" s="464"/>
      <c r="BA161" s="464"/>
      <c r="BB161" s="68">
        <f t="shared" si="174"/>
        <v>32</v>
      </c>
      <c r="BC161" s="68"/>
      <c r="BD161" s="68">
        <f t="shared" si="175"/>
        <v>32</v>
      </c>
      <c r="BE161" s="69" t="e">
        <f t="shared" si="178"/>
        <v>#REF!</v>
      </c>
      <c r="BF161" s="146"/>
      <c r="BG161" s="465"/>
      <c r="BH161" s="466"/>
      <c r="BI161" s="174"/>
      <c r="BJ161" s="175"/>
      <c r="BK161" s="467"/>
      <c r="BL161" s="465"/>
      <c r="BM161" s="441" t="str">
        <f t="shared" si="177"/>
        <v/>
      </c>
      <c r="BN161" s="663" t="s">
        <v>68</v>
      </c>
      <c r="BO161" s="663">
        <v>2</v>
      </c>
      <c r="BP161" s="441"/>
      <c r="BQ161" s="441"/>
      <c r="BR161" s="663"/>
      <c r="BS161" s="663"/>
      <c r="BT161" s="663"/>
      <c r="BU161" s="663"/>
      <c r="BV161" s="663"/>
      <c r="BW161" s="663"/>
      <c r="BX161" s="663"/>
      <c r="BY161" s="663"/>
      <c r="BZ161" s="441"/>
      <c r="CA161" s="695"/>
      <c r="CB161" s="696"/>
      <c r="CC161" s="499"/>
      <c r="CD161" s="192">
        <v>1</v>
      </c>
      <c r="CE161" s="177" t="str">
        <f>IF($I161="","",IFERROR(INDEX(#REF!,MATCH('一覧（改訂後・学校空調は中規模で表示ver）'!$I33,#REF!,0),MATCH($CD$4,#REF!,0)),""))</f>
        <v/>
      </c>
      <c r="CF161" s="178" t="str">
        <f t="shared" si="179"/>
        <v/>
      </c>
      <c r="CG161" s="176" t="str">
        <f t="shared" si="135"/>
        <v/>
      </c>
      <c r="CH161" s="179"/>
      <c r="CI161" s="106" t="str">
        <f t="shared" si="136"/>
        <v/>
      </c>
      <c r="CJ161" s="75" t="str">
        <f>IF(OR($CI161="",$I161=""),"",INDEX(#REF!,MATCH($I161,#REF!,0),MATCH(CI$4,#REF!,0)))</f>
        <v/>
      </c>
      <c r="CK161" s="180" t="str">
        <f t="shared" si="137"/>
        <v/>
      </c>
      <c r="CL161" s="75">
        <v>1</v>
      </c>
      <c r="CM161" s="181" t="str">
        <f t="shared" si="152"/>
        <v/>
      </c>
      <c r="CN161" s="107" t="e">
        <f>IF(OR(O161="",TYPE(O161)&lt;&gt;1),"",IF(OR(BM161="",INDEX(#REF!,MATCH('一覧（改訂後・学校空調は中規模で表示ver）'!$Q33,#REF!,0),MATCH('一覧（改訂後・学校空調は中規模で表示ver）'!CN$4,#REF!,0))="",INDEX(#REF!,MATCH('一覧（改訂後・学校空調は中規模で表示ver）'!$Q33,#REF!,0),MATCH('一覧（改訂後・学校空調は中規模で表示ver）'!CN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N$4,#REF!,0))+$L161)))</f>
        <v>#REF!</v>
      </c>
      <c r="CO161" s="75" t="e">
        <f>IF(OR(CN161="",$I161=""),"",IF(AND(CN161&lt;&gt;"",$CI161=CN161),INDEX(#REF!,MATCH($I161,#REF!,0),MATCH(CN$4,#REF!,0))+35,INDEX(#REF!,MATCH($I161,#REF!,0),MATCH(CN$4,#REF!,0))))</f>
        <v>#REF!</v>
      </c>
      <c r="CP161" s="180" t="e">
        <f t="shared" si="153"/>
        <v>#REF!</v>
      </c>
      <c r="CQ161" s="75">
        <v>1</v>
      </c>
      <c r="CR161" s="181" t="e">
        <f t="shared" si="154"/>
        <v>#REF!</v>
      </c>
      <c r="CS161" s="107" t="e">
        <f>IF(OR(O161="",TYPE(O161)&lt;&gt;1),"",IF(OR(BM161="",INDEX(#REF!,MATCH('一覧（改訂後・学校空調は中規模で表示ver）'!Q33,#REF!,0),MATCH(CS$4,#REF!,0))="",INDEX(#REF!,MATCH('一覧（改訂後・学校空調は中規模で表示ver）'!Q33,#REF!,0),MATCH(CS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S$4,#REF!,0))+$L161)))</f>
        <v>#REF!</v>
      </c>
      <c r="CT161" s="75" t="e">
        <f>IF(OR(CS161="",$I161=""),"",IF(BL161="中規模のみで残存維持",IF(AND($CI161=CS161,CS161&lt;&gt;""),INDEX(#REF!,MATCH($I161,#REF!,0),MATCH(CN$4,#REF!,0))+35,INDEX(#REF!,MATCH($I161,#REF!,0),MATCH(CN$4,#REF!,0))),IF(AND($CI161=CS161,CS161&lt;&gt;""),INDEX(#REF!,MATCH($I161,#REF!,0),MATCH(CI$4,#REF!,0))+35,INDEX(#REF!,MATCH($I161,#REF!,0),MATCH(CS$4,#REF!,0)))))</f>
        <v>#REF!</v>
      </c>
      <c r="CU161" s="180" t="e">
        <f t="shared" si="138"/>
        <v>#REF!</v>
      </c>
      <c r="CV161" s="75">
        <v>1</v>
      </c>
      <c r="CW161" s="181" t="e">
        <f t="shared" si="132"/>
        <v>#REF!</v>
      </c>
      <c r="CX161" s="107" t="e">
        <f>IF(OR(O161="",TYPE(O161)&lt;&gt;1),"",IF(OR(BM161="",,INDEX(#REF!,MATCH('一覧（改訂後・学校空調は中規模で表示ver）'!$Q33,#REF!,0),MATCH('一覧（改訂後・学校空調は中規模で表示ver）'!CX$4,#REF!,0))="",INDEX(#REF!,MATCH('一覧（改訂後・学校空調は中規模で表示ver）'!$Q33,#REF!,0),MATCH('一覧（改訂後・学校空調は中規模で表示ver）'!CX$4,#REF!,0))+L161&gt;=BM161),"",IF(OR(BL161="事後保全対応で更新",BL161="事後保全のみ更新せず"),"",INDEX(#REF!,MATCH('一覧（改訂後・学校空調は中規模で表示ver）'!$Q33,#REF!,0),MATCH('一覧（改訂後・学校空調は中規模で表示ver）'!CX$4,#REF!,0))+L161)))</f>
        <v>#REF!</v>
      </c>
      <c r="CY161" s="75" t="e">
        <f>IF(OR(CX161="",$I161=""),"",IF(AND(CX161&lt;&gt;"",$CI161=CX161),INDEX(#REF!,MATCH($I161,#REF!,0),MATCH(CI$4,#REF!,0))+35,INDEX(#REF!,MATCH($I161,#REF!,0),MATCH(CX$4,#REF!,0))))</f>
        <v>#REF!</v>
      </c>
      <c r="CZ161" s="180" t="e">
        <f t="shared" si="155"/>
        <v>#REF!</v>
      </c>
      <c r="DA161" s="75">
        <v>1</v>
      </c>
      <c r="DB161" s="182" t="e">
        <f t="shared" si="156"/>
        <v>#REF!</v>
      </c>
      <c r="DC161" s="109" t="str">
        <f t="shared" si="139"/>
        <v/>
      </c>
      <c r="DD161" s="76" t="str">
        <f t="shared" si="150"/>
        <v/>
      </c>
      <c r="DE161" s="82">
        <v>1</v>
      </c>
      <c r="DF161" s="183" t="str">
        <f t="shared" si="140"/>
        <v/>
      </c>
      <c r="DG161" s="85" t="str">
        <f>IF($DC161="","",INDEX(#REF!,MATCH($I161,#REF!,0),MATCH(DC$4,#REF!,0)))</f>
        <v/>
      </c>
      <c r="DH161" s="184" t="str">
        <f t="shared" si="157"/>
        <v/>
      </c>
      <c r="DI161" s="77">
        <v>3</v>
      </c>
      <c r="DJ161" s="185" t="str">
        <f t="shared" si="158"/>
        <v/>
      </c>
      <c r="DK161" s="78" t="str">
        <f t="shared" si="159"/>
        <v/>
      </c>
      <c r="DL161" s="75" t="str">
        <f>IF(OR(DK161="",$I161=""),"",IF(AND(DK161&lt;&gt;"",$CI161=DK161),INDEX(#REF!,MATCH($I161,#REF!,0),MATCH(DL$4,#REF!,0))+35,INDEX(#REF!,MATCH($I161,#REF!,0),MATCH(DL$4,#REF!,0))))</f>
        <v/>
      </c>
      <c r="DM161" s="180" t="str">
        <f t="shared" si="160"/>
        <v/>
      </c>
      <c r="DN161" s="75">
        <v>1</v>
      </c>
      <c r="DO161" s="181" t="str">
        <f t="shared" si="161"/>
        <v/>
      </c>
      <c r="DP161" s="78" t="str">
        <f t="shared" si="162"/>
        <v/>
      </c>
      <c r="DQ161" s="75" t="str">
        <f>IF(OR(DP161="",$I161=""),"",IF(AND($BM161=DP161,DP161&lt;&gt;""),INDEX(#REF!,MATCH($I161,#REF!,0),MATCH(DQ$4,#REF!,0))+35,INDEX(#REF!,MATCH($I161,#REF!,0),MATCH(DQ$4,#REF!,0))))</f>
        <v/>
      </c>
      <c r="DR161" s="180" t="str">
        <f t="shared" si="163"/>
        <v/>
      </c>
      <c r="DS161" s="75">
        <v>1</v>
      </c>
      <c r="DT161" s="181" t="str">
        <f t="shared" si="164"/>
        <v/>
      </c>
      <c r="DU161" s="78" t="str">
        <f t="shared" si="165"/>
        <v/>
      </c>
      <c r="DV161" s="75" t="str">
        <f>IF(OR(DU161="",$I161=""),"",IF(AND(DU161&lt;&gt;"",$CI161=DU161),INDEX(#REF!,MATCH($I161,#REF!,0),MATCH(DV$4,#REF!,0))+35,INDEX(#REF!,MATCH($I161,#REF!,0),MATCH(DV$4,#REF!,0))))</f>
        <v/>
      </c>
      <c r="DW161" s="180" t="str">
        <f t="shared" si="166"/>
        <v/>
      </c>
      <c r="DX161" s="75">
        <v>1</v>
      </c>
      <c r="DY161" s="154" t="str">
        <f t="shared" si="167"/>
        <v/>
      </c>
      <c r="DZ161" s="935"/>
      <c r="EA161" s="812"/>
      <c r="EB161" s="808"/>
      <c r="EC161" s="808"/>
      <c r="ED161" s="816"/>
      <c r="EE161" s="855"/>
      <c r="EF161" s="791"/>
      <c r="EG161" s="792"/>
      <c r="EH161" s="792"/>
      <c r="EI161" s="792"/>
      <c r="EJ161" s="790"/>
      <c r="EK161" s="791"/>
      <c r="EL161" s="779"/>
      <c r="EM161" s="779"/>
      <c r="EN161" s="779"/>
      <c r="EO161" s="771"/>
      <c r="EP161" s="765"/>
      <c r="EQ161" s="835"/>
      <c r="ER161" s="835"/>
      <c r="ES161" s="835"/>
      <c r="ET161" s="804"/>
      <c r="EU161" s="890"/>
      <c r="EV161" s="835"/>
      <c r="EW161" s="835"/>
      <c r="EX161" s="835"/>
      <c r="EY161" s="804"/>
      <c r="EZ161" s="890"/>
      <c r="FA161" s="835"/>
      <c r="FB161" s="835"/>
      <c r="FC161" s="835"/>
      <c r="FD161" s="892"/>
      <c r="FE161" s="896"/>
      <c r="FF161" s="806"/>
      <c r="FG161" s="806"/>
      <c r="FH161" s="806"/>
      <c r="FI161" s="933"/>
      <c r="FJ161" s="934"/>
      <c r="FK161" s="838"/>
      <c r="FL161" s="792"/>
      <c r="FM161" s="792"/>
      <c r="FN161" s="915"/>
      <c r="FO161" s="210"/>
      <c r="FP161" s="43"/>
      <c r="FQ161" s="43"/>
      <c r="FR161" s="55" t="str">
        <f t="shared" si="141"/>
        <v/>
      </c>
      <c r="FS161" s="43"/>
      <c r="FT161" s="56" t="str">
        <f>IF(AR161="","",INDEX($FZ$2:$GD$2,2,MATCH(AR161,#REF!,0)))</f>
        <v/>
      </c>
      <c r="FU161" s="57" t="str">
        <f>IF(AS161="","",INDEX($FZ$2:$GD$2,2,MATCH(AS161,#REF!,0)))</f>
        <v/>
      </c>
      <c r="FV161" s="57" t="str">
        <f>IF(AT161="","",INDEX($FZ$2:$GD$2,2,MATCH(AT161,#REF!,0)))</f>
        <v/>
      </c>
      <c r="FW161" s="57" t="str">
        <f>IF(AU161="","",INDEX($FZ$2:$GD$2,2,MATCH(AU161,#REF!,0)))</f>
        <v/>
      </c>
      <c r="FX161" s="57" t="str">
        <f>IF(AV161="","",INDEX($FZ$2:$GD$2,2,MATCH(AV161,#REF!,0)))</f>
        <v/>
      </c>
      <c r="FY161" s="57" t="str">
        <f>IF(AW161="","",INDEX($FZ$2:$GD$2,2,MATCH(AW161,#REF!,0)))</f>
        <v/>
      </c>
      <c r="FZ161" s="57" t="str">
        <f>IF(AX161="","",INDEX($FZ$2:$GD$2,2,MATCH(AX161,#REF!,0)))</f>
        <v/>
      </c>
      <c r="GA161" s="57" t="str">
        <f>IF(AY161="","",INDEX($FZ$2:$GD$2,2,MATCH(AY161,#REF!,0)))</f>
        <v/>
      </c>
      <c r="GB161" s="57" t="str">
        <f>IF(AZ161="","",INDEX($FZ$2:$GD$2,2,MATCH(AZ161,#REF!,0)))</f>
        <v/>
      </c>
      <c r="GC161" s="58" t="str">
        <f>IF(BA161="","",INDEX($FZ$2:$GD$2,2,MATCH(BA161,#REF!,0)))</f>
        <v/>
      </c>
      <c r="GD161" s="59" t="e">
        <f>SUMPRODUCT(FT161:GC161,#REF!)</f>
        <v>#REF!</v>
      </c>
      <c r="GE161" s="43"/>
      <c r="GF161" s="88" t="str">
        <f t="shared" si="142"/>
        <v/>
      </c>
      <c r="GG161" s="88" t="e">
        <f t="shared" si="143"/>
        <v>#REF!</v>
      </c>
      <c r="GH161" s="88" t="e">
        <f t="shared" si="144"/>
        <v>#REF!</v>
      </c>
      <c r="GI161" s="87" t="e">
        <f t="shared" si="145"/>
        <v>#REF!</v>
      </c>
      <c r="GJ161" s="87" t="str">
        <f t="shared" si="146"/>
        <v/>
      </c>
      <c r="GK161" s="87" t="str">
        <f t="shared" si="147"/>
        <v/>
      </c>
      <c r="GL161" s="87" t="str">
        <f t="shared" si="148"/>
        <v/>
      </c>
      <c r="GM161" s="87" t="str">
        <f t="shared" si="149"/>
        <v/>
      </c>
    </row>
    <row r="162" spans="1:195" s="13" customFormat="1" ht="22.5" customHeight="1" outlineLevel="1">
      <c r="A162" s="1014"/>
      <c r="B162" s="166"/>
      <c r="C162" s="494"/>
      <c r="D162" s="660" t="s">
        <v>374</v>
      </c>
      <c r="E162" s="991" t="s">
        <v>190</v>
      </c>
      <c r="F162" s="688"/>
      <c r="G162" s="688"/>
      <c r="H162" s="688">
        <v>1</v>
      </c>
      <c r="I162" s="663" t="s">
        <v>358</v>
      </c>
      <c r="J162" s="167"/>
      <c r="K162" s="165"/>
      <c r="L162" s="662">
        <v>2009</v>
      </c>
      <c r="M162" s="167" t="str">
        <f t="shared" si="151"/>
        <v>平21</v>
      </c>
      <c r="N162" s="665">
        <f t="shared" si="134"/>
        <v>11</v>
      </c>
      <c r="O162" s="998">
        <v>997</v>
      </c>
      <c r="P162" s="693" t="s">
        <v>70</v>
      </c>
      <c r="Q162" s="68"/>
      <c r="R162" s="168"/>
      <c r="S162" s="168"/>
      <c r="T162" s="169"/>
      <c r="U162" s="461" t="e">
        <f t="shared" si="168"/>
        <v>#DIV/0!</v>
      </c>
      <c r="V162" s="461" t="e">
        <f t="shared" si="169"/>
        <v>#DIV/0!</v>
      </c>
      <c r="W162" s="462" t="e">
        <f t="shared" si="170"/>
        <v>#DIV/0!</v>
      </c>
      <c r="X162" s="68"/>
      <c r="Y162" s="68"/>
      <c r="Z162" s="68"/>
      <c r="AA162" s="68"/>
      <c r="AB162" s="68"/>
      <c r="AC162" s="79" t="str">
        <f t="shared" si="171"/>
        <v>4: 500㎡以上</v>
      </c>
      <c r="AD162" s="69"/>
      <c r="AE162" s="69" t="str">
        <f t="shared" si="172"/>
        <v/>
      </c>
      <c r="AF162" s="170"/>
      <c r="AG162" s="170"/>
      <c r="AH162" s="171"/>
      <c r="AI162" s="170"/>
      <c r="AJ162" s="170"/>
      <c r="AK162" s="170"/>
      <c r="AL162" s="172"/>
      <c r="AM162" s="172"/>
      <c r="AN162" s="172"/>
      <c r="AO162" s="172"/>
      <c r="AP162" s="173"/>
      <c r="AQ162" s="463" t="str">
        <f t="shared" si="173"/>
        <v/>
      </c>
      <c r="AR162" s="464"/>
      <c r="AS162" s="464"/>
      <c r="AT162" s="464"/>
      <c r="AU162" s="464"/>
      <c r="AV162" s="464"/>
      <c r="AW162" s="464"/>
      <c r="AX162" s="464"/>
      <c r="AY162" s="464"/>
      <c r="AZ162" s="464"/>
      <c r="BA162" s="464"/>
      <c r="BB162" s="68">
        <f t="shared" si="174"/>
        <v>6</v>
      </c>
      <c r="BC162" s="68"/>
      <c r="BD162" s="68">
        <f t="shared" si="175"/>
        <v>6</v>
      </c>
      <c r="BE162" s="69" t="e">
        <f t="shared" si="178"/>
        <v>#REF!</v>
      </c>
      <c r="BF162" s="146"/>
      <c r="BG162" s="465"/>
      <c r="BH162" s="466"/>
      <c r="BI162" s="174"/>
      <c r="BJ162" s="175"/>
      <c r="BK162" s="467"/>
      <c r="BL162" s="465"/>
      <c r="BM162" s="441" t="str">
        <f t="shared" si="177"/>
        <v/>
      </c>
      <c r="BN162" s="663" t="s">
        <v>70</v>
      </c>
      <c r="BO162" s="663">
        <v>1</v>
      </c>
      <c r="BP162" s="441"/>
      <c r="BQ162" s="441"/>
      <c r="BR162" s="663"/>
      <c r="BS162" s="663"/>
      <c r="BT162" s="663"/>
      <c r="BU162" s="663"/>
      <c r="BV162" s="663"/>
      <c r="BW162" s="663"/>
      <c r="BX162" s="663"/>
      <c r="BY162" s="663"/>
      <c r="BZ162" s="441"/>
      <c r="CA162" s="695"/>
      <c r="CB162" s="696"/>
      <c r="CC162" s="499"/>
      <c r="CD162" s="192">
        <v>1</v>
      </c>
      <c r="CE162" s="177" t="str">
        <f>IF($I162="","",IFERROR(INDEX(#REF!,MATCH('一覧（改訂後・学校空調は中規模で表示ver）'!$I55,#REF!,0),MATCH($CD$4,#REF!,0)),""))</f>
        <v/>
      </c>
      <c r="CF162" s="178" t="str">
        <f t="shared" si="179"/>
        <v/>
      </c>
      <c r="CG162" s="176" t="str">
        <f t="shared" si="135"/>
        <v/>
      </c>
      <c r="CH162" s="179"/>
      <c r="CI162" s="106" t="str">
        <f t="shared" si="136"/>
        <v/>
      </c>
      <c r="CJ162" s="75" t="str">
        <f>IF(OR($CI162="",$I162=""),"",INDEX(#REF!,MATCH($I162,#REF!,0),MATCH(CI$4,#REF!,0)))</f>
        <v/>
      </c>
      <c r="CK162" s="180" t="str">
        <f t="shared" si="137"/>
        <v/>
      </c>
      <c r="CL162" s="75">
        <v>1</v>
      </c>
      <c r="CM162" s="181" t="str">
        <f t="shared" si="152"/>
        <v/>
      </c>
      <c r="CN162" s="107" t="e">
        <f>IF(OR(O162="",TYPE(O162)&lt;&gt;1),"",IF(OR(BM162="",INDEX(#REF!,MATCH('一覧（改訂後・学校空調は中規模で表示ver）'!$Q55,#REF!,0),MATCH('一覧（改訂後・学校空調は中規模で表示ver）'!CN$4,#REF!,0))="",INDEX(#REF!,MATCH('一覧（改訂後・学校空調は中規模で表示ver）'!$Q55,#REF!,0),MATCH('一覧（改訂後・学校空調は中規模で表示ver）'!CN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N$4,#REF!,0))+$L162)))</f>
        <v>#REF!</v>
      </c>
      <c r="CO162" s="75" t="e">
        <f>IF(OR(CN162="",$I162=""),"",IF(AND(CN162&lt;&gt;"",$CI162=CN162),INDEX(#REF!,MATCH($I162,#REF!,0),MATCH(CN$4,#REF!,0))+35,INDEX(#REF!,MATCH($I162,#REF!,0),MATCH(CN$4,#REF!,0))))</f>
        <v>#REF!</v>
      </c>
      <c r="CP162" s="180" t="e">
        <f t="shared" si="153"/>
        <v>#REF!</v>
      </c>
      <c r="CQ162" s="75">
        <v>1</v>
      </c>
      <c r="CR162" s="181" t="e">
        <f t="shared" si="154"/>
        <v>#REF!</v>
      </c>
      <c r="CS162" s="107" t="e">
        <f>IF(OR(O162="",TYPE(O162)&lt;&gt;1),"",IF(OR(BM162="",INDEX(#REF!,MATCH('一覧（改訂後・学校空調は中規模で表示ver）'!Q55,#REF!,0),MATCH(CS$4,#REF!,0))="",INDEX(#REF!,MATCH('一覧（改訂後・学校空調は中規模で表示ver）'!Q55,#REF!,0),MATCH(CS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S$4,#REF!,0))+$L162)))</f>
        <v>#REF!</v>
      </c>
      <c r="CT162" s="75" t="e">
        <f>IF(OR(CS162="",$I162=""),"",IF(BL162="中規模のみで残存維持",IF(AND($CI162=CS162,CS162&lt;&gt;""),INDEX(#REF!,MATCH($I162,#REF!,0),MATCH(CN$4,#REF!,0))+35,INDEX(#REF!,MATCH($I162,#REF!,0),MATCH(CN$4,#REF!,0))),IF(AND($CI162=CS162,CS162&lt;&gt;""),INDEX(#REF!,MATCH($I162,#REF!,0),MATCH(CI$4,#REF!,0))+35,INDEX(#REF!,MATCH($I162,#REF!,0),MATCH(CS$4,#REF!,0)))))</f>
        <v>#REF!</v>
      </c>
      <c r="CU162" s="180" t="e">
        <f t="shared" si="138"/>
        <v>#REF!</v>
      </c>
      <c r="CV162" s="75">
        <v>1</v>
      </c>
      <c r="CW162" s="181" t="e">
        <f t="shared" si="132"/>
        <v>#REF!</v>
      </c>
      <c r="CX162" s="107" t="e">
        <f>IF(OR(O162="",TYPE(O162)&lt;&gt;1),"",IF(OR(BM162="",,INDEX(#REF!,MATCH('一覧（改訂後・学校空調は中規模で表示ver）'!$Q55,#REF!,0),MATCH('一覧（改訂後・学校空調は中規模で表示ver）'!CX$4,#REF!,0))="",INDEX(#REF!,MATCH('一覧（改訂後・学校空調は中規模で表示ver）'!$Q55,#REF!,0),MATCH('一覧（改訂後・学校空調は中規模で表示ver）'!CX$4,#REF!,0))+L162&gt;=BM162),"",IF(OR(BL162="事後保全対応で更新",BL162="事後保全のみ更新せず"),"",INDEX(#REF!,MATCH('一覧（改訂後・学校空調は中規模で表示ver）'!$Q55,#REF!,0),MATCH('一覧（改訂後・学校空調は中規模で表示ver）'!CX$4,#REF!,0))+L162)))</f>
        <v>#REF!</v>
      </c>
      <c r="CY162" s="75" t="e">
        <f>IF(OR(CX162="",$I162=""),"",IF(AND(CX162&lt;&gt;"",$CI162=CX162),INDEX(#REF!,MATCH($I162,#REF!,0),MATCH(CI$4,#REF!,0))+35,INDEX(#REF!,MATCH($I162,#REF!,0),MATCH(CX$4,#REF!,0))))</f>
        <v>#REF!</v>
      </c>
      <c r="CZ162" s="180" t="e">
        <f t="shared" si="155"/>
        <v>#REF!</v>
      </c>
      <c r="DA162" s="75">
        <v>1</v>
      </c>
      <c r="DB162" s="182" t="e">
        <f t="shared" si="156"/>
        <v>#REF!</v>
      </c>
      <c r="DC162" s="109" t="str">
        <f t="shared" si="139"/>
        <v/>
      </c>
      <c r="DD162" s="76" t="str">
        <f t="shared" si="150"/>
        <v/>
      </c>
      <c r="DE162" s="82">
        <v>1</v>
      </c>
      <c r="DF162" s="183" t="str">
        <f t="shared" si="140"/>
        <v/>
      </c>
      <c r="DG162" s="85" t="str">
        <f>IF($DC162="","",INDEX(#REF!,MATCH($I162,#REF!,0),MATCH(DC$4,#REF!,0)))</f>
        <v/>
      </c>
      <c r="DH162" s="184" t="str">
        <f t="shared" si="157"/>
        <v/>
      </c>
      <c r="DI162" s="77">
        <v>3</v>
      </c>
      <c r="DJ162" s="185" t="str">
        <f t="shared" si="158"/>
        <v/>
      </c>
      <c r="DK162" s="78" t="str">
        <f t="shared" si="159"/>
        <v/>
      </c>
      <c r="DL162" s="75" t="str">
        <f>IF(OR(DK162="",$I162=""),"",IF(AND(DK162&lt;&gt;"",$CI162=DK162),INDEX(#REF!,MATCH($I162,#REF!,0),MATCH(DL$4,#REF!,0))+35,INDEX(#REF!,MATCH($I162,#REF!,0),MATCH(DL$4,#REF!,0))))</f>
        <v/>
      </c>
      <c r="DM162" s="180" t="str">
        <f t="shared" si="160"/>
        <v/>
      </c>
      <c r="DN162" s="75">
        <v>1</v>
      </c>
      <c r="DO162" s="181" t="str">
        <f t="shared" si="161"/>
        <v/>
      </c>
      <c r="DP162" s="78" t="str">
        <f t="shared" si="162"/>
        <v/>
      </c>
      <c r="DQ162" s="75" t="str">
        <f>IF(OR(DP162="",$I162=""),"",IF(AND($BM162=DP162,DP162&lt;&gt;""),INDEX(#REF!,MATCH($I162,#REF!,0),MATCH(DQ$4,#REF!,0))+35,INDEX(#REF!,MATCH($I162,#REF!,0),MATCH(DQ$4,#REF!,0))))</f>
        <v/>
      </c>
      <c r="DR162" s="180" t="str">
        <f t="shared" si="163"/>
        <v/>
      </c>
      <c r="DS162" s="75">
        <v>1</v>
      </c>
      <c r="DT162" s="181" t="str">
        <f t="shared" si="164"/>
        <v/>
      </c>
      <c r="DU162" s="78" t="str">
        <f t="shared" si="165"/>
        <v/>
      </c>
      <c r="DV162" s="75" t="str">
        <f>IF(OR(DU162="",$I162=""),"",IF(AND(DU162&lt;&gt;"",$CI162=DU162),INDEX(#REF!,MATCH($I162,#REF!,0),MATCH(DV$4,#REF!,0))+35,INDEX(#REF!,MATCH($I162,#REF!,0),MATCH(DV$4,#REF!,0))))</f>
        <v/>
      </c>
      <c r="DW162" s="180" t="str">
        <f t="shared" si="166"/>
        <v/>
      </c>
      <c r="DX162" s="75">
        <v>1</v>
      </c>
      <c r="DY162" s="154" t="str">
        <f t="shared" si="167"/>
        <v/>
      </c>
      <c r="DZ162" s="935"/>
      <c r="EA162" s="812"/>
      <c r="EB162" s="836" t="s">
        <v>626</v>
      </c>
      <c r="EC162" s="838"/>
      <c r="ED162" s="836" t="s">
        <v>626</v>
      </c>
      <c r="EE162" s="855"/>
      <c r="EF162" s="791"/>
      <c r="EG162" s="792"/>
      <c r="EH162" s="792"/>
      <c r="EI162" s="792"/>
      <c r="EJ162" s="790"/>
      <c r="EK162" s="791"/>
      <c r="EL162" s="779"/>
      <c r="EM162" s="779"/>
      <c r="EN162" s="779"/>
      <c r="EO162" s="771"/>
      <c r="EP162" s="765"/>
      <c r="EQ162" s="835"/>
      <c r="ER162" s="835"/>
      <c r="ES162" s="835"/>
      <c r="ET162" s="804"/>
      <c r="EU162" s="896"/>
      <c r="EV162" s="806"/>
      <c r="EW162" s="806"/>
      <c r="EX162" s="806"/>
      <c r="EY162" s="892"/>
      <c r="EZ162" s="896"/>
      <c r="FA162" s="806"/>
      <c r="FB162" s="806"/>
      <c r="FC162" s="806"/>
      <c r="FD162" s="892"/>
      <c r="FE162" s="896"/>
      <c r="FF162" s="806"/>
      <c r="FG162" s="806"/>
      <c r="FH162" s="806"/>
      <c r="FI162" s="933"/>
      <c r="FJ162" s="934"/>
      <c r="FK162" s="838"/>
      <c r="FL162" s="788"/>
      <c r="FM162" s="788"/>
      <c r="FN162" s="915"/>
      <c r="FO162" s="210"/>
      <c r="FP162" s="43"/>
      <c r="FQ162" s="43"/>
      <c r="FR162" s="55" t="str">
        <f t="shared" si="141"/>
        <v/>
      </c>
      <c r="FS162" s="43"/>
      <c r="FT162" s="56" t="str">
        <f>IF(AR162="","",INDEX($FZ$2:$GD$2,2,MATCH(AR162,#REF!,0)))</f>
        <v/>
      </c>
      <c r="FU162" s="57" t="str">
        <f>IF(AS162="","",INDEX($FZ$2:$GD$2,2,MATCH(AS162,#REF!,0)))</f>
        <v/>
      </c>
      <c r="FV162" s="57" t="str">
        <f>IF(AT162="","",INDEX($FZ$2:$GD$2,2,MATCH(AT162,#REF!,0)))</f>
        <v/>
      </c>
      <c r="FW162" s="57" t="str">
        <f>IF(AU162="","",INDEX($FZ$2:$GD$2,2,MATCH(AU162,#REF!,0)))</f>
        <v/>
      </c>
      <c r="FX162" s="57" t="str">
        <f>IF(AV162="","",INDEX($FZ$2:$GD$2,2,MATCH(AV162,#REF!,0)))</f>
        <v/>
      </c>
      <c r="FY162" s="57" t="str">
        <f>IF(AW162="","",INDEX($FZ$2:$GD$2,2,MATCH(AW162,#REF!,0)))</f>
        <v/>
      </c>
      <c r="FZ162" s="57" t="str">
        <f>IF(AX162="","",INDEX($FZ$2:$GD$2,2,MATCH(AX162,#REF!,0)))</f>
        <v/>
      </c>
      <c r="GA162" s="57" t="str">
        <f>IF(AY162="","",INDEX($FZ$2:$GD$2,2,MATCH(AY162,#REF!,0)))</f>
        <v/>
      </c>
      <c r="GB162" s="57" t="str">
        <f>IF(AZ162="","",INDEX($FZ$2:$GD$2,2,MATCH(AZ162,#REF!,0)))</f>
        <v/>
      </c>
      <c r="GC162" s="58" t="str">
        <f>IF(BA162="","",INDEX($FZ$2:$GD$2,2,MATCH(BA162,#REF!,0)))</f>
        <v/>
      </c>
      <c r="GD162" s="59" t="e">
        <f>SUMPRODUCT(FT162:GC162,#REF!)</f>
        <v>#REF!</v>
      </c>
      <c r="GE162" s="43"/>
      <c r="GF162" s="88" t="str">
        <f t="shared" si="142"/>
        <v/>
      </c>
      <c r="GG162" s="88" t="e">
        <f t="shared" si="143"/>
        <v>#REF!</v>
      </c>
      <c r="GH162" s="88" t="e">
        <f t="shared" si="144"/>
        <v>#REF!</v>
      </c>
      <c r="GI162" s="87" t="e">
        <f t="shared" si="145"/>
        <v>#REF!</v>
      </c>
      <c r="GJ162" s="87" t="str">
        <f t="shared" si="146"/>
        <v/>
      </c>
      <c r="GK162" s="87" t="str">
        <f t="shared" si="147"/>
        <v/>
      </c>
      <c r="GL162" s="87" t="str">
        <f t="shared" si="148"/>
        <v/>
      </c>
      <c r="GM162" s="87" t="str">
        <f t="shared" si="149"/>
        <v/>
      </c>
    </row>
    <row r="163" spans="1:195" s="13" customFormat="1" ht="22.5" customHeight="1" outlineLevel="1">
      <c r="A163" s="1014"/>
      <c r="B163" s="166"/>
      <c r="C163" s="494"/>
      <c r="D163" s="660" t="s">
        <v>374</v>
      </c>
      <c r="E163" s="991" t="s">
        <v>193</v>
      </c>
      <c r="F163" s="688"/>
      <c r="G163" s="688"/>
      <c r="H163" s="688">
        <v>1</v>
      </c>
      <c r="I163" s="663" t="s">
        <v>358</v>
      </c>
      <c r="J163" s="167"/>
      <c r="K163" s="165"/>
      <c r="L163" s="665">
        <v>1968</v>
      </c>
      <c r="M163" s="167" t="str">
        <f t="shared" si="151"/>
        <v>昭43</v>
      </c>
      <c r="N163" s="665">
        <f t="shared" si="134"/>
        <v>52</v>
      </c>
      <c r="O163" s="998">
        <v>19</v>
      </c>
      <c r="P163" s="693" t="s">
        <v>70</v>
      </c>
      <c r="Q163" s="68"/>
      <c r="R163" s="168"/>
      <c r="S163" s="168"/>
      <c r="T163" s="169"/>
      <c r="U163" s="461" t="e">
        <f t="shared" si="168"/>
        <v>#DIV/0!</v>
      </c>
      <c r="V163" s="461" t="e">
        <f t="shared" si="169"/>
        <v>#DIV/0!</v>
      </c>
      <c r="W163" s="462" t="e">
        <f t="shared" si="170"/>
        <v>#DIV/0!</v>
      </c>
      <c r="X163" s="68"/>
      <c r="Y163" s="68"/>
      <c r="Z163" s="68"/>
      <c r="AA163" s="68"/>
      <c r="AB163" s="68"/>
      <c r="AC163" s="79" t="str">
        <f t="shared" si="171"/>
        <v>7: 100㎡未満</v>
      </c>
      <c r="AD163" s="69"/>
      <c r="AE163" s="69" t="str">
        <f t="shared" si="172"/>
        <v/>
      </c>
      <c r="AF163" s="170"/>
      <c r="AG163" s="170"/>
      <c r="AH163" s="171"/>
      <c r="AI163" s="170"/>
      <c r="AJ163" s="170"/>
      <c r="AK163" s="170"/>
      <c r="AL163" s="172"/>
      <c r="AM163" s="172"/>
      <c r="AN163" s="172"/>
      <c r="AO163" s="172"/>
      <c r="AP163" s="173"/>
      <c r="AQ163" s="463" t="str">
        <f t="shared" si="173"/>
        <v/>
      </c>
      <c r="AR163" s="464"/>
      <c r="AS163" s="464"/>
      <c r="AT163" s="464"/>
      <c r="AU163" s="464"/>
      <c r="AV163" s="464"/>
      <c r="AW163" s="464"/>
      <c r="AX163" s="464"/>
      <c r="AY163" s="464"/>
      <c r="AZ163" s="464"/>
      <c r="BA163" s="464"/>
      <c r="BB163" s="68">
        <f t="shared" si="174"/>
        <v>47</v>
      </c>
      <c r="BC163" s="68"/>
      <c r="BD163" s="68">
        <f t="shared" si="175"/>
        <v>47</v>
      </c>
      <c r="BE163" s="69" t="e">
        <f t="shared" si="178"/>
        <v>#REF!</v>
      </c>
      <c r="BF163" s="146"/>
      <c r="BG163" s="465"/>
      <c r="BH163" s="466"/>
      <c r="BI163" s="174"/>
      <c r="BJ163" s="175"/>
      <c r="BK163" s="467"/>
      <c r="BL163" s="465"/>
      <c r="BM163" s="441" t="str">
        <f t="shared" si="177"/>
        <v/>
      </c>
      <c r="BN163" s="663" t="s">
        <v>70</v>
      </c>
      <c r="BO163" s="663">
        <v>1</v>
      </c>
      <c r="BP163" s="441"/>
      <c r="BQ163" s="441"/>
      <c r="BR163" s="663"/>
      <c r="BS163" s="663"/>
      <c r="BT163" s="663"/>
      <c r="BU163" s="663"/>
      <c r="BV163" s="663"/>
      <c r="BW163" s="663"/>
      <c r="BX163" s="663"/>
      <c r="BY163" s="663"/>
      <c r="BZ163" s="441"/>
      <c r="CA163" s="695"/>
      <c r="CB163" s="696"/>
      <c r="CC163" s="499"/>
      <c r="CD163" s="192">
        <v>1</v>
      </c>
      <c r="CE163" s="177" t="str">
        <f>IF($I163="","",IFERROR(INDEX(#REF!,MATCH('一覧（改訂後・学校空調は中規模で表示ver）'!$I42,#REF!,0),MATCH($CD$4,#REF!,0)),""))</f>
        <v/>
      </c>
      <c r="CF163" s="178" t="str">
        <f t="shared" si="179"/>
        <v/>
      </c>
      <c r="CG163" s="176" t="str">
        <f t="shared" si="135"/>
        <v/>
      </c>
      <c r="CH163" s="179"/>
      <c r="CI163" s="106" t="str">
        <f t="shared" si="136"/>
        <v/>
      </c>
      <c r="CJ163" s="75" t="str">
        <f>IF(OR($CI163="",$I163=""),"",INDEX(#REF!,MATCH($I163,#REF!,0),MATCH(CI$4,#REF!,0)))</f>
        <v/>
      </c>
      <c r="CK163" s="180" t="str">
        <f t="shared" si="137"/>
        <v/>
      </c>
      <c r="CL163" s="75">
        <v>1</v>
      </c>
      <c r="CM163" s="181" t="str">
        <f t="shared" si="152"/>
        <v/>
      </c>
      <c r="CN163" s="107" t="e">
        <f>IF(OR(O163="",TYPE(O163)&lt;&gt;1),"",IF(OR(BM163="",INDEX(#REF!,MATCH('一覧（改訂後・学校空調は中規模で表示ver）'!$Q42,#REF!,0),MATCH('一覧（改訂後・学校空調は中規模で表示ver）'!CN$4,#REF!,0))="",INDEX(#REF!,MATCH('一覧（改訂後・学校空調は中規模で表示ver）'!$Q42,#REF!,0),MATCH('一覧（改訂後・学校空調は中規模で表示ver）'!CN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N$4,#REF!,0))+$L163)))</f>
        <v>#REF!</v>
      </c>
      <c r="CO163" s="75" t="e">
        <f>IF(OR(CN163="",$I163=""),"",IF(AND(CN163&lt;&gt;"",$CI163=CN163),INDEX(#REF!,MATCH($I163,#REF!,0),MATCH(CN$4,#REF!,0))+35,INDEX(#REF!,MATCH($I163,#REF!,0),MATCH(CN$4,#REF!,0))))</f>
        <v>#REF!</v>
      </c>
      <c r="CP163" s="180" t="e">
        <f t="shared" si="153"/>
        <v>#REF!</v>
      </c>
      <c r="CQ163" s="75">
        <v>1</v>
      </c>
      <c r="CR163" s="181" t="e">
        <f t="shared" si="154"/>
        <v>#REF!</v>
      </c>
      <c r="CS163" s="107" t="e">
        <f>IF(OR(O163="",TYPE(O163)&lt;&gt;1),"",IF(OR(BM163="",INDEX(#REF!,MATCH('一覧（改訂後・学校空調は中規模で表示ver）'!Q42,#REF!,0),MATCH(CS$4,#REF!,0))="",INDEX(#REF!,MATCH('一覧（改訂後・学校空調は中規模で表示ver）'!Q42,#REF!,0),MATCH(CS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S$4,#REF!,0))+$L163)))</f>
        <v>#REF!</v>
      </c>
      <c r="CT163" s="75" t="e">
        <f>IF(OR(CS163="",$I163=""),"",IF(BL163="中規模のみで残存維持",IF(AND($CI163=CS163,CS163&lt;&gt;""),INDEX(#REF!,MATCH($I163,#REF!,0),MATCH(CN$4,#REF!,0))+35,INDEX(#REF!,MATCH($I163,#REF!,0),MATCH(CN$4,#REF!,0))),IF(AND($CI163=CS163,CS163&lt;&gt;""),INDEX(#REF!,MATCH($I163,#REF!,0),MATCH(CI$4,#REF!,0))+35,INDEX(#REF!,MATCH($I163,#REF!,0),MATCH(CS$4,#REF!,0)))))</f>
        <v>#REF!</v>
      </c>
      <c r="CU163" s="180" t="e">
        <f t="shared" si="138"/>
        <v>#REF!</v>
      </c>
      <c r="CV163" s="75">
        <v>1</v>
      </c>
      <c r="CW163" s="181" t="e">
        <f t="shared" si="132"/>
        <v>#REF!</v>
      </c>
      <c r="CX163" s="107" t="e">
        <f>IF(OR(O163="",TYPE(O163)&lt;&gt;1),"",IF(OR(BM163="",,INDEX(#REF!,MATCH('一覧（改訂後・学校空調は中規模で表示ver）'!$Q42,#REF!,0),MATCH('一覧（改訂後・学校空調は中規模で表示ver）'!CX$4,#REF!,0))="",INDEX(#REF!,MATCH('一覧（改訂後・学校空調は中規模で表示ver）'!$Q42,#REF!,0),MATCH('一覧（改訂後・学校空調は中規模で表示ver）'!CX$4,#REF!,0))+L163&gt;=BM163),"",IF(OR(BL163="事後保全対応で更新",BL163="事後保全のみ更新せず"),"",INDEX(#REF!,MATCH('一覧（改訂後・学校空調は中規模で表示ver）'!$Q42,#REF!,0),MATCH('一覧（改訂後・学校空調は中規模で表示ver）'!CX$4,#REF!,0))+L163)))</f>
        <v>#REF!</v>
      </c>
      <c r="CY163" s="75" t="e">
        <f>IF(OR(CX163="",$I163=""),"",IF(AND(CX163&lt;&gt;"",$CI163=CX163),INDEX(#REF!,MATCH($I163,#REF!,0),MATCH(CI$4,#REF!,0))+35,INDEX(#REF!,MATCH($I163,#REF!,0),MATCH(CX$4,#REF!,0))))</f>
        <v>#REF!</v>
      </c>
      <c r="CZ163" s="180" t="e">
        <f t="shared" si="155"/>
        <v>#REF!</v>
      </c>
      <c r="DA163" s="75">
        <v>1</v>
      </c>
      <c r="DB163" s="182" t="e">
        <f t="shared" si="156"/>
        <v>#REF!</v>
      </c>
      <c r="DC163" s="109" t="str">
        <f t="shared" si="139"/>
        <v/>
      </c>
      <c r="DD163" s="76" t="str">
        <f t="shared" si="150"/>
        <v/>
      </c>
      <c r="DE163" s="82">
        <v>1</v>
      </c>
      <c r="DF163" s="183" t="str">
        <f t="shared" si="140"/>
        <v/>
      </c>
      <c r="DG163" s="85" t="str">
        <f>IF($DC163="","",INDEX(#REF!,MATCH($I163,#REF!,0),MATCH(DC$4,#REF!,0)))</f>
        <v/>
      </c>
      <c r="DH163" s="184" t="str">
        <f t="shared" si="157"/>
        <v/>
      </c>
      <c r="DI163" s="77">
        <v>3</v>
      </c>
      <c r="DJ163" s="185" t="str">
        <f t="shared" si="158"/>
        <v/>
      </c>
      <c r="DK163" s="78" t="str">
        <f t="shared" si="159"/>
        <v/>
      </c>
      <c r="DL163" s="75" t="str">
        <f>IF(OR(DK163="",$I163=""),"",IF(AND(DK163&lt;&gt;"",$CI163=DK163),INDEX(#REF!,MATCH($I163,#REF!,0),MATCH(DL$4,#REF!,0))+35,INDEX(#REF!,MATCH($I163,#REF!,0),MATCH(DL$4,#REF!,0))))</f>
        <v/>
      </c>
      <c r="DM163" s="180" t="str">
        <f t="shared" si="160"/>
        <v/>
      </c>
      <c r="DN163" s="75">
        <v>1</v>
      </c>
      <c r="DO163" s="181" t="str">
        <f t="shared" si="161"/>
        <v/>
      </c>
      <c r="DP163" s="78" t="str">
        <f t="shared" si="162"/>
        <v/>
      </c>
      <c r="DQ163" s="75" t="str">
        <f>IF(OR(DP163="",$I163=""),"",IF(AND($BM163=DP163,DP163&lt;&gt;""),INDEX(#REF!,MATCH($I163,#REF!,0),MATCH(DQ$4,#REF!,0))+35,INDEX(#REF!,MATCH($I163,#REF!,0),MATCH(DQ$4,#REF!,0))))</f>
        <v/>
      </c>
      <c r="DR163" s="180" t="str">
        <f t="shared" si="163"/>
        <v/>
      </c>
      <c r="DS163" s="75">
        <v>1</v>
      </c>
      <c r="DT163" s="181" t="str">
        <f t="shared" si="164"/>
        <v/>
      </c>
      <c r="DU163" s="78" t="str">
        <f t="shared" si="165"/>
        <v/>
      </c>
      <c r="DV163" s="75" t="str">
        <f>IF(OR(DU163="",$I163=""),"",IF(AND(DU163&lt;&gt;"",$CI163=DU163),INDEX(#REF!,MATCH($I163,#REF!,0),MATCH(DV$4,#REF!,0))+35,INDEX(#REF!,MATCH($I163,#REF!,0),MATCH(DV$4,#REF!,0))))</f>
        <v/>
      </c>
      <c r="DW163" s="180" t="str">
        <f t="shared" si="166"/>
        <v/>
      </c>
      <c r="DX163" s="75">
        <v>1</v>
      </c>
      <c r="DY163" s="154" t="str">
        <f t="shared" si="167"/>
        <v/>
      </c>
      <c r="DZ163" s="935"/>
      <c r="EA163" s="812"/>
      <c r="EB163" s="838"/>
      <c r="EC163" s="838"/>
      <c r="ED163" s="839"/>
      <c r="EE163" s="855"/>
      <c r="EF163" s="791"/>
      <c r="EG163" s="792"/>
      <c r="EH163" s="792"/>
      <c r="EI163" s="792"/>
      <c r="EJ163" s="803"/>
      <c r="EK163" s="791"/>
      <c r="EL163" s="792"/>
      <c r="EM163" s="792"/>
      <c r="EN163" s="792"/>
      <c r="EO163" s="804"/>
      <c r="EP163" s="890"/>
      <c r="EQ163" s="835"/>
      <c r="ER163" s="835"/>
      <c r="ES163" s="835"/>
      <c r="ET163" s="804"/>
      <c r="EU163" s="890"/>
      <c r="EV163" s="835"/>
      <c r="EW163" s="835"/>
      <c r="EX163" s="835"/>
      <c r="EY163" s="804"/>
      <c r="EZ163" s="890"/>
      <c r="FA163" s="835"/>
      <c r="FB163" s="835"/>
      <c r="FC163" s="835"/>
      <c r="FD163" s="892"/>
      <c r="FE163" s="896"/>
      <c r="FF163" s="806"/>
      <c r="FG163" s="835"/>
      <c r="FH163" s="835"/>
      <c r="FI163" s="804"/>
      <c r="FJ163" s="872"/>
      <c r="FK163" s="835"/>
      <c r="FL163" s="788"/>
      <c r="FM163" s="788"/>
      <c r="FN163" s="915"/>
      <c r="FO163" s="210"/>
      <c r="FP163" s="43"/>
      <c r="FQ163" s="43"/>
      <c r="FR163" s="55" t="str">
        <f t="shared" si="141"/>
        <v/>
      </c>
      <c r="FS163" s="43"/>
      <c r="FT163" s="56" t="str">
        <f>IF(AR163="","",INDEX($FZ$2:$GD$2,2,MATCH(AR163,#REF!,0)))</f>
        <v/>
      </c>
      <c r="FU163" s="57" t="str">
        <f>IF(AS163="","",INDEX($FZ$2:$GD$2,2,MATCH(AS163,#REF!,0)))</f>
        <v/>
      </c>
      <c r="FV163" s="57" t="str">
        <f>IF(AT163="","",INDEX($FZ$2:$GD$2,2,MATCH(AT163,#REF!,0)))</f>
        <v/>
      </c>
      <c r="FW163" s="57" t="str">
        <f>IF(AU163="","",INDEX($FZ$2:$GD$2,2,MATCH(AU163,#REF!,0)))</f>
        <v/>
      </c>
      <c r="FX163" s="57" t="str">
        <f>IF(AV163="","",INDEX($FZ$2:$GD$2,2,MATCH(AV163,#REF!,0)))</f>
        <v/>
      </c>
      <c r="FY163" s="57" t="str">
        <f>IF(AW163="","",INDEX($FZ$2:$GD$2,2,MATCH(AW163,#REF!,0)))</f>
        <v/>
      </c>
      <c r="FZ163" s="57" t="str">
        <f>IF(AX163="","",INDEX($FZ$2:$GD$2,2,MATCH(AX163,#REF!,0)))</f>
        <v/>
      </c>
      <c r="GA163" s="57" t="str">
        <f>IF(AY163="","",INDEX($FZ$2:$GD$2,2,MATCH(AY163,#REF!,0)))</f>
        <v/>
      </c>
      <c r="GB163" s="57" t="str">
        <f>IF(AZ163="","",INDEX($FZ$2:$GD$2,2,MATCH(AZ163,#REF!,0)))</f>
        <v/>
      </c>
      <c r="GC163" s="58" t="str">
        <f>IF(BA163="","",INDEX($FZ$2:$GD$2,2,MATCH(BA163,#REF!,0)))</f>
        <v/>
      </c>
      <c r="GD163" s="59" t="e">
        <f>SUMPRODUCT(FT163:GC163,#REF!)</f>
        <v>#REF!</v>
      </c>
      <c r="GE163" s="43"/>
      <c r="GF163" s="88" t="str">
        <f t="shared" si="142"/>
        <v/>
      </c>
      <c r="GG163" s="88" t="e">
        <f t="shared" si="143"/>
        <v>#REF!</v>
      </c>
      <c r="GH163" s="88" t="e">
        <f t="shared" si="144"/>
        <v>#REF!</v>
      </c>
      <c r="GI163" s="87" t="e">
        <f t="shared" si="145"/>
        <v>#REF!</v>
      </c>
      <c r="GJ163" s="87" t="str">
        <f t="shared" si="146"/>
        <v/>
      </c>
      <c r="GK163" s="87" t="str">
        <f t="shared" si="147"/>
        <v/>
      </c>
      <c r="GL163" s="87" t="str">
        <f t="shared" si="148"/>
        <v/>
      </c>
      <c r="GM163" s="87" t="str">
        <f t="shared" si="149"/>
        <v/>
      </c>
    </row>
    <row r="164" spans="1:195" s="13" customFormat="1" ht="22.5" customHeight="1" outlineLevel="1">
      <c r="A164" s="1014"/>
      <c r="B164" s="166"/>
      <c r="C164" s="494"/>
      <c r="D164" s="660" t="s">
        <v>374</v>
      </c>
      <c r="E164" s="991" t="s">
        <v>580</v>
      </c>
      <c r="F164" s="688">
        <v>1</v>
      </c>
      <c r="G164" s="688">
        <v>1</v>
      </c>
      <c r="H164" s="688">
        <v>1</v>
      </c>
      <c r="I164" s="663" t="s">
        <v>358</v>
      </c>
      <c r="J164" s="167"/>
      <c r="K164" s="165"/>
      <c r="L164" s="662">
        <v>1986</v>
      </c>
      <c r="M164" s="167" t="str">
        <f t="shared" si="151"/>
        <v>昭61</v>
      </c>
      <c r="N164" s="665">
        <f t="shared" si="134"/>
        <v>34</v>
      </c>
      <c r="O164" s="998">
        <v>4004</v>
      </c>
      <c r="P164" s="693" t="s">
        <v>68</v>
      </c>
      <c r="Q164" s="68"/>
      <c r="R164" s="168"/>
      <c r="S164" s="168"/>
      <c r="T164" s="169"/>
      <c r="U164" s="461" t="e">
        <f t="shared" si="168"/>
        <v>#DIV/0!</v>
      </c>
      <c r="V164" s="461" t="e">
        <f t="shared" si="169"/>
        <v>#DIV/0!</v>
      </c>
      <c r="W164" s="462" t="e">
        <f t="shared" si="170"/>
        <v>#DIV/0!</v>
      </c>
      <c r="X164" s="68"/>
      <c r="Y164" s="68"/>
      <c r="Z164" s="68"/>
      <c r="AA164" s="68"/>
      <c r="AB164" s="68"/>
      <c r="AC164" s="79" t="str">
        <f t="shared" si="171"/>
        <v>2: 3,000㎡以上</v>
      </c>
      <c r="AD164" s="69"/>
      <c r="AE164" s="69" t="str">
        <f t="shared" si="172"/>
        <v/>
      </c>
      <c r="AF164" s="170"/>
      <c r="AG164" s="170"/>
      <c r="AH164" s="171"/>
      <c r="AI164" s="170"/>
      <c r="AJ164" s="170"/>
      <c r="AK164" s="170"/>
      <c r="AL164" s="172"/>
      <c r="AM164" s="172"/>
      <c r="AN164" s="172"/>
      <c r="AO164" s="172"/>
      <c r="AP164" s="173"/>
      <c r="AQ164" s="463" t="str">
        <f t="shared" si="173"/>
        <v/>
      </c>
      <c r="AR164" s="464"/>
      <c r="AS164" s="464"/>
      <c r="AT164" s="464"/>
      <c r="AU164" s="464"/>
      <c r="AV164" s="464"/>
      <c r="AW164" s="464"/>
      <c r="AX164" s="464"/>
      <c r="AY164" s="464"/>
      <c r="AZ164" s="464"/>
      <c r="BA164" s="464"/>
      <c r="BB164" s="68">
        <f t="shared" si="174"/>
        <v>29</v>
      </c>
      <c r="BC164" s="68"/>
      <c r="BD164" s="68">
        <f t="shared" si="175"/>
        <v>29</v>
      </c>
      <c r="BE164" s="69" t="e">
        <f t="shared" si="178"/>
        <v>#REF!</v>
      </c>
      <c r="BF164" s="146"/>
      <c r="BG164" s="465"/>
      <c r="BH164" s="466"/>
      <c r="BI164" s="174"/>
      <c r="BJ164" s="175"/>
      <c r="BK164" s="467"/>
      <c r="BL164" s="465"/>
      <c r="BM164" s="441" t="str">
        <f t="shared" si="177"/>
        <v/>
      </c>
      <c r="BN164" s="663" t="s">
        <v>68</v>
      </c>
      <c r="BO164" s="663">
        <v>3</v>
      </c>
      <c r="BP164" s="441"/>
      <c r="BQ164" s="441"/>
      <c r="BR164" s="663"/>
      <c r="BS164" s="663"/>
      <c r="BT164" s="663"/>
      <c r="BU164" s="663"/>
      <c r="BV164" s="663"/>
      <c r="BW164" s="663"/>
      <c r="BX164" s="663"/>
      <c r="BY164" s="663"/>
      <c r="BZ164" s="441"/>
      <c r="CA164" s="695"/>
      <c r="CB164" s="696"/>
      <c r="CC164" s="499"/>
      <c r="CD164" s="192">
        <v>1</v>
      </c>
      <c r="CE164" s="177" t="str">
        <f>IF($I164="","",IFERROR(INDEX(#REF!,MATCH('一覧（改訂後・学校空調は中規模で表示ver）'!$I106,#REF!,0),MATCH($CD$4,#REF!,0)),""))</f>
        <v/>
      </c>
      <c r="CF164" s="178" t="str">
        <f t="shared" si="179"/>
        <v/>
      </c>
      <c r="CG164" s="176" t="str">
        <f t="shared" si="135"/>
        <v/>
      </c>
      <c r="CH164" s="179"/>
      <c r="CI164" s="106" t="str">
        <f t="shared" si="136"/>
        <v/>
      </c>
      <c r="CJ164" s="75" t="str">
        <f>IF(OR($CI164="",$I164=""),"",INDEX(#REF!,MATCH($I164,#REF!,0),MATCH(CI$4,#REF!,0)))</f>
        <v/>
      </c>
      <c r="CK164" s="180" t="str">
        <f t="shared" si="137"/>
        <v/>
      </c>
      <c r="CL164" s="75">
        <v>1</v>
      </c>
      <c r="CM164" s="181" t="str">
        <f t="shared" si="152"/>
        <v/>
      </c>
      <c r="CN164" s="107" t="e">
        <f>IF(OR(O164="",TYPE(O164)&lt;&gt;1),"",IF(OR(BM164="",INDEX(#REF!,MATCH('一覧（改訂後・学校空調は中規模で表示ver）'!$Q106,#REF!,0),MATCH('一覧（改訂後・学校空調は中規模で表示ver）'!CN$4,#REF!,0))="",INDEX(#REF!,MATCH('一覧（改訂後・学校空調は中規模で表示ver）'!$Q106,#REF!,0),MATCH('一覧（改訂後・学校空調は中規模で表示ver）'!CN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N$4,#REF!,0))+$L164)))</f>
        <v>#REF!</v>
      </c>
      <c r="CO164" s="75" t="e">
        <f>IF(OR(CN164="",$I164=""),"",IF(AND(CN164&lt;&gt;"",$CI164=CN164),INDEX(#REF!,MATCH($I164,#REF!,0),MATCH(CN$4,#REF!,0))+35,INDEX(#REF!,MATCH($I164,#REF!,0),MATCH(CN$4,#REF!,0))))</f>
        <v>#REF!</v>
      </c>
      <c r="CP164" s="180" t="e">
        <f t="shared" si="153"/>
        <v>#REF!</v>
      </c>
      <c r="CQ164" s="75">
        <v>1</v>
      </c>
      <c r="CR164" s="181" t="e">
        <f t="shared" si="154"/>
        <v>#REF!</v>
      </c>
      <c r="CS164" s="107" t="e">
        <f>IF(OR(O164="",TYPE(O164)&lt;&gt;1),"",IF(OR(BM164="",INDEX(#REF!,MATCH('一覧（改訂後・学校空調は中規模で表示ver）'!Q106,#REF!,0),MATCH(CS$4,#REF!,0))="",INDEX(#REF!,MATCH('一覧（改訂後・学校空調は中規模で表示ver）'!Q106,#REF!,0),MATCH(CS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S$4,#REF!,0))+$L164)))</f>
        <v>#REF!</v>
      </c>
      <c r="CT164" s="75" t="e">
        <f>IF(OR(CS164="",$I164=""),"",IF(BL164="中規模のみで残存維持",IF(AND($CI164=CS164,CS164&lt;&gt;""),INDEX(#REF!,MATCH($I164,#REF!,0),MATCH(CN$4,#REF!,0))+35,INDEX(#REF!,MATCH($I164,#REF!,0),MATCH(CN$4,#REF!,0))),IF(AND($CI164=CS164,CS164&lt;&gt;""),INDEX(#REF!,MATCH($I164,#REF!,0),MATCH(CI$4,#REF!,0))+35,INDEX(#REF!,MATCH($I164,#REF!,0),MATCH(CS$4,#REF!,0)))))</f>
        <v>#REF!</v>
      </c>
      <c r="CU164" s="180" t="e">
        <f t="shared" si="138"/>
        <v>#REF!</v>
      </c>
      <c r="CV164" s="75">
        <v>1</v>
      </c>
      <c r="CW164" s="181" t="e">
        <f t="shared" si="132"/>
        <v>#REF!</v>
      </c>
      <c r="CX164" s="107" t="e">
        <f>IF(OR(O164="",TYPE(O164)&lt;&gt;1),"",IF(OR(BM164="",,INDEX(#REF!,MATCH('一覧（改訂後・学校空調は中規模で表示ver）'!$Q106,#REF!,0),MATCH('一覧（改訂後・学校空調は中規模で表示ver）'!CX$4,#REF!,0))="",INDEX(#REF!,MATCH('一覧（改訂後・学校空調は中規模で表示ver）'!$Q106,#REF!,0),MATCH('一覧（改訂後・学校空調は中規模で表示ver）'!CX$4,#REF!,0))+L164&gt;=BM164),"",IF(OR(BL164="事後保全対応で更新",BL164="事後保全のみ更新せず"),"",INDEX(#REF!,MATCH('一覧（改訂後・学校空調は中規模で表示ver）'!$Q106,#REF!,0),MATCH('一覧（改訂後・学校空調は中規模で表示ver）'!CX$4,#REF!,0))+L164)))</f>
        <v>#REF!</v>
      </c>
      <c r="CY164" s="75" t="e">
        <f>IF(OR(CX164="",$I164=""),"",IF(AND(CX164&lt;&gt;"",$CI164=CX164),INDEX(#REF!,MATCH($I164,#REF!,0),MATCH(CI$4,#REF!,0))+35,INDEX(#REF!,MATCH($I164,#REF!,0),MATCH(CX$4,#REF!,0))))</f>
        <v>#REF!</v>
      </c>
      <c r="CZ164" s="180" t="e">
        <f t="shared" si="155"/>
        <v>#REF!</v>
      </c>
      <c r="DA164" s="75">
        <v>1</v>
      </c>
      <c r="DB164" s="182" t="e">
        <f t="shared" si="156"/>
        <v>#REF!</v>
      </c>
      <c r="DC164" s="109" t="str">
        <f t="shared" si="139"/>
        <v/>
      </c>
      <c r="DD164" s="76" t="str">
        <f t="shared" si="150"/>
        <v/>
      </c>
      <c r="DE164" s="82">
        <v>1</v>
      </c>
      <c r="DF164" s="183" t="str">
        <f t="shared" si="140"/>
        <v/>
      </c>
      <c r="DG164" s="85" t="str">
        <f>IF($DC164="","",INDEX(#REF!,MATCH($I164,#REF!,0),MATCH(DC$4,#REF!,0)))</f>
        <v/>
      </c>
      <c r="DH164" s="184" t="str">
        <f t="shared" si="157"/>
        <v/>
      </c>
      <c r="DI164" s="77">
        <v>3</v>
      </c>
      <c r="DJ164" s="185" t="str">
        <f t="shared" si="158"/>
        <v/>
      </c>
      <c r="DK164" s="78" t="str">
        <f t="shared" si="159"/>
        <v/>
      </c>
      <c r="DL164" s="75" t="str">
        <f>IF(OR(DK164="",$I164=""),"",IF(AND(DK164&lt;&gt;"",$CI164=DK164),INDEX(#REF!,MATCH($I164,#REF!,0),MATCH(DL$4,#REF!,0))+35,INDEX(#REF!,MATCH($I164,#REF!,0),MATCH(DL$4,#REF!,0))))</f>
        <v/>
      </c>
      <c r="DM164" s="180" t="str">
        <f t="shared" si="160"/>
        <v/>
      </c>
      <c r="DN164" s="75">
        <v>1</v>
      </c>
      <c r="DO164" s="181" t="str">
        <f t="shared" si="161"/>
        <v/>
      </c>
      <c r="DP164" s="78" t="str">
        <f t="shared" si="162"/>
        <v/>
      </c>
      <c r="DQ164" s="75" t="str">
        <f>IF(OR(DP164="",$I164=""),"",IF(AND($BM164=DP164,DP164&lt;&gt;""),INDEX(#REF!,MATCH($I164,#REF!,0),MATCH(DQ$4,#REF!,0))+35,INDEX(#REF!,MATCH($I164,#REF!,0),MATCH(DQ$4,#REF!,0))))</f>
        <v/>
      </c>
      <c r="DR164" s="180" t="str">
        <f t="shared" si="163"/>
        <v/>
      </c>
      <c r="DS164" s="75">
        <v>1</v>
      </c>
      <c r="DT164" s="181" t="str">
        <f t="shared" si="164"/>
        <v/>
      </c>
      <c r="DU164" s="78" t="str">
        <f t="shared" si="165"/>
        <v/>
      </c>
      <c r="DV164" s="75" t="str">
        <f>IF(OR(DU164="",$I164=""),"",IF(AND(DU164&lt;&gt;"",$CI164=DU164),INDEX(#REF!,MATCH($I164,#REF!,0),MATCH(DV$4,#REF!,0))+35,INDEX(#REF!,MATCH($I164,#REF!,0),MATCH(DV$4,#REF!,0))))</f>
        <v/>
      </c>
      <c r="DW164" s="180" t="str">
        <f t="shared" si="166"/>
        <v/>
      </c>
      <c r="DX164" s="75">
        <v>1</v>
      </c>
      <c r="DY164" s="154" t="str">
        <f t="shared" si="167"/>
        <v/>
      </c>
      <c r="DZ164" s="935"/>
      <c r="EA164" s="812"/>
      <c r="EB164" s="836" t="s">
        <v>626</v>
      </c>
      <c r="EC164" s="838"/>
      <c r="ED164" s="836" t="s">
        <v>626</v>
      </c>
      <c r="EE164" s="855"/>
      <c r="EF164" s="791"/>
      <c r="EG164" s="792"/>
      <c r="EH164" s="792"/>
      <c r="EI164" s="792"/>
      <c r="EJ164" s="790"/>
      <c r="EK164" s="791"/>
      <c r="EL164" s="779"/>
      <c r="EM164" s="779"/>
      <c r="EN164" s="779"/>
      <c r="EO164" s="771"/>
      <c r="EP164" s="765"/>
      <c r="EQ164" s="835"/>
      <c r="ER164" s="835"/>
      <c r="ES164" s="835"/>
      <c r="ET164" s="804"/>
      <c r="EU164" s="890"/>
      <c r="EV164" s="835"/>
      <c r="EW164" s="835"/>
      <c r="EX164" s="835"/>
      <c r="EY164" s="804"/>
      <c r="EZ164" s="890"/>
      <c r="FA164" s="835"/>
      <c r="FB164" s="835"/>
      <c r="FC164" s="835"/>
      <c r="FD164" s="804"/>
      <c r="FE164" s="896"/>
      <c r="FF164" s="835"/>
      <c r="FG164" s="835"/>
      <c r="FH164" s="835"/>
      <c r="FI164" s="933"/>
      <c r="FJ164" s="934"/>
      <c r="FK164" s="838"/>
      <c r="FL164" s="788"/>
      <c r="FM164" s="788"/>
      <c r="FN164" s="915"/>
      <c r="FO164" s="210"/>
      <c r="FP164" s="43"/>
      <c r="FQ164" s="43"/>
      <c r="FR164" s="55" t="str">
        <f t="shared" si="141"/>
        <v/>
      </c>
      <c r="FS164" s="43"/>
      <c r="FT164" s="56" t="str">
        <f>IF(AR164="","",INDEX($FZ$2:$GD$2,2,MATCH(AR164,#REF!,0)))</f>
        <v/>
      </c>
      <c r="FU164" s="57" t="str">
        <f>IF(AS164="","",INDEX($FZ$2:$GD$2,2,MATCH(AS164,#REF!,0)))</f>
        <v/>
      </c>
      <c r="FV164" s="57" t="str">
        <f>IF(AT164="","",INDEX($FZ$2:$GD$2,2,MATCH(AT164,#REF!,0)))</f>
        <v/>
      </c>
      <c r="FW164" s="57" t="str">
        <f>IF(AU164="","",INDEX($FZ$2:$GD$2,2,MATCH(AU164,#REF!,0)))</f>
        <v/>
      </c>
      <c r="FX164" s="57" t="str">
        <f>IF(AV164="","",INDEX($FZ$2:$GD$2,2,MATCH(AV164,#REF!,0)))</f>
        <v/>
      </c>
      <c r="FY164" s="57" t="str">
        <f>IF(AW164="","",INDEX($FZ$2:$GD$2,2,MATCH(AW164,#REF!,0)))</f>
        <v/>
      </c>
      <c r="FZ164" s="57" t="str">
        <f>IF(AX164="","",INDEX($FZ$2:$GD$2,2,MATCH(AX164,#REF!,0)))</f>
        <v/>
      </c>
      <c r="GA164" s="57" t="str">
        <f>IF(AY164="","",INDEX($FZ$2:$GD$2,2,MATCH(AY164,#REF!,0)))</f>
        <v/>
      </c>
      <c r="GB164" s="57" t="str">
        <f>IF(AZ164="","",INDEX($FZ$2:$GD$2,2,MATCH(AZ164,#REF!,0)))</f>
        <v/>
      </c>
      <c r="GC164" s="58" t="str">
        <f>IF(BA164="","",INDEX($FZ$2:$GD$2,2,MATCH(BA164,#REF!,0)))</f>
        <v/>
      </c>
      <c r="GD164" s="59" t="e">
        <f>SUMPRODUCT(FT164:GC164,#REF!)</f>
        <v>#REF!</v>
      </c>
      <c r="GE164" s="43"/>
      <c r="GF164" s="88" t="str">
        <f t="shared" si="142"/>
        <v/>
      </c>
      <c r="GG164" s="88" t="e">
        <f t="shared" si="143"/>
        <v>#REF!</v>
      </c>
      <c r="GH164" s="88" t="e">
        <f t="shared" si="144"/>
        <v>#REF!</v>
      </c>
      <c r="GI164" s="87" t="e">
        <f t="shared" si="145"/>
        <v>#REF!</v>
      </c>
      <c r="GJ164" s="87" t="str">
        <f t="shared" si="146"/>
        <v/>
      </c>
      <c r="GK164" s="87" t="str">
        <f t="shared" si="147"/>
        <v/>
      </c>
      <c r="GL164" s="87" t="str">
        <f t="shared" si="148"/>
        <v/>
      </c>
      <c r="GM164" s="87" t="str">
        <f t="shared" si="149"/>
        <v/>
      </c>
    </row>
    <row r="165" spans="1:195" s="13" customFormat="1" ht="22.5" customHeight="1" outlineLevel="1">
      <c r="A165" s="1014"/>
      <c r="B165" s="166"/>
      <c r="C165" s="494"/>
      <c r="D165" s="660" t="s">
        <v>374</v>
      </c>
      <c r="E165" s="991" t="s">
        <v>244</v>
      </c>
      <c r="F165" s="688"/>
      <c r="G165" s="688"/>
      <c r="H165" s="688">
        <v>1</v>
      </c>
      <c r="I165" s="663" t="s">
        <v>358</v>
      </c>
      <c r="J165" s="167"/>
      <c r="K165" s="165"/>
      <c r="L165" s="662">
        <v>1987</v>
      </c>
      <c r="M165" s="167" t="str">
        <f t="shared" si="151"/>
        <v>昭62</v>
      </c>
      <c r="N165" s="665">
        <f t="shared" si="134"/>
        <v>33</v>
      </c>
      <c r="O165" s="998">
        <v>761</v>
      </c>
      <c r="P165" s="693" t="s">
        <v>68</v>
      </c>
      <c r="Q165" s="68"/>
      <c r="R165" s="168"/>
      <c r="S165" s="168"/>
      <c r="T165" s="169"/>
      <c r="U165" s="461" t="e">
        <f t="shared" si="168"/>
        <v>#DIV/0!</v>
      </c>
      <c r="V165" s="461" t="e">
        <f t="shared" si="169"/>
        <v>#DIV/0!</v>
      </c>
      <c r="W165" s="462" t="e">
        <f t="shared" si="170"/>
        <v>#DIV/0!</v>
      </c>
      <c r="X165" s="68"/>
      <c r="Y165" s="68"/>
      <c r="Z165" s="68"/>
      <c r="AA165" s="68"/>
      <c r="AB165" s="68"/>
      <c r="AC165" s="79" t="str">
        <f t="shared" si="171"/>
        <v>4: 500㎡以上</v>
      </c>
      <c r="AD165" s="69"/>
      <c r="AE165" s="69" t="str">
        <f t="shared" si="172"/>
        <v/>
      </c>
      <c r="AF165" s="170"/>
      <c r="AG165" s="170"/>
      <c r="AH165" s="171"/>
      <c r="AI165" s="170"/>
      <c r="AJ165" s="170"/>
      <c r="AK165" s="170"/>
      <c r="AL165" s="172"/>
      <c r="AM165" s="172"/>
      <c r="AN165" s="172"/>
      <c r="AO165" s="172"/>
      <c r="AP165" s="173"/>
      <c r="AQ165" s="463" t="str">
        <f t="shared" si="173"/>
        <v/>
      </c>
      <c r="AR165" s="464"/>
      <c r="AS165" s="464"/>
      <c r="AT165" s="464"/>
      <c r="AU165" s="464"/>
      <c r="AV165" s="464"/>
      <c r="AW165" s="464"/>
      <c r="AX165" s="464"/>
      <c r="AY165" s="464"/>
      <c r="AZ165" s="464"/>
      <c r="BA165" s="464"/>
      <c r="BB165" s="68">
        <f t="shared" si="174"/>
        <v>28</v>
      </c>
      <c r="BC165" s="68"/>
      <c r="BD165" s="68">
        <f t="shared" si="175"/>
        <v>28</v>
      </c>
      <c r="BE165" s="69" t="e">
        <f t="shared" si="178"/>
        <v>#REF!</v>
      </c>
      <c r="BF165" s="146"/>
      <c r="BG165" s="465"/>
      <c r="BH165" s="466"/>
      <c r="BI165" s="174"/>
      <c r="BJ165" s="175"/>
      <c r="BK165" s="467"/>
      <c r="BL165" s="465"/>
      <c r="BM165" s="441" t="str">
        <f t="shared" si="177"/>
        <v/>
      </c>
      <c r="BN165" s="663" t="s">
        <v>68</v>
      </c>
      <c r="BO165" s="663">
        <v>1</v>
      </c>
      <c r="BP165" s="441"/>
      <c r="BQ165" s="441"/>
      <c r="BR165" s="663"/>
      <c r="BS165" s="663"/>
      <c r="BT165" s="663"/>
      <c r="BU165" s="663"/>
      <c r="BV165" s="663"/>
      <c r="BW165" s="663"/>
      <c r="BX165" s="663"/>
      <c r="BY165" s="663"/>
      <c r="BZ165" s="441"/>
      <c r="CA165" s="695"/>
      <c r="CB165" s="696"/>
      <c r="CC165" s="499"/>
      <c r="CD165" s="192">
        <v>1</v>
      </c>
      <c r="CE165" s="177" t="str">
        <f>IF($I165="","",IFERROR(INDEX(#REF!,MATCH('一覧（改訂後・学校空調は中規模で表示ver）'!$I107,#REF!,0),MATCH($CD$4,#REF!,0)),""))</f>
        <v/>
      </c>
      <c r="CF165" s="178" t="str">
        <f t="shared" si="179"/>
        <v/>
      </c>
      <c r="CG165" s="176" t="str">
        <f t="shared" si="135"/>
        <v/>
      </c>
      <c r="CH165" s="179"/>
      <c r="CI165" s="106" t="str">
        <f t="shared" si="136"/>
        <v/>
      </c>
      <c r="CJ165" s="75" t="str">
        <f>IF(OR($CI165="",$I165=""),"",INDEX(#REF!,MATCH($I165,#REF!,0),MATCH(CI$4,#REF!,0)))</f>
        <v/>
      </c>
      <c r="CK165" s="180" t="str">
        <f t="shared" si="137"/>
        <v/>
      </c>
      <c r="CL165" s="75">
        <v>1</v>
      </c>
      <c r="CM165" s="181" t="str">
        <f t="shared" si="152"/>
        <v/>
      </c>
      <c r="CN165" s="107" t="e">
        <f>IF(OR(O165="",TYPE(O165)&lt;&gt;1),"",IF(OR(BM165="",INDEX(#REF!,MATCH('一覧（改訂後・学校空調は中規模で表示ver）'!$Q107,#REF!,0),MATCH('一覧（改訂後・学校空調は中規模で表示ver）'!CN$4,#REF!,0))="",INDEX(#REF!,MATCH('一覧（改訂後・学校空調は中規模で表示ver）'!$Q107,#REF!,0),MATCH('一覧（改訂後・学校空調は中規模で表示ver）'!CN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N$4,#REF!,0))+$L165)))</f>
        <v>#REF!</v>
      </c>
      <c r="CO165" s="75" t="e">
        <f>IF(OR(CN165="",$I165=""),"",IF(AND(CN165&lt;&gt;"",$CI165=CN165),INDEX(#REF!,MATCH($I165,#REF!,0),MATCH(CN$4,#REF!,0))+35,INDEX(#REF!,MATCH($I165,#REF!,0),MATCH(CN$4,#REF!,0))))</f>
        <v>#REF!</v>
      </c>
      <c r="CP165" s="180" t="e">
        <f t="shared" si="153"/>
        <v>#REF!</v>
      </c>
      <c r="CQ165" s="75">
        <v>1</v>
      </c>
      <c r="CR165" s="181" t="e">
        <f t="shared" si="154"/>
        <v>#REF!</v>
      </c>
      <c r="CS165" s="107" t="e">
        <f>IF(OR(O165="",TYPE(O165)&lt;&gt;1),"",IF(OR(BM165="",INDEX(#REF!,MATCH('一覧（改訂後・学校空調は中規模で表示ver）'!Q107,#REF!,0),MATCH(CS$4,#REF!,0))="",INDEX(#REF!,MATCH('一覧（改訂後・学校空調は中規模で表示ver）'!Q107,#REF!,0),MATCH(CS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S$4,#REF!,0))+$L165)))</f>
        <v>#REF!</v>
      </c>
      <c r="CT165" s="75" t="e">
        <f>IF(OR(CS165="",$I165=""),"",IF(BL165="中規模のみで残存維持",IF(AND($CI165=CS165,CS165&lt;&gt;""),INDEX(#REF!,MATCH($I165,#REF!,0),MATCH(CN$4,#REF!,0))+35,INDEX(#REF!,MATCH($I165,#REF!,0),MATCH(CN$4,#REF!,0))),IF(AND($CI165=CS165,CS165&lt;&gt;""),INDEX(#REF!,MATCH($I165,#REF!,0),MATCH(CI$4,#REF!,0))+35,INDEX(#REF!,MATCH($I165,#REF!,0),MATCH(CS$4,#REF!,0)))))</f>
        <v>#REF!</v>
      </c>
      <c r="CU165" s="180" t="e">
        <f t="shared" si="138"/>
        <v>#REF!</v>
      </c>
      <c r="CV165" s="75">
        <v>1</v>
      </c>
      <c r="CW165" s="181" t="e">
        <f t="shared" si="132"/>
        <v>#REF!</v>
      </c>
      <c r="CX165" s="107" t="e">
        <f>IF(OR(O165="",TYPE(O165)&lt;&gt;1),"",IF(OR(BM165="",,INDEX(#REF!,MATCH('一覧（改訂後・学校空調は中規模で表示ver）'!$Q107,#REF!,0),MATCH('一覧（改訂後・学校空調は中規模で表示ver）'!CX$4,#REF!,0))="",INDEX(#REF!,MATCH('一覧（改訂後・学校空調は中規模で表示ver）'!$Q107,#REF!,0),MATCH('一覧（改訂後・学校空調は中規模で表示ver）'!CX$4,#REF!,0))+L165&gt;=BM165),"",IF(OR(BL165="事後保全対応で更新",BL165="事後保全のみ更新せず"),"",INDEX(#REF!,MATCH('一覧（改訂後・学校空調は中規模で表示ver）'!$Q107,#REF!,0),MATCH('一覧（改訂後・学校空調は中規模で表示ver）'!CX$4,#REF!,0))+L165)))</f>
        <v>#REF!</v>
      </c>
      <c r="CY165" s="75" t="e">
        <f>IF(OR(CX165="",$I165=""),"",IF(AND(CX165&lt;&gt;"",$CI165=CX165),INDEX(#REF!,MATCH($I165,#REF!,0),MATCH(CI$4,#REF!,0))+35,INDEX(#REF!,MATCH($I165,#REF!,0),MATCH(CX$4,#REF!,0))))</f>
        <v>#REF!</v>
      </c>
      <c r="CZ165" s="180" t="e">
        <f t="shared" si="155"/>
        <v>#REF!</v>
      </c>
      <c r="DA165" s="75">
        <v>1</v>
      </c>
      <c r="DB165" s="182" t="e">
        <f t="shared" si="156"/>
        <v>#REF!</v>
      </c>
      <c r="DC165" s="109" t="str">
        <f t="shared" si="139"/>
        <v/>
      </c>
      <c r="DD165" s="76" t="str">
        <f t="shared" si="150"/>
        <v/>
      </c>
      <c r="DE165" s="82">
        <v>1</v>
      </c>
      <c r="DF165" s="183" t="str">
        <f t="shared" si="140"/>
        <v/>
      </c>
      <c r="DG165" s="85" t="str">
        <f>IF($DC165="","",INDEX(#REF!,MATCH($I165,#REF!,0),MATCH(DC$4,#REF!,0)))</f>
        <v/>
      </c>
      <c r="DH165" s="184" t="str">
        <f t="shared" si="157"/>
        <v/>
      </c>
      <c r="DI165" s="77">
        <v>3</v>
      </c>
      <c r="DJ165" s="185" t="str">
        <f t="shared" si="158"/>
        <v/>
      </c>
      <c r="DK165" s="78" t="str">
        <f t="shared" si="159"/>
        <v/>
      </c>
      <c r="DL165" s="75" t="str">
        <f>IF(OR(DK165="",$I165=""),"",IF(AND(DK165&lt;&gt;"",$CI165=DK165),INDEX(#REF!,MATCH($I165,#REF!,0),MATCH(DL$4,#REF!,0))+35,INDEX(#REF!,MATCH($I165,#REF!,0),MATCH(DL$4,#REF!,0))))</f>
        <v/>
      </c>
      <c r="DM165" s="180" t="str">
        <f t="shared" si="160"/>
        <v/>
      </c>
      <c r="DN165" s="75">
        <v>1</v>
      </c>
      <c r="DO165" s="181" t="str">
        <f t="shared" si="161"/>
        <v/>
      </c>
      <c r="DP165" s="78" t="str">
        <f t="shared" si="162"/>
        <v/>
      </c>
      <c r="DQ165" s="75" t="str">
        <f>IF(OR(DP165="",$I165=""),"",IF(AND($BM165=DP165,DP165&lt;&gt;""),INDEX(#REF!,MATCH($I165,#REF!,0),MATCH(DQ$4,#REF!,0))+35,INDEX(#REF!,MATCH($I165,#REF!,0),MATCH(DQ$4,#REF!,0))))</f>
        <v/>
      </c>
      <c r="DR165" s="180" t="str">
        <f t="shared" si="163"/>
        <v/>
      </c>
      <c r="DS165" s="75">
        <v>1</v>
      </c>
      <c r="DT165" s="181" t="str">
        <f t="shared" si="164"/>
        <v/>
      </c>
      <c r="DU165" s="78" t="str">
        <f t="shared" si="165"/>
        <v/>
      </c>
      <c r="DV165" s="75" t="str">
        <f>IF(OR(DU165="",$I165=""),"",IF(AND(DU165&lt;&gt;"",$CI165=DU165),INDEX(#REF!,MATCH($I165,#REF!,0),MATCH(DV$4,#REF!,0))+35,INDEX(#REF!,MATCH($I165,#REF!,0),MATCH(DV$4,#REF!,0))))</f>
        <v/>
      </c>
      <c r="DW165" s="180" t="str">
        <f t="shared" si="166"/>
        <v/>
      </c>
      <c r="DX165" s="75">
        <v>1</v>
      </c>
      <c r="DY165" s="154" t="str">
        <f t="shared" si="167"/>
        <v/>
      </c>
      <c r="DZ165" s="935"/>
      <c r="EA165" s="812"/>
      <c r="EB165" s="838"/>
      <c r="EC165" s="838"/>
      <c r="ED165" s="836" t="s">
        <v>626</v>
      </c>
      <c r="EE165" s="855"/>
      <c r="EF165" s="791"/>
      <c r="EG165" s="792"/>
      <c r="EH165" s="792"/>
      <c r="EI165" s="792"/>
      <c r="EJ165" s="790"/>
      <c r="EK165" s="791"/>
      <c r="EL165" s="779"/>
      <c r="EM165" s="779"/>
      <c r="EN165" s="779"/>
      <c r="EO165" s="771"/>
      <c r="EP165" s="765"/>
      <c r="EQ165" s="835"/>
      <c r="ER165" s="835"/>
      <c r="ES165" s="835"/>
      <c r="ET165" s="804"/>
      <c r="EU165" s="890"/>
      <c r="EV165" s="835"/>
      <c r="EW165" s="835"/>
      <c r="EX165" s="835"/>
      <c r="EY165" s="804"/>
      <c r="EZ165" s="890"/>
      <c r="FA165" s="835"/>
      <c r="FB165" s="835"/>
      <c r="FC165" s="835"/>
      <c r="FD165" s="804"/>
      <c r="FE165" s="896"/>
      <c r="FF165" s="835"/>
      <c r="FG165" s="806"/>
      <c r="FH165" s="806"/>
      <c r="FI165" s="933"/>
      <c r="FJ165" s="934"/>
      <c r="FK165" s="838"/>
      <c r="FL165" s="788"/>
      <c r="FM165" s="788"/>
      <c r="FN165" s="915"/>
      <c r="FO165" s="210"/>
      <c r="FP165" s="43"/>
      <c r="FQ165" s="43"/>
      <c r="FR165" s="55" t="str">
        <f t="shared" si="141"/>
        <v/>
      </c>
      <c r="FS165" s="43"/>
      <c r="FT165" s="56" t="str">
        <f>IF(AR165="","",INDEX($FZ$2:$GD$2,2,MATCH(AR165,#REF!,0)))</f>
        <v/>
      </c>
      <c r="FU165" s="57" t="str">
        <f>IF(AS165="","",INDEX($FZ$2:$GD$2,2,MATCH(AS165,#REF!,0)))</f>
        <v/>
      </c>
      <c r="FV165" s="57" t="str">
        <f>IF(AT165="","",INDEX($FZ$2:$GD$2,2,MATCH(AT165,#REF!,0)))</f>
        <v/>
      </c>
      <c r="FW165" s="57" t="str">
        <f>IF(AU165="","",INDEX($FZ$2:$GD$2,2,MATCH(AU165,#REF!,0)))</f>
        <v/>
      </c>
      <c r="FX165" s="57" t="str">
        <f>IF(AV165="","",INDEX($FZ$2:$GD$2,2,MATCH(AV165,#REF!,0)))</f>
        <v/>
      </c>
      <c r="FY165" s="57" t="str">
        <f>IF(AW165="","",INDEX($FZ$2:$GD$2,2,MATCH(AW165,#REF!,0)))</f>
        <v/>
      </c>
      <c r="FZ165" s="57" t="str">
        <f>IF(AX165="","",INDEX($FZ$2:$GD$2,2,MATCH(AX165,#REF!,0)))</f>
        <v/>
      </c>
      <c r="GA165" s="57" t="str">
        <f>IF(AY165="","",INDEX($FZ$2:$GD$2,2,MATCH(AY165,#REF!,0)))</f>
        <v/>
      </c>
      <c r="GB165" s="57" t="str">
        <f>IF(AZ165="","",INDEX($FZ$2:$GD$2,2,MATCH(AZ165,#REF!,0)))</f>
        <v/>
      </c>
      <c r="GC165" s="58" t="str">
        <f>IF(BA165="","",INDEX($FZ$2:$GD$2,2,MATCH(BA165,#REF!,0)))</f>
        <v/>
      </c>
      <c r="GD165" s="59" t="e">
        <f>SUMPRODUCT(FT165:GC165,#REF!)</f>
        <v>#REF!</v>
      </c>
      <c r="GE165" s="43"/>
      <c r="GF165" s="88" t="str">
        <f t="shared" si="142"/>
        <v/>
      </c>
      <c r="GG165" s="88" t="e">
        <f t="shared" si="143"/>
        <v>#REF!</v>
      </c>
      <c r="GH165" s="88" t="e">
        <f t="shared" si="144"/>
        <v>#REF!</v>
      </c>
      <c r="GI165" s="87" t="e">
        <f t="shared" si="145"/>
        <v>#REF!</v>
      </c>
      <c r="GJ165" s="87" t="str">
        <f t="shared" si="146"/>
        <v/>
      </c>
      <c r="GK165" s="87" t="str">
        <f t="shared" si="147"/>
        <v/>
      </c>
      <c r="GL165" s="87" t="str">
        <f t="shared" si="148"/>
        <v/>
      </c>
      <c r="GM165" s="87" t="str">
        <f t="shared" si="149"/>
        <v/>
      </c>
    </row>
    <row r="166" spans="1:195" s="13" customFormat="1" ht="22.5" customHeight="1" outlineLevel="1">
      <c r="A166" s="1014"/>
      <c r="B166" s="166"/>
      <c r="C166" s="494"/>
      <c r="D166" s="660" t="s">
        <v>374</v>
      </c>
      <c r="E166" s="991" t="s">
        <v>581</v>
      </c>
      <c r="F166" s="688"/>
      <c r="G166" s="688"/>
      <c r="H166" s="688">
        <v>1</v>
      </c>
      <c r="I166" s="663" t="s">
        <v>358</v>
      </c>
      <c r="J166" s="167"/>
      <c r="K166" s="165"/>
      <c r="L166" s="662">
        <v>1988</v>
      </c>
      <c r="M166" s="167" t="str">
        <f t="shared" si="151"/>
        <v>昭63</v>
      </c>
      <c r="N166" s="665">
        <f t="shared" si="134"/>
        <v>32</v>
      </c>
      <c r="O166" s="998">
        <v>1396</v>
      </c>
      <c r="P166" s="693" t="s">
        <v>68</v>
      </c>
      <c r="Q166" s="68"/>
      <c r="R166" s="168"/>
      <c r="S166" s="168"/>
      <c r="T166" s="169"/>
      <c r="U166" s="461" t="e">
        <f t="shared" si="168"/>
        <v>#DIV/0!</v>
      </c>
      <c r="V166" s="461" t="e">
        <f t="shared" si="169"/>
        <v>#DIV/0!</v>
      </c>
      <c r="W166" s="462" t="e">
        <f t="shared" si="170"/>
        <v>#DIV/0!</v>
      </c>
      <c r="X166" s="68"/>
      <c r="Y166" s="68"/>
      <c r="Z166" s="68"/>
      <c r="AA166" s="68"/>
      <c r="AB166" s="68"/>
      <c r="AC166" s="79" t="str">
        <f t="shared" si="171"/>
        <v>3: 1,000㎡以上</v>
      </c>
      <c r="AD166" s="69"/>
      <c r="AE166" s="69" t="str">
        <f t="shared" si="172"/>
        <v/>
      </c>
      <c r="AF166" s="170"/>
      <c r="AG166" s="170"/>
      <c r="AH166" s="171"/>
      <c r="AI166" s="170"/>
      <c r="AJ166" s="170"/>
      <c r="AK166" s="170"/>
      <c r="AL166" s="172"/>
      <c r="AM166" s="172"/>
      <c r="AN166" s="172"/>
      <c r="AO166" s="172"/>
      <c r="AP166" s="173"/>
      <c r="AQ166" s="463" t="str">
        <f t="shared" si="173"/>
        <v/>
      </c>
      <c r="AR166" s="464"/>
      <c r="AS166" s="464"/>
      <c r="AT166" s="464"/>
      <c r="AU166" s="464"/>
      <c r="AV166" s="464"/>
      <c r="AW166" s="464"/>
      <c r="AX166" s="464"/>
      <c r="AY166" s="464"/>
      <c r="AZ166" s="464"/>
      <c r="BA166" s="464"/>
      <c r="BB166" s="68">
        <f t="shared" si="174"/>
        <v>27</v>
      </c>
      <c r="BC166" s="68"/>
      <c r="BD166" s="68">
        <f t="shared" si="175"/>
        <v>27</v>
      </c>
      <c r="BE166" s="69" t="e">
        <f t="shared" si="178"/>
        <v>#REF!</v>
      </c>
      <c r="BF166" s="146"/>
      <c r="BG166" s="465"/>
      <c r="BH166" s="466"/>
      <c r="BI166" s="174"/>
      <c r="BJ166" s="175"/>
      <c r="BK166" s="467"/>
      <c r="BL166" s="465"/>
      <c r="BM166" s="441" t="str">
        <f t="shared" si="177"/>
        <v/>
      </c>
      <c r="BN166" s="663" t="s">
        <v>68</v>
      </c>
      <c r="BO166" s="661">
        <v>2</v>
      </c>
      <c r="BP166" s="441"/>
      <c r="BQ166" s="441"/>
      <c r="BR166" s="663"/>
      <c r="BS166" s="663"/>
      <c r="BT166" s="663"/>
      <c r="BU166" s="663"/>
      <c r="BV166" s="663"/>
      <c r="BW166" s="663"/>
      <c r="BX166" s="663"/>
      <c r="BY166" s="663"/>
      <c r="BZ166" s="441"/>
      <c r="CA166" s="695"/>
      <c r="CB166" s="696"/>
      <c r="CC166" s="499"/>
      <c r="CD166" s="192">
        <v>1</v>
      </c>
      <c r="CE166" s="177" t="str">
        <f>IF($I166="","",IFERROR(INDEX(#REF!,MATCH('一覧（改訂後・学校空調は中規模で表示ver）'!$I108,#REF!,0),MATCH($CD$4,#REF!,0)),""))</f>
        <v/>
      </c>
      <c r="CF166" s="178" t="str">
        <f t="shared" si="179"/>
        <v/>
      </c>
      <c r="CG166" s="176" t="str">
        <f t="shared" si="135"/>
        <v/>
      </c>
      <c r="CH166" s="179"/>
      <c r="CI166" s="106" t="str">
        <f t="shared" si="136"/>
        <v/>
      </c>
      <c r="CJ166" s="75" t="str">
        <f>IF(OR($CI166="",$I166=""),"",INDEX(#REF!,MATCH($I166,#REF!,0),MATCH(CI$4,#REF!,0)))</f>
        <v/>
      </c>
      <c r="CK166" s="180" t="str">
        <f t="shared" si="137"/>
        <v/>
      </c>
      <c r="CL166" s="75">
        <v>1</v>
      </c>
      <c r="CM166" s="181" t="str">
        <f t="shared" si="152"/>
        <v/>
      </c>
      <c r="CN166" s="107" t="e">
        <f>IF(OR(O166="",TYPE(O166)&lt;&gt;1),"",IF(OR(BM166="",INDEX(#REF!,MATCH('一覧（改訂後・学校空調は中規模で表示ver）'!$Q108,#REF!,0),MATCH('一覧（改訂後・学校空調は中規模で表示ver）'!CN$4,#REF!,0))="",INDEX(#REF!,MATCH('一覧（改訂後・学校空調は中規模で表示ver）'!$Q108,#REF!,0),MATCH('一覧（改訂後・学校空調は中規模で表示ver）'!CN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N$4,#REF!,0))+$L166)))</f>
        <v>#REF!</v>
      </c>
      <c r="CO166" s="75" t="e">
        <f>IF(OR(CN166="",$I166=""),"",IF(AND(CN166&lt;&gt;"",$CI166=CN166),INDEX(#REF!,MATCH($I166,#REF!,0),MATCH(CN$4,#REF!,0))+35,INDEX(#REF!,MATCH($I166,#REF!,0),MATCH(CN$4,#REF!,0))))</f>
        <v>#REF!</v>
      </c>
      <c r="CP166" s="180" t="e">
        <f t="shared" si="153"/>
        <v>#REF!</v>
      </c>
      <c r="CQ166" s="75">
        <v>1</v>
      </c>
      <c r="CR166" s="181" t="e">
        <f t="shared" si="154"/>
        <v>#REF!</v>
      </c>
      <c r="CS166" s="107" t="e">
        <f>IF(OR(O166="",TYPE(O166)&lt;&gt;1),"",IF(OR(BM166="",INDEX(#REF!,MATCH('一覧（改訂後・学校空調は中規模で表示ver）'!Q108,#REF!,0),MATCH(CS$4,#REF!,0))="",INDEX(#REF!,MATCH('一覧（改訂後・学校空調は中規模で表示ver）'!Q108,#REF!,0),MATCH(CS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S$4,#REF!,0))+$L166)))</f>
        <v>#REF!</v>
      </c>
      <c r="CT166" s="75" t="e">
        <f>IF(OR(CS166="",$I166=""),"",IF(BL166="中規模のみで残存維持",IF(AND($CI166=CS166,CS166&lt;&gt;""),INDEX(#REF!,MATCH($I166,#REF!,0),MATCH(CN$4,#REF!,0))+35,INDEX(#REF!,MATCH($I166,#REF!,0),MATCH(CN$4,#REF!,0))),IF(AND($CI166=CS166,CS166&lt;&gt;""),INDEX(#REF!,MATCH($I166,#REF!,0),MATCH(CI$4,#REF!,0))+35,INDEX(#REF!,MATCH($I166,#REF!,0),MATCH(CS$4,#REF!,0)))))</f>
        <v>#REF!</v>
      </c>
      <c r="CU166" s="180" t="e">
        <f t="shared" si="138"/>
        <v>#REF!</v>
      </c>
      <c r="CV166" s="75">
        <v>1</v>
      </c>
      <c r="CW166" s="181" t="e">
        <f t="shared" si="132"/>
        <v>#REF!</v>
      </c>
      <c r="CX166" s="107" t="e">
        <f>IF(OR(O166="",TYPE(O166)&lt;&gt;1),"",IF(OR(BM166="",,INDEX(#REF!,MATCH('一覧（改訂後・学校空調は中規模で表示ver）'!$Q108,#REF!,0),MATCH('一覧（改訂後・学校空調は中規模で表示ver）'!CX$4,#REF!,0))="",INDEX(#REF!,MATCH('一覧（改訂後・学校空調は中規模で表示ver）'!$Q108,#REF!,0),MATCH('一覧（改訂後・学校空調は中規模で表示ver）'!CX$4,#REF!,0))+L166&gt;=BM166),"",IF(OR(BL166="事後保全対応で更新",BL166="事後保全のみ更新せず"),"",INDEX(#REF!,MATCH('一覧（改訂後・学校空調は中規模で表示ver）'!$Q108,#REF!,0),MATCH('一覧（改訂後・学校空調は中規模で表示ver）'!CX$4,#REF!,0))+L166)))</f>
        <v>#REF!</v>
      </c>
      <c r="CY166" s="75" t="e">
        <f>IF(OR(CX166="",$I166=""),"",IF(AND(CX166&lt;&gt;"",$CI166=CX166),INDEX(#REF!,MATCH($I166,#REF!,0),MATCH(CI$4,#REF!,0))+35,INDEX(#REF!,MATCH($I166,#REF!,0),MATCH(CX$4,#REF!,0))))</f>
        <v>#REF!</v>
      </c>
      <c r="CZ166" s="180" t="e">
        <f t="shared" si="155"/>
        <v>#REF!</v>
      </c>
      <c r="DA166" s="75">
        <v>1</v>
      </c>
      <c r="DB166" s="182" t="e">
        <f t="shared" si="156"/>
        <v>#REF!</v>
      </c>
      <c r="DC166" s="109" t="str">
        <f t="shared" si="139"/>
        <v/>
      </c>
      <c r="DD166" s="76" t="str">
        <f t="shared" si="150"/>
        <v/>
      </c>
      <c r="DE166" s="82">
        <v>1</v>
      </c>
      <c r="DF166" s="183" t="str">
        <f t="shared" si="140"/>
        <v/>
      </c>
      <c r="DG166" s="85" t="str">
        <f>IF($DC166="","",INDEX(#REF!,MATCH($I166,#REF!,0),MATCH(DC$4,#REF!,0)))</f>
        <v/>
      </c>
      <c r="DH166" s="184" t="str">
        <f t="shared" si="157"/>
        <v/>
      </c>
      <c r="DI166" s="77">
        <v>3</v>
      </c>
      <c r="DJ166" s="185" t="str">
        <f t="shared" si="158"/>
        <v/>
      </c>
      <c r="DK166" s="78" t="str">
        <f t="shared" si="159"/>
        <v/>
      </c>
      <c r="DL166" s="75" t="str">
        <f>IF(OR(DK166="",$I166=""),"",IF(AND(DK166&lt;&gt;"",$CI166=DK166),INDEX(#REF!,MATCH($I166,#REF!,0),MATCH(DL$4,#REF!,0))+35,INDEX(#REF!,MATCH($I166,#REF!,0),MATCH(DL$4,#REF!,0))))</f>
        <v/>
      </c>
      <c r="DM166" s="180" t="str">
        <f t="shared" si="160"/>
        <v/>
      </c>
      <c r="DN166" s="75">
        <v>1</v>
      </c>
      <c r="DO166" s="181" t="str">
        <f t="shared" si="161"/>
        <v/>
      </c>
      <c r="DP166" s="78" t="str">
        <f t="shared" si="162"/>
        <v/>
      </c>
      <c r="DQ166" s="75" t="str">
        <f>IF(OR(DP166="",$I166=""),"",IF(AND($BM166=DP166,DP166&lt;&gt;""),INDEX(#REF!,MATCH($I166,#REF!,0),MATCH(DQ$4,#REF!,0))+35,INDEX(#REF!,MATCH($I166,#REF!,0),MATCH(DQ$4,#REF!,0))))</f>
        <v/>
      </c>
      <c r="DR166" s="180" t="str">
        <f t="shared" si="163"/>
        <v/>
      </c>
      <c r="DS166" s="75">
        <v>1</v>
      </c>
      <c r="DT166" s="181" t="str">
        <f t="shared" si="164"/>
        <v/>
      </c>
      <c r="DU166" s="78" t="str">
        <f t="shared" si="165"/>
        <v/>
      </c>
      <c r="DV166" s="75" t="str">
        <f>IF(OR(DU166="",$I166=""),"",IF(AND(DU166&lt;&gt;"",$CI166=DU166),INDEX(#REF!,MATCH($I166,#REF!,0),MATCH(DV$4,#REF!,0))+35,INDEX(#REF!,MATCH($I166,#REF!,0),MATCH(DV$4,#REF!,0))))</f>
        <v/>
      </c>
      <c r="DW166" s="180" t="str">
        <f t="shared" si="166"/>
        <v/>
      </c>
      <c r="DX166" s="75">
        <v>1</v>
      </c>
      <c r="DY166" s="154" t="str">
        <f t="shared" si="167"/>
        <v/>
      </c>
      <c r="DZ166" s="935"/>
      <c r="EA166" s="812"/>
      <c r="EB166" s="836" t="s">
        <v>626</v>
      </c>
      <c r="EC166" s="808"/>
      <c r="ED166" s="816"/>
      <c r="EE166" s="855"/>
      <c r="EF166" s="791"/>
      <c r="EG166" s="792"/>
      <c r="EH166" s="792"/>
      <c r="EI166" s="792"/>
      <c r="EJ166" s="790"/>
      <c r="EK166" s="791"/>
      <c r="EL166" s="779"/>
      <c r="EM166" s="779"/>
      <c r="EN166" s="779"/>
      <c r="EO166" s="771"/>
      <c r="EP166" s="765"/>
      <c r="EQ166" s="835"/>
      <c r="ER166" s="835"/>
      <c r="ES166" s="835"/>
      <c r="ET166" s="804"/>
      <c r="EU166" s="890"/>
      <c r="EV166" s="835"/>
      <c r="EW166" s="835"/>
      <c r="EX166" s="835"/>
      <c r="EY166" s="804"/>
      <c r="EZ166" s="890"/>
      <c r="FA166" s="835"/>
      <c r="FB166" s="835"/>
      <c r="FC166" s="835"/>
      <c r="FD166" s="804"/>
      <c r="FE166" s="896"/>
      <c r="FF166" s="835"/>
      <c r="FG166" s="835"/>
      <c r="FH166" s="806"/>
      <c r="FI166" s="933"/>
      <c r="FJ166" s="934"/>
      <c r="FK166" s="838"/>
      <c r="FL166" s="792"/>
      <c r="FM166" s="788"/>
      <c r="FN166" s="915"/>
      <c r="FO166" s="210"/>
      <c r="FP166" s="43"/>
      <c r="FQ166" s="43"/>
      <c r="FR166" s="55" t="str">
        <f t="shared" si="141"/>
        <v/>
      </c>
      <c r="FS166" s="43"/>
      <c r="FT166" s="56" t="str">
        <f>IF(AR166="","",INDEX($FZ$2:$GD$2,2,MATCH(AR166,#REF!,0)))</f>
        <v/>
      </c>
      <c r="FU166" s="57" t="str">
        <f>IF(AS166="","",INDEX($FZ$2:$GD$2,2,MATCH(AS166,#REF!,0)))</f>
        <v/>
      </c>
      <c r="FV166" s="57" t="str">
        <f>IF(AT166="","",INDEX($FZ$2:$GD$2,2,MATCH(AT166,#REF!,0)))</f>
        <v/>
      </c>
      <c r="FW166" s="57" t="str">
        <f>IF(AU166="","",INDEX($FZ$2:$GD$2,2,MATCH(AU166,#REF!,0)))</f>
        <v/>
      </c>
      <c r="FX166" s="57" t="str">
        <f>IF(AV166="","",INDEX($FZ$2:$GD$2,2,MATCH(AV166,#REF!,0)))</f>
        <v/>
      </c>
      <c r="FY166" s="57" t="str">
        <f>IF(AW166="","",INDEX($FZ$2:$GD$2,2,MATCH(AW166,#REF!,0)))</f>
        <v/>
      </c>
      <c r="FZ166" s="57" t="str">
        <f>IF(AX166="","",INDEX($FZ$2:$GD$2,2,MATCH(AX166,#REF!,0)))</f>
        <v/>
      </c>
      <c r="GA166" s="57" t="str">
        <f>IF(AY166="","",INDEX($FZ$2:$GD$2,2,MATCH(AY166,#REF!,0)))</f>
        <v/>
      </c>
      <c r="GB166" s="57" t="str">
        <f>IF(AZ166="","",INDEX($FZ$2:$GD$2,2,MATCH(AZ166,#REF!,0)))</f>
        <v/>
      </c>
      <c r="GC166" s="58" t="str">
        <f>IF(BA166="","",INDEX($FZ$2:$GD$2,2,MATCH(BA166,#REF!,0)))</f>
        <v/>
      </c>
      <c r="GD166" s="59" t="e">
        <f>SUMPRODUCT(FT166:GC166,#REF!)</f>
        <v>#REF!</v>
      </c>
      <c r="GE166" s="43"/>
      <c r="GF166" s="88" t="str">
        <f t="shared" si="142"/>
        <v/>
      </c>
      <c r="GG166" s="88" t="e">
        <f t="shared" si="143"/>
        <v>#REF!</v>
      </c>
      <c r="GH166" s="88" t="e">
        <f t="shared" si="144"/>
        <v>#REF!</v>
      </c>
      <c r="GI166" s="87" t="e">
        <f t="shared" si="145"/>
        <v>#REF!</v>
      </c>
      <c r="GJ166" s="87" t="str">
        <f t="shared" si="146"/>
        <v/>
      </c>
      <c r="GK166" s="87" t="str">
        <f t="shared" si="147"/>
        <v/>
      </c>
      <c r="GL166" s="87" t="str">
        <f t="shared" si="148"/>
        <v/>
      </c>
      <c r="GM166" s="87" t="str">
        <f t="shared" si="149"/>
        <v/>
      </c>
    </row>
    <row r="167" spans="1:195" s="13" customFormat="1" ht="22.5" customHeight="1" outlineLevel="1">
      <c r="A167" s="1014"/>
      <c r="B167" s="166"/>
      <c r="C167" s="494"/>
      <c r="D167" s="660" t="s">
        <v>374</v>
      </c>
      <c r="E167" s="991" t="s">
        <v>648</v>
      </c>
      <c r="F167" s="688"/>
      <c r="G167" s="688"/>
      <c r="H167" s="688">
        <v>1</v>
      </c>
      <c r="I167" s="663" t="s">
        <v>358</v>
      </c>
      <c r="J167" s="167"/>
      <c r="K167" s="165"/>
      <c r="L167" s="662">
        <v>1992</v>
      </c>
      <c r="M167" s="167" t="str">
        <f t="shared" si="151"/>
        <v>平4</v>
      </c>
      <c r="N167" s="665">
        <f t="shared" si="134"/>
        <v>28</v>
      </c>
      <c r="O167" s="998">
        <v>240</v>
      </c>
      <c r="P167" s="693" t="s">
        <v>68</v>
      </c>
      <c r="Q167" s="68"/>
      <c r="R167" s="168"/>
      <c r="S167" s="168"/>
      <c r="T167" s="169"/>
      <c r="U167" s="461" t="e">
        <f t="shared" si="168"/>
        <v>#DIV/0!</v>
      </c>
      <c r="V167" s="461" t="e">
        <f t="shared" si="169"/>
        <v>#DIV/0!</v>
      </c>
      <c r="W167" s="462" t="e">
        <f t="shared" si="170"/>
        <v>#DIV/0!</v>
      </c>
      <c r="X167" s="68"/>
      <c r="Y167" s="68"/>
      <c r="Z167" s="68"/>
      <c r="AA167" s="68"/>
      <c r="AB167" s="68"/>
      <c r="AC167" s="79" t="str">
        <f t="shared" si="171"/>
        <v>5: 200㎡以上</v>
      </c>
      <c r="AD167" s="69"/>
      <c r="AE167" s="69" t="str">
        <f t="shared" si="172"/>
        <v/>
      </c>
      <c r="AF167" s="170"/>
      <c r="AG167" s="170"/>
      <c r="AH167" s="171"/>
      <c r="AI167" s="170"/>
      <c r="AJ167" s="170"/>
      <c r="AK167" s="170"/>
      <c r="AL167" s="172"/>
      <c r="AM167" s="172"/>
      <c r="AN167" s="172"/>
      <c r="AO167" s="172"/>
      <c r="AP167" s="173"/>
      <c r="AQ167" s="463" t="str">
        <f t="shared" si="173"/>
        <v/>
      </c>
      <c r="AR167" s="464"/>
      <c r="AS167" s="464"/>
      <c r="AT167" s="464"/>
      <c r="AU167" s="464"/>
      <c r="AV167" s="464"/>
      <c r="AW167" s="464"/>
      <c r="AX167" s="464"/>
      <c r="AY167" s="464"/>
      <c r="AZ167" s="464"/>
      <c r="BA167" s="464"/>
      <c r="BB167" s="68">
        <f t="shared" si="174"/>
        <v>23</v>
      </c>
      <c r="BC167" s="68"/>
      <c r="BD167" s="68">
        <f t="shared" si="175"/>
        <v>23</v>
      </c>
      <c r="BE167" s="69" t="e">
        <f t="shared" si="178"/>
        <v>#REF!</v>
      </c>
      <c r="BF167" s="146"/>
      <c r="BG167" s="465"/>
      <c r="BH167" s="466"/>
      <c r="BI167" s="174"/>
      <c r="BJ167" s="175"/>
      <c r="BK167" s="467"/>
      <c r="BL167" s="465"/>
      <c r="BM167" s="441" t="str">
        <f t="shared" si="177"/>
        <v/>
      </c>
      <c r="BN167" s="663" t="s">
        <v>68</v>
      </c>
      <c r="BO167" s="663">
        <v>2</v>
      </c>
      <c r="BP167" s="441"/>
      <c r="BQ167" s="441"/>
      <c r="BR167" s="663"/>
      <c r="BS167" s="663"/>
      <c r="BT167" s="663"/>
      <c r="BU167" s="663"/>
      <c r="BV167" s="663"/>
      <c r="BW167" s="663"/>
      <c r="BX167" s="663"/>
      <c r="BY167" s="663"/>
      <c r="BZ167" s="441"/>
      <c r="CA167" s="695"/>
      <c r="CB167" s="696"/>
      <c r="CC167" s="499"/>
      <c r="CD167" s="192">
        <v>1</v>
      </c>
      <c r="CE167" s="177" t="str">
        <f>IF($I167="","",IFERROR(INDEX(#REF!,MATCH('一覧（改訂後・学校空調は中規模で表示ver）'!$I109,#REF!,0),MATCH($CD$4,#REF!,0)),""))</f>
        <v/>
      </c>
      <c r="CF167" s="178" t="str">
        <f t="shared" si="179"/>
        <v/>
      </c>
      <c r="CG167" s="176" t="str">
        <f t="shared" si="135"/>
        <v/>
      </c>
      <c r="CH167" s="179"/>
      <c r="CI167" s="106" t="str">
        <f t="shared" si="136"/>
        <v/>
      </c>
      <c r="CJ167" s="75" t="str">
        <f>IF(OR($CI167="",$I167=""),"",INDEX(#REF!,MATCH($I167,#REF!,0),MATCH(CI$4,#REF!,0)))</f>
        <v/>
      </c>
      <c r="CK167" s="180" t="str">
        <f t="shared" si="137"/>
        <v/>
      </c>
      <c r="CL167" s="75">
        <v>1</v>
      </c>
      <c r="CM167" s="181" t="str">
        <f t="shared" si="152"/>
        <v/>
      </c>
      <c r="CN167" s="107" t="e">
        <f>IF(OR(O167="",TYPE(O167)&lt;&gt;1),"",IF(OR(BM167="",INDEX(#REF!,MATCH('一覧（改訂後・学校空調は中規模で表示ver）'!$Q109,#REF!,0),MATCH('一覧（改訂後・学校空調は中規模で表示ver）'!CN$4,#REF!,0))="",INDEX(#REF!,MATCH('一覧（改訂後・学校空調は中規模で表示ver）'!$Q109,#REF!,0),MATCH('一覧（改訂後・学校空調は中規模で表示ver）'!CN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N$4,#REF!,0))+$L167)))</f>
        <v>#REF!</v>
      </c>
      <c r="CO167" s="75" t="e">
        <f>IF(OR(CN167="",$I167=""),"",IF(AND(CN167&lt;&gt;"",$CI167=CN167),INDEX(#REF!,MATCH($I167,#REF!,0),MATCH(CN$4,#REF!,0))+35,INDEX(#REF!,MATCH($I167,#REF!,0),MATCH(CN$4,#REF!,0))))</f>
        <v>#REF!</v>
      </c>
      <c r="CP167" s="180" t="e">
        <f t="shared" si="153"/>
        <v>#REF!</v>
      </c>
      <c r="CQ167" s="75">
        <v>1</v>
      </c>
      <c r="CR167" s="181" t="e">
        <f t="shared" si="154"/>
        <v>#REF!</v>
      </c>
      <c r="CS167" s="107" t="e">
        <f>IF(OR(O167="",TYPE(O167)&lt;&gt;1),"",IF(OR(BM167="",INDEX(#REF!,MATCH('一覧（改訂後・学校空調は中規模で表示ver）'!Q109,#REF!,0),MATCH(CS$4,#REF!,0))="",INDEX(#REF!,MATCH('一覧（改訂後・学校空調は中規模で表示ver）'!Q109,#REF!,0),MATCH(CS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S$4,#REF!,0))+$L167)))</f>
        <v>#REF!</v>
      </c>
      <c r="CT167" s="75" t="e">
        <f>IF(OR(CS167="",$I167=""),"",IF(BL167="中規模のみで残存維持",IF(AND($CI167=CS167,CS167&lt;&gt;""),INDEX(#REF!,MATCH($I167,#REF!,0),MATCH(CN$4,#REF!,0))+35,INDEX(#REF!,MATCH($I167,#REF!,0),MATCH(CN$4,#REF!,0))),IF(AND($CI167=CS167,CS167&lt;&gt;""),INDEX(#REF!,MATCH($I167,#REF!,0),MATCH(CI$4,#REF!,0))+35,INDEX(#REF!,MATCH($I167,#REF!,0),MATCH(CS$4,#REF!,0)))))</f>
        <v>#REF!</v>
      </c>
      <c r="CU167" s="180" t="e">
        <f t="shared" si="138"/>
        <v>#REF!</v>
      </c>
      <c r="CV167" s="75">
        <v>1</v>
      </c>
      <c r="CW167" s="181" t="e">
        <f t="shared" ref="CW167:CW225" si="180">IF(CS167="","",CU167/CV167)</f>
        <v>#REF!</v>
      </c>
      <c r="CX167" s="107" t="e">
        <f>IF(OR(O167="",TYPE(O167)&lt;&gt;1),"",IF(OR(BM167="",,INDEX(#REF!,MATCH('一覧（改訂後・学校空調は中規模で表示ver）'!$Q109,#REF!,0),MATCH('一覧（改訂後・学校空調は中規模で表示ver）'!CX$4,#REF!,0))="",INDEX(#REF!,MATCH('一覧（改訂後・学校空調は中規模で表示ver）'!$Q109,#REF!,0),MATCH('一覧（改訂後・学校空調は中規模で表示ver）'!CX$4,#REF!,0))+L167&gt;=BM167),"",IF(OR(BL167="事後保全対応で更新",BL167="事後保全のみ更新せず"),"",INDEX(#REF!,MATCH('一覧（改訂後・学校空調は中規模で表示ver）'!$Q109,#REF!,0),MATCH('一覧（改訂後・学校空調は中規模で表示ver）'!CX$4,#REF!,0))+L167)))</f>
        <v>#REF!</v>
      </c>
      <c r="CY167" s="75" t="e">
        <f>IF(OR(CX167="",$I167=""),"",IF(AND(CX167&lt;&gt;"",$CI167=CX167),INDEX(#REF!,MATCH($I167,#REF!,0),MATCH(CI$4,#REF!,0))+35,INDEX(#REF!,MATCH($I167,#REF!,0),MATCH(CX$4,#REF!,0))))</f>
        <v>#REF!</v>
      </c>
      <c r="CZ167" s="180" t="e">
        <f t="shared" si="155"/>
        <v>#REF!</v>
      </c>
      <c r="DA167" s="75">
        <v>1</v>
      </c>
      <c r="DB167" s="182" t="e">
        <f t="shared" si="156"/>
        <v>#REF!</v>
      </c>
      <c r="DC167" s="109" t="str">
        <f t="shared" si="139"/>
        <v/>
      </c>
      <c r="DD167" s="76" t="str">
        <f t="shared" si="150"/>
        <v/>
      </c>
      <c r="DE167" s="82">
        <v>1</v>
      </c>
      <c r="DF167" s="183" t="str">
        <f t="shared" si="140"/>
        <v/>
      </c>
      <c r="DG167" s="85" t="str">
        <f>IF($DC167="","",INDEX(#REF!,MATCH($I167,#REF!,0),MATCH(DC$4,#REF!,0)))</f>
        <v/>
      </c>
      <c r="DH167" s="184" t="str">
        <f t="shared" si="157"/>
        <v/>
      </c>
      <c r="DI167" s="77">
        <v>3</v>
      </c>
      <c r="DJ167" s="185" t="str">
        <f t="shared" si="158"/>
        <v/>
      </c>
      <c r="DK167" s="78" t="str">
        <f t="shared" si="159"/>
        <v/>
      </c>
      <c r="DL167" s="75" t="str">
        <f>IF(OR(DK167="",$I167=""),"",IF(AND(DK167&lt;&gt;"",$CI167=DK167),INDEX(#REF!,MATCH($I167,#REF!,0),MATCH(DL$4,#REF!,0))+35,INDEX(#REF!,MATCH($I167,#REF!,0),MATCH(DL$4,#REF!,0))))</f>
        <v/>
      </c>
      <c r="DM167" s="180" t="str">
        <f t="shared" si="160"/>
        <v/>
      </c>
      <c r="DN167" s="75">
        <v>1</v>
      </c>
      <c r="DO167" s="181" t="str">
        <f t="shared" si="161"/>
        <v/>
      </c>
      <c r="DP167" s="78" t="str">
        <f t="shared" si="162"/>
        <v/>
      </c>
      <c r="DQ167" s="75" t="str">
        <f>IF(OR(DP167="",$I167=""),"",IF(AND($BM167=DP167,DP167&lt;&gt;""),INDEX(#REF!,MATCH($I167,#REF!,0),MATCH(DQ$4,#REF!,0))+35,INDEX(#REF!,MATCH($I167,#REF!,0),MATCH(DQ$4,#REF!,0))))</f>
        <v/>
      </c>
      <c r="DR167" s="180" t="str">
        <f t="shared" si="163"/>
        <v/>
      </c>
      <c r="DS167" s="75">
        <v>1</v>
      </c>
      <c r="DT167" s="181" t="str">
        <f t="shared" si="164"/>
        <v/>
      </c>
      <c r="DU167" s="78" t="str">
        <f t="shared" si="165"/>
        <v/>
      </c>
      <c r="DV167" s="75" t="str">
        <f>IF(OR(DU167="",$I167=""),"",IF(AND(DU167&lt;&gt;"",$CI167=DU167),INDEX(#REF!,MATCH($I167,#REF!,0),MATCH(DV$4,#REF!,0))+35,INDEX(#REF!,MATCH($I167,#REF!,0),MATCH(DV$4,#REF!,0))))</f>
        <v/>
      </c>
      <c r="DW167" s="180" t="str">
        <f t="shared" si="166"/>
        <v/>
      </c>
      <c r="DX167" s="75">
        <v>1</v>
      </c>
      <c r="DY167" s="154" t="str">
        <f t="shared" si="167"/>
        <v/>
      </c>
      <c r="DZ167" s="935"/>
      <c r="EA167" s="812"/>
      <c r="EB167" s="808"/>
      <c r="EC167" s="808"/>
      <c r="ED167" s="838"/>
      <c r="EE167" s="855"/>
      <c r="EF167" s="791"/>
      <c r="EG167" s="792"/>
      <c r="EH167" s="792"/>
      <c r="EI167" s="792"/>
      <c r="EJ167" s="790"/>
      <c r="EK167" s="791"/>
      <c r="EL167" s="779"/>
      <c r="EM167" s="779"/>
      <c r="EN167" s="779"/>
      <c r="EO167" s="771"/>
      <c r="EP167" s="765"/>
      <c r="EQ167" s="835"/>
      <c r="ER167" s="835"/>
      <c r="ES167" s="835"/>
      <c r="ET167" s="804"/>
      <c r="EU167" s="890"/>
      <c r="EV167" s="835"/>
      <c r="EW167" s="835"/>
      <c r="EX167" s="835"/>
      <c r="EY167" s="804"/>
      <c r="EZ167" s="890"/>
      <c r="FA167" s="835"/>
      <c r="FB167" s="835"/>
      <c r="FC167" s="835"/>
      <c r="FD167" s="804"/>
      <c r="FE167" s="896"/>
      <c r="FF167" s="835"/>
      <c r="FG167" s="835"/>
      <c r="FH167" s="835"/>
      <c r="FI167" s="933"/>
      <c r="FJ167" s="934"/>
      <c r="FK167" s="838"/>
      <c r="FL167" s="788"/>
      <c r="FM167" s="788"/>
      <c r="FN167" s="915"/>
      <c r="FO167" s="210"/>
      <c r="FP167" s="43"/>
      <c r="FQ167" s="43"/>
      <c r="FR167" s="55" t="str">
        <f t="shared" si="141"/>
        <v/>
      </c>
      <c r="FS167" s="43"/>
      <c r="FT167" s="56" t="str">
        <f>IF(AR167="","",INDEX($FZ$2:$GD$2,2,MATCH(AR167,#REF!,0)))</f>
        <v/>
      </c>
      <c r="FU167" s="57" t="str">
        <f>IF(AS167="","",INDEX($FZ$2:$GD$2,2,MATCH(AS167,#REF!,0)))</f>
        <v/>
      </c>
      <c r="FV167" s="57" t="str">
        <f>IF(AT167="","",INDEX($FZ$2:$GD$2,2,MATCH(AT167,#REF!,0)))</f>
        <v/>
      </c>
      <c r="FW167" s="57" t="str">
        <f>IF(AU167="","",INDEX($FZ$2:$GD$2,2,MATCH(AU167,#REF!,0)))</f>
        <v/>
      </c>
      <c r="FX167" s="57" t="str">
        <f>IF(AV167="","",INDEX($FZ$2:$GD$2,2,MATCH(AV167,#REF!,0)))</f>
        <v/>
      </c>
      <c r="FY167" s="57" t="str">
        <f>IF(AW167="","",INDEX($FZ$2:$GD$2,2,MATCH(AW167,#REF!,0)))</f>
        <v/>
      </c>
      <c r="FZ167" s="57" t="str">
        <f>IF(AX167="","",INDEX($FZ$2:$GD$2,2,MATCH(AX167,#REF!,0)))</f>
        <v/>
      </c>
      <c r="GA167" s="57" t="str">
        <f>IF(AY167="","",INDEX($FZ$2:$GD$2,2,MATCH(AY167,#REF!,0)))</f>
        <v/>
      </c>
      <c r="GB167" s="57" t="str">
        <f>IF(AZ167="","",INDEX($FZ$2:$GD$2,2,MATCH(AZ167,#REF!,0)))</f>
        <v/>
      </c>
      <c r="GC167" s="58" t="str">
        <f>IF(BA167="","",INDEX($FZ$2:$GD$2,2,MATCH(BA167,#REF!,0)))</f>
        <v/>
      </c>
      <c r="GD167" s="59" t="e">
        <f>SUMPRODUCT(FT167:GC167,#REF!)</f>
        <v>#REF!</v>
      </c>
      <c r="GE167" s="43"/>
      <c r="GF167" s="88" t="str">
        <f t="shared" si="142"/>
        <v/>
      </c>
      <c r="GG167" s="88" t="e">
        <f t="shared" si="143"/>
        <v>#REF!</v>
      </c>
      <c r="GH167" s="88" t="e">
        <f t="shared" si="144"/>
        <v>#REF!</v>
      </c>
      <c r="GI167" s="87" t="e">
        <f t="shared" si="145"/>
        <v>#REF!</v>
      </c>
      <c r="GJ167" s="87" t="str">
        <f t="shared" si="146"/>
        <v/>
      </c>
      <c r="GK167" s="87" t="str">
        <f t="shared" si="147"/>
        <v/>
      </c>
      <c r="GL167" s="87" t="str">
        <f t="shared" si="148"/>
        <v/>
      </c>
      <c r="GM167" s="87" t="str">
        <f t="shared" si="149"/>
        <v/>
      </c>
    </row>
    <row r="168" spans="1:195" s="13" customFormat="1" ht="22.5" customHeight="1" outlineLevel="1">
      <c r="A168" s="1014"/>
      <c r="B168" s="166"/>
      <c r="C168" s="494"/>
      <c r="D168" s="660" t="s">
        <v>374</v>
      </c>
      <c r="E168" s="991" t="s">
        <v>246</v>
      </c>
      <c r="F168" s="688"/>
      <c r="G168" s="688"/>
      <c r="H168" s="688">
        <v>1</v>
      </c>
      <c r="I168" s="663" t="s">
        <v>358</v>
      </c>
      <c r="J168" s="167"/>
      <c r="K168" s="165"/>
      <c r="L168" s="662">
        <v>2004</v>
      </c>
      <c r="M168" s="167" t="str">
        <f t="shared" si="151"/>
        <v>平16</v>
      </c>
      <c r="N168" s="665">
        <f t="shared" si="134"/>
        <v>16</v>
      </c>
      <c r="O168" s="998">
        <v>93</v>
      </c>
      <c r="P168" s="693" t="s">
        <v>68</v>
      </c>
      <c r="Q168" s="68"/>
      <c r="R168" s="168"/>
      <c r="S168" s="168"/>
      <c r="T168" s="169"/>
      <c r="U168" s="461" t="e">
        <f t="shared" si="168"/>
        <v>#DIV/0!</v>
      </c>
      <c r="V168" s="461" t="e">
        <f t="shared" si="169"/>
        <v>#DIV/0!</v>
      </c>
      <c r="W168" s="462" t="e">
        <f t="shared" si="170"/>
        <v>#DIV/0!</v>
      </c>
      <c r="X168" s="68"/>
      <c r="Y168" s="68"/>
      <c r="Z168" s="68"/>
      <c r="AA168" s="68"/>
      <c r="AB168" s="68"/>
      <c r="AC168" s="79" t="str">
        <f t="shared" si="171"/>
        <v>7: 100㎡未満</v>
      </c>
      <c r="AD168" s="69"/>
      <c r="AE168" s="69" t="str">
        <f t="shared" si="172"/>
        <v/>
      </c>
      <c r="AF168" s="170"/>
      <c r="AG168" s="170"/>
      <c r="AH168" s="171"/>
      <c r="AI168" s="170"/>
      <c r="AJ168" s="170"/>
      <c r="AK168" s="170"/>
      <c r="AL168" s="172"/>
      <c r="AM168" s="172"/>
      <c r="AN168" s="172"/>
      <c r="AO168" s="172"/>
      <c r="AP168" s="173"/>
      <c r="AQ168" s="463" t="str">
        <f t="shared" si="173"/>
        <v/>
      </c>
      <c r="AR168" s="464"/>
      <c r="AS168" s="464"/>
      <c r="AT168" s="464"/>
      <c r="AU168" s="464"/>
      <c r="AV168" s="464"/>
      <c r="AW168" s="464"/>
      <c r="AX168" s="464"/>
      <c r="AY168" s="464"/>
      <c r="AZ168" s="464"/>
      <c r="BA168" s="464"/>
      <c r="BB168" s="68">
        <f t="shared" si="174"/>
        <v>11</v>
      </c>
      <c r="BC168" s="68"/>
      <c r="BD168" s="68">
        <f t="shared" si="175"/>
        <v>11</v>
      </c>
      <c r="BE168" s="69" t="e">
        <f t="shared" si="178"/>
        <v>#REF!</v>
      </c>
      <c r="BF168" s="146"/>
      <c r="BG168" s="465"/>
      <c r="BH168" s="466"/>
      <c r="BI168" s="174"/>
      <c r="BJ168" s="175"/>
      <c r="BK168" s="467"/>
      <c r="BL168" s="465"/>
      <c r="BM168" s="441" t="str">
        <f t="shared" si="177"/>
        <v/>
      </c>
      <c r="BN168" s="663" t="s">
        <v>68</v>
      </c>
      <c r="BO168" s="663">
        <v>1</v>
      </c>
      <c r="BP168" s="441"/>
      <c r="BQ168" s="441"/>
      <c r="BR168" s="663"/>
      <c r="BS168" s="663"/>
      <c r="BT168" s="663"/>
      <c r="BU168" s="663"/>
      <c r="BV168" s="663"/>
      <c r="BW168" s="663"/>
      <c r="BX168" s="663"/>
      <c r="BY168" s="663"/>
      <c r="BZ168" s="441"/>
      <c r="CA168" s="695"/>
      <c r="CB168" s="696"/>
      <c r="CC168" s="499"/>
      <c r="CD168" s="192">
        <v>1</v>
      </c>
      <c r="CE168" s="177" t="str">
        <f>IF($I168="","",IFERROR(INDEX(#REF!,MATCH('一覧（改訂後・学校空調は中規模で表示ver）'!$I110,#REF!,0),MATCH($CD$4,#REF!,0)),""))</f>
        <v/>
      </c>
      <c r="CF168" s="178" t="str">
        <f t="shared" si="179"/>
        <v/>
      </c>
      <c r="CG168" s="176" t="str">
        <f t="shared" si="135"/>
        <v/>
      </c>
      <c r="CH168" s="179"/>
      <c r="CI168" s="106" t="str">
        <f t="shared" si="136"/>
        <v/>
      </c>
      <c r="CJ168" s="75" t="str">
        <f>IF(OR($CI168="",$I168=""),"",INDEX(#REF!,MATCH($I168,#REF!,0),MATCH(CI$4,#REF!,0)))</f>
        <v/>
      </c>
      <c r="CK168" s="180" t="str">
        <f t="shared" si="137"/>
        <v/>
      </c>
      <c r="CL168" s="75">
        <v>1</v>
      </c>
      <c r="CM168" s="181" t="str">
        <f t="shared" si="152"/>
        <v/>
      </c>
      <c r="CN168" s="107" t="e">
        <f>IF(OR(O168="",TYPE(O168)&lt;&gt;1),"",IF(OR(BM168="",INDEX(#REF!,MATCH('一覧（改訂後・学校空調は中規模で表示ver）'!$Q110,#REF!,0),MATCH('一覧（改訂後・学校空調は中規模で表示ver）'!CN$4,#REF!,0))="",INDEX(#REF!,MATCH('一覧（改訂後・学校空調は中規模で表示ver）'!$Q110,#REF!,0),MATCH('一覧（改訂後・学校空調は中規模で表示ver）'!CN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N$4,#REF!,0))+$L168)))</f>
        <v>#REF!</v>
      </c>
      <c r="CO168" s="75" t="e">
        <f>IF(OR(CN168="",$I168=""),"",IF(AND(CN168&lt;&gt;"",$CI168=CN168),INDEX(#REF!,MATCH($I168,#REF!,0),MATCH(CN$4,#REF!,0))+35,INDEX(#REF!,MATCH($I168,#REF!,0),MATCH(CN$4,#REF!,0))))</f>
        <v>#REF!</v>
      </c>
      <c r="CP168" s="180" t="e">
        <f t="shared" si="153"/>
        <v>#REF!</v>
      </c>
      <c r="CQ168" s="75">
        <v>1</v>
      </c>
      <c r="CR168" s="181" t="e">
        <f t="shared" si="154"/>
        <v>#REF!</v>
      </c>
      <c r="CS168" s="107" t="e">
        <f>IF(OR(O168="",TYPE(O168)&lt;&gt;1),"",IF(OR(BM168="",INDEX(#REF!,MATCH('一覧（改訂後・学校空調は中規模で表示ver）'!Q110,#REF!,0),MATCH(CS$4,#REF!,0))="",INDEX(#REF!,MATCH('一覧（改訂後・学校空調は中規模で表示ver）'!Q110,#REF!,0),MATCH(CS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S$4,#REF!,0))+$L168)))</f>
        <v>#REF!</v>
      </c>
      <c r="CT168" s="75" t="e">
        <f>IF(OR(CS168="",$I168=""),"",IF(BL168="中規模のみで残存維持",IF(AND($CI168=CS168,CS168&lt;&gt;""),INDEX(#REF!,MATCH($I168,#REF!,0),MATCH(CN$4,#REF!,0))+35,INDEX(#REF!,MATCH($I168,#REF!,0),MATCH(CN$4,#REF!,0))),IF(AND($CI168=CS168,CS168&lt;&gt;""),INDEX(#REF!,MATCH($I168,#REF!,0),MATCH(CI$4,#REF!,0))+35,INDEX(#REF!,MATCH($I168,#REF!,0),MATCH(CS$4,#REF!,0)))))</f>
        <v>#REF!</v>
      </c>
      <c r="CU168" s="180" t="e">
        <f t="shared" si="138"/>
        <v>#REF!</v>
      </c>
      <c r="CV168" s="75">
        <v>1</v>
      </c>
      <c r="CW168" s="181" t="e">
        <f t="shared" si="180"/>
        <v>#REF!</v>
      </c>
      <c r="CX168" s="107" t="e">
        <f>IF(OR(O168="",TYPE(O168)&lt;&gt;1),"",IF(OR(BM168="",,INDEX(#REF!,MATCH('一覧（改訂後・学校空調は中規模で表示ver）'!$Q110,#REF!,0),MATCH('一覧（改訂後・学校空調は中規模で表示ver）'!CX$4,#REF!,0))="",INDEX(#REF!,MATCH('一覧（改訂後・学校空調は中規模で表示ver）'!$Q110,#REF!,0),MATCH('一覧（改訂後・学校空調は中規模で表示ver）'!CX$4,#REF!,0))+L168&gt;=BM168),"",IF(OR(BL168="事後保全対応で更新",BL168="事後保全のみ更新せず"),"",INDEX(#REF!,MATCH('一覧（改訂後・学校空調は中規模で表示ver）'!$Q110,#REF!,0),MATCH('一覧（改訂後・学校空調は中規模で表示ver）'!CX$4,#REF!,0))+L168)))</f>
        <v>#REF!</v>
      </c>
      <c r="CY168" s="75" t="e">
        <f>IF(OR(CX168="",$I168=""),"",IF(AND(CX168&lt;&gt;"",$CI168=CX168),INDEX(#REF!,MATCH($I168,#REF!,0),MATCH(CI$4,#REF!,0))+35,INDEX(#REF!,MATCH($I168,#REF!,0),MATCH(CX$4,#REF!,0))))</f>
        <v>#REF!</v>
      </c>
      <c r="CZ168" s="180" t="e">
        <f t="shared" si="155"/>
        <v>#REF!</v>
      </c>
      <c r="DA168" s="75">
        <v>1</v>
      </c>
      <c r="DB168" s="182" t="e">
        <f t="shared" si="156"/>
        <v>#REF!</v>
      </c>
      <c r="DC168" s="109" t="str">
        <f t="shared" si="139"/>
        <v/>
      </c>
      <c r="DD168" s="76" t="str">
        <f t="shared" si="150"/>
        <v/>
      </c>
      <c r="DE168" s="82">
        <v>1</v>
      </c>
      <c r="DF168" s="183" t="str">
        <f t="shared" si="140"/>
        <v/>
      </c>
      <c r="DG168" s="85" t="str">
        <f>IF($DC168="","",INDEX(#REF!,MATCH($I168,#REF!,0),MATCH(DC$4,#REF!,0)))</f>
        <v/>
      </c>
      <c r="DH168" s="184" t="str">
        <f t="shared" si="157"/>
        <v/>
      </c>
      <c r="DI168" s="77">
        <v>3</v>
      </c>
      <c r="DJ168" s="185" t="str">
        <f t="shared" si="158"/>
        <v/>
      </c>
      <c r="DK168" s="78" t="str">
        <f t="shared" si="159"/>
        <v/>
      </c>
      <c r="DL168" s="75" t="str">
        <f>IF(OR(DK168="",$I168=""),"",IF(AND(DK168&lt;&gt;"",$CI168=DK168),INDEX(#REF!,MATCH($I168,#REF!,0),MATCH(DL$4,#REF!,0))+35,INDEX(#REF!,MATCH($I168,#REF!,0),MATCH(DL$4,#REF!,0))))</f>
        <v/>
      </c>
      <c r="DM168" s="180" t="str">
        <f t="shared" si="160"/>
        <v/>
      </c>
      <c r="DN168" s="75">
        <v>1</v>
      </c>
      <c r="DO168" s="181" t="str">
        <f t="shared" si="161"/>
        <v/>
      </c>
      <c r="DP168" s="78" t="str">
        <f t="shared" si="162"/>
        <v/>
      </c>
      <c r="DQ168" s="75" t="str">
        <f>IF(OR(DP168="",$I168=""),"",IF(AND($BM168=DP168,DP168&lt;&gt;""),INDEX(#REF!,MATCH($I168,#REF!,0),MATCH(DQ$4,#REF!,0))+35,INDEX(#REF!,MATCH($I168,#REF!,0),MATCH(DQ$4,#REF!,0))))</f>
        <v/>
      </c>
      <c r="DR168" s="180" t="str">
        <f t="shared" si="163"/>
        <v/>
      </c>
      <c r="DS168" s="75">
        <v>1</v>
      </c>
      <c r="DT168" s="181" t="str">
        <f t="shared" si="164"/>
        <v/>
      </c>
      <c r="DU168" s="78" t="str">
        <f t="shared" si="165"/>
        <v/>
      </c>
      <c r="DV168" s="75" t="str">
        <f>IF(OR(DU168="",$I168=""),"",IF(AND(DU168&lt;&gt;"",$CI168=DU168),INDEX(#REF!,MATCH($I168,#REF!,0),MATCH(DV$4,#REF!,0))+35,INDEX(#REF!,MATCH($I168,#REF!,0),MATCH(DV$4,#REF!,0))))</f>
        <v/>
      </c>
      <c r="DW168" s="180" t="str">
        <f t="shared" si="166"/>
        <v/>
      </c>
      <c r="DX168" s="75">
        <v>1</v>
      </c>
      <c r="DY168" s="154" t="str">
        <f t="shared" si="167"/>
        <v/>
      </c>
      <c r="DZ168" s="935"/>
      <c r="EA168" s="812"/>
      <c r="EB168" s="808"/>
      <c r="EC168" s="808"/>
      <c r="ED168" s="816"/>
      <c r="EE168" s="855"/>
      <c r="EF168" s="791"/>
      <c r="EG168" s="792"/>
      <c r="EH168" s="757" t="s">
        <v>633</v>
      </c>
      <c r="EI168" s="757" t="s">
        <v>633</v>
      </c>
      <c r="EJ168" s="804"/>
      <c r="EK168" s="890"/>
      <c r="EL168" s="835"/>
      <c r="EM168" s="835"/>
      <c r="EN168" s="835"/>
      <c r="EO168" s="804"/>
      <c r="EP168" s="890"/>
      <c r="EQ168" s="806"/>
      <c r="ER168" s="767" t="s">
        <v>634</v>
      </c>
      <c r="ES168" s="767" t="s">
        <v>634</v>
      </c>
      <c r="ET168" s="804"/>
      <c r="EU168" s="890"/>
      <c r="EV168" s="835"/>
      <c r="EW168" s="835"/>
      <c r="EX168" s="835"/>
      <c r="EY168" s="804"/>
      <c r="EZ168" s="890"/>
      <c r="FA168" s="835"/>
      <c r="FB168" s="810" t="s">
        <v>633</v>
      </c>
      <c r="FC168" s="810" t="s">
        <v>633</v>
      </c>
      <c r="FD168" s="789"/>
      <c r="FE168" s="791"/>
      <c r="FF168" s="792"/>
      <c r="FG168" s="792"/>
      <c r="FH168" s="788"/>
      <c r="FI168" s="789"/>
      <c r="FJ168" s="867"/>
      <c r="FK168" s="788"/>
      <c r="FL168" s="788"/>
      <c r="FM168" s="788"/>
      <c r="FN168" s="915"/>
      <c r="FO168" s="210"/>
      <c r="FP168" s="43"/>
      <c r="FQ168" s="43"/>
      <c r="FR168" s="55" t="str">
        <f t="shared" si="141"/>
        <v/>
      </c>
      <c r="FS168" s="43"/>
      <c r="FT168" s="56" t="str">
        <f>IF(AR168="","",INDEX($FZ$2:$GD$2,2,MATCH(AR168,#REF!,0)))</f>
        <v/>
      </c>
      <c r="FU168" s="57" t="str">
        <f>IF(AS168="","",INDEX($FZ$2:$GD$2,2,MATCH(AS168,#REF!,0)))</f>
        <v/>
      </c>
      <c r="FV168" s="57" t="str">
        <f>IF(AT168="","",INDEX($FZ$2:$GD$2,2,MATCH(AT168,#REF!,0)))</f>
        <v/>
      </c>
      <c r="FW168" s="57" t="str">
        <f>IF(AU168="","",INDEX($FZ$2:$GD$2,2,MATCH(AU168,#REF!,0)))</f>
        <v/>
      </c>
      <c r="FX168" s="57" t="str">
        <f>IF(AV168="","",INDEX($FZ$2:$GD$2,2,MATCH(AV168,#REF!,0)))</f>
        <v/>
      </c>
      <c r="FY168" s="57" t="str">
        <f>IF(AW168="","",INDEX($FZ$2:$GD$2,2,MATCH(AW168,#REF!,0)))</f>
        <v/>
      </c>
      <c r="FZ168" s="57" t="str">
        <f>IF(AX168="","",INDEX($FZ$2:$GD$2,2,MATCH(AX168,#REF!,0)))</f>
        <v/>
      </c>
      <c r="GA168" s="57" t="str">
        <f>IF(AY168="","",INDEX($FZ$2:$GD$2,2,MATCH(AY168,#REF!,0)))</f>
        <v/>
      </c>
      <c r="GB168" s="57" t="str">
        <f>IF(AZ168="","",INDEX($FZ$2:$GD$2,2,MATCH(AZ168,#REF!,0)))</f>
        <v/>
      </c>
      <c r="GC168" s="58" t="str">
        <f>IF(BA168="","",INDEX($FZ$2:$GD$2,2,MATCH(BA168,#REF!,0)))</f>
        <v/>
      </c>
      <c r="GD168" s="59" t="e">
        <f>SUMPRODUCT(FT168:GC168,#REF!)</f>
        <v>#REF!</v>
      </c>
      <c r="GE168" s="43"/>
      <c r="GF168" s="88" t="str">
        <f t="shared" si="142"/>
        <v/>
      </c>
      <c r="GG168" s="88" t="e">
        <f t="shared" si="143"/>
        <v>#REF!</v>
      </c>
      <c r="GH168" s="88" t="e">
        <f t="shared" si="144"/>
        <v>#REF!</v>
      </c>
      <c r="GI168" s="87" t="e">
        <f t="shared" si="145"/>
        <v>#REF!</v>
      </c>
      <c r="GJ168" s="87" t="str">
        <f t="shared" si="146"/>
        <v/>
      </c>
      <c r="GK168" s="87" t="str">
        <f t="shared" si="147"/>
        <v/>
      </c>
      <c r="GL168" s="87" t="str">
        <f t="shared" si="148"/>
        <v/>
      </c>
      <c r="GM168" s="87" t="str">
        <f t="shared" si="149"/>
        <v/>
      </c>
    </row>
    <row r="169" spans="1:195" s="990" customFormat="1" ht="22.5" customHeight="1" outlineLevel="1">
      <c r="A169" s="1014"/>
      <c r="B169" s="938"/>
      <c r="C169" s="939"/>
      <c r="D169" s="664" t="s">
        <v>523</v>
      </c>
      <c r="E169" s="1002" t="s">
        <v>649</v>
      </c>
      <c r="F169" s="667"/>
      <c r="G169" s="667"/>
      <c r="H169" s="667"/>
      <c r="I169" s="661" t="s">
        <v>358</v>
      </c>
      <c r="J169" s="675"/>
      <c r="K169" s="940"/>
      <c r="L169" s="665" t="s">
        <v>646</v>
      </c>
      <c r="M169" s="675"/>
      <c r="N169" s="665" t="s">
        <v>646</v>
      </c>
      <c r="O169" s="995" t="s">
        <v>646</v>
      </c>
      <c r="P169" s="694"/>
      <c r="Q169" s="941"/>
      <c r="R169" s="942"/>
      <c r="S169" s="942"/>
      <c r="T169" s="943"/>
      <c r="U169" s="944"/>
      <c r="V169" s="944"/>
      <c r="W169" s="945"/>
      <c r="X169" s="941"/>
      <c r="Y169" s="941"/>
      <c r="Z169" s="941"/>
      <c r="AA169" s="941"/>
      <c r="AB169" s="941"/>
      <c r="AC169" s="946"/>
      <c r="AD169" s="947"/>
      <c r="AE169" s="947"/>
      <c r="AF169" s="948"/>
      <c r="AG169" s="948"/>
      <c r="AH169" s="949"/>
      <c r="AI169" s="948"/>
      <c r="AJ169" s="948"/>
      <c r="AK169" s="948"/>
      <c r="AL169" s="950"/>
      <c r="AM169" s="950"/>
      <c r="AN169" s="950"/>
      <c r="AO169" s="950"/>
      <c r="AP169" s="951"/>
      <c r="AQ169" s="952"/>
      <c r="AR169" s="953"/>
      <c r="AS169" s="953"/>
      <c r="AT169" s="953"/>
      <c r="AU169" s="953"/>
      <c r="AV169" s="953"/>
      <c r="AW169" s="953"/>
      <c r="AX169" s="953"/>
      <c r="AY169" s="953"/>
      <c r="AZ169" s="953"/>
      <c r="BA169" s="953"/>
      <c r="BB169" s="941"/>
      <c r="BC169" s="941"/>
      <c r="BD169" s="941"/>
      <c r="BE169" s="947"/>
      <c r="BF169" s="954"/>
      <c r="BG169" s="466"/>
      <c r="BH169" s="466"/>
      <c r="BI169" s="955"/>
      <c r="BJ169" s="468"/>
      <c r="BK169" s="468"/>
      <c r="BL169" s="466"/>
      <c r="BM169" s="956"/>
      <c r="BN169" s="661" t="s">
        <v>646</v>
      </c>
      <c r="BO169" s="661" t="s">
        <v>646</v>
      </c>
      <c r="BP169" s="956"/>
      <c r="BQ169" s="956"/>
      <c r="BR169" s="661"/>
      <c r="BS169" s="661"/>
      <c r="BT169" s="661"/>
      <c r="BU169" s="661"/>
      <c r="BV169" s="661"/>
      <c r="BW169" s="661"/>
      <c r="BX169" s="661"/>
      <c r="BY169" s="661"/>
      <c r="BZ169" s="956"/>
      <c r="CA169" s="695"/>
      <c r="CB169" s="696"/>
      <c r="CC169" s="957"/>
      <c r="CD169" s="958"/>
      <c r="CE169" s="959"/>
      <c r="CF169" s="960"/>
      <c r="CG169" s="961"/>
      <c r="CH169" s="962"/>
      <c r="CI169" s="963"/>
      <c r="CJ169" s="964"/>
      <c r="CK169" s="965"/>
      <c r="CL169" s="964"/>
      <c r="CM169" s="966"/>
      <c r="CN169" s="967"/>
      <c r="CO169" s="964"/>
      <c r="CP169" s="965"/>
      <c r="CQ169" s="964"/>
      <c r="CR169" s="966"/>
      <c r="CS169" s="967"/>
      <c r="CT169" s="964"/>
      <c r="CU169" s="965"/>
      <c r="CV169" s="964"/>
      <c r="CW169" s="966"/>
      <c r="CX169" s="967"/>
      <c r="CY169" s="964"/>
      <c r="CZ169" s="965"/>
      <c r="DA169" s="964"/>
      <c r="DB169" s="968"/>
      <c r="DC169" s="969"/>
      <c r="DD169" s="970"/>
      <c r="DE169" s="971"/>
      <c r="DF169" s="972"/>
      <c r="DG169" s="973"/>
      <c r="DH169" s="974"/>
      <c r="DI169" s="975"/>
      <c r="DJ169" s="976"/>
      <c r="DK169" s="967"/>
      <c r="DL169" s="964"/>
      <c r="DM169" s="965"/>
      <c r="DN169" s="964"/>
      <c r="DO169" s="966"/>
      <c r="DP169" s="967"/>
      <c r="DQ169" s="964"/>
      <c r="DR169" s="965"/>
      <c r="DS169" s="964"/>
      <c r="DT169" s="966"/>
      <c r="DU169" s="967"/>
      <c r="DV169" s="964"/>
      <c r="DW169" s="965"/>
      <c r="DX169" s="964"/>
      <c r="DY169" s="977"/>
      <c r="DZ169" s="978"/>
      <c r="EA169" s="979"/>
      <c r="EB169" s="838"/>
      <c r="EC169" s="838"/>
      <c r="ED169" s="839"/>
      <c r="EE169" s="980"/>
      <c r="EF169" s="896"/>
      <c r="EG169" s="806"/>
      <c r="EH169" s="806"/>
      <c r="EI169" s="779"/>
      <c r="EJ169" s="771"/>
      <c r="EK169" s="765"/>
      <c r="EL169" s="770" t="s">
        <v>627</v>
      </c>
      <c r="EM169" s="770" t="s">
        <v>627</v>
      </c>
      <c r="EN169" s="770" t="s">
        <v>627</v>
      </c>
      <c r="EO169" s="800" t="s">
        <v>627</v>
      </c>
      <c r="EP169" s="769" t="s">
        <v>627</v>
      </c>
      <c r="EQ169" s="835"/>
      <c r="ER169" s="835"/>
      <c r="ES169" s="835"/>
      <c r="ET169" s="804"/>
      <c r="EU169" s="890"/>
      <c r="EV169" s="835"/>
      <c r="EW169" s="835"/>
      <c r="EX169" s="835"/>
      <c r="EY169" s="804"/>
      <c r="EZ169" s="890"/>
      <c r="FA169" s="806"/>
      <c r="FB169" s="806"/>
      <c r="FC169" s="835"/>
      <c r="FD169" s="892"/>
      <c r="FE169" s="934"/>
      <c r="FF169" s="838"/>
      <c r="FG169" s="838"/>
      <c r="FH169" s="757" t="s">
        <v>626</v>
      </c>
      <c r="FI169" s="780" t="s">
        <v>626</v>
      </c>
      <c r="FJ169" s="876" t="s">
        <v>626</v>
      </c>
      <c r="FK169" s="835"/>
      <c r="FL169" s="835"/>
      <c r="FM169" s="835"/>
      <c r="FN169" s="920"/>
      <c r="FO169" s="981"/>
      <c r="FP169" s="982"/>
      <c r="FQ169" s="982"/>
      <c r="FR169" s="983"/>
      <c r="FS169" s="982"/>
      <c r="FT169" s="984"/>
      <c r="FU169" s="985"/>
      <c r="FV169" s="985"/>
      <c r="FW169" s="985"/>
      <c r="FX169" s="985"/>
      <c r="FY169" s="985"/>
      <c r="FZ169" s="985"/>
      <c r="GA169" s="985"/>
      <c r="GB169" s="985"/>
      <c r="GC169" s="986"/>
      <c r="GD169" s="987"/>
      <c r="GE169" s="982"/>
      <c r="GF169" s="988"/>
      <c r="GG169" s="988"/>
      <c r="GH169" s="988"/>
      <c r="GI169" s="989"/>
      <c r="GJ169" s="989"/>
      <c r="GK169" s="989"/>
      <c r="GL169" s="989"/>
      <c r="GM169" s="989"/>
    </row>
    <row r="170" spans="1:195" s="13" customFormat="1" ht="22.5" customHeight="1" outlineLevel="1">
      <c r="A170" s="1014"/>
      <c r="B170" s="166"/>
      <c r="C170" s="494"/>
      <c r="D170" s="660" t="s">
        <v>374</v>
      </c>
      <c r="E170" s="991" t="s">
        <v>277</v>
      </c>
      <c r="F170" s="688">
        <v>1</v>
      </c>
      <c r="G170" s="688">
        <v>1</v>
      </c>
      <c r="H170" s="688">
        <v>1</v>
      </c>
      <c r="I170" s="663" t="s">
        <v>358</v>
      </c>
      <c r="J170" s="167"/>
      <c r="K170" s="165"/>
      <c r="L170" s="665">
        <v>1979</v>
      </c>
      <c r="M170" s="167" t="str">
        <f t="shared" si="151"/>
        <v>昭54</v>
      </c>
      <c r="N170" s="665">
        <f t="shared" si="134"/>
        <v>41</v>
      </c>
      <c r="O170" s="998">
        <v>2088</v>
      </c>
      <c r="P170" s="693" t="s">
        <v>68</v>
      </c>
      <c r="Q170" s="68"/>
      <c r="R170" s="168"/>
      <c r="S170" s="168"/>
      <c r="T170" s="169"/>
      <c r="U170" s="461" t="e">
        <f t="shared" si="168"/>
        <v>#DIV/0!</v>
      </c>
      <c r="V170" s="461" t="e">
        <f t="shared" si="169"/>
        <v>#DIV/0!</v>
      </c>
      <c r="W170" s="462" t="e">
        <f t="shared" si="170"/>
        <v>#DIV/0!</v>
      </c>
      <c r="X170" s="68"/>
      <c r="Y170" s="68"/>
      <c r="Z170" s="68"/>
      <c r="AA170" s="68"/>
      <c r="AB170" s="68"/>
      <c r="AC170" s="79" t="str">
        <f t="shared" si="171"/>
        <v>3: 1,000㎡以上</v>
      </c>
      <c r="AD170" s="69"/>
      <c r="AE170" s="69" t="str">
        <f t="shared" si="172"/>
        <v/>
      </c>
      <c r="AF170" s="170"/>
      <c r="AG170" s="170"/>
      <c r="AH170" s="171"/>
      <c r="AI170" s="170"/>
      <c r="AJ170" s="170"/>
      <c r="AK170" s="170"/>
      <c r="AL170" s="172"/>
      <c r="AM170" s="172"/>
      <c r="AN170" s="172"/>
      <c r="AO170" s="172"/>
      <c r="AP170" s="173"/>
      <c r="AQ170" s="463" t="str">
        <f t="shared" si="173"/>
        <v/>
      </c>
      <c r="AR170" s="464"/>
      <c r="AS170" s="464"/>
      <c r="AT170" s="464"/>
      <c r="AU170" s="464"/>
      <c r="AV170" s="464"/>
      <c r="AW170" s="464"/>
      <c r="AX170" s="464"/>
      <c r="AY170" s="464"/>
      <c r="AZ170" s="464"/>
      <c r="BA170" s="464"/>
      <c r="BB170" s="68">
        <f t="shared" si="174"/>
        <v>36</v>
      </c>
      <c r="BC170" s="68"/>
      <c r="BD170" s="68">
        <f t="shared" si="175"/>
        <v>36</v>
      </c>
      <c r="BE170" s="69" t="e">
        <f t="shared" ref="BE170:BE201" si="181">GD170/10</f>
        <v>#REF!</v>
      </c>
      <c r="BF170" s="146"/>
      <c r="BG170" s="465"/>
      <c r="BH170" s="466"/>
      <c r="BI170" s="174"/>
      <c r="BJ170" s="175"/>
      <c r="BK170" s="467"/>
      <c r="BL170" s="465"/>
      <c r="BM170" s="441" t="str">
        <f t="shared" si="177"/>
        <v/>
      </c>
      <c r="BN170" s="663" t="s">
        <v>68</v>
      </c>
      <c r="BO170" s="663">
        <v>3</v>
      </c>
      <c r="BP170" s="441"/>
      <c r="BQ170" s="441"/>
      <c r="BR170" s="663"/>
      <c r="BS170" s="663"/>
      <c r="BT170" s="663"/>
      <c r="BU170" s="663"/>
      <c r="BV170" s="663"/>
      <c r="BW170" s="663"/>
      <c r="BX170" s="663"/>
      <c r="BY170" s="663"/>
      <c r="BZ170" s="441"/>
      <c r="CA170" s="695"/>
      <c r="CB170" s="696"/>
      <c r="CC170" s="499"/>
      <c r="CD170" s="192">
        <v>1</v>
      </c>
      <c r="CE170" s="177" t="str">
        <f>IF($I170="","",IFERROR(INDEX(#REF!,MATCH('一覧（改訂後・学校空調は中規模で表示ver）'!$I111,#REF!,0),MATCH($CD$4,#REF!,0)),""))</f>
        <v/>
      </c>
      <c r="CF170" s="178" t="str">
        <f t="shared" si="179"/>
        <v/>
      </c>
      <c r="CG170" s="176" t="str">
        <f t="shared" si="135"/>
        <v/>
      </c>
      <c r="CH170" s="179"/>
      <c r="CI170" s="106" t="str">
        <f t="shared" si="136"/>
        <v/>
      </c>
      <c r="CJ170" s="75" t="str">
        <f>IF(OR($CI170="",$I170=""),"",INDEX(#REF!,MATCH($I170,#REF!,0),MATCH(CI$4,#REF!,0)))</f>
        <v/>
      </c>
      <c r="CK170" s="180" t="str">
        <f t="shared" si="137"/>
        <v/>
      </c>
      <c r="CL170" s="75">
        <v>1</v>
      </c>
      <c r="CM170" s="181" t="str">
        <f t="shared" si="152"/>
        <v/>
      </c>
      <c r="CN170" s="107" t="e">
        <f>IF(OR(O170="",TYPE(O170)&lt;&gt;1),"",IF(OR(BM170="",INDEX(#REF!,MATCH('一覧（改訂後・学校空調は中規模で表示ver）'!$Q111,#REF!,0),MATCH('一覧（改訂後・学校空調は中規模で表示ver）'!CN$4,#REF!,0))="",INDEX(#REF!,MATCH('一覧（改訂後・学校空調は中規模で表示ver）'!$Q111,#REF!,0),MATCH('一覧（改訂後・学校空調は中規模で表示ver）'!CN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N$4,#REF!,0))+$L170)))</f>
        <v>#REF!</v>
      </c>
      <c r="CO170" s="75" t="e">
        <f>IF(OR(CN170="",$I170=""),"",IF(AND(CN170&lt;&gt;"",$CI170=CN170),INDEX(#REF!,MATCH($I170,#REF!,0),MATCH(CN$4,#REF!,0))+35,INDEX(#REF!,MATCH($I170,#REF!,0),MATCH(CN$4,#REF!,0))))</f>
        <v>#REF!</v>
      </c>
      <c r="CP170" s="180" t="e">
        <f t="shared" si="153"/>
        <v>#REF!</v>
      </c>
      <c r="CQ170" s="75">
        <v>1</v>
      </c>
      <c r="CR170" s="181" t="e">
        <f t="shared" si="154"/>
        <v>#REF!</v>
      </c>
      <c r="CS170" s="107" t="e">
        <f>IF(OR(O170="",TYPE(O170)&lt;&gt;1),"",IF(OR(BM170="",INDEX(#REF!,MATCH('一覧（改訂後・学校空調は中規模で表示ver）'!Q111,#REF!,0),MATCH(CS$4,#REF!,0))="",INDEX(#REF!,MATCH('一覧（改訂後・学校空調は中規模で表示ver）'!Q111,#REF!,0),MATCH(CS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S$4,#REF!,0))+$L170)))</f>
        <v>#REF!</v>
      </c>
      <c r="CT170" s="75" t="e">
        <f>IF(OR(CS170="",$I170=""),"",IF(BL170="中規模のみで残存維持",IF(AND($CI170=CS170,CS170&lt;&gt;""),INDEX(#REF!,MATCH($I170,#REF!,0),MATCH(CN$4,#REF!,0))+35,INDEX(#REF!,MATCH($I170,#REF!,0),MATCH(CN$4,#REF!,0))),IF(AND($CI170=CS170,CS170&lt;&gt;""),INDEX(#REF!,MATCH($I170,#REF!,0),MATCH(CI$4,#REF!,0))+35,INDEX(#REF!,MATCH($I170,#REF!,0),MATCH(CS$4,#REF!,0)))))</f>
        <v>#REF!</v>
      </c>
      <c r="CU170" s="180" t="e">
        <f t="shared" si="138"/>
        <v>#REF!</v>
      </c>
      <c r="CV170" s="75">
        <v>1</v>
      </c>
      <c r="CW170" s="181" t="e">
        <f t="shared" si="180"/>
        <v>#REF!</v>
      </c>
      <c r="CX170" s="107" t="e">
        <f>IF(OR(O170="",TYPE(O170)&lt;&gt;1),"",IF(OR(BM170="",,INDEX(#REF!,MATCH('一覧（改訂後・学校空調は中規模で表示ver）'!$Q111,#REF!,0),MATCH('一覧（改訂後・学校空調は中規模で表示ver）'!CX$4,#REF!,0))="",INDEX(#REF!,MATCH('一覧（改訂後・学校空調は中規模で表示ver）'!$Q111,#REF!,0),MATCH('一覧（改訂後・学校空調は中規模で表示ver）'!CX$4,#REF!,0))+L170&gt;=BM170),"",IF(OR(BL170="事後保全対応で更新",BL170="事後保全のみ更新せず"),"",INDEX(#REF!,MATCH('一覧（改訂後・学校空調は中規模で表示ver）'!$Q111,#REF!,0),MATCH('一覧（改訂後・学校空調は中規模で表示ver）'!CX$4,#REF!,0))+L170)))</f>
        <v>#REF!</v>
      </c>
      <c r="CY170" s="75" t="e">
        <f>IF(OR(CX170="",$I170=""),"",IF(AND(CX170&lt;&gt;"",$CI170=CX170),INDEX(#REF!,MATCH($I170,#REF!,0),MATCH(CI$4,#REF!,0))+35,INDEX(#REF!,MATCH($I170,#REF!,0),MATCH(CX$4,#REF!,0))))</f>
        <v>#REF!</v>
      </c>
      <c r="CZ170" s="180" t="e">
        <f t="shared" si="155"/>
        <v>#REF!</v>
      </c>
      <c r="DA170" s="75">
        <v>1</v>
      </c>
      <c r="DB170" s="182" t="e">
        <f t="shared" si="156"/>
        <v>#REF!</v>
      </c>
      <c r="DC170" s="109" t="str">
        <f t="shared" si="139"/>
        <v/>
      </c>
      <c r="DD170" s="76" t="str">
        <f t="shared" si="150"/>
        <v/>
      </c>
      <c r="DE170" s="82">
        <v>1</v>
      </c>
      <c r="DF170" s="183" t="str">
        <f t="shared" si="140"/>
        <v/>
      </c>
      <c r="DG170" s="85" t="str">
        <f>IF($DC170="","",INDEX(#REF!,MATCH($I170,#REF!,0),MATCH(DC$4,#REF!,0)))</f>
        <v/>
      </c>
      <c r="DH170" s="184" t="str">
        <f t="shared" si="157"/>
        <v/>
      </c>
      <c r="DI170" s="77">
        <v>3</v>
      </c>
      <c r="DJ170" s="185" t="str">
        <f t="shared" si="158"/>
        <v/>
      </c>
      <c r="DK170" s="78" t="str">
        <f t="shared" si="159"/>
        <v/>
      </c>
      <c r="DL170" s="75" t="str">
        <f>IF(OR(DK170="",$I170=""),"",IF(AND(DK170&lt;&gt;"",$CI170=DK170),INDEX(#REF!,MATCH($I170,#REF!,0),MATCH(DL$4,#REF!,0))+35,INDEX(#REF!,MATCH($I170,#REF!,0),MATCH(DL$4,#REF!,0))))</f>
        <v/>
      </c>
      <c r="DM170" s="180" t="str">
        <f t="shared" si="160"/>
        <v/>
      </c>
      <c r="DN170" s="75">
        <v>1</v>
      </c>
      <c r="DO170" s="181" t="str">
        <f t="shared" si="161"/>
        <v/>
      </c>
      <c r="DP170" s="78" t="str">
        <f t="shared" si="162"/>
        <v/>
      </c>
      <c r="DQ170" s="75" t="str">
        <f>IF(OR(DP170="",$I170=""),"",IF(AND($BM170=DP170,DP170&lt;&gt;""),INDEX(#REF!,MATCH($I170,#REF!,0),MATCH(DQ$4,#REF!,0))+35,INDEX(#REF!,MATCH($I170,#REF!,0),MATCH(DQ$4,#REF!,0))))</f>
        <v/>
      </c>
      <c r="DR170" s="180" t="str">
        <f t="shared" si="163"/>
        <v/>
      </c>
      <c r="DS170" s="75">
        <v>1</v>
      </c>
      <c r="DT170" s="181" t="str">
        <f t="shared" si="164"/>
        <v/>
      </c>
      <c r="DU170" s="78" t="str">
        <f t="shared" si="165"/>
        <v/>
      </c>
      <c r="DV170" s="75" t="str">
        <f>IF(OR(DU170="",$I170=""),"",IF(AND(DU170&lt;&gt;"",$CI170=DU170),INDEX(#REF!,MATCH($I170,#REF!,0),MATCH(DV$4,#REF!,0))+35,INDEX(#REF!,MATCH($I170,#REF!,0),MATCH(DV$4,#REF!,0))))</f>
        <v/>
      </c>
      <c r="DW170" s="180" t="str">
        <f t="shared" si="166"/>
        <v/>
      </c>
      <c r="DX170" s="75">
        <v>1</v>
      </c>
      <c r="DY170" s="154" t="str">
        <f t="shared" si="167"/>
        <v/>
      </c>
      <c r="DZ170" s="508"/>
      <c r="EA170" s="824" t="s">
        <v>626</v>
      </c>
      <c r="EB170" s="808"/>
      <c r="EC170" s="808"/>
      <c r="ED170" s="836" t="s">
        <v>626</v>
      </c>
      <c r="EE170" s="854"/>
      <c r="EF170" s="787"/>
      <c r="EG170" s="788"/>
      <c r="EH170" s="788"/>
      <c r="EI170" s="788"/>
      <c r="EJ170" s="789"/>
      <c r="EK170" s="802"/>
      <c r="EL170" s="792"/>
      <c r="EM170" s="792"/>
      <c r="EN170" s="792"/>
      <c r="EO170" s="790"/>
      <c r="EP170" s="791"/>
      <c r="EQ170" s="788"/>
      <c r="ER170" s="788"/>
      <c r="ES170" s="792"/>
      <c r="ET170" s="790"/>
      <c r="EU170" s="769" t="s">
        <v>627</v>
      </c>
      <c r="EV170" s="770" t="s">
        <v>627</v>
      </c>
      <c r="EW170" s="770" t="s">
        <v>627</v>
      </c>
      <c r="EX170" s="770" t="s">
        <v>627</v>
      </c>
      <c r="EY170" s="800" t="s">
        <v>627</v>
      </c>
      <c r="EZ170" s="769" t="s">
        <v>627</v>
      </c>
      <c r="FA170" s="788"/>
      <c r="FB170" s="788"/>
      <c r="FC170" s="788"/>
      <c r="FD170" s="789"/>
      <c r="FE170" s="787"/>
      <c r="FF170" s="788"/>
      <c r="FG170" s="788"/>
      <c r="FH170" s="788"/>
      <c r="FI170" s="789"/>
      <c r="FJ170" s="867"/>
      <c r="FK170" s="788"/>
      <c r="FL170" s="788"/>
      <c r="FM170" s="788"/>
      <c r="FN170" s="915"/>
      <c r="FO170" s="210"/>
      <c r="FP170" s="43"/>
      <c r="FQ170" s="43"/>
      <c r="FR170" s="55" t="str">
        <f t="shared" si="141"/>
        <v/>
      </c>
      <c r="FS170" s="43"/>
      <c r="FT170" s="56" t="str">
        <f>IF(AR170="","",INDEX($FZ$2:$GD$2,2,MATCH(AR170,#REF!,0)))</f>
        <v/>
      </c>
      <c r="FU170" s="57" t="str">
        <f>IF(AS170="","",INDEX($FZ$2:$GD$2,2,MATCH(AS170,#REF!,0)))</f>
        <v/>
      </c>
      <c r="FV170" s="57" t="str">
        <f>IF(AT170="","",INDEX($FZ$2:$GD$2,2,MATCH(AT170,#REF!,0)))</f>
        <v/>
      </c>
      <c r="FW170" s="57" t="str">
        <f>IF(AU170="","",INDEX($FZ$2:$GD$2,2,MATCH(AU170,#REF!,0)))</f>
        <v/>
      </c>
      <c r="FX170" s="57" t="str">
        <f>IF(AV170="","",INDEX($FZ$2:$GD$2,2,MATCH(AV170,#REF!,0)))</f>
        <v/>
      </c>
      <c r="FY170" s="57" t="str">
        <f>IF(AW170="","",INDEX($FZ$2:$GD$2,2,MATCH(AW170,#REF!,0)))</f>
        <v/>
      </c>
      <c r="FZ170" s="57" t="str">
        <f>IF(AX170="","",INDEX($FZ$2:$GD$2,2,MATCH(AX170,#REF!,0)))</f>
        <v/>
      </c>
      <c r="GA170" s="57" t="str">
        <f>IF(AY170="","",INDEX($FZ$2:$GD$2,2,MATCH(AY170,#REF!,0)))</f>
        <v/>
      </c>
      <c r="GB170" s="57" t="str">
        <f>IF(AZ170="","",INDEX($FZ$2:$GD$2,2,MATCH(AZ170,#REF!,0)))</f>
        <v/>
      </c>
      <c r="GC170" s="58" t="str">
        <f>IF(BA170="","",INDEX($FZ$2:$GD$2,2,MATCH(BA170,#REF!,0)))</f>
        <v/>
      </c>
      <c r="GD170" s="59" t="e">
        <f>SUMPRODUCT(FT170:GC170,#REF!)</f>
        <v>#REF!</v>
      </c>
      <c r="GE170" s="43"/>
      <c r="GF170" s="88" t="str">
        <f t="shared" si="142"/>
        <v/>
      </c>
      <c r="GG170" s="88" t="e">
        <f t="shared" si="143"/>
        <v>#REF!</v>
      </c>
      <c r="GH170" s="88" t="e">
        <f t="shared" si="144"/>
        <v>#REF!</v>
      </c>
      <c r="GI170" s="87" t="e">
        <f t="shared" si="145"/>
        <v>#REF!</v>
      </c>
      <c r="GJ170" s="87" t="str">
        <f t="shared" si="146"/>
        <v/>
      </c>
      <c r="GK170" s="87" t="str">
        <f t="shared" si="147"/>
        <v/>
      </c>
      <c r="GL170" s="87" t="str">
        <f t="shared" si="148"/>
        <v/>
      </c>
      <c r="GM170" s="87" t="str">
        <f t="shared" si="149"/>
        <v/>
      </c>
    </row>
    <row r="171" spans="1:195" s="13" customFormat="1" ht="22.5" customHeight="1" outlineLevel="1">
      <c r="A171" s="1014"/>
      <c r="B171" s="166"/>
      <c r="C171" s="494"/>
      <c r="D171" s="660" t="s">
        <v>374</v>
      </c>
      <c r="E171" s="991" t="s">
        <v>278</v>
      </c>
      <c r="F171" s="688"/>
      <c r="G171" s="688"/>
      <c r="H171" s="688">
        <v>1</v>
      </c>
      <c r="I171" s="663" t="s">
        <v>358</v>
      </c>
      <c r="J171" s="167"/>
      <c r="K171" s="165"/>
      <c r="L171" s="662">
        <v>1979</v>
      </c>
      <c r="M171" s="167" t="str">
        <f t="shared" si="151"/>
        <v>昭54</v>
      </c>
      <c r="N171" s="665">
        <f t="shared" si="134"/>
        <v>41</v>
      </c>
      <c r="O171" s="998">
        <v>226</v>
      </c>
      <c r="P171" s="693" t="s">
        <v>68</v>
      </c>
      <c r="Q171" s="68"/>
      <c r="R171" s="168"/>
      <c r="S171" s="168"/>
      <c r="T171" s="169"/>
      <c r="U171" s="461" t="e">
        <f t="shared" si="168"/>
        <v>#DIV/0!</v>
      </c>
      <c r="V171" s="461" t="e">
        <f t="shared" si="169"/>
        <v>#DIV/0!</v>
      </c>
      <c r="W171" s="462" t="e">
        <f t="shared" si="170"/>
        <v>#DIV/0!</v>
      </c>
      <c r="X171" s="68"/>
      <c r="Y171" s="68"/>
      <c r="Z171" s="68"/>
      <c r="AA171" s="68"/>
      <c r="AB171" s="68"/>
      <c r="AC171" s="79" t="str">
        <f t="shared" si="171"/>
        <v>5: 200㎡以上</v>
      </c>
      <c r="AD171" s="69"/>
      <c r="AE171" s="69" t="str">
        <f t="shared" si="172"/>
        <v/>
      </c>
      <c r="AF171" s="170"/>
      <c r="AG171" s="170"/>
      <c r="AH171" s="171"/>
      <c r="AI171" s="170"/>
      <c r="AJ171" s="170"/>
      <c r="AK171" s="170"/>
      <c r="AL171" s="172"/>
      <c r="AM171" s="172"/>
      <c r="AN171" s="172"/>
      <c r="AO171" s="172"/>
      <c r="AP171" s="173"/>
      <c r="AQ171" s="463" t="str">
        <f t="shared" si="173"/>
        <v/>
      </c>
      <c r="AR171" s="464"/>
      <c r="AS171" s="464"/>
      <c r="AT171" s="464"/>
      <c r="AU171" s="464"/>
      <c r="AV171" s="464"/>
      <c r="AW171" s="464"/>
      <c r="AX171" s="464"/>
      <c r="AY171" s="464"/>
      <c r="AZ171" s="464"/>
      <c r="BA171" s="464"/>
      <c r="BB171" s="68">
        <f t="shared" si="174"/>
        <v>36</v>
      </c>
      <c r="BC171" s="68"/>
      <c r="BD171" s="68">
        <f t="shared" si="175"/>
        <v>36</v>
      </c>
      <c r="BE171" s="69" t="e">
        <f t="shared" si="181"/>
        <v>#REF!</v>
      </c>
      <c r="BF171" s="146"/>
      <c r="BG171" s="465"/>
      <c r="BH171" s="466"/>
      <c r="BI171" s="174"/>
      <c r="BJ171" s="175"/>
      <c r="BK171" s="467"/>
      <c r="BL171" s="465"/>
      <c r="BM171" s="441" t="str">
        <f t="shared" si="177"/>
        <v/>
      </c>
      <c r="BN171" s="663" t="s">
        <v>68</v>
      </c>
      <c r="BO171" s="663">
        <v>1</v>
      </c>
      <c r="BP171" s="441"/>
      <c r="BQ171" s="441"/>
      <c r="BR171" s="663"/>
      <c r="BS171" s="663"/>
      <c r="BT171" s="663"/>
      <c r="BU171" s="663"/>
      <c r="BV171" s="663"/>
      <c r="BW171" s="663"/>
      <c r="BX171" s="663"/>
      <c r="BY171" s="663"/>
      <c r="BZ171" s="441"/>
      <c r="CA171" s="695"/>
      <c r="CB171" s="696"/>
      <c r="CC171" s="499"/>
      <c r="CD171" s="192">
        <v>1</v>
      </c>
      <c r="CE171" s="177" t="str">
        <f>IF($I171="","",IFERROR(INDEX(#REF!,MATCH('一覧（改訂後・学校空調は中規模で表示ver）'!$I112,#REF!,0),MATCH($CD$4,#REF!,0)),""))</f>
        <v/>
      </c>
      <c r="CF171" s="178" t="str">
        <f t="shared" si="179"/>
        <v/>
      </c>
      <c r="CG171" s="176" t="str">
        <f t="shared" si="135"/>
        <v/>
      </c>
      <c r="CH171" s="179"/>
      <c r="CI171" s="106" t="str">
        <f t="shared" si="136"/>
        <v/>
      </c>
      <c r="CJ171" s="75" t="str">
        <f>IF(OR($CI171="",$I171=""),"",INDEX(#REF!,MATCH($I171,#REF!,0),MATCH(CI$4,#REF!,0)))</f>
        <v/>
      </c>
      <c r="CK171" s="180" t="str">
        <f t="shared" si="137"/>
        <v/>
      </c>
      <c r="CL171" s="75">
        <v>1</v>
      </c>
      <c r="CM171" s="181" t="str">
        <f t="shared" si="152"/>
        <v/>
      </c>
      <c r="CN171" s="107" t="e">
        <f>IF(OR(O171="",TYPE(O171)&lt;&gt;1),"",IF(OR(BM171="",INDEX(#REF!,MATCH('一覧（改訂後・学校空調は中規模で表示ver）'!$Q112,#REF!,0),MATCH('一覧（改訂後・学校空調は中規模で表示ver）'!CN$4,#REF!,0))="",INDEX(#REF!,MATCH('一覧（改訂後・学校空調は中規模で表示ver）'!$Q112,#REF!,0),MATCH('一覧（改訂後・学校空調は中規模で表示ver）'!CN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N$4,#REF!,0))+$L171)))</f>
        <v>#REF!</v>
      </c>
      <c r="CO171" s="75" t="e">
        <f>IF(OR(CN171="",$I171=""),"",IF(AND(CN171&lt;&gt;"",$CI171=CN171),INDEX(#REF!,MATCH($I171,#REF!,0),MATCH(CN$4,#REF!,0))+35,INDEX(#REF!,MATCH($I171,#REF!,0),MATCH(CN$4,#REF!,0))))</f>
        <v>#REF!</v>
      </c>
      <c r="CP171" s="180" t="e">
        <f t="shared" si="153"/>
        <v>#REF!</v>
      </c>
      <c r="CQ171" s="75">
        <v>1</v>
      </c>
      <c r="CR171" s="181" t="e">
        <f t="shared" si="154"/>
        <v>#REF!</v>
      </c>
      <c r="CS171" s="107" t="e">
        <f>IF(OR(O171="",TYPE(O171)&lt;&gt;1),"",IF(OR(BM171="",INDEX(#REF!,MATCH('一覧（改訂後・学校空調は中規模で表示ver）'!Q112,#REF!,0),MATCH(CS$4,#REF!,0))="",INDEX(#REF!,MATCH('一覧（改訂後・学校空調は中規模で表示ver）'!Q112,#REF!,0),MATCH(CS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S$4,#REF!,0))+$L171)))</f>
        <v>#REF!</v>
      </c>
      <c r="CT171" s="75" t="e">
        <f>IF(OR(CS171="",$I171=""),"",IF(BL171="中規模のみで残存維持",IF(AND($CI171=CS171,CS171&lt;&gt;""),INDEX(#REF!,MATCH($I171,#REF!,0),MATCH(CN$4,#REF!,0))+35,INDEX(#REF!,MATCH($I171,#REF!,0),MATCH(CN$4,#REF!,0))),IF(AND($CI171=CS171,CS171&lt;&gt;""),INDEX(#REF!,MATCH($I171,#REF!,0),MATCH(CI$4,#REF!,0))+35,INDEX(#REF!,MATCH($I171,#REF!,0),MATCH(CS$4,#REF!,0)))))</f>
        <v>#REF!</v>
      </c>
      <c r="CU171" s="180" t="e">
        <f t="shared" si="138"/>
        <v>#REF!</v>
      </c>
      <c r="CV171" s="75">
        <v>1</v>
      </c>
      <c r="CW171" s="181" t="e">
        <f t="shared" si="180"/>
        <v>#REF!</v>
      </c>
      <c r="CX171" s="107" t="e">
        <f>IF(OR(O171="",TYPE(O171)&lt;&gt;1),"",IF(OR(BM171="",,INDEX(#REF!,MATCH('一覧（改訂後・学校空調は中規模で表示ver）'!$Q112,#REF!,0),MATCH('一覧（改訂後・学校空調は中規模で表示ver）'!CX$4,#REF!,0))="",INDEX(#REF!,MATCH('一覧（改訂後・学校空調は中規模で表示ver）'!$Q112,#REF!,0),MATCH('一覧（改訂後・学校空調は中規模で表示ver）'!CX$4,#REF!,0))+L171&gt;=BM171),"",IF(OR(BL171="事後保全対応で更新",BL171="事後保全のみ更新せず"),"",INDEX(#REF!,MATCH('一覧（改訂後・学校空調は中規模で表示ver）'!$Q112,#REF!,0),MATCH('一覧（改訂後・学校空調は中規模で表示ver）'!CX$4,#REF!,0))+L171)))</f>
        <v>#REF!</v>
      </c>
      <c r="CY171" s="75" t="e">
        <f>IF(OR(CX171="",$I171=""),"",IF(AND(CX171&lt;&gt;"",$CI171=CX171),INDEX(#REF!,MATCH($I171,#REF!,0),MATCH(CI$4,#REF!,0))+35,INDEX(#REF!,MATCH($I171,#REF!,0),MATCH(CX$4,#REF!,0))))</f>
        <v>#REF!</v>
      </c>
      <c r="CZ171" s="180" t="e">
        <f t="shared" si="155"/>
        <v>#REF!</v>
      </c>
      <c r="DA171" s="75">
        <v>1</v>
      </c>
      <c r="DB171" s="182" t="e">
        <f t="shared" si="156"/>
        <v>#REF!</v>
      </c>
      <c r="DC171" s="109" t="str">
        <f t="shared" si="139"/>
        <v/>
      </c>
      <c r="DD171" s="76" t="str">
        <f t="shared" si="150"/>
        <v/>
      </c>
      <c r="DE171" s="82">
        <v>1</v>
      </c>
      <c r="DF171" s="183" t="str">
        <f t="shared" si="140"/>
        <v/>
      </c>
      <c r="DG171" s="85" t="str">
        <f>IF($DC171="","",INDEX(#REF!,MATCH($I171,#REF!,0),MATCH(DC$4,#REF!,0)))</f>
        <v/>
      </c>
      <c r="DH171" s="184" t="str">
        <f t="shared" si="157"/>
        <v/>
      </c>
      <c r="DI171" s="77">
        <v>3</v>
      </c>
      <c r="DJ171" s="185" t="str">
        <f t="shared" si="158"/>
        <v/>
      </c>
      <c r="DK171" s="78" t="str">
        <f t="shared" si="159"/>
        <v/>
      </c>
      <c r="DL171" s="75" t="str">
        <f>IF(OR(DK171="",$I171=""),"",IF(AND(DK171&lt;&gt;"",$CI171=DK171),INDEX(#REF!,MATCH($I171,#REF!,0),MATCH(DL$4,#REF!,0))+35,INDEX(#REF!,MATCH($I171,#REF!,0),MATCH(DL$4,#REF!,0))))</f>
        <v/>
      </c>
      <c r="DM171" s="180" t="str">
        <f t="shared" si="160"/>
        <v/>
      </c>
      <c r="DN171" s="75">
        <v>1</v>
      </c>
      <c r="DO171" s="181" t="str">
        <f t="shared" si="161"/>
        <v/>
      </c>
      <c r="DP171" s="78" t="str">
        <f t="shared" si="162"/>
        <v/>
      </c>
      <c r="DQ171" s="75" t="str">
        <f>IF(OR(DP171="",$I171=""),"",IF(AND($BM171=DP171,DP171&lt;&gt;""),INDEX(#REF!,MATCH($I171,#REF!,0),MATCH(DQ$4,#REF!,0))+35,INDEX(#REF!,MATCH($I171,#REF!,0),MATCH(DQ$4,#REF!,0))))</f>
        <v/>
      </c>
      <c r="DR171" s="180" t="str">
        <f t="shared" si="163"/>
        <v/>
      </c>
      <c r="DS171" s="75">
        <v>1</v>
      </c>
      <c r="DT171" s="181" t="str">
        <f t="shared" si="164"/>
        <v/>
      </c>
      <c r="DU171" s="78" t="str">
        <f t="shared" si="165"/>
        <v/>
      </c>
      <c r="DV171" s="75" t="str">
        <f>IF(OR(DU171="",$I171=""),"",IF(AND(DU171&lt;&gt;"",$CI171=DU171),INDEX(#REF!,MATCH($I171,#REF!,0),MATCH(DV$4,#REF!,0))+35,INDEX(#REF!,MATCH($I171,#REF!,0),MATCH(DV$4,#REF!,0))))</f>
        <v/>
      </c>
      <c r="DW171" s="180" t="str">
        <f t="shared" si="166"/>
        <v/>
      </c>
      <c r="DX171" s="75">
        <v>1</v>
      </c>
      <c r="DY171" s="154" t="str">
        <f t="shared" si="167"/>
        <v/>
      </c>
      <c r="DZ171" s="508"/>
      <c r="EA171" s="824" t="s">
        <v>626</v>
      </c>
      <c r="EB171" s="808"/>
      <c r="EC171" s="808"/>
      <c r="ED171" s="836" t="s">
        <v>626</v>
      </c>
      <c r="EE171" s="854"/>
      <c r="EF171" s="787"/>
      <c r="EG171" s="788"/>
      <c r="EH171" s="788"/>
      <c r="EI171" s="788"/>
      <c r="EJ171" s="789"/>
      <c r="EK171" s="802"/>
      <c r="EL171" s="792"/>
      <c r="EM171" s="792"/>
      <c r="EN171" s="792"/>
      <c r="EO171" s="790"/>
      <c r="EP171" s="791"/>
      <c r="EQ171" s="788"/>
      <c r="ER171" s="788"/>
      <c r="ES171" s="792"/>
      <c r="ET171" s="790"/>
      <c r="EU171" s="769" t="s">
        <v>627</v>
      </c>
      <c r="EV171" s="770" t="s">
        <v>627</v>
      </c>
      <c r="EW171" s="770" t="s">
        <v>627</v>
      </c>
      <c r="EX171" s="770" t="s">
        <v>627</v>
      </c>
      <c r="EY171" s="800" t="s">
        <v>627</v>
      </c>
      <c r="EZ171" s="769" t="s">
        <v>627</v>
      </c>
      <c r="FA171" s="788"/>
      <c r="FB171" s="788"/>
      <c r="FC171" s="788"/>
      <c r="FD171" s="789"/>
      <c r="FE171" s="787"/>
      <c r="FF171" s="788"/>
      <c r="FG171" s="788"/>
      <c r="FH171" s="788"/>
      <c r="FI171" s="789"/>
      <c r="FJ171" s="867"/>
      <c r="FK171" s="788"/>
      <c r="FL171" s="788"/>
      <c r="FM171" s="788"/>
      <c r="FN171" s="915"/>
      <c r="FO171" s="210"/>
      <c r="FP171" s="43"/>
      <c r="FQ171" s="43"/>
      <c r="FR171" s="55" t="str">
        <f t="shared" si="141"/>
        <v/>
      </c>
      <c r="FS171" s="43"/>
      <c r="FT171" s="56" t="str">
        <f>IF(AR171="","",INDEX($FZ$2:$GD$2,2,MATCH(AR171,#REF!,0)))</f>
        <v/>
      </c>
      <c r="FU171" s="57" t="str">
        <f>IF(AS171="","",INDEX($FZ$2:$GD$2,2,MATCH(AS171,#REF!,0)))</f>
        <v/>
      </c>
      <c r="FV171" s="57" t="str">
        <f>IF(AT171="","",INDEX($FZ$2:$GD$2,2,MATCH(AT171,#REF!,0)))</f>
        <v/>
      </c>
      <c r="FW171" s="57" t="str">
        <f>IF(AU171="","",INDEX($FZ$2:$GD$2,2,MATCH(AU171,#REF!,0)))</f>
        <v/>
      </c>
      <c r="FX171" s="57" t="str">
        <f>IF(AV171="","",INDEX($FZ$2:$GD$2,2,MATCH(AV171,#REF!,0)))</f>
        <v/>
      </c>
      <c r="FY171" s="57" t="str">
        <f>IF(AW171="","",INDEX($FZ$2:$GD$2,2,MATCH(AW171,#REF!,0)))</f>
        <v/>
      </c>
      <c r="FZ171" s="57" t="str">
        <f>IF(AX171="","",INDEX($FZ$2:$GD$2,2,MATCH(AX171,#REF!,0)))</f>
        <v/>
      </c>
      <c r="GA171" s="57" t="str">
        <f>IF(AY171="","",INDEX($FZ$2:$GD$2,2,MATCH(AY171,#REF!,0)))</f>
        <v/>
      </c>
      <c r="GB171" s="57" t="str">
        <f>IF(AZ171="","",INDEX($FZ$2:$GD$2,2,MATCH(AZ171,#REF!,0)))</f>
        <v/>
      </c>
      <c r="GC171" s="58" t="str">
        <f>IF(BA171="","",INDEX($FZ$2:$GD$2,2,MATCH(BA171,#REF!,0)))</f>
        <v/>
      </c>
      <c r="GD171" s="59" t="e">
        <f>SUMPRODUCT(FT171:GC171,#REF!)</f>
        <v>#REF!</v>
      </c>
      <c r="GE171" s="43"/>
      <c r="GF171" s="88" t="str">
        <f t="shared" si="142"/>
        <v/>
      </c>
      <c r="GG171" s="88" t="e">
        <f t="shared" si="143"/>
        <v>#REF!</v>
      </c>
      <c r="GH171" s="88" t="e">
        <f t="shared" si="144"/>
        <v>#REF!</v>
      </c>
      <c r="GI171" s="87" t="e">
        <f t="shared" si="145"/>
        <v>#REF!</v>
      </c>
      <c r="GJ171" s="87" t="str">
        <f t="shared" si="146"/>
        <v/>
      </c>
      <c r="GK171" s="87" t="str">
        <f t="shared" si="147"/>
        <v/>
      </c>
      <c r="GL171" s="87" t="str">
        <f t="shared" si="148"/>
        <v/>
      </c>
      <c r="GM171" s="87" t="str">
        <f t="shared" si="149"/>
        <v/>
      </c>
    </row>
    <row r="172" spans="1:195" s="13" customFormat="1" ht="22.5" customHeight="1" outlineLevel="1">
      <c r="A172" s="1014"/>
      <c r="B172" s="166"/>
      <c r="C172" s="494"/>
      <c r="D172" s="660" t="s">
        <v>374</v>
      </c>
      <c r="E172" s="991" t="s">
        <v>279</v>
      </c>
      <c r="F172" s="688"/>
      <c r="G172" s="688"/>
      <c r="H172" s="688">
        <v>1</v>
      </c>
      <c r="I172" s="663" t="s">
        <v>358</v>
      </c>
      <c r="J172" s="167"/>
      <c r="K172" s="165"/>
      <c r="L172" s="662">
        <v>1980</v>
      </c>
      <c r="M172" s="167" t="str">
        <f t="shared" si="151"/>
        <v>昭55</v>
      </c>
      <c r="N172" s="665">
        <f t="shared" si="134"/>
        <v>40</v>
      </c>
      <c r="O172" s="998">
        <v>1668</v>
      </c>
      <c r="P172" s="693" t="s">
        <v>68</v>
      </c>
      <c r="Q172" s="68"/>
      <c r="R172" s="168"/>
      <c r="S172" s="168"/>
      <c r="T172" s="169"/>
      <c r="U172" s="461" t="e">
        <f t="shared" si="168"/>
        <v>#DIV/0!</v>
      </c>
      <c r="V172" s="461" t="e">
        <f t="shared" si="169"/>
        <v>#DIV/0!</v>
      </c>
      <c r="W172" s="462" t="e">
        <f t="shared" si="170"/>
        <v>#DIV/0!</v>
      </c>
      <c r="X172" s="68"/>
      <c r="Y172" s="68"/>
      <c r="Z172" s="68"/>
      <c r="AA172" s="68"/>
      <c r="AB172" s="68"/>
      <c r="AC172" s="79" t="str">
        <f t="shared" si="171"/>
        <v>3: 1,000㎡以上</v>
      </c>
      <c r="AD172" s="69"/>
      <c r="AE172" s="69" t="str">
        <f t="shared" si="172"/>
        <v/>
      </c>
      <c r="AF172" s="170"/>
      <c r="AG172" s="170"/>
      <c r="AH172" s="171"/>
      <c r="AI172" s="170"/>
      <c r="AJ172" s="170"/>
      <c r="AK172" s="170"/>
      <c r="AL172" s="172"/>
      <c r="AM172" s="172"/>
      <c r="AN172" s="172"/>
      <c r="AO172" s="172"/>
      <c r="AP172" s="173"/>
      <c r="AQ172" s="463" t="str">
        <f t="shared" si="173"/>
        <v/>
      </c>
      <c r="AR172" s="464"/>
      <c r="AS172" s="464"/>
      <c r="AT172" s="464"/>
      <c r="AU172" s="464"/>
      <c r="AV172" s="464"/>
      <c r="AW172" s="464"/>
      <c r="AX172" s="464"/>
      <c r="AY172" s="464"/>
      <c r="AZ172" s="464"/>
      <c r="BA172" s="464"/>
      <c r="BB172" s="68">
        <f t="shared" si="174"/>
        <v>35</v>
      </c>
      <c r="BC172" s="68"/>
      <c r="BD172" s="68">
        <f t="shared" si="175"/>
        <v>35</v>
      </c>
      <c r="BE172" s="69" t="e">
        <f t="shared" si="181"/>
        <v>#REF!</v>
      </c>
      <c r="BF172" s="146"/>
      <c r="BG172" s="465"/>
      <c r="BH172" s="466"/>
      <c r="BI172" s="174"/>
      <c r="BJ172" s="175"/>
      <c r="BK172" s="467"/>
      <c r="BL172" s="465"/>
      <c r="BM172" s="441" t="str">
        <f t="shared" si="177"/>
        <v/>
      </c>
      <c r="BN172" s="663" t="s">
        <v>68</v>
      </c>
      <c r="BO172" s="663">
        <v>2</v>
      </c>
      <c r="BP172" s="441"/>
      <c r="BQ172" s="441"/>
      <c r="BR172" s="663"/>
      <c r="BS172" s="663"/>
      <c r="BT172" s="663"/>
      <c r="BU172" s="663"/>
      <c r="BV172" s="663"/>
      <c r="BW172" s="663"/>
      <c r="BX172" s="663"/>
      <c r="BY172" s="663"/>
      <c r="BZ172" s="441"/>
      <c r="CA172" s="695"/>
      <c r="CB172" s="696"/>
      <c r="CC172" s="499"/>
      <c r="CD172" s="192">
        <v>1</v>
      </c>
      <c r="CE172" s="177" t="str">
        <f>IF($I172="","",IFERROR(INDEX(#REF!,MATCH('一覧（改訂後・学校空調は中規模で表示ver）'!$I113,#REF!,0),MATCH($CD$4,#REF!,0)),""))</f>
        <v/>
      </c>
      <c r="CF172" s="178" t="str">
        <f t="shared" si="179"/>
        <v/>
      </c>
      <c r="CG172" s="176" t="str">
        <f t="shared" si="135"/>
        <v/>
      </c>
      <c r="CH172" s="179"/>
      <c r="CI172" s="106" t="str">
        <f t="shared" si="136"/>
        <v/>
      </c>
      <c r="CJ172" s="75" t="str">
        <f>IF(OR($CI172="",$I172=""),"",INDEX(#REF!,MATCH($I172,#REF!,0),MATCH(CI$4,#REF!,0)))</f>
        <v/>
      </c>
      <c r="CK172" s="180" t="str">
        <f t="shared" si="137"/>
        <v/>
      </c>
      <c r="CL172" s="75">
        <v>1</v>
      </c>
      <c r="CM172" s="181" t="str">
        <f t="shared" si="152"/>
        <v/>
      </c>
      <c r="CN172" s="107" t="e">
        <f>IF(OR(O172="",TYPE(O172)&lt;&gt;1),"",IF(OR(BM172="",INDEX(#REF!,MATCH('一覧（改訂後・学校空調は中規模で表示ver）'!$Q113,#REF!,0),MATCH('一覧（改訂後・学校空調は中規模で表示ver）'!CN$4,#REF!,0))="",INDEX(#REF!,MATCH('一覧（改訂後・学校空調は中規模で表示ver）'!$Q113,#REF!,0),MATCH('一覧（改訂後・学校空調は中規模で表示ver）'!CN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N$4,#REF!,0))+$L172)))</f>
        <v>#REF!</v>
      </c>
      <c r="CO172" s="75" t="e">
        <f>IF(OR(CN172="",$I172=""),"",IF(AND(CN172&lt;&gt;"",$CI172=CN172),INDEX(#REF!,MATCH($I172,#REF!,0),MATCH(CN$4,#REF!,0))+35,INDEX(#REF!,MATCH($I172,#REF!,0),MATCH(CN$4,#REF!,0))))</f>
        <v>#REF!</v>
      </c>
      <c r="CP172" s="180" t="e">
        <f t="shared" si="153"/>
        <v>#REF!</v>
      </c>
      <c r="CQ172" s="75">
        <v>1</v>
      </c>
      <c r="CR172" s="181" t="e">
        <f t="shared" si="154"/>
        <v>#REF!</v>
      </c>
      <c r="CS172" s="107" t="e">
        <f>IF(OR(O172="",TYPE(O172)&lt;&gt;1),"",IF(OR(BM172="",INDEX(#REF!,MATCH('一覧（改訂後・学校空調は中規模で表示ver）'!Q113,#REF!,0),MATCH(CS$4,#REF!,0))="",INDEX(#REF!,MATCH('一覧（改訂後・学校空調は中規模で表示ver）'!Q113,#REF!,0),MATCH(CS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S$4,#REF!,0))+$L172)))</f>
        <v>#REF!</v>
      </c>
      <c r="CT172" s="75" t="e">
        <f>IF(OR(CS172="",$I172=""),"",IF(BL172="中規模のみで残存維持",IF(AND($CI172=CS172,CS172&lt;&gt;""),INDEX(#REF!,MATCH($I172,#REF!,0),MATCH(CN$4,#REF!,0))+35,INDEX(#REF!,MATCH($I172,#REF!,0),MATCH(CN$4,#REF!,0))),IF(AND($CI172=CS172,CS172&lt;&gt;""),INDEX(#REF!,MATCH($I172,#REF!,0),MATCH(CI$4,#REF!,0))+35,INDEX(#REF!,MATCH($I172,#REF!,0),MATCH(CS$4,#REF!,0)))))</f>
        <v>#REF!</v>
      </c>
      <c r="CU172" s="180" t="e">
        <f t="shared" si="138"/>
        <v>#REF!</v>
      </c>
      <c r="CV172" s="75">
        <v>1</v>
      </c>
      <c r="CW172" s="181" t="e">
        <f t="shared" si="180"/>
        <v>#REF!</v>
      </c>
      <c r="CX172" s="107" t="e">
        <f>IF(OR(O172="",TYPE(O172)&lt;&gt;1),"",IF(OR(BM172="",,INDEX(#REF!,MATCH('一覧（改訂後・学校空調は中規模で表示ver）'!$Q113,#REF!,0),MATCH('一覧（改訂後・学校空調は中規模で表示ver）'!CX$4,#REF!,0))="",INDEX(#REF!,MATCH('一覧（改訂後・学校空調は中規模で表示ver）'!$Q113,#REF!,0),MATCH('一覧（改訂後・学校空調は中規模で表示ver）'!CX$4,#REF!,0))+L172&gt;=BM172),"",IF(OR(BL172="事後保全対応で更新",BL172="事後保全のみ更新せず"),"",INDEX(#REF!,MATCH('一覧（改訂後・学校空調は中規模で表示ver）'!$Q113,#REF!,0),MATCH('一覧（改訂後・学校空調は中規模で表示ver）'!CX$4,#REF!,0))+L172)))</f>
        <v>#REF!</v>
      </c>
      <c r="CY172" s="75" t="e">
        <f>IF(OR(CX172="",$I172=""),"",IF(AND(CX172&lt;&gt;"",$CI172=CX172),INDEX(#REF!,MATCH($I172,#REF!,0),MATCH(CI$4,#REF!,0))+35,INDEX(#REF!,MATCH($I172,#REF!,0),MATCH(CX$4,#REF!,0))))</f>
        <v>#REF!</v>
      </c>
      <c r="CZ172" s="180" t="e">
        <f t="shared" si="155"/>
        <v>#REF!</v>
      </c>
      <c r="DA172" s="75">
        <v>1</v>
      </c>
      <c r="DB172" s="182" t="e">
        <f t="shared" si="156"/>
        <v>#REF!</v>
      </c>
      <c r="DC172" s="109" t="str">
        <f t="shared" si="139"/>
        <v/>
      </c>
      <c r="DD172" s="76" t="str">
        <f t="shared" si="150"/>
        <v/>
      </c>
      <c r="DE172" s="82">
        <v>1</v>
      </c>
      <c r="DF172" s="183" t="str">
        <f t="shared" si="140"/>
        <v/>
      </c>
      <c r="DG172" s="85" t="str">
        <f>IF($DC172="","",INDEX(#REF!,MATCH($I172,#REF!,0),MATCH(DC$4,#REF!,0)))</f>
        <v/>
      </c>
      <c r="DH172" s="184" t="str">
        <f t="shared" si="157"/>
        <v/>
      </c>
      <c r="DI172" s="77">
        <v>3</v>
      </c>
      <c r="DJ172" s="185" t="str">
        <f t="shared" si="158"/>
        <v/>
      </c>
      <c r="DK172" s="78" t="str">
        <f t="shared" si="159"/>
        <v/>
      </c>
      <c r="DL172" s="75" t="str">
        <f>IF(OR(DK172="",$I172=""),"",IF(AND(DK172&lt;&gt;"",$CI172=DK172),INDEX(#REF!,MATCH($I172,#REF!,0),MATCH(DL$4,#REF!,0))+35,INDEX(#REF!,MATCH($I172,#REF!,0),MATCH(DL$4,#REF!,0))))</f>
        <v/>
      </c>
      <c r="DM172" s="180" t="str">
        <f t="shared" si="160"/>
        <v/>
      </c>
      <c r="DN172" s="75">
        <v>1</v>
      </c>
      <c r="DO172" s="181" t="str">
        <f t="shared" si="161"/>
        <v/>
      </c>
      <c r="DP172" s="78" t="str">
        <f t="shared" si="162"/>
        <v/>
      </c>
      <c r="DQ172" s="75" t="str">
        <f>IF(OR(DP172="",$I172=""),"",IF(AND($BM172=DP172,DP172&lt;&gt;""),INDEX(#REF!,MATCH($I172,#REF!,0),MATCH(DQ$4,#REF!,0))+35,INDEX(#REF!,MATCH($I172,#REF!,0),MATCH(DQ$4,#REF!,0))))</f>
        <v/>
      </c>
      <c r="DR172" s="180" t="str">
        <f t="shared" si="163"/>
        <v/>
      </c>
      <c r="DS172" s="75">
        <v>1</v>
      </c>
      <c r="DT172" s="181" t="str">
        <f t="shared" si="164"/>
        <v/>
      </c>
      <c r="DU172" s="78" t="str">
        <f t="shared" si="165"/>
        <v/>
      </c>
      <c r="DV172" s="75" t="str">
        <f>IF(OR(DU172="",$I172=""),"",IF(AND(DU172&lt;&gt;"",$CI172=DU172),INDEX(#REF!,MATCH($I172,#REF!,0),MATCH(DV$4,#REF!,0))+35,INDEX(#REF!,MATCH($I172,#REF!,0),MATCH(DV$4,#REF!,0))))</f>
        <v/>
      </c>
      <c r="DW172" s="180" t="str">
        <f t="shared" si="166"/>
        <v/>
      </c>
      <c r="DX172" s="75">
        <v>1</v>
      </c>
      <c r="DY172" s="154" t="str">
        <f t="shared" si="167"/>
        <v/>
      </c>
      <c r="DZ172" s="508"/>
      <c r="EA172" s="824" t="s">
        <v>626</v>
      </c>
      <c r="EB172" s="808"/>
      <c r="EC172" s="808"/>
      <c r="ED172" s="836" t="s">
        <v>626</v>
      </c>
      <c r="EE172" s="854"/>
      <c r="EF172" s="787"/>
      <c r="EG172" s="788"/>
      <c r="EH172" s="788"/>
      <c r="EI172" s="788"/>
      <c r="EJ172" s="789"/>
      <c r="EK172" s="802"/>
      <c r="EL172" s="792"/>
      <c r="EM172" s="792"/>
      <c r="EN172" s="792"/>
      <c r="EO172" s="790"/>
      <c r="EP172" s="791"/>
      <c r="EQ172" s="788"/>
      <c r="ER172" s="788"/>
      <c r="ES172" s="792"/>
      <c r="ET172" s="790"/>
      <c r="EU172" s="769" t="s">
        <v>627</v>
      </c>
      <c r="EV172" s="770" t="s">
        <v>627</v>
      </c>
      <c r="EW172" s="770" t="s">
        <v>627</v>
      </c>
      <c r="EX172" s="770" t="s">
        <v>627</v>
      </c>
      <c r="EY172" s="800" t="s">
        <v>627</v>
      </c>
      <c r="EZ172" s="769" t="s">
        <v>627</v>
      </c>
      <c r="FA172" s="788"/>
      <c r="FB172" s="788"/>
      <c r="FC172" s="788"/>
      <c r="FD172" s="789"/>
      <c r="FE172" s="787"/>
      <c r="FF172" s="788"/>
      <c r="FG172" s="788"/>
      <c r="FH172" s="788"/>
      <c r="FI172" s="789"/>
      <c r="FJ172" s="867"/>
      <c r="FK172" s="788"/>
      <c r="FL172" s="788"/>
      <c r="FM172" s="788"/>
      <c r="FN172" s="915"/>
      <c r="FO172" s="210"/>
      <c r="FP172" s="43"/>
      <c r="FQ172" s="43"/>
      <c r="FR172" s="55" t="str">
        <f t="shared" si="141"/>
        <v/>
      </c>
      <c r="FS172" s="43"/>
      <c r="FT172" s="56" t="str">
        <f>IF(AR172="","",INDEX($FZ$2:$GD$2,2,MATCH(AR172,#REF!,0)))</f>
        <v/>
      </c>
      <c r="FU172" s="57" t="str">
        <f>IF(AS172="","",INDEX($FZ$2:$GD$2,2,MATCH(AS172,#REF!,0)))</f>
        <v/>
      </c>
      <c r="FV172" s="57" t="str">
        <f>IF(AT172="","",INDEX($FZ$2:$GD$2,2,MATCH(AT172,#REF!,0)))</f>
        <v/>
      </c>
      <c r="FW172" s="57" t="str">
        <f>IF(AU172="","",INDEX($FZ$2:$GD$2,2,MATCH(AU172,#REF!,0)))</f>
        <v/>
      </c>
      <c r="FX172" s="57" t="str">
        <f>IF(AV172="","",INDEX($FZ$2:$GD$2,2,MATCH(AV172,#REF!,0)))</f>
        <v/>
      </c>
      <c r="FY172" s="57" t="str">
        <f>IF(AW172="","",INDEX($FZ$2:$GD$2,2,MATCH(AW172,#REF!,0)))</f>
        <v/>
      </c>
      <c r="FZ172" s="57" t="str">
        <f>IF(AX172="","",INDEX($FZ$2:$GD$2,2,MATCH(AX172,#REF!,0)))</f>
        <v/>
      </c>
      <c r="GA172" s="57" t="str">
        <f>IF(AY172="","",INDEX($FZ$2:$GD$2,2,MATCH(AY172,#REF!,0)))</f>
        <v/>
      </c>
      <c r="GB172" s="57" t="str">
        <f>IF(AZ172="","",INDEX($FZ$2:$GD$2,2,MATCH(AZ172,#REF!,0)))</f>
        <v/>
      </c>
      <c r="GC172" s="58" t="str">
        <f>IF(BA172="","",INDEX($FZ$2:$GD$2,2,MATCH(BA172,#REF!,0)))</f>
        <v/>
      </c>
      <c r="GD172" s="59" t="e">
        <f>SUMPRODUCT(FT172:GC172,#REF!)</f>
        <v>#REF!</v>
      </c>
      <c r="GE172" s="43"/>
      <c r="GF172" s="88" t="str">
        <f t="shared" si="142"/>
        <v/>
      </c>
      <c r="GG172" s="88" t="e">
        <f t="shared" si="143"/>
        <v>#REF!</v>
      </c>
      <c r="GH172" s="88" t="e">
        <f t="shared" si="144"/>
        <v>#REF!</v>
      </c>
      <c r="GI172" s="87" t="e">
        <f t="shared" si="145"/>
        <v>#REF!</v>
      </c>
      <c r="GJ172" s="87" t="str">
        <f t="shared" si="146"/>
        <v/>
      </c>
      <c r="GK172" s="87" t="str">
        <f t="shared" si="147"/>
        <v/>
      </c>
      <c r="GL172" s="87" t="str">
        <f t="shared" si="148"/>
        <v/>
      </c>
      <c r="GM172" s="87" t="str">
        <f t="shared" si="149"/>
        <v/>
      </c>
    </row>
    <row r="173" spans="1:195" s="13" customFormat="1" ht="22.5" customHeight="1" outlineLevel="1">
      <c r="A173" s="1014"/>
      <c r="B173" s="166"/>
      <c r="C173" s="494"/>
      <c r="D173" s="660" t="s">
        <v>374</v>
      </c>
      <c r="E173" s="991" t="s">
        <v>280</v>
      </c>
      <c r="F173" s="688"/>
      <c r="G173" s="688"/>
      <c r="H173" s="688">
        <v>1</v>
      </c>
      <c r="I173" s="663" t="s">
        <v>358</v>
      </c>
      <c r="J173" s="167"/>
      <c r="K173" s="165"/>
      <c r="L173" s="662">
        <v>1980</v>
      </c>
      <c r="M173" s="167" t="str">
        <f t="shared" si="151"/>
        <v>昭55</v>
      </c>
      <c r="N173" s="665">
        <f t="shared" si="134"/>
        <v>40</v>
      </c>
      <c r="O173" s="998">
        <v>134</v>
      </c>
      <c r="P173" s="693" t="s">
        <v>70</v>
      </c>
      <c r="Q173" s="68"/>
      <c r="R173" s="168"/>
      <c r="S173" s="168"/>
      <c r="T173" s="169"/>
      <c r="U173" s="461" t="e">
        <f t="shared" si="168"/>
        <v>#DIV/0!</v>
      </c>
      <c r="V173" s="461" t="e">
        <f t="shared" si="169"/>
        <v>#DIV/0!</v>
      </c>
      <c r="W173" s="462" t="e">
        <f t="shared" si="170"/>
        <v>#DIV/0!</v>
      </c>
      <c r="X173" s="68"/>
      <c r="Y173" s="68"/>
      <c r="Z173" s="68"/>
      <c r="AA173" s="68"/>
      <c r="AB173" s="68"/>
      <c r="AC173" s="79" t="str">
        <f t="shared" si="171"/>
        <v>6: 100㎡以上</v>
      </c>
      <c r="AD173" s="69"/>
      <c r="AE173" s="69" t="str">
        <f t="shared" si="172"/>
        <v/>
      </c>
      <c r="AF173" s="170"/>
      <c r="AG173" s="170"/>
      <c r="AH173" s="171"/>
      <c r="AI173" s="170"/>
      <c r="AJ173" s="170"/>
      <c r="AK173" s="170"/>
      <c r="AL173" s="172"/>
      <c r="AM173" s="172"/>
      <c r="AN173" s="172"/>
      <c r="AO173" s="172"/>
      <c r="AP173" s="173"/>
      <c r="AQ173" s="463" t="str">
        <f t="shared" si="173"/>
        <v/>
      </c>
      <c r="AR173" s="464"/>
      <c r="AS173" s="464"/>
      <c r="AT173" s="464"/>
      <c r="AU173" s="464"/>
      <c r="AV173" s="464"/>
      <c r="AW173" s="464"/>
      <c r="AX173" s="464"/>
      <c r="AY173" s="464"/>
      <c r="AZ173" s="464"/>
      <c r="BA173" s="464"/>
      <c r="BB173" s="68">
        <f t="shared" si="174"/>
        <v>35</v>
      </c>
      <c r="BC173" s="68"/>
      <c r="BD173" s="68">
        <f t="shared" si="175"/>
        <v>35</v>
      </c>
      <c r="BE173" s="69" t="e">
        <f t="shared" si="181"/>
        <v>#REF!</v>
      </c>
      <c r="BF173" s="146"/>
      <c r="BG173" s="465"/>
      <c r="BH173" s="466"/>
      <c r="BI173" s="174"/>
      <c r="BJ173" s="175"/>
      <c r="BK173" s="467"/>
      <c r="BL173" s="465"/>
      <c r="BM173" s="441" t="str">
        <f t="shared" si="177"/>
        <v/>
      </c>
      <c r="BN173" s="663" t="s">
        <v>70</v>
      </c>
      <c r="BO173" s="663">
        <v>1</v>
      </c>
      <c r="BP173" s="441"/>
      <c r="BQ173" s="441"/>
      <c r="BR173" s="663"/>
      <c r="BS173" s="663"/>
      <c r="BT173" s="663"/>
      <c r="BU173" s="663"/>
      <c r="BV173" s="663"/>
      <c r="BW173" s="663"/>
      <c r="BX173" s="663"/>
      <c r="BY173" s="663"/>
      <c r="BZ173" s="441"/>
      <c r="CA173" s="695"/>
      <c r="CB173" s="696"/>
      <c r="CC173" s="499"/>
      <c r="CD173" s="192">
        <v>1</v>
      </c>
      <c r="CE173" s="177" t="str">
        <f>IF($I173="","",IFERROR(INDEX(#REF!,MATCH('一覧（改訂後・学校空調は中規模で表示ver）'!$I114,#REF!,0),MATCH($CD$4,#REF!,0)),""))</f>
        <v/>
      </c>
      <c r="CF173" s="178" t="str">
        <f t="shared" si="179"/>
        <v/>
      </c>
      <c r="CG173" s="176" t="str">
        <f t="shared" si="135"/>
        <v/>
      </c>
      <c r="CH173" s="179"/>
      <c r="CI173" s="106" t="str">
        <f t="shared" si="136"/>
        <v/>
      </c>
      <c r="CJ173" s="75" t="str">
        <f>IF(OR($CI173="",$I173=""),"",INDEX(#REF!,MATCH($I173,#REF!,0),MATCH(CI$4,#REF!,0)))</f>
        <v/>
      </c>
      <c r="CK173" s="180" t="str">
        <f t="shared" si="137"/>
        <v/>
      </c>
      <c r="CL173" s="75">
        <v>1</v>
      </c>
      <c r="CM173" s="181" t="str">
        <f t="shared" si="152"/>
        <v/>
      </c>
      <c r="CN173" s="107" t="e">
        <f>IF(OR(O173="",TYPE(O173)&lt;&gt;1),"",IF(OR(BM173="",INDEX(#REF!,MATCH('一覧（改訂後・学校空調は中規模で表示ver）'!$Q114,#REF!,0),MATCH('一覧（改訂後・学校空調は中規模で表示ver）'!CN$4,#REF!,0))="",INDEX(#REF!,MATCH('一覧（改訂後・学校空調は中規模で表示ver）'!$Q114,#REF!,0),MATCH('一覧（改訂後・学校空調は中規模で表示ver）'!CN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N$4,#REF!,0))+$L173)))</f>
        <v>#REF!</v>
      </c>
      <c r="CO173" s="75" t="e">
        <f>IF(OR(CN173="",$I173=""),"",IF(AND(CN173&lt;&gt;"",$CI173=CN173),INDEX(#REF!,MATCH($I173,#REF!,0),MATCH(CN$4,#REF!,0))+35,INDEX(#REF!,MATCH($I173,#REF!,0),MATCH(CN$4,#REF!,0))))</f>
        <v>#REF!</v>
      </c>
      <c r="CP173" s="180" t="e">
        <f t="shared" si="153"/>
        <v>#REF!</v>
      </c>
      <c r="CQ173" s="75">
        <v>1</v>
      </c>
      <c r="CR173" s="181" t="e">
        <f t="shared" si="154"/>
        <v>#REF!</v>
      </c>
      <c r="CS173" s="107" t="e">
        <f>IF(OR(O173="",TYPE(O173)&lt;&gt;1),"",IF(OR(BM173="",INDEX(#REF!,MATCH('一覧（改訂後・学校空調は中規模で表示ver）'!Q114,#REF!,0),MATCH(CS$4,#REF!,0))="",INDEX(#REF!,MATCH('一覧（改訂後・学校空調は中規模で表示ver）'!Q114,#REF!,0),MATCH(CS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S$4,#REF!,0))+$L173)))</f>
        <v>#REF!</v>
      </c>
      <c r="CT173" s="75" t="e">
        <f>IF(OR(CS173="",$I173=""),"",IF(BL173="中規模のみで残存維持",IF(AND($CI173=CS173,CS173&lt;&gt;""),INDEX(#REF!,MATCH($I173,#REF!,0),MATCH(CN$4,#REF!,0))+35,INDEX(#REF!,MATCH($I173,#REF!,0),MATCH(CN$4,#REF!,0))),IF(AND($CI173=CS173,CS173&lt;&gt;""),INDEX(#REF!,MATCH($I173,#REF!,0),MATCH(CI$4,#REF!,0))+35,INDEX(#REF!,MATCH($I173,#REF!,0),MATCH(CS$4,#REF!,0)))))</f>
        <v>#REF!</v>
      </c>
      <c r="CU173" s="180" t="e">
        <f t="shared" si="138"/>
        <v>#REF!</v>
      </c>
      <c r="CV173" s="75">
        <v>1</v>
      </c>
      <c r="CW173" s="181" t="e">
        <f t="shared" si="180"/>
        <v>#REF!</v>
      </c>
      <c r="CX173" s="107" t="e">
        <f>IF(OR(O173="",TYPE(O173)&lt;&gt;1),"",IF(OR(BM173="",,INDEX(#REF!,MATCH('一覧（改訂後・学校空調は中規模で表示ver）'!$Q114,#REF!,0),MATCH('一覧（改訂後・学校空調は中規模で表示ver）'!CX$4,#REF!,0))="",INDEX(#REF!,MATCH('一覧（改訂後・学校空調は中規模で表示ver）'!$Q114,#REF!,0),MATCH('一覧（改訂後・学校空調は中規模で表示ver）'!CX$4,#REF!,0))+L173&gt;=BM173),"",IF(OR(BL173="事後保全対応で更新",BL173="事後保全のみ更新せず"),"",INDEX(#REF!,MATCH('一覧（改訂後・学校空調は中規模で表示ver）'!$Q114,#REF!,0),MATCH('一覧（改訂後・学校空調は中規模で表示ver）'!CX$4,#REF!,0))+L173)))</f>
        <v>#REF!</v>
      </c>
      <c r="CY173" s="75" t="e">
        <f>IF(OR(CX173="",$I173=""),"",IF(AND(CX173&lt;&gt;"",$CI173=CX173),INDEX(#REF!,MATCH($I173,#REF!,0),MATCH(CI$4,#REF!,0))+35,INDEX(#REF!,MATCH($I173,#REF!,0),MATCH(CX$4,#REF!,0))))</f>
        <v>#REF!</v>
      </c>
      <c r="CZ173" s="180" t="e">
        <f t="shared" si="155"/>
        <v>#REF!</v>
      </c>
      <c r="DA173" s="75">
        <v>1</v>
      </c>
      <c r="DB173" s="182" t="e">
        <f t="shared" si="156"/>
        <v>#REF!</v>
      </c>
      <c r="DC173" s="109" t="str">
        <f t="shared" si="139"/>
        <v/>
      </c>
      <c r="DD173" s="76" t="str">
        <f t="shared" si="150"/>
        <v/>
      </c>
      <c r="DE173" s="82">
        <v>1</v>
      </c>
      <c r="DF173" s="183" t="str">
        <f t="shared" si="140"/>
        <v/>
      </c>
      <c r="DG173" s="85" t="str">
        <f>IF($DC173="","",INDEX(#REF!,MATCH($I173,#REF!,0),MATCH(DC$4,#REF!,0)))</f>
        <v/>
      </c>
      <c r="DH173" s="184" t="str">
        <f t="shared" si="157"/>
        <v/>
      </c>
      <c r="DI173" s="77">
        <v>3</v>
      </c>
      <c r="DJ173" s="185" t="str">
        <f t="shared" si="158"/>
        <v/>
      </c>
      <c r="DK173" s="78" t="str">
        <f t="shared" si="159"/>
        <v/>
      </c>
      <c r="DL173" s="75" t="str">
        <f>IF(OR(DK173="",$I173=""),"",IF(AND(DK173&lt;&gt;"",$CI173=DK173),INDEX(#REF!,MATCH($I173,#REF!,0),MATCH(DL$4,#REF!,0))+35,INDEX(#REF!,MATCH($I173,#REF!,0),MATCH(DL$4,#REF!,0))))</f>
        <v/>
      </c>
      <c r="DM173" s="180" t="str">
        <f t="shared" si="160"/>
        <v/>
      </c>
      <c r="DN173" s="75">
        <v>1</v>
      </c>
      <c r="DO173" s="181" t="str">
        <f t="shared" si="161"/>
        <v/>
      </c>
      <c r="DP173" s="78" t="str">
        <f t="shared" si="162"/>
        <v/>
      </c>
      <c r="DQ173" s="75" t="str">
        <f>IF(OR(DP173="",$I173=""),"",IF(AND($BM173=DP173,DP173&lt;&gt;""),INDEX(#REF!,MATCH($I173,#REF!,0),MATCH(DQ$4,#REF!,0))+35,INDEX(#REF!,MATCH($I173,#REF!,0),MATCH(DQ$4,#REF!,0))))</f>
        <v/>
      </c>
      <c r="DR173" s="180" t="str">
        <f t="shared" si="163"/>
        <v/>
      </c>
      <c r="DS173" s="75">
        <v>1</v>
      </c>
      <c r="DT173" s="181" t="str">
        <f t="shared" si="164"/>
        <v/>
      </c>
      <c r="DU173" s="78" t="str">
        <f t="shared" si="165"/>
        <v/>
      </c>
      <c r="DV173" s="75" t="str">
        <f>IF(OR(DU173="",$I173=""),"",IF(AND(DU173&lt;&gt;"",$CI173=DU173),INDEX(#REF!,MATCH($I173,#REF!,0),MATCH(DV$4,#REF!,0))+35,INDEX(#REF!,MATCH($I173,#REF!,0),MATCH(DV$4,#REF!,0))))</f>
        <v/>
      </c>
      <c r="DW173" s="180" t="str">
        <f t="shared" si="166"/>
        <v/>
      </c>
      <c r="DX173" s="75">
        <v>1</v>
      </c>
      <c r="DY173" s="154" t="str">
        <f t="shared" si="167"/>
        <v/>
      </c>
      <c r="DZ173" s="508"/>
      <c r="EA173" s="820" t="s">
        <v>626</v>
      </c>
      <c r="EB173" s="808"/>
      <c r="EC173" s="808"/>
      <c r="ED173" s="836" t="s">
        <v>626</v>
      </c>
      <c r="EE173" s="854"/>
      <c r="EF173" s="787"/>
      <c r="EG173" s="788"/>
      <c r="EH173" s="788"/>
      <c r="EI173" s="788"/>
      <c r="EJ173" s="789"/>
      <c r="EK173" s="802"/>
      <c r="EL173" s="792"/>
      <c r="EM173" s="792"/>
      <c r="EN173" s="792"/>
      <c r="EO173" s="790"/>
      <c r="EP173" s="791"/>
      <c r="EQ173" s="788"/>
      <c r="ER173" s="788"/>
      <c r="ES173" s="792"/>
      <c r="ET173" s="790"/>
      <c r="EU173" s="769" t="s">
        <v>627</v>
      </c>
      <c r="EV173" s="770" t="s">
        <v>627</v>
      </c>
      <c r="EW173" s="770" t="s">
        <v>627</v>
      </c>
      <c r="EX173" s="770" t="s">
        <v>627</v>
      </c>
      <c r="EY173" s="800" t="s">
        <v>627</v>
      </c>
      <c r="EZ173" s="769" t="s">
        <v>627</v>
      </c>
      <c r="FA173" s="788"/>
      <c r="FB173" s="788"/>
      <c r="FC173" s="788"/>
      <c r="FD173" s="789"/>
      <c r="FE173" s="787"/>
      <c r="FF173" s="867"/>
      <c r="FG173" s="788"/>
      <c r="FH173" s="788"/>
      <c r="FI173" s="789"/>
      <c r="FJ173" s="867"/>
      <c r="FK173" s="788"/>
      <c r="FL173" s="788"/>
      <c r="FM173" s="788"/>
      <c r="FN173" s="915"/>
      <c r="FO173" s="210"/>
      <c r="FP173" s="43"/>
      <c r="FQ173" s="43"/>
      <c r="FR173" s="55" t="str">
        <f t="shared" si="141"/>
        <v/>
      </c>
      <c r="FS173" s="43"/>
      <c r="FT173" s="56" t="str">
        <f>IF(AR173="","",INDEX($FZ$2:$GD$2,2,MATCH(AR173,#REF!,0)))</f>
        <v/>
      </c>
      <c r="FU173" s="57" t="str">
        <f>IF(AS173="","",INDEX($FZ$2:$GD$2,2,MATCH(AS173,#REF!,0)))</f>
        <v/>
      </c>
      <c r="FV173" s="57" t="str">
        <f>IF(AT173="","",INDEX($FZ$2:$GD$2,2,MATCH(AT173,#REF!,0)))</f>
        <v/>
      </c>
      <c r="FW173" s="57" t="str">
        <f>IF(AU173="","",INDEX($FZ$2:$GD$2,2,MATCH(AU173,#REF!,0)))</f>
        <v/>
      </c>
      <c r="FX173" s="57" t="str">
        <f>IF(AV173="","",INDEX($FZ$2:$GD$2,2,MATCH(AV173,#REF!,0)))</f>
        <v/>
      </c>
      <c r="FY173" s="57" t="str">
        <f>IF(AW173="","",INDEX($FZ$2:$GD$2,2,MATCH(AW173,#REF!,0)))</f>
        <v/>
      </c>
      <c r="FZ173" s="57" t="str">
        <f>IF(AX173="","",INDEX($FZ$2:$GD$2,2,MATCH(AX173,#REF!,0)))</f>
        <v/>
      </c>
      <c r="GA173" s="57" t="str">
        <f>IF(AY173="","",INDEX($FZ$2:$GD$2,2,MATCH(AY173,#REF!,0)))</f>
        <v/>
      </c>
      <c r="GB173" s="57" t="str">
        <f>IF(AZ173="","",INDEX($FZ$2:$GD$2,2,MATCH(AZ173,#REF!,0)))</f>
        <v/>
      </c>
      <c r="GC173" s="58" t="str">
        <f>IF(BA173="","",INDEX($FZ$2:$GD$2,2,MATCH(BA173,#REF!,0)))</f>
        <v/>
      </c>
      <c r="GD173" s="59" t="e">
        <f>SUMPRODUCT(FT173:GC173,#REF!)</f>
        <v>#REF!</v>
      </c>
      <c r="GE173" s="43"/>
      <c r="GF173" s="88" t="str">
        <f t="shared" si="142"/>
        <v/>
      </c>
      <c r="GG173" s="88" t="e">
        <f t="shared" si="143"/>
        <v>#REF!</v>
      </c>
      <c r="GH173" s="88" t="e">
        <f t="shared" si="144"/>
        <v>#REF!</v>
      </c>
      <c r="GI173" s="87" t="e">
        <f t="shared" si="145"/>
        <v>#REF!</v>
      </c>
      <c r="GJ173" s="87" t="str">
        <f t="shared" si="146"/>
        <v/>
      </c>
      <c r="GK173" s="87" t="str">
        <f t="shared" si="147"/>
        <v/>
      </c>
      <c r="GL173" s="87" t="str">
        <f t="shared" si="148"/>
        <v/>
      </c>
      <c r="GM173" s="87" t="str">
        <f t="shared" si="149"/>
        <v/>
      </c>
    </row>
    <row r="174" spans="1:195" s="13" customFormat="1" ht="22.5" customHeight="1" outlineLevel="1">
      <c r="A174" s="1014"/>
      <c r="B174" s="166"/>
      <c r="C174" s="494"/>
      <c r="D174" s="660" t="s">
        <v>374</v>
      </c>
      <c r="E174" s="991" t="s">
        <v>281</v>
      </c>
      <c r="F174" s="688"/>
      <c r="G174" s="688"/>
      <c r="H174" s="688">
        <v>1</v>
      </c>
      <c r="I174" s="663" t="s">
        <v>358</v>
      </c>
      <c r="J174" s="167"/>
      <c r="K174" s="165"/>
      <c r="L174" s="662">
        <v>1988</v>
      </c>
      <c r="M174" s="167" t="str">
        <f t="shared" si="151"/>
        <v>昭63</v>
      </c>
      <c r="N174" s="665">
        <f t="shared" si="134"/>
        <v>32</v>
      </c>
      <c r="O174" s="998">
        <v>985</v>
      </c>
      <c r="P174" s="693" t="s">
        <v>70</v>
      </c>
      <c r="Q174" s="68"/>
      <c r="R174" s="168"/>
      <c r="S174" s="168"/>
      <c r="T174" s="169"/>
      <c r="U174" s="461" t="e">
        <f t="shared" si="168"/>
        <v>#DIV/0!</v>
      </c>
      <c r="V174" s="461" t="e">
        <f t="shared" si="169"/>
        <v>#DIV/0!</v>
      </c>
      <c r="W174" s="462" t="e">
        <f t="shared" si="170"/>
        <v>#DIV/0!</v>
      </c>
      <c r="X174" s="68"/>
      <c r="Y174" s="68"/>
      <c r="Z174" s="68"/>
      <c r="AA174" s="68"/>
      <c r="AB174" s="68"/>
      <c r="AC174" s="79" t="str">
        <f t="shared" si="171"/>
        <v>4: 500㎡以上</v>
      </c>
      <c r="AD174" s="69"/>
      <c r="AE174" s="69" t="str">
        <f t="shared" si="172"/>
        <v/>
      </c>
      <c r="AF174" s="170"/>
      <c r="AG174" s="170"/>
      <c r="AH174" s="171"/>
      <c r="AI174" s="170"/>
      <c r="AJ174" s="170"/>
      <c r="AK174" s="170"/>
      <c r="AL174" s="172"/>
      <c r="AM174" s="172"/>
      <c r="AN174" s="172"/>
      <c r="AO174" s="172"/>
      <c r="AP174" s="173"/>
      <c r="AQ174" s="463" t="str">
        <f t="shared" si="173"/>
        <v/>
      </c>
      <c r="AR174" s="464"/>
      <c r="AS174" s="464"/>
      <c r="AT174" s="464"/>
      <c r="AU174" s="464"/>
      <c r="AV174" s="464"/>
      <c r="AW174" s="464"/>
      <c r="AX174" s="464"/>
      <c r="AY174" s="464"/>
      <c r="AZ174" s="464"/>
      <c r="BA174" s="464"/>
      <c r="BB174" s="68">
        <f t="shared" si="174"/>
        <v>27</v>
      </c>
      <c r="BC174" s="68"/>
      <c r="BD174" s="68">
        <f t="shared" si="175"/>
        <v>27</v>
      </c>
      <c r="BE174" s="69" t="e">
        <f t="shared" si="181"/>
        <v>#REF!</v>
      </c>
      <c r="BF174" s="146"/>
      <c r="BG174" s="465"/>
      <c r="BH174" s="466"/>
      <c r="BI174" s="174"/>
      <c r="BJ174" s="175"/>
      <c r="BK174" s="467"/>
      <c r="BL174" s="465"/>
      <c r="BM174" s="441" t="str">
        <f t="shared" si="177"/>
        <v/>
      </c>
      <c r="BN174" s="663" t="s">
        <v>70</v>
      </c>
      <c r="BO174" s="661">
        <v>1</v>
      </c>
      <c r="BP174" s="441"/>
      <c r="BQ174" s="441"/>
      <c r="BR174" s="663"/>
      <c r="BS174" s="663"/>
      <c r="BT174" s="663"/>
      <c r="BU174" s="663"/>
      <c r="BV174" s="663"/>
      <c r="BW174" s="663"/>
      <c r="BX174" s="663"/>
      <c r="BY174" s="663"/>
      <c r="BZ174" s="441"/>
      <c r="CA174" s="695"/>
      <c r="CB174" s="696"/>
      <c r="CC174" s="499"/>
      <c r="CD174" s="192">
        <v>1</v>
      </c>
      <c r="CE174" s="177" t="str">
        <f>IF($I174="","",IFERROR(INDEX(#REF!,MATCH('一覧（改訂後・学校空調は中規模で表示ver）'!$I115,#REF!,0),MATCH($CD$4,#REF!,0)),""))</f>
        <v/>
      </c>
      <c r="CF174" s="178" t="str">
        <f t="shared" si="179"/>
        <v/>
      </c>
      <c r="CG174" s="176" t="str">
        <f t="shared" si="135"/>
        <v/>
      </c>
      <c r="CH174" s="179"/>
      <c r="CI174" s="106" t="str">
        <f t="shared" si="136"/>
        <v/>
      </c>
      <c r="CJ174" s="75" t="str">
        <f>IF(OR($CI174="",$I174=""),"",INDEX(#REF!,MATCH($I174,#REF!,0),MATCH(CI$4,#REF!,0)))</f>
        <v/>
      </c>
      <c r="CK174" s="180" t="str">
        <f t="shared" si="137"/>
        <v/>
      </c>
      <c r="CL174" s="75">
        <v>1</v>
      </c>
      <c r="CM174" s="181" t="str">
        <f t="shared" si="152"/>
        <v/>
      </c>
      <c r="CN174" s="107" t="e">
        <f>IF(OR(O174="",TYPE(O174)&lt;&gt;1),"",IF(OR(BM174="",INDEX(#REF!,MATCH('一覧（改訂後・学校空調は中規模で表示ver）'!$Q115,#REF!,0),MATCH('一覧（改訂後・学校空調は中規模で表示ver）'!CN$4,#REF!,0))="",INDEX(#REF!,MATCH('一覧（改訂後・学校空調は中規模で表示ver）'!$Q115,#REF!,0),MATCH('一覧（改訂後・学校空調は中規模で表示ver）'!CN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N$4,#REF!,0))+$L174)))</f>
        <v>#REF!</v>
      </c>
      <c r="CO174" s="75" t="e">
        <f>IF(OR(CN174="",$I174=""),"",IF(AND(CN174&lt;&gt;"",$CI174=CN174),INDEX(#REF!,MATCH($I174,#REF!,0),MATCH(CN$4,#REF!,0))+35,INDEX(#REF!,MATCH($I174,#REF!,0),MATCH(CN$4,#REF!,0))))</f>
        <v>#REF!</v>
      </c>
      <c r="CP174" s="180" t="e">
        <f t="shared" si="153"/>
        <v>#REF!</v>
      </c>
      <c r="CQ174" s="75">
        <v>1</v>
      </c>
      <c r="CR174" s="181" t="e">
        <f t="shared" si="154"/>
        <v>#REF!</v>
      </c>
      <c r="CS174" s="107" t="e">
        <f>IF(OR(O174="",TYPE(O174)&lt;&gt;1),"",IF(OR(BM174="",INDEX(#REF!,MATCH('一覧（改訂後・学校空調は中規模で表示ver）'!Q115,#REF!,0),MATCH(CS$4,#REF!,0))="",INDEX(#REF!,MATCH('一覧（改訂後・学校空調は中規模で表示ver）'!Q115,#REF!,0),MATCH(CS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S$4,#REF!,0))+$L174)))</f>
        <v>#REF!</v>
      </c>
      <c r="CT174" s="75" t="e">
        <f>IF(OR(CS174="",$I174=""),"",IF(BL174="中規模のみで残存維持",IF(AND($CI174=CS174,CS174&lt;&gt;""),INDEX(#REF!,MATCH($I174,#REF!,0),MATCH(CN$4,#REF!,0))+35,INDEX(#REF!,MATCH($I174,#REF!,0),MATCH(CN$4,#REF!,0))),IF(AND($CI174=CS174,CS174&lt;&gt;""),INDEX(#REF!,MATCH($I174,#REF!,0),MATCH(CI$4,#REF!,0))+35,INDEX(#REF!,MATCH($I174,#REF!,0),MATCH(CS$4,#REF!,0)))))</f>
        <v>#REF!</v>
      </c>
      <c r="CU174" s="180" t="e">
        <f t="shared" si="138"/>
        <v>#REF!</v>
      </c>
      <c r="CV174" s="75">
        <v>1</v>
      </c>
      <c r="CW174" s="181" t="e">
        <f t="shared" si="180"/>
        <v>#REF!</v>
      </c>
      <c r="CX174" s="107" t="e">
        <f>IF(OR(O174="",TYPE(O174)&lt;&gt;1),"",IF(OR(BM174="",,INDEX(#REF!,MATCH('一覧（改訂後・学校空調は中規模で表示ver）'!$Q115,#REF!,0),MATCH('一覧（改訂後・学校空調は中規模で表示ver）'!CX$4,#REF!,0))="",INDEX(#REF!,MATCH('一覧（改訂後・学校空調は中規模で表示ver）'!$Q115,#REF!,0),MATCH('一覧（改訂後・学校空調は中規模で表示ver）'!CX$4,#REF!,0))+L174&gt;=BM174),"",IF(OR(BL174="事後保全対応で更新",BL174="事後保全のみ更新せず"),"",INDEX(#REF!,MATCH('一覧（改訂後・学校空調は中規模で表示ver）'!$Q115,#REF!,0),MATCH('一覧（改訂後・学校空調は中規模で表示ver）'!CX$4,#REF!,0))+L174)))</f>
        <v>#REF!</v>
      </c>
      <c r="CY174" s="75" t="e">
        <f>IF(OR(CX174="",$I174=""),"",IF(AND(CX174&lt;&gt;"",$CI174=CX174),INDEX(#REF!,MATCH($I174,#REF!,0),MATCH(CI$4,#REF!,0))+35,INDEX(#REF!,MATCH($I174,#REF!,0),MATCH(CX$4,#REF!,0))))</f>
        <v>#REF!</v>
      </c>
      <c r="CZ174" s="180" t="e">
        <f t="shared" si="155"/>
        <v>#REF!</v>
      </c>
      <c r="DA174" s="75">
        <v>1</v>
      </c>
      <c r="DB174" s="182" t="e">
        <f t="shared" si="156"/>
        <v>#REF!</v>
      </c>
      <c r="DC174" s="109" t="str">
        <f t="shared" si="139"/>
        <v/>
      </c>
      <c r="DD174" s="76" t="str">
        <f t="shared" si="150"/>
        <v/>
      </c>
      <c r="DE174" s="82">
        <v>1</v>
      </c>
      <c r="DF174" s="183" t="str">
        <f t="shared" si="140"/>
        <v/>
      </c>
      <c r="DG174" s="85" t="str">
        <f>IF($DC174="","",INDEX(#REF!,MATCH($I174,#REF!,0),MATCH(DC$4,#REF!,0)))</f>
        <v/>
      </c>
      <c r="DH174" s="184" t="str">
        <f t="shared" si="157"/>
        <v/>
      </c>
      <c r="DI174" s="77">
        <v>3</v>
      </c>
      <c r="DJ174" s="185" t="str">
        <f t="shared" si="158"/>
        <v/>
      </c>
      <c r="DK174" s="78" t="str">
        <f t="shared" si="159"/>
        <v/>
      </c>
      <c r="DL174" s="75" t="str">
        <f>IF(OR(DK174="",$I174=""),"",IF(AND(DK174&lt;&gt;"",$CI174=DK174),INDEX(#REF!,MATCH($I174,#REF!,0),MATCH(DL$4,#REF!,0))+35,INDEX(#REF!,MATCH($I174,#REF!,0),MATCH(DL$4,#REF!,0))))</f>
        <v/>
      </c>
      <c r="DM174" s="180" t="str">
        <f t="shared" si="160"/>
        <v/>
      </c>
      <c r="DN174" s="75">
        <v>1</v>
      </c>
      <c r="DO174" s="181" t="str">
        <f t="shared" si="161"/>
        <v/>
      </c>
      <c r="DP174" s="78" t="str">
        <f t="shared" si="162"/>
        <v/>
      </c>
      <c r="DQ174" s="75" t="str">
        <f>IF(OR(DP174="",$I174=""),"",IF(AND($BM174=DP174,DP174&lt;&gt;""),INDEX(#REF!,MATCH($I174,#REF!,0),MATCH(DQ$4,#REF!,0))+35,INDEX(#REF!,MATCH($I174,#REF!,0),MATCH(DQ$4,#REF!,0))))</f>
        <v/>
      </c>
      <c r="DR174" s="180" t="str">
        <f t="shared" si="163"/>
        <v/>
      </c>
      <c r="DS174" s="75">
        <v>1</v>
      </c>
      <c r="DT174" s="181" t="str">
        <f t="shared" si="164"/>
        <v/>
      </c>
      <c r="DU174" s="78" t="str">
        <f t="shared" si="165"/>
        <v/>
      </c>
      <c r="DV174" s="75" t="str">
        <f>IF(OR(DU174="",$I174=""),"",IF(AND(DU174&lt;&gt;"",$CI174=DU174),INDEX(#REF!,MATCH($I174,#REF!,0),MATCH(DV$4,#REF!,0))+35,INDEX(#REF!,MATCH($I174,#REF!,0),MATCH(DV$4,#REF!,0))))</f>
        <v/>
      </c>
      <c r="DW174" s="180" t="str">
        <f t="shared" si="166"/>
        <v/>
      </c>
      <c r="DX174" s="75">
        <v>1</v>
      </c>
      <c r="DY174" s="154" t="str">
        <f t="shared" si="167"/>
        <v/>
      </c>
      <c r="DZ174" s="508"/>
      <c r="EA174" s="824" t="s">
        <v>626</v>
      </c>
      <c r="EB174" s="808"/>
      <c r="EC174" s="808"/>
      <c r="ED174" s="816"/>
      <c r="EE174" s="854"/>
      <c r="EF174" s="787"/>
      <c r="EG174" s="788"/>
      <c r="EH174" s="788"/>
      <c r="EI174" s="788"/>
      <c r="EJ174" s="789"/>
      <c r="EK174" s="787"/>
      <c r="EL174" s="767" t="s">
        <v>623</v>
      </c>
      <c r="EM174" s="767" t="s">
        <v>623</v>
      </c>
      <c r="EN174" s="792"/>
      <c r="EO174" s="789"/>
      <c r="EP174" s="787"/>
      <c r="EQ174" s="788"/>
      <c r="ER174" s="792"/>
      <c r="ES174" s="749"/>
      <c r="ET174" s="751"/>
      <c r="EU174" s="791"/>
      <c r="EV174" s="788"/>
      <c r="EW174" s="788"/>
      <c r="EX174" s="788"/>
      <c r="EY174" s="789"/>
      <c r="EZ174" s="787"/>
      <c r="FA174" s="788"/>
      <c r="FB174" s="788"/>
      <c r="FC174" s="788"/>
      <c r="FD174" s="789"/>
      <c r="FE174" s="765"/>
      <c r="FF174" s="897" t="s">
        <v>625</v>
      </c>
      <c r="FG174" s="810" t="s">
        <v>625</v>
      </c>
      <c r="FH174" s="792"/>
      <c r="FI174" s="790"/>
      <c r="FJ174" s="867"/>
      <c r="FK174" s="835"/>
      <c r="FL174" s="835"/>
      <c r="FM174" s="835"/>
      <c r="FN174" s="992"/>
      <c r="FO174" s="210"/>
      <c r="FP174" s="43"/>
      <c r="FQ174" s="43"/>
      <c r="FR174" s="55" t="str">
        <f t="shared" si="141"/>
        <v/>
      </c>
      <c r="FS174" s="43"/>
      <c r="FT174" s="56" t="str">
        <f>IF(AR174="","",INDEX($FZ$2:$GD$2,2,MATCH(AR174,#REF!,0)))</f>
        <v/>
      </c>
      <c r="FU174" s="57" t="str">
        <f>IF(AS174="","",INDEX($FZ$2:$GD$2,2,MATCH(AS174,#REF!,0)))</f>
        <v/>
      </c>
      <c r="FV174" s="57" t="str">
        <f>IF(AT174="","",INDEX($FZ$2:$GD$2,2,MATCH(AT174,#REF!,0)))</f>
        <v/>
      </c>
      <c r="FW174" s="57" t="str">
        <f>IF(AU174="","",INDEX($FZ$2:$GD$2,2,MATCH(AU174,#REF!,0)))</f>
        <v/>
      </c>
      <c r="FX174" s="57" t="str">
        <f>IF(AV174="","",INDEX($FZ$2:$GD$2,2,MATCH(AV174,#REF!,0)))</f>
        <v/>
      </c>
      <c r="FY174" s="57" t="str">
        <f>IF(AW174="","",INDEX($FZ$2:$GD$2,2,MATCH(AW174,#REF!,0)))</f>
        <v/>
      </c>
      <c r="FZ174" s="57" t="str">
        <f>IF(AX174="","",INDEX($FZ$2:$GD$2,2,MATCH(AX174,#REF!,0)))</f>
        <v/>
      </c>
      <c r="GA174" s="57" t="str">
        <f>IF(AY174="","",INDEX($FZ$2:$GD$2,2,MATCH(AY174,#REF!,0)))</f>
        <v/>
      </c>
      <c r="GB174" s="57" t="str">
        <f>IF(AZ174="","",INDEX($FZ$2:$GD$2,2,MATCH(AZ174,#REF!,0)))</f>
        <v/>
      </c>
      <c r="GC174" s="58" t="str">
        <f>IF(BA174="","",INDEX($FZ$2:$GD$2,2,MATCH(BA174,#REF!,0)))</f>
        <v/>
      </c>
      <c r="GD174" s="59" t="e">
        <f>SUMPRODUCT(FT174:GC174,#REF!)</f>
        <v>#REF!</v>
      </c>
      <c r="GE174" s="43"/>
      <c r="GF174" s="88" t="str">
        <f t="shared" si="142"/>
        <v/>
      </c>
      <c r="GG174" s="88" t="e">
        <f t="shared" si="143"/>
        <v>#REF!</v>
      </c>
      <c r="GH174" s="88" t="e">
        <f t="shared" si="144"/>
        <v>#REF!</v>
      </c>
      <c r="GI174" s="87" t="e">
        <f t="shared" si="145"/>
        <v>#REF!</v>
      </c>
      <c r="GJ174" s="87" t="str">
        <f t="shared" si="146"/>
        <v/>
      </c>
      <c r="GK174" s="87" t="str">
        <f t="shared" si="147"/>
        <v/>
      </c>
      <c r="GL174" s="87" t="str">
        <f t="shared" si="148"/>
        <v/>
      </c>
      <c r="GM174" s="87" t="str">
        <f t="shared" si="149"/>
        <v/>
      </c>
    </row>
    <row r="175" spans="1:195" s="13" customFormat="1" ht="22.5" customHeight="1" outlineLevel="1">
      <c r="A175" s="1014"/>
      <c r="B175" s="166"/>
      <c r="C175" s="494"/>
      <c r="D175" s="666" t="s">
        <v>523</v>
      </c>
      <c r="E175" s="1003" t="s">
        <v>582</v>
      </c>
      <c r="F175" s="688"/>
      <c r="G175" s="688"/>
      <c r="H175" s="688">
        <v>1</v>
      </c>
      <c r="I175" s="661" t="s">
        <v>358</v>
      </c>
      <c r="J175" s="167"/>
      <c r="K175" s="165"/>
      <c r="L175" s="665">
        <v>2014</v>
      </c>
      <c r="M175" s="167" t="str">
        <f t="shared" si="151"/>
        <v>平26</v>
      </c>
      <c r="N175" s="665">
        <f t="shared" si="134"/>
        <v>6</v>
      </c>
      <c r="O175" s="995">
        <v>425</v>
      </c>
      <c r="P175" s="694" t="s">
        <v>70</v>
      </c>
      <c r="Q175" s="68"/>
      <c r="R175" s="168"/>
      <c r="S175" s="168"/>
      <c r="T175" s="169"/>
      <c r="U175" s="461" t="e">
        <f t="shared" si="168"/>
        <v>#DIV/0!</v>
      </c>
      <c r="V175" s="461" t="e">
        <f t="shared" si="169"/>
        <v>#DIV/0!</v>
      </c>
      <c r="W175" s="462" t="e">
        <f t="shared" si="170"/>
        <v>#DIV/0!</v>
      </c>
      <c r="X175" s="68"/>
      <c r="Y175" s="68"/>
      <c r="Z175" s="68"/>
      <c r="AA175" s="68"/>
      <c r="AB175" s="68"/>
      <c r="AC175" s="79" t="str">
        <f t="shared" si="171"/>
        <v>5: 200㎡以上</v>
      </c>
      <c r="AD175" s="69"/>
      <c r="AE175" s="69" t="str">
        <f t="shared" si="172"/>
        <v/>
      </c>
      <c r="AF175" s="170"/>
      <c r="AG175" s="170"/>
      <c r="AH175" s="171"/>
      <c r="AI175" s="170"/>
      <c r="AJ175" s="170"/>
      <c r="AK175" s="170"/>
      <c r="AL175" s="172"/>
      <c r="AM175" s="172"/>
      <c r="AN175" s="172"/>
      <c r="AO175" s="172"/>
      <c r="AP175" s="173"/>
      <c r="AQ175" s="463" t="str">
        <f t="shared" si="173"/>
        <v/>
      </c>
      <c r="AR175" s="464"/>
      <c r="AS175" s="464"/>
      <c r="AT175" s="464"/>
      <c r="AU175" s="464"/>
      <c r="AV175" s="464"/>
      <c r="AW175" s="464"/>
      <c r="AX175" s="464"/>
      <c r="AY175" s="464"/>
      <c r="AZ175" s="464"/>
      <c r="BA175" s="464"/>
      <c r="BB175" s="68">
        <f t="shared" si="174"/>
        <v>1</v>
      </c>
      <c r="BC175" s="68"/>
      <c r="BD175" s="68">
        <f t="shared" si="175"/>
        <v>1</v>
      </c>
      <c r="BE175" s="69" t="e">
        <f t="shared" si="181"/>
        <v>#REF!</v>
      </c>
      <c r="BF175" s="146"/>
      <c r="BG175" s="465"/>
      <c r="BH175" s="466"/>
      <c r="BI175" s="174"/>
      <c r="BJ175" s="175"/>
      <c r="BK175" s="467"/>
      <c r="BL175" s="465"/>
      <c r="BM175" s="441" t="str">
        <f t="shared" si="177"/>
        <v/>
      </c>
      <c r="BN175" s="661" t="s">
        <v>70</v>
      </c>
      <c r="BO175" s="1022">
        <v>1</v>
      </c>
      <c r="BP175" s="441"/>
      <c r="BQ175" s="441"/>
      <c r="BR175" s="663"/>
      <c r="BS175" s="663"/>
      <c r="BT175" s="663"/>
      <c r="BU175" s="663"/>
      <c r="BV175" s="663"/>
      <c r="BW175" s="663"/>
      <c r="BX175" s="663"/>
      <c r="BY175" s="663"/>
      <c r="BZ175" s="441"/>
      <c r="CA175" s="695"/>
      <c r="CB175" s="696"/>
      <c r="CC175" s="499"/>
      <c r="CD175" s="192">
        <v>1</v>
      </c>
      <c r="CE175" s="177" t="str">
        <f>IF($I175="","",IFERROR(INDEX(#REF!,MATCH('一覧（改訂後・学校空調は中規模で表示ver）'!$I116,#REF!,0),MATCH($CD$4,#REF!,0)),""))</f>
        <v/>
      </c>
      <c r="CF175" s="178" t="str">
        <f t="shared" si="179"/>
        <v/>
      </c>
      <c r="CG175" s="176" t="str">
        <f t="shared" si="135"/>
        <v/>
      </c>
      <c r="CH175" s="179"/>
      <c r="CI175" s="106" t="str">
        <f t="shared" si="136"/>
        <v/>
      </c>
      <c r="CJ175" s="75" t="str">
        <f>IF(OR($CI175="",$I175=""),"",INDEX(#REF!,MATCH($I175,#REF!,0),MATCH(CI$4,#REF!,0)))</f>
        <v/>
      </c>
      <c r="CK175" s="180" t="str">
        <f t="shared" si="137"/>
        <v/>
      </c>
      <c r="CL175" s="75">
        <v>1</v>
      </c>
      <c r="CM175" s="181" t="str">
        <f t="shared" si="152"/>
        <v/>
      </c>
      <c r="CN175" s="107" t="e">
        <f>IF(OR(O175="",TYPE(O175)&lt;&gt;1),"",IF(OR(BM175="",INDEX(#REF!,MATCH('一覧（改訂後・学校空調は中規模で表示ver）'!$Q116,#REF!,0),MATCH('一覧（改訂後・学校空調は中規模で表示ver）'!CN$4,#REF!,0))="",INDEX(#REF!,MATCH('一覧（改訂後・学校空調は中規模で表示ver）'!$Q116,#REF!,0),MATCH('一覧（改訂後・学校空調は中規模で表示ver）'!CN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N$4,#REF!,0))+$L175)))</f>
        <v>#REF!</v>
      </c>
      <c r="CO175" s="75" t="e">
        <f>IF(OR(CN175="",$I175=""),"",IF(AND(CN175&lt;&gt;"",$CI175=CN175),INDEX(#REF!,MATCH($I175,#REF!,0),MATCH(CN$4,#REF!,0))+35,INDEX(#REF!,MATCH($I175,#REF!,0),MATCH(CN$4,#REF!,0))))</f>
        <v>#REF!</v>
      </c>
      <c r="CP175" s="180" t="e">
        <f t="shared" si="153"/>
        <v>#REF!</v>
      </c>
      <c r="CQ175" s="75">
        <v>1</v>
      </c>
      <c r="CR175" s="181" t="e">
        <f t="shared" si="154"/>
        <v>#REF!</v>
      </c>
      <c r="CS175" s="107" t="e">
        <f>IF(OR(O175="",TYPE(O175)&lt;&gt;1),"",IF(OR(BM175="",INDEX(#REF!,MATCH('一覧（改訂後・学校空調は中規模で表示ver）'!Q116,#REF!,0),MATCH(CS$4,#REF!,0))="",INDEX(#REF!,MATCH('一覧（改訂後・学校空調は中規模で表示ver）'!Q116,#REF!,0),MATCH(CS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S$4,#REF!,0))+$L175)))</f>
        <v>#REF!</v>
      </c>
      <c r="CT175" s="75" t="e">
        <f>IF(OR(CS175="",$I175=""),"",IF(BL175="中規模のみで残存維持",IF(AND($CI175=CS175,CS175&lt;&gt;""),INDEX(#REF!,MATCH($I175,#REF!,0),MATCH(CN$4,#REF!,0))+35,INDEX(#REF!,MATCH($I175,#REF!,0),MATCH(CN$4,#REF!,0))),IF(AND($CI175=CS175,CS175&lt;&gt;""),INDEX(#REF!,MATCH($I175,#REF!,0),MATCH(CI$4,#REF!,0))+35,INDEX(#REF!,MATCH($I175,#REF!,0),MATCH(CS$4,#REF!,0)))))</f>
        <v>#REF!</v>
      </c>
      <c r="CU175" s="180" t="e">
        <f t="shared" si="138"/>
        <v>#REF!</v>
      </c>
      <c r="CV175" s="75">
        <v>1</v>
      </c>
      <c r="CW175" s="181" t="e">
        <f t="shared" si="180"/>
        <v>#REF!</v>
      </c>
      <c r="CX175" s="107" t="e">
        <f>IF(OR(O175="",TYPE(O175)&lt;&gt;1),"",IF(OR(BM175="",,INDEX(#REF!,MATCH('一覧（改訂後・学校空調は中規模で表示ver）'!$Q116,#REF!,0),MATCH('一覧（改訂後・学校空調は中規模で表示ver）'!CX$4,#REF!,0))="",INDEX(#REF!,MATCH('一覧（改訂後・学校空調は中規模で表示ver）'!$Q116,#REF!,0),MATCH('一覧（改訂後・学校空調は中規模で表示ver）'!CX$4,#REF!,0))+L175&gt;=BM175),"",IF(OR(BL175="事後保全対応で更新",BL175="事後保全のみ更新せず"),"",INDEX(#REF!,MATCH('一覧（改訂後・学校空調は中規模で表示ver）'!$Q116,#REF!,0),MATCH('一覧（改訂後・学校空調は中規模で表示ver）'!CX$4,#REF!,0))+L175)))</f>
        <v>#REF!</v>
      </c>
      <c r="CY175" s="75" t="e">
        <f>IF(OR(CX175="",$I175=""),"",IF(AND(CX175&lt;&gt;"",$CI175=CX175),INDEX(#REF!,MATCH($I175,#REF!,0),MATCH(CI$4,#REF!,0))+35,INDEX(#REF!,MATCH($I175,#REF!,0),MATCH(CX$4,#REF!,0))))</f>
        <v>#REF!</v>
      </c>
      <c r="CZ175" s="180" t="e">
        <f t="shared" si="155"/>
        <v>#REF!</v>
      </c>
      <c r="DA175" s="75">
        <v>1</v>
      </c>
      <c r="DB175" s="182" t="e">
        <f t="shared" si="156"/>
        <v>#REF!</v>
      </c>
      <c r="DC175" s="109" t="str">
        <f t="shared" si="139"/>
        <v/>
      </c>
      <c r="DD175" s="76" t="str">
        <f t="shared" si="150"/>
        <v/>
      </c>
      <c r="DE175" s="82">
        <v>1</v>
      </c>
      <c r="DF175" s="183" t="str">
        <f t="shared" si="140"/>
        <v/>
      </c>
      <c r="DG175" s="85" t="str">
        <f>IF($DC175="","",INDEX(#REF!,MATCH($I175,#REF!,0),MATCH(DC$4,#REF!,0)))</f>
        <v/>
      </c>
      <c r="DH175" s="184" t="str">
        <f t="shared" si="157"/>
        <v/>
      </c>
      <c r="DI175" s="77">
        <v>3</v>
      </c>
      <c r="DJ175" s="185" t="str">
        <f t="shared" si="158"/>
        <v/>
      </c>
      <c r="DK175" s="78" t="str">
        <f t="shared" si="159"/>
        <v/>
      </c>
      <c r="DL175" s="75" t="str">
        <f>IF(OR(DK175="",$I175=""),"",IF(AND(DK175&lt;&gt;"",$CI175=DK175),INDEX(#REF!,MATCH($I175,#REF!,0),MATCH(DL$4,#REF!,0))+35,INDEX(#REF!,MATCH($I175,#REF!,0),MATCH(DL$4,#REF!,0))))</f>
        <v/>
      </c>
      <c r="DM175" s="180" t="str">
        <f t="shared" si="160"/>
        <v/>
      </c>
      <c r="DN175" s="75">
        <v>1</v>
      </c>
      <c r="DO175" s="181" t="str">
        <f t="shared" si="161"/>
        <v/>
      </c>
      <c r="DP175" s="78" t="str">
        <f t="shared" si="162"/>
        <v/>
      </c>
      <c r="DQ175" s="75" t="str">
        <f>IF(OR(DP175="",$I175=""),"",IF(AND($BM175=DP175,DP175&lt;&gt;""),INDEX(#REF!,MATCH($I175,#REF!,0),MATCH(DQ$4,#REF!,0))+35,INDEX(#REF!,MATCH($I175,#REF!,0),MATCH(DQ$4,#REF!,0))))</f>
        <v/>
      </c>
      <c r="DR175" s="180" t="str">
        <f t="shared" si="163"/>
        <v/>
      </c>
      <c r="DS175" s="75">
        <v>1</v>
      </c>
      <c r="DT175" s="181" t="str">
        <f t="shared" si="164"/>
        <v/>
      </c>
      <c r="DU175" s="78" t="str">
        <f t="shared" si="165"/>
        <v/>
      </c>
      <c r="DV175" s="75" t="str">
        <f>IF(OR(DU175="",$I175=""),"",IF(AND(DU175&lt;&gt;"",$CI175=DU175),INDEX(#REF!,MATCH($I175,#REF!,0),MATCH(DV$4,#REF!,0))+35,INDEX(#REF!,MATCH($I175,#REF!,0),MATCH(DV$4,#REF!,0))))</f>
        <v/>
      </c>
      <c r="DW175" s="180" t="str">
        <f t="shared" si="166"/>
        <v/>
      </c>
      <c r="DX175" s="75">
        <v>1</v>
      </c>
      <c r="DY175" s="154" t="str">
        <f t="shared" si="167"/>
        <v/>
      </c>
      <c r="DZ175" s="508"/>
      <c r="EA175" s="812"/>
      <c r="EB175" s="808"/>
      <c r="EC175" s="808"/>
      <c r="ED175" s="816"/>
      <c r="EE175" s="849"/>
      <c r="EF175" s="759"/>
      <c r="EG175" s="785"/>
      <c r="EH175" s="785"/>
      <c r="EI175" s="785"/>
      <c r="EJ175" s="786"/>
      <c r="EK175" s="759"/>
      <c r="EL175" s="785"/>
      <c r="EM175" s="785"/>
      <c r="EN175" s="785"/>
      <c r="EO175" s="786"/>
      <c r="EP175" s="759"/>
      <c r="EQ175" s="785"/>
      <c r="ER175" s="757" t="s">
        <v>626</v>
      </c>
      <c r="ES175" s="757" t="s">
        <v>626</v>
      </c>
      <c r="ET175" s="786"/>
      <c r="EU175" s="759"/>
      <c r="EV175" s="785"/>
      <c r="EW175" s="785"/>
      <c r="EX175" s="785"/>
      <c r="EY175" s="786"/>
      <c r="EZ175" s="759"/>
      <c r="FA175" s="785"/>
      <c r="FB175" s="792"/>
      <c r="FC175" s="792"/>
      <c r="FD175" s="786"/>
      <c r="FE175" s="765"/>
      <c r="FF175" s="779"/>
      <c r="FG175" s="785"/>
      <c r="FH175" s="785"/>
      <c r="FI175" s="786"/>
      <c r="FJ175" s="862"/>
      <c r="FK175" s="760"/>
      <c r="FL175" s="767" t="s">
        <v>623</v>
      </c>
      <c r="FM175" s="767" t="s">
        <v>623</v>
      </c>
      <c r="FN175" s="911"/>
      <c r="FO175" s="210"/>
      <c r="FP175" s="43"/>
      <c r="FQ175" s="43"/>
      <c r="FR175" s="55" t="str">
        <f t="shared" si="141"/>
        <v/>
      </c>
      <c r="FS175" s="43"/>
      <c r="FT175" s="56" t="str">
        <f>IF(AR175="","",INDEX($FZ$2:$GD$2,2,MATCH(AR175,#REF!,0)))</f>
        <v/>
      </c>
      <c r="FU175" s="57" t="str">
        <f>IF(AS175="","",INDEX($FZ$2:$GD$2,2,MATCH(AS175,#REF!,0)))</f>
        <v/>
      </c>
      <c r="FV175" s="57" t="str">
        <f>IF(AT175="","",INDEX($FZ$2:$GD$2,2,MATCH(AT175,#REF!,0)))</f>
        <v/>
      </c>
      <c r="FW175" s="57" t="str">
        <f>IF(AU175="","",INDEX($FZ$2:$GD$2,2,MATCH(AU175,#REF!,0)))</f>
        <v/>
      </c>
      <c r="FX175" s="57" t="str">
        <f>IF(AV175="","",INDEX($FZ$2:$GD$2,2,MATCH(AV175,#REF!,0)))</f>
        <v/>
      </c>
      <c r="FY175" s="57" t="str">
        <f>IF(AW175="","",INDEX($FZ$2:$GD$2,2,MATCH(AW175,#REF!,0)))</f>
        <v/>
      </c>
      <c r="FZ175" s="57" t="str">
        <f>IF(AX175="","",INDEX($FZ$2:$GD$2,2,MATCH(AX175,#REF!,0)))</f>
        <v/>
      </c>
      <c r="GA175" s="57" t="str">
        <f>IF(AY175="","",INDEX($FZ$2:$GD$2,2,MATCH(AY175,#REF!,0)))</f>
        <v/>
      </c>
      <c r="GB175" s="57" t="str">
        <f>IF(AZ175="","",INDEX($FZ$2:$GD$2,2,MATCH(AZ175,#REF!,0)))</f>
        <v/>
      </c>
      <c r="GC175" s="58" t="str">
        <f>IF(BA175="","",INDEX($FZ$2:$GD$2,2,MATCH(BA175,#REF!,0)))</f>
        <v/>
      </c>
      <c r="GD175" s="59" t="e">
        <f>SUMPRODUCT(FT175:GC175,#REF!)</f>
        <v>#REF!</v>
      </c>
      <c r="GE175" s="43"/>
      <c r="GF175" s="88" t="str">
        <f t="shared" si="142"/>
        <v/>
      </c>
      <c r="GG175" s="88" t="e">
        <f t="shared" si="143"/>
        <v>#REF!</v>
      </c>
      <c r="GH175" s="88" t="e">
        <f t="shared" si="144"/>
        <v>#REF!</v>
      </c>
      <c r="GI175" s="87" t="e">
        <f t="shared" si="145"/>
        <v>#REF!</v>
      </c>
      <c r="GJ175" s="87" t="str">
        <f t="shared" si="146"/>
        <v/>
      </c>
      <c r="GK175" s="87" t="str">
        <f t="shared" si="147"/>
        <v/>
      </c>
      <c r="GL175" s="87" t="str">
        <f t="shared" si="148"/>
        <v/>
      </c>
      <c r="GM175" s="87" t="str">
        <f t="shared" si="149"/>
        <v/>
      </c>
    </row>
    <row r="176" spans="1:195" s="13" customFormat="1" ht="22.5" customHeight="1" outlineLevel="1">
      <c r="A176" s="1014"/>
      <c r="B176" s="166"/>
      <c r="C176" s="494"/>
      <c r="D176" s="660" t="s">
        <v>374</v>
      </c>
      <c r="E176" s="991" t="s">
        <v>282</v>
      </c>
      <c r="F176" s="688"/>
      <c r="G176" s="688"/>
      <c r="H176" s="688">
        <v>1</v>
      </c>
      <c r="I176" s="663" t="s">
        <v>358</v>
      </c>
      <c r="J176" s="167"/>
      <c r="K176" s="165"/>
      <c r="L176" s="662">
        <v>1969</v>
      </c>
      <c r="M176" s="167" t="str">
        <f t="shared" si="151"/>
        <v>昭44</v>
      </c>
      <c r="N176" s="665">
        <f t="shared" si="134"/>
        <v>51</v>
      </c>
      <c r="O176" s="998">
        <v>25</v>
      </c>
      <c r="P176" s="693" t="s">
        <v>70</v>
      </c>
      <c r="Q176" s="68"/>
      <c r="R176" s="168"/>
      <c r="S176" s="168"/>
      <c r="T176" s="169"/>
      <c r="U176" s="461" t="e">
        <f t="shared" si="168"/>
        <v>#DIV/0!</v>
      </c>
      <c r="V176" s="461" t="e">
        <f t="shared" si="169"/>
        <v>#DIV/0!</v>
      </c>
      <c r="W176" s="462" t="e">
        <f t="shared" si="170"/>
        <v>#DIV/0!</v>
      </c>
      <c r="X176" s="68"/>
      <c r="Y176" s="68"/>
      <c r="Z176" s="68"/>
      <c r="AA176" s="68"/>
      <c r="AB176" s="68"/>
      <c r="AC176" s="79" t="str">
        <f t="shared" si="171"/>
        <v>7: 100㎡未満</v>
      </c>
      <c r="AD176" s="69"/>
      <c r="AE176" s="69" t="str">
        <f t="shared" si="172"/>
        <v/>
      </c>
      <c r="AF176" s="170"/>
      <c r="AG176" s="170"/>
      <c r="AH176" s="171"/>
      <c r="AI176" s="170"/>
      <c r="AJ176" s="170"/>
      <c r="AK176" s="170"/>
      <c r="AL176" s="172"/>
      <c r="AM176" s="172"/>
      <c r="AN176" s="172"/>
      <c r="AO176" s="172"/>
      <c r="AP176" s="173"/>
      <c r="AQ176" s="463" t="str">
        <f t="shared" si="173"/>
        <v/>
      </c>
      <c r="AR176" s="464"/>
      <c r="AS176" s="464"/>
      <c r="AT176" s="464"/>
      <c r="AU176" s="464"/>
      <c r="AV176" s="464"/>
      <c r="AW176" s="464"/>
      <c r="AX176" s="464"/>
      <c r="AY176" s="464"/>
      <c r="AZ176" s="464"/>
      <c r="BA176" s="464"/>
      <c r="BB176" s="68">
        <f t="shared" si="174"/>
        <v>46</v>
      </c>
      <c r="BC176" s="68"/>
      <c r="BD176" s="68">
        <f t="shared" si="175"/>
        <v>46</v>
      </c>
      <c r="BE176" s="69" t="e">
        <f t="shared" si="181"/>
        <v>#REF!</v>
      </c>
      <c r="BF176" s="146"/>
      <c r="BG176" s="465"/>
      <c r="BH176" s="466"/>
      <c r="BI176" s="174"/>
      <c r="BJ176" s="175"/>
      <c r="BK176" s="467"/>
      <c r="BL176" s="465"/>
      <c r="BM176" s="441" t="str">
        <f t="shared" si="177"/>
        <v/>
      </c>
      <c r="BN176" s="663" t="s">
        <v>70</v>
      </c>
      <c r="BO176" s="663">
        <v>1</v>
      </c>
      <c r="BP176" s="441"/>
      <c r="BQ176" s="441"/>
      <c r="BR176" s="663"/>
      <c r="BS176" s="663"/>
      <c r="BT176" s="663"/>
      <c r="BU176" s="663"/>
      <c r="BV176" s="663"/>
      <c r="BW176" s="663"/>
      <c r="BX176" s="663"/>
      <c r="BY176" s="663"/>
      <c r="BZ176" s="441"/>
      <c r="CA176" s="695"/>
      <c r="CB176" s="696"/>
      <c r="CC176" s="499"/>
      <c r="CD176" s="192">
        <v>1</v>
      </c>
      <c r="CE176" s="177" t="str">
        <f>IF($I176="","",IFERROR(INDEX(#REF!,MATCH('一覧（改訂後・学校空調は中規模で表示ver）'!$I117,#REF!,0),MATCH($CD$4,#REF!,0)),""))</f>
        <v/>
      </c>
      <c r="CF176" s="178" t="str">
        <f t="shared" si="179"/>
        <v/>
      </c>
      <c r="CG176" s="176" t="str">
        <f t="shared" si="135"/>
        <v/>
      </c>
      <c r="CH176" s="179"/>
      <c r="CI176" s="106" t="str">
        <f t="shared" si="136"/>
        <v/>
      </c>
      <c r="CJ176" s="75" t="str">
        <f>IF(OR($CI176="",$I176=""),"",INDEX(#REF!,MATCH($I176,#REF!,0),MATCH(CI$4,#REF!,0)))</f>
        <v/>
      </c>
      <c r="CK176" s="180" t="str">
        <f t="shared" si="137"/>
        <v/>
      </c>
      <c r="CL176" s="75">
        <v>1</v>
      </c>
      <c r="CM176" s="181" t="str">
        <f t="shared" si="152"/>
        <v/>
      </c>
      <c r="CN176" s="107" t="e">
        <f>IF(OR(O176="",TYPE(O176)&lt;&gt;1),"",IF(OR(BM176="",INDEX(#REF!,MATCH('一覧（改訂後・学校空調は中規模で表示ver）'!$Q117,#REF!,0),MATCH('一覧（改訂後・学校空調は中規模で表示ver）'!CN$4,#REF!,0))="",INDEX(#REF!,MATCH('一覧（改訂後・学校空調は中規模で表示ver）'!$Q117,#REF!,0),MATCH('一覧（改訂後・学校空調は中規模で表示ver）'!CN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N$4,#REF!,0))+$L176)))</f>
        <v>#REF!</v>
      </c>
      <c r="CO176" s="75" t="e">
        <f>IF(OR(CN176="",$I176=""),"",IF(AND(CN176&lt;&gt;"",$CI176=CN176),INDEX(#REF!,MATCH($I176,#REF!,0),MATCH(CN$4,#REF!,0))+35,INDEX(#REF!,MATCH($I176,#REF!,0),MATCH(CN$4,#REF!,0))))</f>
        <v>#REF!</v>
      </c>
      <c r="CP176" s="180" t="e">
        <f t="shared" si="153"/>
        <v>#REF!</v>
      </c>
      <c r="CQ176" s="75">
        <v>1</v>
      </c>
      <c r="CR176" s="181" t="e">
        <f t="shared" si="154"/>
        <v>#REF!</v>
      </c>
      <c r="CS176" s="107" t="e">
        <f>IF(OR(O176="",TYPE(O176)&lt;&gt;1),"",IF(OR(BM176="",INDEX(#REF!,MATCH('一覧（改訂後・学校空調は中規模で表示ver）'!Q117,#REF!,0),MATCH(CS$4,#REF!,0))="",INDEX(#REF!,MATCH('一覧（改訂後・学校空調は中規模で表示ver）'!Q117,#REF!,0),MATCH(CS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S$4,#REF!,0))+$L176)))</f>
        <v>#REF!</v>
      </c>
      <c r="CT176" s="75" t="e">
        <f>IF(OR(CS176="",$I176=""),"",IF(BL176="中規模のみで残存維持",IF(AND($CI176=CS176,CS176&lt;&gt;""),INDEX(#REF!,MATCH($I176,#REF!,0),MATCH(CN$4,#REF!,0))+35,INDEX(#REF!,MATCH($I176,#REF!,0),MATCH(CN$4,#REF!,0))),IF(AND($CI176=CS176,CS176&lt;&gt;""),INDEX(#REF!,MATCH($I176,#REF!,0),MATCH(CI$4,#REF!,0))+35,INDEX(#REF!,MATCH($I176,#REF!,0),MATCH(CS$4,#REF!,0)))))</f>
        <v>#REF!</v>
      </c>
      <c r="CU176" s="180" t="e">
        <f t="shared" si="138"/>
        <v>#REF!</v>
      </c>
      <c r="CV176" s="75">
        <v>1</v>
      </c>
      <c r="CW176" s="181" t="e">
        <f t="shared" si="180"/>
        <v>#REF!</v>
      </c>
      <c r="CX176" s="107" t="e">
        <f>IF(OR(O176="",TYPE(O176)&lt;&gt;1),"",IF(OR(BM176="",,INDEX(#REF!,MATCH('一覧（改訂後・学校空調は中規模で表示ver）'!$Q117,#REF!,0),MATCH('一覧（改訂後・学校空調は中規模で表示ver）'!CX$4,#REF!,0))="",INDEX(#REF!,MATCH('一覧（改訂後・学校空調は中規模で表示ver）'!$Q117,#REF!,0),MATCH('一覧（改訂後・学校空調は中規模で表示ver）'!CX$4,#REF!,0))+L176&gt;=BM176),"",IF(OR(BL176="事後保全対応で更新",BL176="事後保全のみ更新せず"),"",INDEX(#REF!,MATCH('一覧（改訂後・学校空調は中規模で表示ver）'!$Q117,#REF!,0),MATCH('一覧（改訂後・学校空調は中規模で表示ver）'!CX$4,#REF!,0))+L176)))</f>
        <v>#REF!</v>
      </c>
      <c r="CY176" s="75" t="e">
        <f>IF(OR(CX176="",$I176=""),"",IF(AND(CX176&lt;&gt;"",$CI176=CX176),INDEX(#REF!,MATCH($I176,#REF!,0),MATCH(CI$4,#REF!,0))+35,INDEX(#REF!,MATCH($I176,#REF!,0),MATCH(CX$4,#REF!,0))))</f>
        <v>#REF!</v>
      </c>
      <c r="CZ176" s="180" t="e">
        <f t="shared" si="155"/>
        <v>#REF!</v>
      </c>
      <c r="DA176" s="75">
        <v>1</v>
      </c>
      <c r="DB176" s="182" t="e">
        <f t="shared" si="156"/>
        <v>#REF!</v>
      </c>
      <c r="DC176" s="109" t="str">
        <f t="shared" si="139"/>
        <v/>
      </c>
      <c r="DD176" s="76" t="str">
        <f t="shared" si="150"/>
        <v/>
      </c>
      <c r="DE176" s="82">
        <v>1</v>
      </c>
      <c r="DF176" s="183" t="str">
        <f t="shared" si="140"/>
        <v/>
      </c>
      <c r="DG176" s="85" t="str">
        <f>IF($DC176="","",INDEX(#REF!,MATCH($I176,#REF!,0),MATCH(DC$4,#REF!,0)))</f>
        <v/>
      </c>
      <c r="DH176" s="184" t="str">
        <f t="shared" si="157"/>
        <v/>
      </c>
      <c r="DI176" s="77">
        <v>3</v>
      </c>
      <c r="DJ176" s="185" t="str">
        <f t="shared" si="158"/>
        <v/>
      </c>
      <c r="DK176" s="78" t="str">
        <f t="shared" si="159"/>
        <v/>
      </c>
      <c r="DL176" s="75" t="str">
        <f>IF(OR(DK176="",$I176=""),"",IF(AND(DK176&lt;&gt;"",$CI176=DK176),INDEX(#REF!,MATCH($I176,#REF!,0),MATCH(DL$4,#REF!,0))+35,INDEX(#REF!,MATCH($I176,#REF!,0),MATCH(DL$4,#REF!,0))))</f>
        <v/>
      </c>
      <c r="DM176" s="180" t="str">
        <f t="shared" si="160"/>
        <v/>
      </c>
      <c r="DN176" s="75">
        <v>1</v>
      </c>
      <c r="DO176" s="181" t="str">
        <f t="shared" si="161"/>
        <v/>
      </c>
      <c r="DP176" s="78" t="str">
        <f t="shared" si="162"/>
        <v/>
      </c>
      <c r="DQ176" s="75" t="str">
        <f>IF(OR(DP176="",$I176=""),"",IF(AND($BM176=DP176,DP176&lt;&gt;""),INDEX(#REF!,MATCH($I176,#REF!,0),MATCH(DQ$4,#REF!,0))+35,INDEX(#REF!,MATCH($I176,#REF!,0),MATCH(DQ$4,#REF!,0))))</f>
        <v/>
      </c>
      <c r="DR176" s="180" t="str">
        <f t="shared" si="163"/>
        <v/>
      </c>
      <c r="DS176" s="75">
        <v>1</v>
      </c>
      <c r="DT176" s="181" t="str">
        <f t="shared" si="164"/>
        <v/>
      </c>
      <c r="DU176" s="78" t="str">
        <f t="shared" si="165"/>
        <v/>
      </c>
      <c r="DV176" s="75" t="str">
        <f>IF(OR(DU176="",$I176=""),"",IF(AND(DU176&lt;&gt;"",$CI176=DU176),INDEX(#REF!,MATCH($I176,#REF!,0),MATCH(DV$4,#REF!,0))+35,INDEX(#REF!,MATCH($I176,#REF!,0),MATCH(DV$4,#REF!,0))))</f>
        <v/>
      </c>
      <c r="DW176" s="180" t="str">
        <f t="shared" si="166"/>
        <v/>
      </c>
      <c r="DX176" s="75">
        <v>1</v>
      </c>
      <c r="DY176" s="154" t="str">
        <f t="shared" si="167"/>
        <v/>
      </c>
      <c r="DZ176" s="508"/>
      <c r="EA176" s="812"/>
      <c r="EB176" s="808"/>
      <c r="EC176" s="808"/>
      <c r="ED176" s="816"/>
      <c r="EE176" s="854"/>
      <c r="EF176" s="791"/>
      <c r="EG176" s="792"/>
      <c r="EH176" s="792"/>
      <c r="EI176" s="801"/>
      <c r="EJ176" s="790"/>
      <c r="EK176" s="791"/>
      <c r="EL176" s="792"/>
      <c r="EM176" s="792"/>
      <c r="EN176" s="788"/>
      <c r="EO176" s="789"/>
      <c r="EP176" s="787"/>
      <c r="EQ176" s="788"/>
      <c r="ER176" s="788"/>
      <c r="ES176" s="788"/>
      <c r="ET176" s="789"/>
      <c r="EU176" s="787"/>
      <c r="EV176" s="788"/>
      <c r="EW176" s="788"/>
      <c r="EX176" s="788"/>
      <c r="EY176" s="789"/>
      <c r="EZ176" s="787"/>
      <c r="FA176" s="788"/>
      <c r="FB176" s="792"/>
      <c r="FC176" s="792"/>
      <c r="FD176" s="790"/>
      <c r="FE176" s="791"/>
      <c r="FF176" s="792"/>
      <c r="FG176" s="788"/>
      <c r="FH176" s="788"/>
      <c r="FI176" s="789"/>
      <c r="FJ176" s="867"/>
      <c r="FK176" s="788"/>
      <c r="FL176" s="788"/>
      <c r="FM176" s="788"/>
      <c r="FN176" s="915"/>
      <c r="FO176" s="210"/>
      <c r="FP176" s="43"/>
      <c r="FQ176" s="43"/>
      <c r="FR176" s="55" t="str">
        <f t="shared" si="141"/>
        <v/>
      </c>
      <c r="FS176" s="43"/>
      <c r="FT176" s="56" t="str">
        <f>IF(AR176="","",INDEX($FZ$2:$GD$2,2,MATCH(AR176,#REF!,0)))</f>
        <v/>
      </c>
      <c r="FU176" s="57" t="str">
        <f>IF(AS176="","",INDEX($FZ$2:$GD$2,2,MATCH(AS176,#REF!,0)))</f>
        <v/>
      </c>
      <c r="FV176" s="57" t="str">
        <f>IF(AT176="","",INDEX($FZ$2:$GD$2,2,MATCH(AT176,#REF!,0)))</f>
        <v/>
      </c>
      <c r="FW176" s="57" t="str">
        <f>IF(AU176="","",INDEX($FZ$2:$GD$2,2,MATCH(AU176,#REF!,0)))</f>
        <v/>
      </c>
      <c r="FX176" s="57" t="str">
        <f>IF(AV176="","",INDEX($FZ$2:$GD$2,2,MATCH(AV176,#REF!,0)))</f>
        <v/>
      </c>
      <c r="FY176" s="57" t="str">
        <f>IF(AW176="","",INDEX($FZ$2:$GD$2,2,MATCH(AW176,#REF!,0)))</f>
        <v/>
      </c>
      <c r="FZ176" s="57" t="str">
        <f>IF(AX176="","",INDEX($FZ$2:$GD$2,2,MATCH(AX176,#REF!,0)))</f>
        <v/>
      </c>
      <c r="GA176" s="57" t="str">
        <f>IF(AY176="","",INDEX($FZ$2:$GD$2,2,MATCH(AY176,#REF!,0)))</f>
        <v/>
      </c>
      <c r="GB176" s="57" t="str">
        <f>IF(AZ176="","",INDEX($FZ$2:$GD$2,2,MATCH(AZ176,#REF!,0)))</f>
        <v/>
      </c>
      <c r="GC176" s="58" t="str">
        <f>IF(BA176="","",INDEX($FZ$2:$GD$2,2,MATCH(BA176,#REF!,0)))</f>
        <v/>
      </c>
      <c r="GD176" s="59" t="e">
        <f>SUMPRODUCT(FT176:GC176,#REF!)</f>
        <v>#REF!</v>
      </c>
      <c r="GE176" s="43"/>
      <c r="GF176" s="88" t="str">
        <f t="shared" si="142"/>
        <v/>
      </c>
      <c r="GG176" s="88" t="e">
        <f t="shared" si="143"/>
        <v>#REF!</v>
      </c>
      <c r="GH176" s="88" t="e">
        <f t="shared" si="144"/>
        <v>#REF!</v>
      </c>
      <c r="GI176" s="87" t="e">
        <f t="shared" si="145"/>
        <v>#REF!</v>
      </c>
      <c r="GJ176" s="87" t="str">
        <f t="shared" si="146"/>
        <v/>
      </c>
      <c r="GK176" s="87" t="str">
        <f t="shared" si="147"/>
        <v/>
      </c>
      <c r="GL176" s="87" t="str">
        <f t="shared" si="148"/>
        <v/>
      </c>
      <c r="GM176" s="87" t="str">
        <f t="shared" si="149"/>
        <v/>
      </c>
    </row>
    <row r="177" spans="1:195" s="13" customFormat="1" ht="22.5" customHeight="1" outlineLevel="1">
      <c r="A177" s="1014"/>
      <c r="B177" s="166"/>
      <c r="C177" s="494"/>
      <c r="D177" s="664" t="s">
        <v>524</v>
      </c>
      <c r="E177" s="1002" t="s">
        <v>583</v>
      </c>
      <c r="F177" s="688">
        <v>1</v>
      </c>
      <c r="G177" s="688">
        <v>1</v>
      </c>
      <c r="H177" s="688">
        <v>1</v>
      </c>
      <c r="I177" s="661" t="s">
        <v>358</v>
      </c>
      <c r="J177" s="167"/>
      <c r="K177" s="165"/>
      <c r="L177" s="665">
        <v>2018</v>
      </c>
      <c r="M177" s="167" t="str">
        <f t="shared" si="151"/>
        <v>平30</v>
      </c>
      <c r="N177" s="665">
        <f t="shared" si="134"/>
        <v>2</v>
      </c>
      <c r="O177" s="995">
        <v>3898</v>
      </c>
      <c r="P177" s="706"/>
      <c r="Q177" s="68"/>
      <c r="R177" s="168"/>
      <c r="S177" s="168"/>
      <c r="T177" s="169"/>
      <c r="U177" s="461" t="e">
        <f t="shared" si="168"/>
        <v>#DIV/0!</v>
      </c>
      <c r="V177" s="461" t="e">
        <f t="shared" si="169"/>
        <v>#DIV/0!</v>
      </c>
      <c r="W177" s="462" t="e">
        <f t="shared" si="170"/>
        <v>#DIV/0!</v>
      </c>
      <c r="X177" s="68"/>
      <c r="Y177" s="68"/>
      <c r="Z177" s="68"/>
      <c r="AA177" s="68"/>
      <c r="AB177" s="68"/>
      <c r="AC177" s="79" t="str">
        <f t="shared" si="171"/>
        <v>2: 3,000㎡以上</v>
      </c>
      <c r="AD177" s="69"/>
      <c r="AE177" s="69" t="str">
        <f t="shared" si="172"/>
        <v/>
      </c>
      <c r="AF177" s="170"/>
      <c r="AG177" s="170"/>
      <c r="AH177" s="171"/>
      <c r="AI177" s="170"/>
      <c r="AJ177" s="170"/>
      <c r="AK177" s="170"/>
      <c r="AL177" s="172"/>
      <c r="AM177" s="172"/>
      <c r="AN177" s="172"/>
      <c r="AO177" s="172"/>
      <c r="AP177" s="173"/>
      <c r="AQ177" s="463" t="str">
        <f t="shared" si="173"/>
        <v/>
      </c>
      <c r="AR177" s="464"/>
      <c r="AS177" s="464"/>
      <c r="AT177" s="464"/>
      <c r="AU177" s="464"/>
      <c r="AV177" s="464"/>
      <c r="AW177" s="464"/>
      <c r="AX177" s="464"/>
      <c r="AY177" s="464"/>
      <c r="AZ177" s="464"/>
      <c r="BA177" s="464"/>
      <c r="BB177" s="68">
        <f t="shared" si="174"/>
        <v>-3</v>
      </c>
      <c r="BC177" s="68"/>
      <c r="BD177" s="68">
        <f t="shared" si="175"/>
        <v>-3</v>
      </c>
      <c r="BE177" s="69" t="e">
        <f t="shared" si="181"/>
        <v>#REF!</v>
      </c>
      <c r="BF177" s="146"/>
      <c r="BG177" s="465"/>
      <c r="BH177" s="466"/>
      <c r="BI177" s="174"/>
      <c r="BJ177" s="175"/>
      <c r="BK177" s="467"/>
      <c r="BL177" s="465"/>
      <c r="BM177" s="441" t="str">
        <f t="shared" si="177"/>
        <v/>
      </c>
      <c r="BN177" s="801"/>
      <c r="BO177" s="801"/>
      <c r="BP177" s="441"/>
      <c r="BQ177" s="441"/>
      <c r="BR177" s="663"/>
      <c r="BS177" s="663"/>
      <c r="BT177" s="663"/>
      <c r="BU177" s="663"/>
      <c r="BV177" s="663"/>
      <c r="BW177" s="663"/>
      <c r="BX177" s="663"/>
      <c r="BY177" s="663"/>
      <c r="BZ177" s="441"/>
      <c r="CA177" s="695"/>
      <c r="CB177" s="696"/>
      <c r="CC177" s="499"/>
      <c r="CD177" s="192">
        <v>1</v>
      </c>
      <c r="CE177" s="177" t="str">
        <f>IF($I177="","",IFERROR(INDEX(#REF!,MATCH('一覧（改訂後・学校空調は中規模で表示ver）'!$I118,#REF!,0),MATCH($CD$4,#REF!,0)),""))</f>
        <v/>
      </c>
      <c r="CF177" s="178" t="str">
        <f t="shared" si="179"/>
        <v/>
      </c>
      <c r="CG177" s="176" t="str">
        <f t="shared" si="135"/>
        <v/>
      </c>
      <c r="CH177" s="179"/>
      <c r="CI177" s="106" t="str">
        <f t="shared" si="136"/>
        <v/>
      </c>
      <c r="CJ177" s="75" t="str">
        <f>IF(OR($CI177="",$I177=""),"",INDEX(#REF!,MATCH($I177,#REF!,0),MATCH(CI$4,#REF!,0)))</f>
        <v/>
      </c>
      <c r="CK177" s="180" t="str">
        <f t="shared" si="137"/>
        <v/>
      </c>
      <c r="CL177" s="75">
        <v>1</v>
      </c>
      <c r="CM177" s="181" t="str">
        <f t="shared" si="152"/>
        <v/>
      </c>
      <c r="CN177" s="107" t="e">
        <f>IF(OR(O177="",TYPE(O177)&lt;&gt;1),"",IF(OR(BM177="",INDEX(#REF!,MATCH('一覧（改訂後・学校空調は中規模で表示ver）'!$Q118,#REF!,0),MATCH('一覧（改訂後・学校空調は中規模で表示ver）'!CN$4,#REF!,0))="",INDEX(#REF!,MATCH('一覧（改訂後・学校空調は中規模で表示ver）'!$Q118,#REF!,0),MATCH('一覧（改訂後・学校空調は中規模で表示ver）'!CN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N$4,#REF!,0))+$L177)))</f>
        <v>#REF!</v>
      </c>
      <c r="CO177" s="75" t="e">
        <f>IF(OR(CN177="",$I177=""),"",IF(AND(CN177&lt;&gt;"",$CI177=CN177),INDEX(#REF!,MATCH($I177,#REF!,0),MATCH(CN$4,#REF!,0))+35,INDEX(#REF!,MATCH($I177,#REF!,0),MATCH(CN$4,#REF!,0))))</f>
        <v>#REF!</v>
      </c>
      <c r="CP177" s="180" t="e">
        <f t="shared" si="153"/>
        <v>#REF!</v>
      </c>
      <c r="CQ177" s="75">
        <v>1</v>
      </c>
      <c r="CR177" s="181" t="e">
        <f t="shared" si="154"/>
        <v>#REF!</v>
      </c>
      <c r="CS177" s="107" t="e">
        <f>IF(OR(O177="",TYPE(O177)&lt;&gt;1),"",IF(OR(BM177="",INDEX(#REF!,MATCH('一覧（改訂後・学校空調は中規模で表示ver）'!Q118,#REF!,0),MATCH(CS$4,#REF!,0))="",INDEX(#REF!,MATCH('一覧（改訂後・学校空調は中規模で表示ver）'!Q118,#REF!,0),MATCH(CS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S$4,#REF!,0))+$L177)))</f>
        <v>#REF!</v>
      </c>
      <c r="CT177" s="75" t="e">
        <f>IF(OR(CS177="",$I177=""),"",IF(BL177="中規模のみで残存維持",IF(AND($CI177=CS177,CS177&lt;&gt;""),INDEX(#REF!,MATCH($I177,#REF!,0),MATCH(CN$4,#REF!,0))+35,INDEX(#REF!,MATCH($I177,#REF!,0),MATCH(CN$4,#REF!,0))),IF(AND($CI177=CS177,CS177&lt;&gt;""),INDEX(#REF!,MATCH($I177,#REF!,0),MATCH(CI$4,#REF!,0))+35,INDEX(#REF!,MATCH($I177,#REF!,0),MATCH(CS$4,#REF!,0)))))</f>
        <v>#REF!</v>
      </c>
      <c r="CU177" s="180" t="e">
        <f t="shared" si="138"/>
        <v>#REF!</v>
      </c>
      <c r="CV177" s="75">
        <v>1</v>
      </c>
      <c r="CW177" s="181" t="e">
        <f t="shared" si="180"/>
        <v>#REF!</v>
      </c>
      <c r="CX177" s="107" t="e">
        <f>IF(OR(O177="",TYPE(O177)&lt;&gt;1),"",IF(OR(BM177="",,INDEX(#REF!,MATCH('一覧（改訂後・学校空調は中規模で表示ver）'!$Q118,#REF!,0),MATCH('一覧（改訂後・学校空調は中規模で表示ver）'!CX$4,#REF!,0))="",INDEX(#REF!,MATCH('一覧（改訂後・学校空調は中規模で表示ver）'!$Q118,#REF!,0),MATCH('一覧（改訂後・学校空調は中規模で表示ver）'!CX$4,#REF!,0))+L177&gt;=BM177),"",IF(OR(BL177="事後保全対応で更新",BL177="事後保全のみ更新せず"),"",INDEX(#REF!,MATCH('一覧（改訂後・学校空調は中規模で表示ver）'!$Q118,#REF!,0),MATCH('一覧（改訂後・学校空調は中規模で表示ver）'!CX$4,#REF!,0))+L177)))</f>
        <v>#REF!</v>
      </c>
      <c r="CY177" s="75" t="e">
        <f>IF(OR(CX177="",$I177=""),"",IF(AND(CX177&lt;&gt;"",$CI177=CX177),INDEX(#REF!,MATCH($I177,#REF!,0),MATCH(CI$4,#REF!,0))+35,INDEX(#REF!,MATCH($I177,#REF!,0),MATCH(CX$4,#REF!,0))))</f>
        <v>#REF!</v>
      </c>
      <c r="CZ177" s="180" t="e">
        <f t="shared" si="155"/>
        <v>#REF!</v>
      </c>
      <c r="DA177" s="75">
        <v>1</v>
      </c>
      <c r="DB177" s="182" t="e">
        <f t="shared" si="156"/>
        <v>#REF!</v>
      </c>
      <c r="DC177" s="109" t="str">
        <f t="shared" si="139"/>
        <v/>
      </c>
      <c r="DD177" s="76" t="str">
        <f t="shared" si="150"/>
        <v/>
      </c>
      <c r="DE177" s="82">
        <v>1</v>
      </c>
      <c r="DF177" s="183" t="str">
        <f t="shared" si="140"/>
        <v/>
      </c>
      <c r="DG177" s="85" t="str">
        <f>IF($DC177="","",INDEX(#REF!,MATCH($I177,#REF!,0),MATCH(DC$4,#REF!,0)))</f>
        <v/>
      </c>
      <c r="DH177" s="184" t="str">
        <f t="shared" si="157"/>
        <v/>
      </c>
      <c r="DI177" s="77">
        <v>3</v>
      </c>
      <c r="DJ177" s="185" t="str">
        <f t="shared" si="158"/>
        <v/>
      </c>
      <c r="DK177" s="78" t="str">
        <f t="shared" si="159"/>
        <v/>
      </c>
      <c r="DL177" s="75" t="str">
        <f>IF(OR(DK177="",$I177=""),"",IF(AND(DK177&lt;&gt;"",$CI177=DK177),INDEX(#REF!,MATCH($I177,#REF!,0),MATCH(DL$4,#REF!,0))+35,INDEX(#REF!,MATCH($I177,#REF!,0),MATCH(DL$4,#REF!,0))))</f>
        <v/>
      </c>
      <c r="DM177" s="180" t="str">
        <f t="shared" si="160"/>
        <v/>
      </c>
      <c r="DN177" s="75">
        <v>1</v>
      </c>
      <c r="DO177" s="181" t="str">
        <f t="shared" si="161"/>
        <v/>
      </c>
      <c r="DP177" s="78" t="str">
        <f t="shared" si="162"/>
        <v/>
      </c>
      <c r="DQ177" s="75" t="str">
        <f>IF(OR(DP177="",$I177=""),"",IF(AND($BM177=DP177,DP177&lt;&gt;""),INDEX(#REF!,MATCH($I177,#REF!,0),MATCH(DQ$4,#REF!,0))+35,INDEX(#REF!,MATCH($I177,#REF!,0),MATCH(DQ$4,#REF!,0))))</f>
        <v/>
      </c>
      <c r="DR177" s="180" t="str">
        <f t="shared" si="163"/>
        <v/>
      </c>
      <c r="DS177" s="75">
        <v>1</v>
      </c>
      <c r="DT177" s="181" t="str">
        <f t="shared" si="164"/>
        <v/>
      </c>
      <c r="DU177" s="78" t="str">
        <f t="shared" si="165"/>
        <v/>
      </c>
      <c r="DV177" s="75" t="str">
        <f>IF(OR(DU177="",$I177=""),"",IF(AND(DU177&lt;&gt;"",$CI177=DU177),INDEX(#REF!,MATCH($I177,#REF!,0),MATCH(DV$4,#REF!,0))+35,INDEX(#REF!,MATCH($I177,#REF!,0),MATCH(DV$4,#REF!,0))))</f>
        <v/>
      </c>
      <c r="DW177" s="180" t="str">
        <f t="shared" si="166"/>
        <v/>
      </c>
      <c r="DX177" s="75">
        <v>1</v>
      </c>
      <c r="DY177" s="154" t="str">
        <f t="shared" si="167"/>
        <v/>
      </c>
      <c r="DZ177" s="508"/>
      <c r="EA177" s="841" t="s">
        <v>627</v>
      </c>
      <c r="EB177" s="770" t="s">
        <v>627</v>
      </c>
      <c r="EC177" s="838"/>
      <c r="ED177" s="836" t="s">
        <v>626</v>
      </c>
      <c r="EE177" s="857"/>
      <c r="EF177" s="805"/>
      <c r="EG177" s="760"/>
      <c r="EH177" s="760"/>
      <c r="EI177" s="760"/>
      <c r="EJ177" s="761"/>
      <c r="EK177" s="805"/>
      <c r="EL177" s="760"/>
      <c r="EM177" s="760"/>
      <c r="EN177" s="760"/>
      <c r="EO177" s="761"/>
      <c r="EP177" s="805"/>
      <c r="EQ177" s="760"/>
      <c r="ER177" s="760"/>
      <c r="ES177" s="760"/>
      <c r="ET177" s="761"/>
      <c r="EU177" s="805"/>
      <c r="EV177" s="757" t="s">
        <v>626</v>
      </c>
      <c r="EW177" s="757" t="s">
        <v>626</v>
      </c>
      <c r="EX177" s="760"/>
      <c r="EY177" s="761"/>
      <c r="EZ177" s="805"/>
      <c r="FA177" s="760"/>
      <c r="FB177" s="760"/>
      <c r="FC177" s="760"/>
      <c r="FD177" s="761"/>
      <c r="FE177" s="805"/>
      <c r="FF177" s="760"/>
      <c r="FG177" s="760"/>
      <c r="FH177" s="760"/>
      <c r="FI177" s="761"/>
      <c r="FJ177" s="861"/>
      <c r="FK177" s="760"/>
      <c r="FL177" s="760"/>
      <c r="FM177" s="760"/>
      <c r="FN177" s="919"/>
      <c r="FO177" s="210"/>
      <c r="FP177" s="43"/>
      <c r="FQ177" s="43"/>
      <c r="FR177" s="55" t="str">
        <f t="shared" si="141"/>
        <v/>
      </c>
      <c r="FS177" s="43"/>
      <c r="FT177" s="56" t="str">
        <f>IF(AR177="","",INDEX($FZ$2:$GD$2,2,MATCH(AR177,#REF!,0)))</f>
        <v/>
      </c>
      <c r="FU177" s="57" t="str">
        <f>IF(AS177="","",INDEX($FZ$2:$GD$2,2,MATCH(AS177,#REF!,0)))</f>
        <v/>
      </c>
      <c r="FV177" s="57" t="str">
        <f>IF(AT177="","",INDEX($FZ$2:$GD$2,2,MATCH(AT177,#REF!,0)))</f>
        <v/>
      </c>
      <c r="FW177" s="57" t="str">
        <f>IF(AU177="","",INDEX($FZ$2:$GD$2,2,MATCH(AU177,#REF!,0)))</f>
        <v/>
      </c>
      <c r="FX177" s="57" t="str">
        <f>IF(AV177="","",INDEX($FZ$2:$GD$2,2,MATCH(AV177,#REF!,0)))</f>
        <v/>
      </c>
      <c r="FY177" s="57" t="str">
        <f>IF(AW177="","",INDEX($FZ$2:$GD$2,2,MATCH(AW177,#REF!,0)))</f>
        <v/>
      </c>
      <c r="FZ177" s="57" t="str">
        <f>IF(AX177="","",INDEX($FZ$2:$GD$2,2,MATCH(AX177,#REF!,0)))</f>
        <v/>
      </c>
      <c r="GA177" s="57" t="str">
        <f>IF(AY177="","",INDEX($FZ$2:$GD$2,2,MATCH(AY177,#REF!,0)))</f>
        <v/>
      </c>
      <c r="GB177" s="57" t="str">
        <f>IF(AZ177="","",INDEX($FZ$2:$GD$2,2,MATCH(AZ177,#REF!,0)))</f>
        <v/>
      </c>
      <c r="GC177" s="58" t="str">
        <f>IF(BA177="","",INDEX($FZ$2:$GD$2,2,MATCH(BA177,#REF!,0)))</f>
        <v/>
      </c>
      <c r="GD177" s="59" t="e">
        <f>SUMPRODUCT(FT177:GC177,#REF!)</f>
        <v>#REF!</v>
      </c>
      <c r="GE177" s="43"/>
      <c r="GF177" s="88" t="str">
        <f t="shared" si="142"/>
        <v/>
      </c>
      <c r="GG177" s="88" t="e">
        <f t="shared" si="143"/>
        <v>#REF!</v>
      </c>
      <c r="GH177" s="88" t="e">
        <f t="shared" si="144"/>
        <v>#REF!</v>
      </c>
      <c r="GI177" s="87" t="e">
        <f t="shared" si="145"/>
        <v>#REF!</v>
      </c>
      <c r="GJ177" s="87" t="str">
        <f t="shared" si="146"/>
        <v/>
      </c>
      <c r="GK177" s="87" t="str">
        <f t="shared" si="147"/>
        <v/>
      </c>
      <c r="GL177" s="87" t="str">
        <f t="shared" si="148"/>
        <v/>
      </c>
      <c r="GM177" s="87" t="str">
        <f t="shared" si="149"/>
        <v/>
      </c>
    </row>
    <row r="178" spans="1:195" s="13" customFormat="1" ht="22.5" customHeight="1" outlineLevel="1">
      <c r="A178" s="1014"/>
      <c r="B178" s="166"/>
      <c r="C178" s="494"/>
      <c r="D178" s="664" t="s">
        <v>524</v>
      </c>
      <c r="E178" s="1002" t="s">
        <v>650</v>
      </c>
      <c r="F178" s="688"/>
      <c r="G178" s="688"/>
      <c r="H178" s="688">
        <v>1</v>
      </c>
      <c r="I178" s="661" t="s">
        <v>358</v>
      </c>
      <c r="J178" s="167"/>
      <c r="K178" s="165"/>
      <c r="L178" s="665">
        <v>2018</v>
      </c>
      <c r="M178" s="167" t="str">
        <f t="shared" si="151"/>
        <v>平30</v>
      </c>
      <c r="N178" s="665">
        <f t="shared" si="134"/>
        <v>2</v>
      </c>
      <c r="O178" s="995">
        <v>1047</v>
      </c>
      <c r="P178" s="694" t="s">
        <v>70</v>
      </c>
      <c r="Q178" s="68"/>
      <c r="R178" s="168"/>
      <c r="S178" s="168"/>
      <c r="T178" s="169"/>
      <c r="U178" s="461" t="e">
        <f t="shared" si="168"/>
        <v>#DIV/0!</v>
      </c>
      <c r="V178" s="461" t="e">
        <f t="shared" si="169"/>
        <v>#DIV/0!</v>
      </c>
      <c r="W178" s="462" t="e">
        <f t="shared" si="170"/>
        <v>#DIV/0!</v>
      </c>
      <c r="X178" s="68"/>
      <c r="Y178" s="68"/>
      <c r="Z178" s="68"/>
      <c r="AA178" s="68"/>
      <c r="AB178" s="68"/>
      <c r="AC178" s="79" t="str">
        <f t="shared" si="171"/>
        <v>3: 1,000㎡以上</v>
      </c>
      <c r="AD178" s="69"/>
      <c r="AE178" s="69" t="str">
        <f t="shared" si="172"/>
        <v/>
      </c>
      <c r="AF178" s="170"/>
      <c r="AG178" s="170"/>
      <c r="AH178" s="171"/>
      <c r="AI178" s="170"/>
      <c r="AJ178" s="170"/>
      <c r="AK178" s="170"/>
      <c r="AL178" s="172"/>
      <c r="AM178" s="172"/>
      <c r="AN178" s="172"/>
      <c r="AO178" s="172"/>
      <c r="AP178" s="173"/>
      <c r="AQ178" s="463" t="str">
        <f t="shared" si="173"/>
        <v/>
      </c>
      <c r="AR178" s="464"/>
      <c r="AS178" s="464"/>
      <c r="AT178" s="464"/>
      <c r="AU178" s="464"/>
      <c r="AV178" s="464"/>
      <c r="AW178" s="464"/>
      <c r="AX178" s="464"/>
      <c r="AY178" s="464"/>
      <c r="AZ178" s="464"/>
      <c r="BA178" s="464"/>
      <c r="BB178" s="68">
        <f t="shared" si="174"/>
        <v>-3</v>
      </c>
      <c r="BC178" s="68"/>
      <c r="BD178" s="68">
        <f t="shared" si="175"/>
        <v>-3</v>
      </c>
      <c r="BE178" s="69" t="e">
        <f t="shared" si="181"/>
        <v>#REF!</v>
      </c>
      <c r="BF178" s="146"/>
      <c r="BG178" s="465"/>
      <c r="BH178" s="466"/>
      <c r="BI178" s="174"/>
      <c r="BJ178" s="175"/>
      <c r="BK178" s="467"/>
      <c r="BL178" s="465"/>
      <c r="BM178" s="441" t="str">
        <f t="shared" si="177"/>
        <v/>
      </c>
      <c r="BN178" s="661" t="s">
        <v>70</v>
      </c>
      <c r="BO178" s="661">
        <v>1</v>
      </c>
      <c r="BP178" s="441"/>
      <c r="BQ178" s="441"/>
      <c r="BR178" s="663"/>
      <c r="BS178" s="663"/>
      <c r="BT178" s="663"/>
      <c r="BU178" s="663"/>
      <c r="BV178" s="663"/>
      <c r="BW178" s="663"/>
      <c r="BX178" s="663"/>
      <c r="BY178" s="663"/>
      <c r="BZ178" s="441"/>
      <c r="CA178" s="695"/>
      <c r="CB178" s="696"/>
      <c r="CC178" s="499"/>
      <c r="CD178" s="192">
        <v>1</v>
      </c>
      <c r="CE178" s="177" t="str">
        <f>IF($I178="","",IFERROR(INDEX(#REF!,MATCH('一覧（改訂後・学校空調は中規模で表示ver）'!$I119,#REF!,0),MATCH($CD$4,#REF!,0)),""))</f>
        <v/>
      </c>
      <c r="CF178" s="178" t="str">
        <f t="shared" si="179"/>
        <v/>
      </c>
      <c r="CG178" s="176" t="str">
        <f t="shared" si="135"/>
        <v/>
      </c>
      <c r="CH178" s="179"/>
      <c r="CI178" s="106" t="str">
        <f t="shared" si="136"/>
        <v/>
      </c>
      <c r="CJ178" s="75" t="str">
        <f>IF(OR($CI178="",$I178=""),"",INDEX(#REF!,MATCH($I178,#REF!,0),MATCH(CI$4,#REF!,0)))</f>
        <v/>
      </c>
      <c r="CK178" s="180" t="str">
        <f t="shared" si="137"/>
        <v/>
      </c>
      <c r="CL178" s="75">
        <v>1</v>
      </c>
      <c r="CM178" s="181" t="str">
        <f t="shared" si="152"/>
        <v/>
      </c>
      <c r="CN178" s="107" t="e">
        <f>IF(OR(O178="",TYPE(O178)&lt;&gt;1),"",IF(OR(BM178="",INDEX(#REF!,MATCH('一覧（改訂後・学校空調は中規模で表示ver）'!$Q119,#REF!,0),MATCH('一覧（改訂後・学校空調は中規模で表示ver）'!CN$4,#REF!,0))="",INDEX(#REF!,MATCH('一覧（改訂後・学校空調は中規模で表示ver）'!$Q119,#REF!,0),MATCH('一覧（改訂後・学校空調は中規模で表示ver）'!CN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N$4,#REF!,0))+$L178)))</f>
        <v>#REF!</v>
      </c>
      <c r="CO178" s="75" t="e">
        <f>IF(OR(CN178="",$I178=""),"",IF(AND(CN178&lt;&gt;"",$CI178=CN178),INDEX(#REF!,MATCH($I178,#REF!,0),MATCH(CN$4,#REF!,0))+35,INDEX(#REF!,MATCH($I178,#REF!,0),MATCH(CN$4,#REF!,0))))</f>
        <v>#REF!</v>
      </c>
      <c r="CP178" s="180" t="e">
        <f t="shared" si="153"/>
        <v>#REF!</v>
      </c>
      <c r="CQ178" s="75">
        <v>1</v>
      </c>
      <c r="CR178" s="181" t="e">
        <f t="shared" si="154"/>
        <v>#REF!</v>
      </c>
      <c r="CS178" s="107" t="e">
        <f>IF(OR(O178="",TYPE(O178)&lt;&gt;1),"",IF(OR(BM178="",INDEX(#REF!,MATCH('一覧（改訂後・学校空調は中規模で表示ver）'!Q119,#REF!,0),MATCH(CS$4,#REF!,0))="",INDEX(#REF!,MATCH('一覧（改訂後・学校空調は中規模で表示ver）'!Q119,#REF!,0),MATCH(CS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S$4,#REF!,0))+$L178)))</f>
        <v>#REF!</v>
      </c>
      <c r="CT178" s="75" t="e">
        <f>IF(OR(CS178="",$I178=""),"",IF(BL178="中規模のみで残存維持",IF(AND($CI178=CS178,CS178&lt;&gt;""),INDEX(#REF!,MATCH($I178,#REF!,0),MATCH(CN$4,#REF!,0))+35,INDEX(#REF!,MATCH($I178,#REF!,0),MATCH(CN$4,#REF!,0))),IF(AND($CI178=CS178,CS178&lt;&gt;""),INDEX(#REF!,MATCH($I178,#REF!,0),MATCH(CI$4,#REF!,0))+35,INDEX(#REF!,MATCH($I178,#REF!,0),MATCH(CS$4,#REF!,0)))))</f>
        <v>#REF!</v>
      </c>
      <c r="CU178" s="180" t="e">
        <f t="shared" si="138"/>
        <v>#REF!</v>
      </c>
      <c r="CV178" s="75">
        <v>1</v>
      </c>
      <c r="CW178" s="181" t="e">
        <f t="shared" si="180"/>
        <v>#REF!</v>
      </c>
      <c r="CX178" s="107" t="e">
        <f>IF(OR(O178="",TYPE(O178)&lt;&gt;1),"",IF(OR(BM178="",,INDEX(#REF!,MATCH('一覧（改訂後・学校空調は中規模で表示ver）'!$Q119,#REF!,0),MATCH('一覧（改訂後・学校空調は中規模で表示ver）'!CX$4,#REF!,0))="",INDEX(#REF!,MATCH('一覧（改訂後・学校空調は中規模で表示ver）'!$Q119,#REF!,0),MATCH('一覧（改訂後・学校空調は中規模で表示ver）'!CX$4,#REF!,0))+L178&gt;=BM178),"",IF(OR(BL178="事後保全対応で更新",BL178="事後保全のみ更新せず"),"",INDEX(#REF!,MATCH('一覧（改訂後・学校空調は中規模で表示ver）'!$Q119,#REF!,0),MATCH('一覧（改訂後・学校空調は中規模で表示ver）'!CX$4,#REF!,0))+L178)))</f>
        <v>#REF!</v>
      </c>
      <c r="CY178" s="75" t="e">
        <f>IF(OR(CX178="",$I178=""),"",IF(AND(CX178&lt;&gt;"",$CI178=CX178),INDEX(#REF!,MATCH($I178,#REF!,0),MATCH(CI$4,#REF!,0))+35,INDEX(#REF!,MATCH($I178,#REF!,0),MATCH(CX$4,#REF!,0))))</f>
        <v>#REF!</v>
      </c>
      <c r="CZ178" s="180" t="e">
        <f t="shared" si="155"/>
        <v>#REF!</v>
      </c>
      <c r="DA178" s="75">
        <v>1</v>
      </c>
      <c r="DB178" s="182" t="e">
        <f t="shared" si="156"/>
        <v>#REF!</v>
      </c>
      <c r="DC178" s="109" t="str">
        <f t="shared" si="139"/>
        <v/>
      </c>
      <c r="DD178" s="76" t="str">
        <f t="shared" si="150"/>
        <v/>
      </c>
      <c r="DE178" s="82">
        <v>1</v>
      </c>
      <c r="DF178" s="183" t="str">
        <f t="shared" si="140"/>
        <v/>
      </c>
      <c r="DG178" s="85" t="str">
        <f>IF($DC178="","",INDEX(#REF!,MATCH($I178,#REF!,0),MATCH(DC$4,#REF!,0)))</f>
        <v/>
      </c>
      <c r="DH178" s="184" t="str">
        <f t="shared" si="157"/>
        <v/>
      </c>
      <c r="DI178" s="77">
        <v>3</v>
      </c>
      <c r="DJ178" s="185" t="str">
        <f t="shared" si="158"/>
        <v/>
      </c>
      <c r="DK178" s="78" t="str">
        <f t="shared" si="159"/>
        <v/>
      </c>
      <c r="DL178" s="75" t="str">
        <f>IF(OR(DK178="",$I178=""),"",IF(AND(DK178&lt;&gt;"",$CI178=DK178),INDEX(#REF!,MATCH($I178,#REF!,0),MATCH(DL$4,#REF!,0))+35,INDEX(#REF!,MATCH($I178,#REF!,0),MATCH(DL$4,#REF!,0))))</f>
        <v/>
      </c>
      <c r="DM178" s="180" t="str">
        <f t="shared" si="160"/>
        <v/>
      </c>
      <c r="DN178" s="75">
        <v>1</v>
      </c>
      <c r="DO178" s="181" t="str">
        <f t="shared" si="161"/>
        <v/>
      </c>
      <c r="DP178" s="78" t="str">
        <f t="shared" si="162"/>
        <v/>
      </c>
      <c r="DQ178" s="75" t="str">
        <f>IF(OR(DP178="",$I178=""),"",IF(AND($BM178=DP178,DP178&lt;&gt;""),INDEX(#REF!,MATCH($I178,#REF!,0),MATCH(DQ$4,#REF!,0))+35,INDEX(#REF!,MATCH($I178,#REF!,0),MATCH(DQ$4,#REF!,0))))</f>
        <v/>
      </c>
      <c r="DR178" s="180" t="str">
        <f t="shared" si="163"/>
        <v/>
      </c>
      <c r="DS178" s="75">
        <v>1</v>
      </c>
      <c r="DT178" s="181" t="str">
        <f t="shared" si="164"/>
        <v/>
      </c>
      <c r="DU178" s="78" t="str">
        <f t="shared" si="165"/>
        <v/>
      </c>
      <c r="DV178" s="75" t="str">
        <f>IF(OR(DU178="",$I178=""),"",IF(AND(DU178&lt;&gt;"",$CI178=DU178),INDEX(#REF!,MATCH($I178,#REF!,0),MATCH(DV$4,#REF!,0))+35,INDEX(#REF!,MATCH($I178,#REF!,0),MATCH(DV$4,#REF!,0))))</f>
        <v/>
      </c>
      <c r="DW178" s="180" t="str">
        <f t="shared" si="166"/>
        <v/>
      </c>
      <c r="DX178" s="75">
        <v>1</v>
      </c>
      <c r="DY178" s="154" t="str">
        <f t="shared" si="167"/>
        <v/>
      </c>
      <c r="DZ178" s="508"/>
      <c r="EA178" s="841" t="s">
        <v>627</v>
      </c>
      <c r="EB178" s="770" t="s">
        <v>627</v>
      </c>
      <c r="EC178" s="838"/>
      <c r="ED178" s="839"/>
      <c r="EE178" s="857"/>
      <c r="EF178" s="805"/>
      <c r="EG178" s="760"/>
      <c r="EH178" s="760"/>
      <c r="EI178" s="760"/>
      <c r="EJ178" s="761"/>
      <c r="EK178" s="805"/>
      <c r="EL178" s="760"/>
      <c r="EM178" s="760"/>
      <c r="EN178" s="760"/>
      <c r="EO178" s="761"/>
      <c r="EP178" s="805"/>
      <c r="EQ178" s="760"/>
      <c r="ER178" s="760"/>
      <c r="ES178" s="760"/>
      <c r="ET178" s="761"/>
      <c r="EU178" s="805"/>
      <c r="EV178" s="757" t="s">
        <v>626</v>
      </c>
      <c r="EW178" s="757" t="s">
        <v>626</v>
      </c>
      <c r="EX178" s="760"/>
      <c r="EY178" s="761"/>
      <c r="EZ178" s="805"/>
      <c r="FA178" s="760"/>
      <c r="FB178" s="760"/>
      <c r="FC178" s="760"/>
      <c r="FD178" s="761"/>
      <c r="FE178" s="805"/>
      <c r="FF178" s="760"/>
      <c r="FG178" s="760"/>
      <c r="FH178" s="760"/>
      <c r="FI178" s="761"/>
      <c r="FJ178" s="861"/>
      <c r="FK178" s="760"/>
      <c r="FL178" s="760"/>
      <c r="FM178" s="760"/>
      <c r="FN178" s="919"/>
      <c r="FO178" s="210"/>
      <c r="FP178" s="43"/>
      <c r="FQ178" s="43"/>
      <c r="FR178" s="55" t="str">
        <f t="shared" si="141"/>
        <v/>
      </c>
      <c r="FS178" s="43"/>
      <c r="FT178" s="56" t="str">
        <f>IF(AR178="","",INDEX($FZ$2:$GD$2,2,MATCH(AR178,#REF!,0)))</f>
        <v/>
      </c>
      <c r="FU178" s="57" t="str">
        <f>IF(AS178="","",INDEX($FZ$2:$GD$2,2,MATCH(AS178,#REF!,0)))</f>
        <v/>
      </c>
      <c r="FV178" s="57" t="str">
        <f>IF(AT178="","",INDEX($FZ$2:$GD$2,2,MATCH(AT178,#REF!,0)))</f>
        <v/>
      </c>
      <c r="FW178" s="57" t="str">
        <f>IF(AU178="","",INDEX($FZ$2:$GD$2,2,MATCH(AU178,#REF!,0)))</f>
        <v/>
      </c>
      <c r="FX178" s="57" t="str">
        <f>IF(AV178="","",INDEX($FZ$2:$GD$2,2,MATCH(AV178,#REF!,0)))</f>
        <v/>
      </c>
      <c r="FY178" s="57" t="str">
        <f>IF(AW178="","",INDEX($FZ$2:$GD$2,2,MATCH(AW178,#REF!,0)))</f>
        <v/>
      </c>
      <c r="FZ178" s="57" t="str">
        <f>IF(AX178="","",INDEX($FZ$2:$GD$2,2,MATCH(AX178,#REF!,0)))</f>
        <v/>
      </c>
      <c r="GA178" s="57" t="str">
        <f>IF(AY178="","",INDEX($FZ$2:$GD$2,2,MATCH(AY178,#REF!,0)))</f>
        <v/>
      </c>
      <c r="GB178" s="57" t="str">
        <f>IF(AZ178="","",INDEX($FZ$2:$GD$2,2,MATCH(AZ178,#REF!,0)))</f>
        <v/>
      </c>
      <c r="GC178" s="58" t="str">
        <f>IF(BA178="","",INDEX($FZ$2:$GD$2,2,MATCH(BA178,#REF!,0)))</f>
        <v/>
      </c>
      <c r="GD178" s="59" t="e">
        <f>SUMPRODUCT(FT178:GC178,#REF!)</f>
        <v>#REF!</v>
      </c>
      <c r="GE178" s="43"/>
      <c r="GF178" s="88" t="str">
        <f t="shared" si="142"/>
        <v/>
      </c>
      <c r="GG178" s="88" t="e">
        <f t="shared" si="143"/>
        <v>#REF!</v>
      </c>
      <c r="GH178" s="88" t="e">
        <f t="shared" si="144"/>
        <v>#REF!</v>
      </c>
      <c r="GI178" s="87" t="e">
        <f t="shared" si="145"/>
        <v>#REF!</v>
      </c>
      <c r="GJ178" s="87" t="str">
        <f t="shared" si="146"/>
        <v/>
      </c>
      <c r="GK178" s="87" t="str">
        <f t="shared" si="147"/>
        <v/>
      </c>
      <c r="GL178" s="87" t="str">
        <f t="shared" si="148"/>
        <v/>
      </c>
      <c r="GM178" s="87" t="str">
        <f t="shared" si="149"/>
        <v/>
      </c>
    </row>
    <row r="179" spans="1:195" s="13" customFormat="1" ht="22.5" customHeight="1" outlineLevel="1">
      <c r="A179" s="1014"/>
      <c r="B179" s="166"/>
      <c r="C179" s="494"/>
      <c r="D179" s="664" t="s">
        <v>524</v>
      </c>
      <c r="E179" s="1002" t="s">
        <v>584</v>
      </c>
      <c r="F179" s="688"/>
      <c r="G179" s="688"/>
      <c r="H179" s="688">
        <v>1</v>
      </c>
      <c r="I179" s="661" t="s">
        <v>358</v>
      </c>
      <c r="J179" s="167"/>
      <c r="K179" s="165"/>
      <c r="L179" s="665">
        <v>2018</v>
      </c>
      <c r="M179" s="167" t="str">
        <f t="shared" si="151"/>
        <v>平30</v>
      </c>
      <c r="N179" s="665"/>
      <c r="O179" s="995">
        <v>250</v>
      </c>
      <c r="P179" s="706"/>
      <c r="Q179" s="68"/>
      <c r="R179" s="168"/>
      <c r="S179" s="168"/>
      <c r="T179" s="169"/>
      <c r="U179" s="461" t="e">
        <f t="shared" si="168"/>
        <v>#DIV/0!</v>
      </c>
      <c r="V179" s="461" t="e">
        <f t="shared" si="169"/>
        <v>#DIV/0!</v>
      </c>
      <c r="W179" s="462" t="e">
        <f t="shared" si="170"/>
        <v>#DIV/0!</v>
      </c>
      <c r="X179" s="68"/>
      <c r="Y179" s="68"/>
      <c r="Z179" s="68"/>
      <c r="AA179" s="68"/>
      <c r="AB179" s="68"/>
      <c r="AC179" s="79" t="str">
        <f t="shared" si="171"/>
        <v>5: 200㎡以上</v>
      </c>
      <c r="AD179" s="69"/>
      <c r="AE179" s="69" t="str">
        <f t="shared" si="172"/>
        <v/>
      </c>
      <c r="AF179" s="170"/>
      <c r="AG179" s="170"/>
      <c r="AH179" s="171"/>
      <c r="AI179" s="170"/>
      <c r="AJ179" s="170"/>
      <c r="AK179" s="170"/>
      <c r="AL179" s="172"/>
      <c r="AM179" s="172"/>
      <c r="AN179" s="172"/>
      <c r="AO179" s="172"/>
      <c r="AP179" s="173"/>
      <c r="AQ179" s="463" t="str">
        <f t="shared" si="173"/>
        <v/>
      </c>
      <c r="AR179" s="464"/>
      <c r="AS179" s="464"/>
      <c r="AT179" s="464"/>
      <c r="AU179" s="464"/>
      <c r="AV179" s="464"/>
      <c r="AW179" s="464"/>
      <c r="AX179" s="464"/>
      <c r="AY179" s="464"/>
      <c r="AZ179" s="464"/>
      <c r="BA179" s="464"/>
      <c r="BB179" s="68">
        <f t="shared" si="174"/>
        <v>-3</v>
      </c>
      <c r="BC179" s="68"/>
      <c r="BD179" s="68">
        <f t="shared" si="175"/>
        <v>-3</v>
      </c>
      <c r="BE179" s="69" t="e">
        <f t="shared" si="181"/>
        <v>#REF!</v>
      </c>
      <c r="BF179" s="146"/>
      <c r="BG179" s="465"/>
      <c r="BH179" s="466"/>
      <c r="BI179" s="174"/>
      <c r="BJ179" s="175"/>
      <c r="BK179" s="467"/>
      <c r="BL179" s="465"/>
      <c r="BM179" s="441" t="str">
        <f t="shared" si="177"/>
        <v/>
      </c>
      <c r="BN179" s="801"/>
      <c r="BO179" s="801"/>
      <c r="BP179" s="441"/>
      <c r="BQ179" s="441"/>
      <c r="BR179" s="663"/>
      <c r="BS179" s="663"/>
      <c r="BT179" s="663"/>
      <c r="BU179" s="663"/>
      <c r="BV179" s="663"/>
      <c r="BW179" s="663"/>
      <c r="BX179" s="663"/>
      <c r="BY179" s="663"/>
      <c r="BZ179" s="441"/>
      <c r="CA179" s="695"/>
      <c r="CB179" s="696"/>
      <c r="CC179" s="499"/>
      <c r="CD179" s="192">
        <v>1</v>
      </c>
      <c r="CE179" s="177" t="str">
        <f>IF($I179="","",IFERROR(INDEX(#REF!,MATCH('一覧（改訂後・学校空調は中規模で表示ver）'!$I120,#REF!,0),MATCH($CD$4,#REF!,0)),""))</f>
        <v/>
      </c>
      <c r="CF179" s="178" t="str">
        <f t="shared" si="179"/>
        <v/>
      </c>
      <c r="CG179" s="176" t="str">
        <f t="shared" si="135"/>
        <v/>
      </c>
      <c r="CH179" s="179"/>
      <c r="CI179" s="106" t="str">
        <f t="shared" si="136"/>
        <v/>
      </c>
      <c r="CJ179" s="75" t="str">
        <f>IF(OR($CI179="",$I179=""),"",INDEX(#REF!,MATCH($I179,#REF!,0),MATCH(CI$4,#REF!,0)))</f>
        <v/>
      </c>
      <c r="CK179" s="180" t="str">
        <f t="shared" si="137"/>
        <v/>
      </c>
      <c r="CL179" s="75">
        <v>1</v>
      </c>
      <c r="CM179" s="181" t="str">
        <f t="shared" si="152"/>
        <v/>
      </c>
      <c r="CN179" s="107" t="e">
        <f>IF(OR(O179="",TYPE(O179)&lt;&gt;1),"",IF(OR(BM179="",INDEX(#REF!,MATCH('一覧（改訂後・学校空調は中規模で表示ver）'!$Q120,#REF!,0),MATCH('一覧（改訂後・学校空調は中規模で表示ver）'!CN$4,#REF!,0))="",INDEX(#REF!,MATCH('一覧（改訂後・学校空調は中規模で表示ver）'!$Q120,#REF!,0),MATCH('一覧（改訂後・学校空調は中規模で表示ver）'!CN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N$4,#REF!,0))+$L179)))</f>
        <v>#REF!</v>
      </c>
      <c r="CO179" s="75" t="e">
        <f>IF(OR(CN179="",$I179=""),"",IF(AND(CN179&lt;&gt;"",$CI179=CN179),INDEX(#REF!,MATCH($I179,#REF!,0),MATCH(CN$4,#REF!,0))+35,INDEX(#REF!,MATCH($I179,#REF!,0),MATCH(CN$4,#REF!,0))))</f>
        <v>#REF!</v>
      </c>
      <c r="CP179" s="180" t="e">
        <f t="shared" si="153"/>
        <v>#REF!</v>
      </c>
      <c r="CQ179" s="75">
        <v>1</v>
      </c>
      <c r="CR179" s="181" t="e">
        <f t="shared" si="154"/>
        <v>#REF!</v>
      </c>
      <c r="CS179" s="107" t="e">
        <f>IF(OR(O179="",TYPE(O179)&lt;&gt;1),"",IF(OR(BM179="",INDEX(#REF!,MATCH('一覧（改訂後・学校空調は中規模で表示ver）'!Q120,#REF!,0),MATCH(CS$4,#REF!,0))="",INDEX(#REF!,MATCH('一覧（改訂後・学校空調は中規模で表示ver）'!Q120,#REF!,0),MATCH(CS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S$4,#REF!,0))+$L179)))</f>
        <v>#REF!</v>
      </c>
      <c r="CT179" s="75" t="e">
        <f>IF(OR(CS179="",$I179=""),"",IF(BL179="中規模のみで残存維持",IF(AND($CI179=CS179,CS179&lt;&gt;""),INDEX(#REF!,MATCH($I179,#REF!,0),MATCH(CN$4,#REF!,0))+35,INDEX(#REF!,MATCH($I179,#REF!,0),MATCH(CN$4,#REF!,0))),IF(AND($CI179=CS179,CS179&lt;&gt;""),INDEX(#REF!,MATCH($I179,#REF!,0),MATCH(CI$4,#REF!,0))+35,INDEX(#REF!,MATCH($I179,#REF!,0),MATCH(CS$4,#REF!,0)))))</f>
        <v>#REF!</v>
      </c>
      <c r="CU179" s="180" t="e">
        <f t="shared" si="138"/>
        <v>#REF!</v>
      </c>
      <c r="CV179" s="75">
        <v>1</v>
      </c>
      <c r="CW179" s="181" t="e">
        <f t="shared" si="180"/>
        <v>#REF!</v>
      </c>
      <c r="CX179" s="107" t="e">
        <f>IF(OR(O179="",TYPE(O179)&lt;&gt;1),"",IF(OR(BM179="",,INDEX(#REF!,MATCH('一覧（改訂後・学校空調は中規模で表示ver）'!$Q120,#REF!,0),MATCH('一覧（改訂後・学校空調は中規模で表示ver）'!CX$4,#REF!,0))="",INDEX(#REF!,MATCH('一覧（改訂後・学校空調は中規模で表示ver）'!$Q120,#REF!,0),MATCH('一覧（改訂後・学校空調は中規模で表示ver）'!CX$4,#REF!,0))+L179&gt;=BM179),"",IF(OR(BL179="事後保全対応で更新",BL179="事後保全のみ更新せず"),"",INDEX(#REF!,MATCH('一覧（改訂後・学校空調は中規模で表示ver）'!$Q120,#REF!,0),MATCH('一覧（改訂後・学校空調は中規模で表示ver）'!CX$4,#REF!,0))+L179)))</f>
        <v>#REF!</v>
      </c>
      <c r="CY179" s="75" t="e">
        <f>IF(OR(CX179="",$I179=""),"",IF(AND(CX179&lt;&gt;"",$CI179=CX179),INDEX(#REF!,MATCH($I179,#REF!,0),MATCH(CI$4,#REF!,0))+35,INDEX(#REF!,MATCH($I179,#REF!,0),MATCH(CX$4,#REF!,0))))</f>
        <v>#REF!</v>
      </c>
      <c r="CZ179" s="180" t="e">
        <f t="shared" si="155"/>
        <v>#REF!</v>
      </c>
      <c r="DA179" s="75">
        <v>1</v>
      </c>
      <c r="DB179" s="182" t="e">
        <f t="shared" si="156"/>
        <v>#REF!</v>
      </c>
      <c r="DC179" s="109" t="str">
        <f t="shared" si="139"/>
        <v/>
      </c>
      <c r="DD179" s="76" t="str">
        <f t="shared" si="150"/>
        <v/>
      </c>
      <c r="DE179" s="82">
        <v>1</v>
      </c>
      <c r="DF179" s="183" t="str">
        <f t="shared" si="140"/>
        <v/>
      </c>
      <c r="DG179" s="85" t="str">
        <f>IF($DC179="","",INDEX(#REF!,MATCH($I179,#REF!,0),MATCH(DC$4,#REF!,0)))</f>
        <v/>
      </c>
      <c r="DH179" s="184" t="str">
        <f t="shared" si="157"/>
        <v/>
      </c>
      <c r="DI179" s="77">
        <v>3</v>
      </c>
      <c r="DJ179" s="185" t="str">
        <f t="shared" si="158"/>
        <v/>
      </c>
      <c r="DK179" s="78" t="str">
        <f t="shared" si="159"/>
        <v/>
      </c>
      <c r="DL179" s="75" t="str">
        <f>IF(OR(DK179="",$I179=""),"",IF(AND(DK179&lt;&gt;"",$CI179=DK179),INDEX(#REF!,MATCH($I179,#REF!,0),MATCH(DL$4,#REF!,0))+35,INDEX(#REF!,MATCH($I179,#REF!,0),MATCH(DL$4,#REF!,0))))</f>
        <v/>
      </c>
      <c r="DM179" s="180" t="str">
        <f t="shared" si="160"/>
        <v/>
      </c>
      <c r="DN179" s="75">
        <v>1</v>
      </c>
      <c r="DO179" s="181" t="str">
        <f t="shared" si="161"/>
        <v/>
      </c>
      <c r="DP179" s="78" t="str">
        <f t="shared" si="162"/>
        <v/>
      </c>
      <c r="DQ179" s="75" t="str">
        <f>IF(OR(DP179="",$I179=""),"",IF(AND($BM179=DP179,DP179&lt;&gt;""),INDEX(#REF!,MATCH($I179,#REF!,0),MATCH(DQ$4,#REF!,0))+35,INDEX(#REF!,MATCH($I179,#REF!,0),MATCH(DQ$4,#REF!,0))))</f>
        <v/>
      </c>
      <c r="DR179" s="180" t="str">
        <f t="shared" si="163"/>
        <v/>
      </c>
      <c r="DS179" s="75">
        <v>1</v>
      </c>
      <c r="DT179" s="181" t="str">
        <f t="shared" si="164"/>
        <v/>
      </c>
      <c r="DU179" s="78" t="str">
        <f t="shared" si="165"/>
        <v/>
      </c>
      <c r="DV179" s="75" t="str">
        <f>IF(OR(DU179="",$I179=""),"",IF(AND(DU179&lt;&gt;"",$CI179=DU179),INDEX(#REF!,MATCH($I179,#REF!,0),MATCH(DV$4,#REF!,0))+35,INDEX(#REF!,MATCH($I179,#REF!,0),MATCH(DV$4,#REF!,0))))</f>
        <v/>
      </c>
      <c r="DW179" s="180" t="str">
        <f t="shared" si="166"/>
        <v/>
      </c>
      <c r="DX179" s="75">
        <v>1</v>
      </c>
      <c r="DY179" s="154" t="str">
        <f t="shared" si="167"/>
        <v/>
      </c>
      <c r="DZ179" s="508"/>
      <c r="EA179" s="841" t="s">
        <v>627</v>
      </c>
      <c r="EB179" s="770" t="s">
        <v>627</v>
      </c>
      <c r="EC179" s="838"/>
      <c r="ED179" s="839"/>
      <c r="EE179" s="857"/>
      <c r="EF179" s="805"/>
      <c r="EG179" s="760"/>
      <c r="EH179" s="760"/>
      <c r="EI179" s="760"/>
      <c r="EJ179" s="761"/>
      <c r="EK179" s="805"/>
      <c r="EL179" s="760"/>
      <c r="EM179" s="760"/>
      <c r="EN179" s="760"/>
      <c r="EO179" s="761"/>
      <c r="EP179" s="805"/>
      <c r="EQ179" s="760"/>
      <c r="ER179" s="760"/>
      <c r="ES179" s="760"/>
      <c r="ET179" s="761"/>
      <c r="EU179" s="805"/>
      <c r="EV179" s="757" t="s">
        <v>633</v>
      </c>
      <c r="EW179" s="757" t="s">
        <v>633</v>
      </c>
      <c r="EX179" s="835"/>
      <c r="EY179" s="804"/>
      <c r="EZ179" s="890"/>
      <c r="FA179" s="835"/>
      <c r="FB179" s="835"/>
      <c r="FC179" s="835"/>
      <c r="FD179" s="804"/>
      <c r="FE179" s="896"/>
      <c r="FF179" s="767" t="s">
        <v>634</v>
      </c>
      <c r="FG179" s="767" t="s">
        <v>634</v>
      </c>
      <c r="FH179" s="835"/>
      <c r="FI179" s="804"/>
      <c r="FJ179" s="872"/>
      <c r="FK179" s="835"/>
      <c r="FL179" s="835"/>
      <c r="FM179" s="835"/>
      <c r="FN179" s="920"/>
      <c r="FO179" s="210"/>
      <c r="FP179" s="43"/>
      <c r="FQ179" s="43"/>
      <c r="FR179" s="55" t="str">
        <f t="shared" si="141"/>
        <v/>
      </c>
      <c r="FS179" s="43"/>
      <c r="FT179" s="56" t="str">
        <f>IF(AR179="","",INDEX($FZ$2:$GD$2,2,MATCH(AR179,#REF!,0)))</f>
        <v/>
      </c>
      <c r="FU179" s="57" t="str">
        <f>IF(AS179="","",INDEX($FZ$2:$GD$2,2,MATCH(AS179,#REF!,0)))</f>
        <v/>
      </c>
      <c r="FV179" s="57" t="str">
        <f>IF(AT179="","",INDEX($FZ$2:$GD$2,2,MATCH(AT179,#REF!,0)))</f>
        <v/>
      </c>
      <c r="FW179" s="57" t="str">
        <f>IF(AU179="","",INDEX($FZ$2:$GD$2,2,MATCH(AU179,#REF!,0)))</f>
        <v/>
      </c>
      <c r="FX179" s="57" t="str">
        <f>IF(AV179="","",INDEX($FZ$2:$GD$2,2,MATCH(AV179,#REF!,0)))</f>
        <v/>
      </c>
      <c r="FY179" s="57" t="str">
        <f>IF(AW179="","",INDEX($FZ$2:$GD$2,2,MATCH(AW179,#REF!,0)))</f>
        <v/>
      </c>
      <c r="FZ179" s="57" t="str">
        <f>IF(AX179="","",INDEX($FZ$2:$GD$2,2,MATCH(AX179,#REF!,0)))</f>
        <v/>
      </c>
      <c r="GA179" s="57" t="str">
        <f>IF(AY179="","",INDEX($FZ$2:$GD$2,2,MATCH(AY179,#REF!,0)))</f>
        <v/>
      </c>
      <c r="GB179" s="57" t="str">
        <f>IF(AZ179="","",INDEX($FZ$2:$GD$2,2,MATCH(AZ179,#REF!,0)))</f>
        <v/>
      </c>
      <c r="GC179" s="58" t="str">
        <f>IF(BA179="","",INDEX($FZ$2:$GD$2,2,MATCH(BA179,#REF!,0)))</f>
        <v/>
      </c>
      <c r="GD179" s="59" t="e">
        <f>SUMPRODUCT(FT179:GC179,#REF!)</f>
        <v>#REF!</v>
      </c>
      <c r="GE179" s="43"/>
      <c r="GF179" s="88" t="str">
        <f t="shared" si="142"/>
        <v/>
      </c>
      <c r="GG179" s="88" t="e">
        <f t="shared" si="143"/>
        <v>#REF!</v>
      </c>
      <c r="GH179" s="88" t="e">
        <f t="shared" si="144"/>
        <v>#REF!</v>
      </c>
      <c r="GI179" s="87" t="e">
        <f t="shared" si="145"/>
        <v>#REF!</v>
      </c>
      <c r="GJ179" s="87" t="str">
        <f t="shared" si="146"/>
        <v/>
      </c>
      <c r="GK179" s="87" t="str">
        <f t="shared" si="147"/>
        <v/>
      </c>
      <c r="GL179" s="87" t="str">
        <f t="shared" si="148"/>
        <v/>
      </c>
      <c r="GM179" s="87" t="str">
        <f t="shared" si="149"/>
        <v/>
      </c>
    </row>
    <row r="180" spans="1:195" s="13" customFormat="1" ht="22.5" customHeight="1" outlineLevel="1">
      <c r="A180" s="1014"/>
      <c r="B180" s="166"/>
      <c r="C180" s="494"/>
      <c r="D180" s="660" t="s">
        <v>374</v>
      </c>
      <c r="E180" s="991" t="s">
        <v>585</v>
      </c>
      <c r="F180" s="688">
        <v>1</v>
      </c>
      <c r="G180" s="688">
        <v>1</v>
      </c>
      <c r="H180" s="688">
        <v>1</v>
      </c>
      <c r="I180" s="663" t="s">
        <v>358</v>
      </c>
      <c r="J180" s="167"/>
      <c r="K180" s="165"/>
      <c r="L180" s="662">
        <v>1966</v>
      </c>
      <c r="M180" s="167" t="str">
        <f t="shared" si="151"/>
        <v>昭41</v>
      </c>
      <c r="N180" s="665">
        <f t="shared" ref="N180:N185" si="182">2020-L180</f>
        <v>54</v>
      </c>
      <c r="O180" s="998">
        <v>267</v>
      </c>
      <c r="P180" s="693" t="s">
        <v>70</v>
      </c>
      <c r="Q180" s="68"/>
      <c r="R180" s="168"/>
      <c r="S180" s="168"/>
      <c r="T180" s="169"/>
      <c r="U180" s="461" t="e">
        <f t="shared" si="168"/>
        <v>#DIV/0!</v>
      </c>
      <c r="V180" s="461" t="e">
        <f t="shared" si="169"/>
        <v>#DIV/0!</v>
      </c>
      <c r="W180" s="462" t="e">
        <f t="shared" si="170"/>
        <v>#DIV/0!</v>
      </c>
      <c r="X180" s="68"/>
      <c r="Y180" s="68"/>
      <c r="Z180" s="68"/>
      <c r="AA180" s="68"/>
      <c r="AB180" s="68"/>
      <c r="AC180" s="79" t="str">
        <f t="shared" si="171"/>
        <v>5: 200㎡以上</v>
      </c>
      <c r="AD180" s="69"/>
      <c r="AE180" s="69" t="str">
        <f t="shared" si="172"/>
        <v/>
      </c>
      <c r="AF180" s="170"/>
      <c r="AG180" s="170"/>
      <c r="AH180" s="171"/>
      <c r="AI180" s="170"/>
      <c r="AJ180" s="170"/>
      <c r="AK180" s="170"/>
      <c r="AL180" s="172"/>
      <c r="AM180" s="172"/>
      <c r="AN180" s="172"/>
      <c r="AO180" s="172"/>
      <c r="AP180" s="173"/>
      <c r="AQ180" s="463" t="str">
        <f t="shared" si="173"/>
        <v/>
      </c>
      <c r="AR180" s="464"/>
      <c r="AS180" s="464"/>
      <c r="AT180" s="464"/>
      <c r="AU180" s="464"/>
      <c r="AV180" s="464"/>
      <c r="AW180" s="464"/>
      <c r="AX180" s="464"/>
      <c r="AY180" s="464"/>
      <c r="AZ180" s="464"/>
      <c r="BA180" s="464"/>
      <c r="BB180" s="68">
        <f t="shared" si="174"/>
        <v>49</v>
      </c>
      <c r="BC180" s="68"/>
      <c r="BD180" s="68">
        <f t="shared" si="175"/>
        <v>49</v>
      </c>
      <c r="BE180" s="69" t="e">
        <f t="shared" si="181"/>
        <v>#REF!</v>
      </c>
      <c r="BF180" s="146"/>
      <c r="BG180" s="465"/>
      <c r="BH180" s="466"/>
      <c r="BI180" s="174"/>
      <c r="BJ180" s="175"/>
      <c r="BK180" s="467"/>
      <c r="BL180" s="465"/>
      <c r="BM180" s="441" t="str">
        <f t="shared" si="177"/>
        <v/>
      </c>
      <c r="BN180" s="663" t="s">
        <v>70</v>
      </c>
      <c r="BO180" s="663">
        <v>1</v>
      </c>
      <c r="BP180" s="441"/>
      <c r="BQ180" s="441"/>
      <c r="BR180" s="663"/>
      <c r="BS180" s="663"/>
      <c r="BT180" s="663"/>
      <c r="BU180" s="663"/>
      <c r="BV180" s="663"/>
      <c r="BW180" s="663"/>
      <c r="BX180" s="663"/>
      <c r="BY180" s="663"/>
      <c r="BZ180" s="441"/>
      <c r="CA180" s="695"/>
      <c r="CB180" s="696"/>
      <c r="CC180" s="499"/>
      <c r="CD180" s="192">
        <v>1</v>
      </c>
      <c r="CE180" s="177" t="str">
        <f>IF($I180="","",IFERROR(INDEX(#REF!,MATCH('一覧（改訂後・学校空調は中規模で表示ver）'!$I121,#REF!,0),MATCH($CD$4,#REF!,0)),""))</f>
        <v/>
      </c>
      <c r="CF180" s="178" t="str">
        <f t="shared" si="179"/>
        <v/>
      </c>
      <c r="CG180" s="176" t="str">
        <f t="shared" si="135"/>
        <v/>
      </c>
      <c r="CH180" s="179"/>
      <c r="CI180" s="106" t="str">
        <f t="shared" si="136"/>
        <v/>
      </c>
      <c r="CJ180" s="75" t="str">
        <f>IF(OR($CI180="",$I180=""),"",INDEX(#REF!,MATCH($I180,#REF!,0),MATCH(CI$4,#REF!,0)))</f>
        <v/>
      </c>
      <c r="CK180" s="180" t="str">
        <f t="shared" si="137"/>
        <v/>
      </c>
      <c r="CL180" s="75">
        <v>1</v>
      </c>
      <c r="CM180" s="181" t="str">
        <f t="shared" si="152"/>
        <v/>
      </c>
      <c r="CN180" s="107" t="e">
        <f>IF(OR(O180="",TYPE(O180)&lt;&gt;1),"",IF(OR(BM180="",INDEX(#REF!,MATCH('一覧（改訂後・学校空調は中規模で表示ver）'!$Q121,#REF!,0),MATCH('一覧（改訂後・学校空調は中規模で表示ver）'!CN$4,#REF!,0))="",INDEX(#REF!,MATCH('一覧（改訂後・学校空調は中規模で表示ver）'!$Q121,#REF!,0),MATCH('一覧（改訂後・学校空調は中規模で表示ver）'!CN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N$4,#REF!,0))+$L180)))</f>
        <v>#REF!</v>
      </c>
      <c r="CO180" s="75" t="e">
        <f>IF(OR(CN180="",$I180=""),"",IF(AND(CN180&lt;&gt;"",$CI180=CN180),INDEX(#REF!,MATCH($I180,#REF!,0),MATCH(CN$4,#REF!,0))+35,INDEX(#REF!,MATCH($I180,#REF!,0),MATCH(CN$4,#REF!,0))))</f>
        <v>#REF!</v>
      </c>
      <c r="CP180" s="180" t="e">
        <f t="shared" si="153"/>
        <v>#REF!</v>
      </c>
      <c r="CQ180" s="75">
        <v>1</v>
      </c>
      <c r="CR180" s="181" t="e">
        <f t="shared" si="154"/>
        <v>#REF!</v>
      </c>
      <c r="CS180" s="107" t="e">
        <f>IF(OR(O180="",TYPE(O180)&lt;&gt;1),"",IF(OR(BM180="",INDEX(#REF!,MATCH('一覧（改訂後・学校空調は中規模で表示ver）'!Q121,#REF!,0),MATCH(CS$4,#REF!,0))="",INDEX(#REF!,MATCH('一覧（改訂後・学校空調は中規模で表示ver）'!Q121,#REF!,0),MATCH(CS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S$4,#REF!,0))+$L180)))</f>
        <v>#REF!</v>
      </c>
      <c r="CT180" s="75" t="e">
        <f>IF(OR(CS180="",$I180=""),"",IF(BL180="中規模のみで残存維持",IF(AND($CI180=CS180,CS180&lt;&gt;""),INDEX(#REF!,MATCH($I180,#REF!,0),MATCH(CN$4,#REF!,0))+35,INDEX(#REF!,MATCH($I180,#REF!,0),MATCH(CN$4,#REF!,0))),IF(AND($CI180=CS180,CS180&lt;&gt;""),INDEX(#REF!,MATCH($I180,#REF!,0),MATCH(CI$4,#REF!,0))+35,INDEX(#REF!,MATCH($I180,#REF!,0),MATCH(CS$4,#REF!,0)))))</f>
        <v>#REF!</v>
      </c>
      <c r="CU180" s="180" t="e">
        <f t="shared" si="138"/>
        <v>#REF!</v>
      </c>
      <c r="CV180" s="75">
        <v>1</v>
      </c>
      <c r="CW180" s="181" t="e">
        <f t="shared" si="180"/>
        <v>#REF!</v>
      </c>
      <c r="CX180" s="107" t="e">
        <f>IF(OR(O180="",TYPE(O180)&lt;&gt;1),"",IF(OR(BM180="",,INDEX(#REF!,MATCH('一覧（改訂後・学校空調は中規模で表示ver）'!$Q121,#REF!,0),MATCH('一覧（改訂後・学校空調は中規模で表示ver）'!CX$4,#REF!,0))="",INDEX(#REF!,MATCH('一覧（改訂後・学校空調は中規模で表示ver）'!$Q121,#REF!,0),MATCH('一覧（改訂後・学校空調は中規模で表示ver）'!CX$4,#REF!,0))+L180&gt;=BM180),"",IF(OR(BL180="事後保全対応で更新",BL180="事後保全のみ更新せず"),"",INDEX(#REF!,MATCH('一覧（改訂後・学校空調は中規模で表示ver）'!$Q121,#REF!,0),MATCH('一覧（改訂後・学校空調は中規模で表示ver）'!CX$4,#REF!,0))+L180)))</f>
        <v>#REF!</v>
      </c>
      <c r="CY180" s="75" t="e">
        <f>IF(OR(CX180="",$I180=""),"",IF(AND(CX180&lt;&gt;"",$CI180=CX180),INDEX(#REF!,MATCH($I180,#REF!,0),MATCH(CI$4,#REF!,0))+35,INDEX(#REF!,MATCH($I180,#REF!,0),MATCH(CX$4,#REF!,0))))</f>
        <v>#REF!</v>
      </c>
      <c r="CZ180" s="180" t="e">
        <f t="shared" si="155"/>
        <v>#REF!</v>
      </c>
      <c r="DA180" s="75">
        <v>1</v>
      </c>
      <c r="DB180" s="182" t="e">
        <f t="shared" si="156"/>
        <v>#REF!</v>
      </c>
      <c r="DC180" s="109" t="str">
        <f t="shared" si="139"/>
        <v/>
      </c>
      <c r="DD180" s="76" t="str">
        <f t="shared" si="150"/>
        <v/>
      </c>
      <c r="DE180" s="82">
        <v>1</v>
      </c>
      <c r="DF180" s="183" t="str">
        <f t="shared" si="140"/>
        <v/>
      </c>
      <c r="DG180" s="85" t="str">
        <f>IF($DC180="","",INDEX(#REF!,MATCH($I180,#REF!,0),MATCH(DC$4,#REF!,0)))</f>
        <v/>
      </c>
      <c r="DH180" s="184" t="str">
        <f t="shared" si="157"/>
        <v/>
      </c>
      <c r="DI180" s="77">
        <v>3</v>
      </c>
      <c r="DJ180" s="185" t="str">
        <f t="shared" si="158"/>
        <v/>
      </c>
      <c r="DK180" s="78" t="str">
        <f t="shared" si="159"/>
        <v/>
      </c>
      <c r="DL180" s="75" t="str">
        <f>IF(OR(DK180="",$I180=""),"",IF(AND(DK180&lt;&gt;"",$CI180=DK180),INDEX(#REF!,MATCH($I180,#REF!,0),MATCH(DL$4,#REF!,0))+35,INDEX(#REF!,MATCH($I180,#REF!,0),MATCH(DL$4,#REF!,0))))</f>
        <v/>
      </c>
      <c r="DM180" s="180" t="str">
        <f t="shared" si="160"/>
        <v/>
      </c>
      <c r="DN180" s="75">
        <v>1</v>
      </c>
      <c r="DO180" s="181" t="str">
        <f t="shared" si="161"/>
        <v/>
      </c>
      <c r="DP180" s="78" t="str">
        <f t="shared" si="162"/>
        <v/>
      </c>
      <c r="DQ180" s="75" t="str">
        <f>IF(OR(DP180="",$I180=""),"",IF(AND($BM180=DP180,DP180&lt;&gt;""),INDEX(#REF!,MATCH($I180,#REF!,0),MATCH(DQ$4,#REF!,0))+35,INDEX(#REF!,MATCH($I180,#REF!,0),MATCH(DQ$4,#REF!,0))))</f>
        <v/>
      </c>
      <c r="DR180" s="180" t="str">
        <f t="shared" si="163"/>
        <v/>
      </c>
      <c r="DS180" s="75">
        <v>1</v>
      </c>
      <c r="DT180" s="181" t="str">
        <f t="shared" si="164"/>
        <v/>
      </c>
      <c r="DU180" s="78" t="str">
        <f t="shared" si="165"/>
        <v/>
      </c>
      <c r="DV180" s="75" t="str">
        <f>IF(OR(DU180="",$I180=""),"",IF(AND(DU180&lt;&gt;"",$CI180=DU180),INDEX(#REF!,MATCH($I180,#REF!,0),MATCH(DV$4,#REF!,0))+35,INDEX(#REF!,MATCH($I180,#REF!,0),MATCH(DV$4,#REF!,0))))</f>
        <v/>
      </c>
      <c r="DW180" s="180" t="str">
        <f t="shared" si="166"/>
        <v/>
      </c>
      <c r="DX180" s="75">
        <v>1</v>
      </c>
      <c r="DY180" s="154" t="str">
        <f t="shared" si="167"/>
        <v/>
      </c>
      <c r="DZ180" s="508"/>
      <c r="EA180" s="829" t="s">
        <v>623</v>
      </c>
      <c r="EB180" s="749"/>
      <c r="EC180" s="808"/>
      <c r="ED180" s="816"/>
      <c r="EE180" s="854"/>
      <c r="EF180" s="791"/>
      <c r="EG180" s="792"/>
      <c r="EH180" s="792"/>
      <c r="EI180" s="788"/>
      <c r="EJ180" s="789"/>
      <c r="EK180" s="787"/>
      <c r="EL180" s="788"/>
      <c r="EM180" s="788"/>
      <c r="EN180" s="788"/>
      <c r="EO180" s="789"/>
      <c r="EP180" s="787"/>
      <c r="EQ180" s="788"/>
      <c r="ER180" s="788"/>
      <c r="ES180" s="788"/>
      <c r="ET180" s="794" t="s">
        <v>627</v>
      </c>
      <c r="EU180" s="888" t="s">
        <v>627</v>
      </c>
      <c r="EV180" s="770" t="s">
        <v>627</v>
      </c>
      <c r="EW180" s="792"/>
      <c r="EX180" s="788"/>
      <c r="EY180" s="789"/>
      <c r="EZ180" s="787"/>
      <c r="FA180" s="788"/>
      <c r="FB180" s="788"/>
      <c r="FC180" s="788"/>
      <c r="FD180" s="789"/>
      <c r="FE180" s="787"/>
      <c r="FF180" s="788"/>
      <c r="FG180" s="788"/>
      <c r="FH180" s="788"/>
      <c r="FI180" s="789"/>
      <c r="FJ180" s="867"/>
      <c r="FK180" s="788"/>
      <c r="FL180" s="788"/>
      <c r="FM180" s="788"/>
      <c r="FN180" s="915"/>
      <c r="FO180" s="210"/>
      <c r="FP180" s="43"/>
      <c r="FQ180" s="43"/>
      <c r="FR180" s="55" t="str">
        <f t="shared" si="141"/>
        <v/>
      </c>
      <c r="FS180" s="43"/>
      <c r="FT180" s="56" t="str">
        <f>IF(AR180="","",INDEX($FZ$2:$GD$2,2,MATCH(AR180,#REF!,0)))</f>
        <v/>
      </c>
      <c r="FU180" s="57" t="str">
        <f>IF(AS180="","",INDEX($FZ$2:$GD$2,2,MATCH(AS180,#REF!,0)))</f>
        <v/>
      </c>
      <c r="FV180" s="57" t="str">
        <f>IF(AT180="","",INDEX($FZ$2:$GD$2,2,MATCH(AT180,#REF!,0)))</f>
        <v/>
      </c>
      <c r="FW180" s="57" t="str">
        <f>IF(AU180="","",INDEX($FZ$2:$GD$2,2,MATCH(AU180,#REF!,0)))</f>
        <v/>
      </c>
      <c r="FX180" s="57" t="str">
        <f>IF(AV180="","",INDEX($FZ$2:$GD$2,2,MATCH(AV180,#REF!,0)))</f>
        <v/>
      </c>
      <c r="FY180" s="57" t="str">
        <f>IF(AW180="","",INDEX($FZ$2:$GD$2,2,MATCH(AW180,#REF!,0)))</f>
        <v/>
      </c>
      <c r="FZ180" s="57" t="str">
        <f>IF(AX180="","",INDEX($FZ$2:$GD$2,2,MATCH(AX180,#REF!,0)))</f>
        <v/>
      </c>
      <c r="GA180" s="57" t="str">
        <f>IF(AY180="","",INDEX($FZ$2:$GD$2,2,MATCH(AY180,#REF!,0)))</f>
        <v/>
      </c>
      <c r="GB180" s="57" t="str">
        <f>IF(AZ180="","",INDEX($FZ$2:$GD$2,2,MATCH(AZ180,#REF!,0)))</f>
        <v/>
      </c>
      <c r="GC180" s="58" t="str">
        <f>IF(BA180="","",INDEX($FZ$2:$GD$2,2,MATCH(BA180,#REF!,0)))</f>
        <v/>
      </c>
      <c r="GD180" s="59" t="e">
        <f>SUMPRODUCT(FT180:GC180,#REF!)</f>
        <v>#REF!</v>
      </c>
      <c r="GE180" s="43"/>
      <c r="GF180" s="88" t="str">
        <f t="shared" si="142"/>
        <v/>
      </c>
      <c r="GG180" s="88" t="e">
        <f t="shared" si="143"/>
        <v>#REF!</v>
      </c>
      <c r="GH180" s="88" t="e">
        <f t="shared" si="144"/>
        <v>#REF!</v>
      </c>
      <c r="GI180" s="87" t="e">
        <f t="shared" si="145"/>
        <v>#REF!</v>
      </c>
      <c r="GJ180" s="87" t="str">
        <f t="shared" si="146"/>
        <v/>
      </c>
      <c r="GK180" s="87" t="str">
        <f t="shared" si="147"/>
        <v/>
      </c>
      <c r="GL180" s="87" t="str">
        <f t="shared" si="148"/>
        <v/>
      </c>
      <c r="GM180" s="87" t="str">
        <f t="shared" si="149"/>
        <v/>
      </c>
    </row>
    <row r="181" spans="1:195" s="13" customFormat="1" ht="22.5" customHeight="1" outlineLevel="1">
      <c r="A181" s="1014"/>
      <c r="B181" s="166"/>
      <c r="C181" s="494"/>
      <c r="D181" s="660" t="s">
        <v>374</v>
      </c>
      <c r="E181" s="991" t="s">
        <v>273</v>
      </c>
      <c r="F181" s="688"/>
      <c r="G181" s="688"/>
      <c r="H181" s="688">
        <v>1</v>
      </c>
      <c r="I181" s="663" t="s">
        <v>358</v>
      </c>
      <c r="J181" s="167"/>
      <c r="K181" s="165"/>
      <c r="L181" s="662">
        <v>1982</v>
      </c>
      <c r="M181" s="167" t="str">
        <f t="shared" si="151"/>
        <v>昭57</v>
      </c>
      <c r="N181" s="665">
        <f t="shared" si="182"/>
        <v>38</v>
      </c>
      <c r="O181" s="998">
        <v>1988</v>
      </c>
      <c r="P181" s="693" t="s">
        <v>68</v>
      </c>
      <c r="Q181" s="68"/>
      <c r="R181" s="168"/>
      <c r="S181" s="168"/>
      <c r="T181" s="169"/>
      <c r="U181" s="461" t="e">
        <f t="shared" si="168"/>
        <v>#DIV/0!</v>
      </c>
      <c r="V181" s="461" t="e">
        <f t="shared" si="169"/>
        <v>#DIV/0!</v>
      </c>
      <c r="W181" s="462" t="e">
        <f t="shared" si="170"/>
        <v>#DIV/0!</v>
      </c>
      <c r="X181" s="68"/>
      <c r="Y181" s="68"/>
      <c r="Z181" s="68"/>
      <c r="AA181" s="68"/>
      <c r="AB181" s="68"/>
      <c r="AC181" s="79" t="str">
        <f t="shared" si="171"/>
        <v>3: 1,000㎡以上</v>
      </c>
      <c r="AD181" s="69"/>
      <c r="AE181" s="69" t="str">
        <f t="shared" si="172"/>
        <v/>
      </c>
      <c r="AF181" s="170"/>
      <c r="AG181" s="170"/>
      <c r="AH181" s="171"/>
      <c r="AI181" s="170"/>
      <c r="AJ181" s="170"/>
      <c r="AK181" s="170"/>
      <c r="AL181" s="172"/>
      <c r="AM181" s="172"/>
      <c r="AN181" s="172"/>
      <c r="AO181" s="172"/>
      <c r="AP181" s="173"/>
      <c r="AQ181" s="463" t="str">
        <f t="shared" si="173"/>
        <v/>
      </c>
      <c r="AR181" s="464"/>
      <c r="AS181" s="464"/>
      <c r="AT181" s="464"/>
      <c r="AU181" s="464"/>
      <c r="AV181" s="464"/>
      <c r="AW181" s="464"/>
      <c r="AX181" s="464"/>
      <c r="AY181" s="464"/>
      <c r="AZ181" s="464"/>
      <c r="BA181" s="464"/>
      <c r="BB181" s="68">
        <f t="shared" si="174"/>
        <v>33</v>
      </c>
      <c r="BC181" s="68"/>
      <c r="BD181" s="68">
        <f t="shared" si="175"/>
        <v>33</v>
      </c>
      <c r="BE181" s="69" t="e">
        <f t="shared" si="181"/>
        <v>#REF!</v>
      </c>
      <c r="BF181" s="146"/>
      <c r="BG181" s="465"/>
      <c r="BH181" s="466"/>
      <c r="BI181" s="174"/>
      <c r="BJ181" s="175"/>
      <c r="BK181" s="467"/>
      <c r="BL181" s="465"/>
      <c r="BM181" s="441" t="str">
        <f t="shared" si="177"/>
        <v/>
      </c>
      <c r="BN181" s="663" t="s">
        <v>68</v>
      </c>
      <c r="BO181" s="663">
        <v>3</v>
      </c>
      <c r="BP181" s="441"/>
      <c r="BQ181" s="441"/>
      <c r="BR181" s="663"/>
      <c r="BS181" s="663"/>
      <c r="BT181" s="663"/>
      <c r="BU181" s="663"/>
      <c r="BV181" s="663"/>
      <c r="BW181" s="663"/>
      <c r="BX181" s="663"/>
      <c r="BY181" s="663"/>
      <c r="BZ181" s="441"/>
      <c r="CA181" s="695"/>
      <c r="CB181" s="696"/>
      <c r="CC181" s="499"/>
      <c r="CD181" s="192">
        <v>1</v>
      </c>
      <c r="CE181" s="177" t="str">
        <f>IF($I181="","",IFERROR(INDEX(#REF!,MATCH('一覧（改訂後・学校空調は中規模で表示ver）'!$I122,#REF!,0),MATCH($CD$4,#REF!,0)),""))</f>
        <v/>
      </c>
      <c r="CF181" s="178" t="str">
        <f t="shared" si="179"/>
        <v/>
      </c>
      <c r="CG181" s="176" t="str">
        <f t="shared" si="135"/>
        <v/>
      </c>
      <c r="CH181" s="179"/>
      <c r="CI181" s="106" t="str">
        <f t="shared" si="136"/>
        <v/>
      </c>
      <c r="CJ181" s="75" t="str">
        <f>IF(OR($CI181="",$I181=""),"",INDEX(#REF!,MATCH($I181,#REF!,0),MATCH(CI$4,#REF!,0)))</f>
        <v/>
      </c>
      <c r="CK181" s="180" t="str">
        <f t="shared" si="137"/>
        <v/>
      </c>
      <c r="CL181" s="75">
        <v>1</v>
      </c>
      <c r="CM181" s="181" t="str">
        <f t="shared" si="152"/>
        <v/>
      </c>
      <c r="CN181" s="107" t="e">
        <f>IF(OR(O181="",TYPE(O181)&lt;&gt;1),"",IF(OR(BM181="",INDEX(#REF!,MATCH('一覧（改訂後・学校空調は中規模で表示ver）'!$Q122,#REF!,0),MATCH('一覧（改訂後・学校空調は中規模で表示ver）'!CN$4,#REF!,0))="",INDEX(#REF!,MATCH('一覧（改訂後・学校空調は中規模で表示ver）'!$Q122,#REF!,0),MATCH('一覧（改訂後・学校空調は中規模で表示ver）'!CN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N$4,#REF!,0))+$L181)))</f>
        <v>#REF!</v>
      </c>
      <c r="CO181" s="75" t="e">
        <f>IF(OR(CN181="",$I181=""),"",IF(AND(CN181&lt;&gt;"",$CI181=CN181),INDEX(#REF!,MATCH($I181,#REF!,0),MATCH(CN$4,#REF!,0))+35,INDEX(#REF!,MATCH($I181,#REF!,0),MATCH(CN$4,#REF!,0))))</f>
        <v>#REF!</v>
      </c>
      <c r="CP181" s="180" t="e">
        <f t="shared" si="153"/>
        <v>#REF!</v>
      </c>
      <c r="CQ181" s="75">
        <v>1</v>
      </c>
      <c r="CR181" s="181" t="e">
        <f t="shared" si="154"/>
        <v>#REF!</v>
      </c>
      <c r="CS181" s="107" t="e">
        <f>IF(OR(O181="",TYPE(O181)&lt;&gt;1),"",IF(OR(BM181="",INDEX(#REF!,MATCH('一覧（改訂後・学校空調は中規模で表示ver）'!Q122,#REF!,0),MATCH(CS$4,#REF!,0))="",INDEX(#REF!,MATCH('一覧（改訂後・学校空調は中規模で表示ver）'!Q122,#REF!,0),MATCH(CS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S$4,#REF!,0))+$L181)))</f>
        <v>#REF!</v>
      </c>
      <c r="CT181" s="75" t="e">
        <f>IF(OR(CS181="",$I181=""),"",IF(BL181="中規模のみで残存維持",IF(AND($CI181=CS181,CS181&lt;&gt;""),INDEX(#REF!,MATCH($I181,#REF!,0),MATCH(CN$4,#REF!,0))+35,INDEX(#REF!,MATCH($I181,#REF!,0),MATCH(CN$4,#REF!,0))),IF(AND($CI181=CS181,CS181&lt;&gt;""),INDEX(#REF!,MATCH($I181,#REF!,0),MATCH(CI$4,#REF!,0))+35,INDEX(#REF!,MATCH($I181,#REF!,0),MATCH(CS$4,#REF!,0)))))</f>
        <v>#REF!</v>
      </c>
      <c r="CU181" s="180" t="e">
        <f t="shared" si="138"/>
        <v>#REF!</v>
      </c>
      <c r="CV181" s="75">
        <v>1</v>
      </c>
      <c r="CW181" s="181" t="e">
        <f t="shared" si="180"/>
        <v>#REF!</v>
      </c>
      <c r="CX181" s="107" t="e">
        <f>IF(OR(O181="",TYPE(O181)&lt;&gt;1),"",IF(OR(BM181="",,INDEX(#REF!,MATCH('一覧（改訂後・学校空調は中規模で表示ver）'!$Q122,#REF!,0),MATCH('一覧（改訂後・学校空調は中規模で表示ver）'!CX$4,#REF!,0))="",INDEX(#REF!,MATCH('一覧（改訂後・学校空調は中規模で表示ver）'!$Q122,#REF!,0),MATCH('一覧（改訂後・学校空調は中規模で表示ver）'!CX$4,#REF!,0))+L181&gt;=BM181),"",IF(OR(BL181="事後保全対応で更新",BL181="事後保全のみ更新せず"),"",INDEX(#REF!,MATCH('一覧（改訂後・学校空調は中規模で表示ver）'!$Q122,#REF!,0),MATCH('一覧（改訂後・学校空調は中規模で表示ver）'!CX$4,#REF!,0))+L181)))</f>
        <v>#REF!</v>
      </c>
      <c r="CY181" s="75" t="e">
        <f>IF(OR(CX181="",$I181=""),"",IF(AND(CX181&lt;&gt;"",$CI181=CX181),INDEX(#REF!,MATCH($I181,#REF!,0),MATCH(CI$4,#REF!,0))+35,INDEX(#REF!,MATCH($I181,#REF!,0),MATCH(CX$4,#REF!,0))))</f>
        <v>#REF!</v>
      </c>
      <c r="CZ181" s="180" t="e">
        <f t="shared" si="155"/>
        <v>#REF!</v>
      </c>
      <c r="DA181" s="75">
        <v>1</v>
      </c>
      <c r="DB181" s="182" t="e">
        <f t="shared" si="156"/>
        <v>#REF!</v>
      </c>
      <c r="DC181" s="109" t="str">
        <f t="shared" si="139"/>
        <v/>
      </c>
      <c r="DD181" s="76" t="str">
        <f t="shared" si="150"/>
        <v/>
      </c>
      <c r="DE181" s="82">
        <v>1</v>
      </c>
      <c r="DF181" s="183" t="str">
        <f t="shared" si="140"/>
        <v/>
      </c>
      <c r="DG181" s="85" t="str">
        <f>IF($DC181="","",INDEX(#REF!,MATCH($I181,#REF!,0),MATCH(DC$4,#REF!,0)))</f>
        <v/>
      </c>
      <c r="DH181" s="184" t="str">
        <f t="shared" si="157"/>
        <v/>
      </c>
      <c r="DI181" s="77">
        <v>3</v>
      </c>
      <c r="DJ181" s="185" t="str">
        <f t="shared" si="158"/>
        <v/>
      </c>
      <c r="DK181" s="78" t="str">
        <f t="shared" si="159"/>
        <v/>
      </c>
      <c r="DL181" s="75" t="str">
        <f>IF(OR(DK181="",$I181=""),"",IF(AND(DK181&lt;&gt;"",$CI181=DK181),INDEX(#REF!,MATCH($I181,#REF!,0),MATCH(DL$4,#REF!,0))+35,INDEX(#REF!,MATCH($I181,#REF!,0),MATCH(DL$4,#REF!,0))))</f>
        <v/>
      </c>
      <c r="DM181" s="180" t="str">
        <f t="shared" si="160"/>
        <v/>
      </c>
      <c r="DN181" s="75">
        <v>1</v>
      </c>
      <c r="DO181" s="181" t="str">
        <f t="shared" si="161"/>
        <v/>
      </c>
      <c r="DP181" s="78" t="str">
        <f t="shared" si="162"/>
        <v/>
      </c>
      <c r="DQ181" s="75" t="str">
        <f>IF(OR(DP181="",$I181=""),"",IF(AND($BM181=DP181,DP181&lt;&gt;""),INDEX(#REF!,MATCH($I181,#REF!,0),MATCH(DQ$4,#REF!,0))+35,INDEX(#REF!,MATCH($I181,#REF!,0),MATCH(DQ$4,#REF!,0))))</f>
        <v/>
      </c>
      <c r="DR181" s="180" t="str">
        <f t="shared" si="163"/>
        <v/>
      </c>
      <c r="DS181" s="75">
        <v>1</v>
      </c>
      <c r="DT181" s="181" t="str">
        <f t="shared" si="164"/>
        <v/>
      </c>
      <c r="DU181" s="78" t="str">
        <f t="shared" si="165"/>
        <v/>
      </c>
      <c r="DV181" s="75" t="str">
        <f>IF(OR(DU181="",$I181=""),"",IF(AND(DU181&lt;&gt;"",$CI181=DU181),INDEX(#REF!,MATCH($I181,#REF!,0),MATCH(DV$4,#REF!,0))+35,INDEX(#REF!,MATCH($I181,#REF!,0),MATCH(DV$4,#REF!,0))))</f>
        <v/>
      </c>
      <c r="DW181" s="180" t="str">
        <f t="shared" si="166"/>
        <v/>
      </c>
      <c r="DX181" s="75">
        <v>1</v>
      </c>
      <c r="DY181" s="154" t="str">
        <f t="shared" si="167"/>
        <v/>
      </c>
      <c r="DZ181" s="508"/>
      <c r="EA181" s="829" t="s">
        <v>623</v>
      </c>
      <c r="EB181" s="749"/>
      <c r="EC181" s="808"/>
      <c r="ED181" s="816"/>
      <c r="EE181" s="854"/>
      <c r="EF181" s="787"/>
      <c r="EG181" s="788"/>
      <c r="EH181" s="788"/>
      <c r="EI181" s="788"/>
      <c r="EJ181" s="789"/>
      <c r="EK181" s="791"/>
      <c r="EL181" s="792"/>
      <c r="EM181" s="792"/>
      <c r="EN181" s="792"/>
      <c r="EO181" s="789"/>
      <c r="EP181" s="787"/>
      <c r="EQ181" s="788"/>
      <c r="ER181" s="788"/>
      <c r="ES181" s="788"/>
      <c r="ET181" s="790"/>
      <c r="EU181" s="899" t="s">
        <v>625</v>
      </c>
      <c r="EV181" s="811" t="s">
        <v>625</v>
      </c>
      <c r="EW181" s="792"/>
      <c r="EX181" s="788"/>
      <c r="EY181" s="789"/>
      <c r="EZ181" s="787"/>
      <c r="FA181" s="788"/>
      <c r="FB181" s="788"/>
      <c r="FC181" s="788"/>
      <c r="FD181" s="789"/>
      <c r="FE181" s="787"/>
      <c r="FF181" s="788"/>
      <c r="FG181" s="788"/>
      <c r="FH181" s="788"/>
      <c r="FI181" s="789"/>
      <c r="FJ181" s="867"/>
      <c r="FK181" s="788"/>
      <c r="FL181" s="788"/>
      <c r="FM181" s="788"/>
      <c r="FN181" s="915"/>
      <c r="FO181" s="210"/>
      <c r="FP181" s="43"/>
      <c r="FQ181" s="43"/>
      <c r="FR181" s="55" t="str">
        <f t="shared" si="141"/>
        <v/>
      </c>
      <c r="FS181" s="43"/>
      <c r="FT181" s="56" t="str">
        <f>IF(AR181="","",INDEX($FZ$2:$GD$2,2,MATCH(AR181,#REF!,0)))</f>
        <v/>
      </c>
      <c r="FU181" s="57" t="str">
        <f>IF(AS181="","",INDEX($FZ$2:$GD$2,2,MATCH(AS181,#REF!,0)))</f>
        <v/>
      </c>
      <c r="FV181" s="57" t="str">
        <f>IF(AT181="","",INDEX($FZ$2:$GD$2,2,MATCH(AT181,#REF!,0)))</f>
        <v/>
      </c>
      <c r="FW181" s="57" t="str">
        <f>IF(AU181="","",INDEX($FZ$2:$GD$2,2,MATCH(AU181,#REF!,0)))</f>
        <v/>
      </c>
      <c r="FX181" s="57" t="str">
        <f>IF(AV181="","",INDEX($FZ$2:$GD$2,2,MATCH(AV181,#REF!,0)))</f>
        <v/>
      </c>
      <c r="FY181" s="57" t="str">
        <f>IF(AW181="","",INDEX($FZ$2:$GD$2,2,MATCH(AW181,#REF!,0)))</f>
        <v/>
      </c>
      <c r="FZ181" s="57" t="str">
        <f>IF(AX181="","",INDEX($FZ$2:$GD$2,2,MATCH(AX181,#REF!,0)))</f>
        <v/>
      </c>
      <c r="GA181" s="57" t="str">
        <f>IF(AY181="","",INDEX($FZ$2:$GD$2,2,MATCH(AY181,#REF!,0)))</f>
        <v/>
      </c>
      <c r="GB181" s="57" t="str">
        <f>IF(AZ181="","",INDEX($FZ$2:$GD$2,2,MATCH(AZ181,#REF!,0)))</f>
        <v/>
      </c>
      <c r="GC181" s="58" t="str">
        <f>IF(BA181="","",INDEX($FZ$2:$GD$2,2,MATCH(BA181,#REF!,0)))</f>
        <v/>
      </c>
      <c r="GD181" s="59" t="e">
        <f>SUMPRODUCT(FT181:GC181,#REF!)</f>
        <v>#REF!</v>
      </c>
      <c r="GE181" s="43"/>
      <c r="GF181" s="88" t="str">
        <f t="shared" si="142"/>
        <v/>
      </c>
      <c r="GG181" s="88" t="e">
        <f t="shared" si="143"/>
        <v>#REF!</v>
      </c>
      <c r="GH181" s="88" t="e">
        <f t="shared" si="144"/>
        <v>#REF!</v>
      </c>
      <c r="GI181" s="87" t="e">
        <f t="shared" si="145"/>
        <v>#REF!</v>
      </c>
      <c r="GJ181" s="87" t="str">
        <f t="shared" si="146"/>
        <v/>
      </c>
      <c r="GK181" s="87" t="str">
        <f t="shared" si="147"/>
        <v/>
      </c>
      <c r="GL181" s="87" t="str">
        <f t="shared" si="148"/>
        <v/>
      </c>
      <c r="GM181" s="87" t="str">
        <f t="shared" si="149"/>
        <v/>
      </c>
    </row>
    <row r="182" spans="1:195" s="13" customFormat="1" ht="22.5" customHeight="1" outlineLevel="1">
      <c r="A182" s="1014"/>
      <c r="B182" s="166"/>
      <c r="C182" s="494"/>
      <c r="D182" s="660" t="s">
        <v>374</v>
      </c>
      <c r="E182" s="991" t="s">
        <v>272</v>
      </c>
      <c r="F182" s="688"/>
      <c r="G182" s="688"/>
      <c r="H182" s="688">
        <v>1</v>
      </c>
      <c r="I182" s="663" t="s">
        <v>358</v>
      </c>
      <c r="J182" s="167"/>
      <c r="K182" s="165"/>
      <c r="L182" s="662">
        <v>1983</v>
      </c>
      <c r="M182" s="167" t="str">
        <f t="shared" si="151"/>
        <v>昭58</v>
      </c>
      <c r="N182" s="665">
        <f t="shared" si="182"/>
        <v>37</v>
      </c>
      <c r="O182" s="995">
        <v>1030</v>
      </c>
      <c r="P182" s="693" t="s">
        <v>68</v>
      </c>
      <c r="Q182" s="68"/>
      <c r="R182" s="168"/>
      <c r="S182" s="168"/>
      <c r="T182" s="169"/>
      <c r="U182" s="461" t="e">
        <f t="shared" si="168"/>
        <v>#DIV/0!</v>
      </c>
      <c r="V182" s="461" t="e">
        <f t="shared" si="169"/>
        <v>#DIV/0!</v>
      </c>
      <c r="W182" s="462" t="e">
        <f t="shared" si="170"/>
        <v>#DIV/0!</v>
      </c>
      <c r="X182" s="68"/>
      <c r="Y182" s="68"/>
      <c r="Z182" s="68"/>
      <c r="AA182" s="68"/>
      <c r="AB182" s="68"/>
      <c r="AC182" s="79" t="str">
        <f t="shared" si="171"/>
        <v>3: 1,000㎡以上</v>
      </c>
      <c r="AD182" s="69"/>
      <c r="AE182" s="69" t="str">
        <f t="shared" si="172"/>
        <v/>
      </c>
      <c r="AF182" s="170"/>
      <c r="AG182" s="170"/>
      <c r="AH182" s="171"/>
      <c r="AI182" s="170"/>
      <c r="AJ182" s="170"/>
      <c r="AK182" s="170"/>
      <c r="AL182" s="172"/>
      <c r="AM182" s="172"/>
      <c r="AN182" s="172"/>
      <c r="AO182" s="172"/>
      <c r="AP182" s="173"/>
      <c r="AQ182" s="463" t="str">
        <f t="shared" si="173"/>
        <v/>
      </c>
      <c r="AR182" s="464"/>
      <c r="AS182" s="464"/>
      <c r="AT182" s="464"/>
      <c r="AU182" s="464"/>
      <c r="AV182" s="464"/>
      <c r="AW182" s="464"/>
      <c r="AX182" s="464"/>
      <c r="AY182" s="464"/>
      <c r="AZ182" s="464"/>
      <c r="BA182" s="464"/>
      <c r="BB182" s="68">
        <f t="shared" si="174"/>
        <v>32</v>
      </c>
      <c r="BC182" s="68"/>
      <c r="BD182" s="68">
        <f t="shared" si="175"/>
        <v>32</v>
      </c>
      <c r="BE182" s="69" t="e">
        <f t="shared" si="181"/>
        <v>#REF!</v>
      </c>
      <c r="BF182" s="146"/>
      <c r="BG182" s="465"/>
      <c r="BH182" s="466"/>
      <c r="BI182" s="174"/>
      <c r="BJ182" s="175"/>
      <c r="BK182" s="467"/>
      <c r="BL182" s="465"/>
      <c r="BM182" s="441" t="str">
        <f t="shared" si="177"/>
        <v/>
      </c>
      <c r="BN182" s="663" t="s">
        <v>68</v>
      </c>
      <c r="BO182" s="663">
        <v>3</v>
      </c>
      <c r="BP182" s="441"/>
      <c r="BQ182" s="441"/>
      <c r="BR182" s="663"/>
      <c r="BS182" s="663"/>
      <c r="BT182" s="663"/>
      <c r="BU182" s="663"/>
      <c r="BV182" s="663"/>
      <c r="BW182" s="663"/>
      <c r="BX182" s="663"/>
      <c r="BY182" s="663"/>
      <c r="BZ182" s="441"/>
      <c r="CA182" s="695"/>
      <c r="CB182" s="696"/>
      <c r="CC182" s="499"/>
      <c r="CD182" s="192">
        <v>1</v>
      </c>
      <c r="CE182" s="177" t="str">
        <f>IF($I182="","",IFERROR(INDEX(#REF!,MATCH('一覧（改訂後・学校空調は中規模で表示ver）'!$I123,#REF!,0),MATCH($CD$4,#REF!,0)),""))</f>
        <v/>
      </c>
      <c r="CF182" s="178" t="str">
        <f t="shared" si="179"/>
        <v/>
      </c>
      <c r="CG182" s="176" t="str">
        <f t="shared" si="135"/>
        <v/>
      </c>
      <c r="CH182" s="179"/>
      <c r="CI182" s="106" t="str">
        <f t="shared" si="136"/>
        <v/>
      </c>
      <c r="CJ182" s="75" t="str">
        <f>IF(OR($CI182="",$I182=""),"",INDEX(#REF!,MATCH($I182,#REF!,0),MATCH(CI$4,#REF!,0)))</f>
        <v/>
      </c>
      <c r="CK182" s="180" t="str">
        <f t="shared" si="137"/>
        <v/>
      </c>
      <c r="CL182" s="75">
        <v>1</v>
      </c>
      <c r="CM182" s="181" t="str">
        <f t="shared" si="152"/>
        <v/>
      </c>
      <c r="CN182" s="107" t="e">
        <f>IF(OR(O182="",TYPE(O182)&lt;&gt;1),"",IF(OR(BM182="",INDEX(#REF!,MATCH('一覧（改訂後・学校空調は中規模で表示ver）'!$Q123,#REF!,0),MATCH('一覧（改訂後・学校空調は中規模で表示ver）'!CN$4,#REF!,0))="",INDEX(#REF!,MATCH('一覧（改訂後・学校空調は中規模で表示ver）'!$Q123,#REF!,0),MATCH('一覧（改訂後・学校空調は中規模で表示ver）'!CN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N$4,#REF!,0))+$L182)))</f>
        <v>#REF!</v>
      </c>
      <c r="CO182" s="75" t="e">
        <f>IF(OR(CN182="",$I182=""),"",IF(AND(CN182&lt;&gt;"",$CI182=CN182),INDEX(#REF!,MATCH($I182,#REF!,0),MATCH(CN$4,#REF!,0))+35,INDEX(#REF!,MATCH($I182,#REF!,0),MATCH(CN$4,#REF!,0))))</f>
        <v>#REF!</v>
      </c>
      <c r="CP182" s="180" t="e">
        <f t="shared" si="153"/>
        <v>#REF!</v>
      </c>
      <c r="CQ182" s="75">
        <v>1</v>
      </c>
      <c r="CR182" s="181" t="e">
        <f t="shared" si="154"/>
        <v>#REF!</v>
      </c>
      <c r="CS182" s="107" t="e">
        <f>IF(OR(O182="",TYPE(O182)&lt;&gt;1),"",IF(OR(BM182="",INDEX(#REF!,MATCH('一覧（改訂後・学校空調は中規模で表示ver）'!Q123,#REF!,0),MATCH(CS$4,#REF!,0))="",INDEX(#REF!,MATCH('一覧（改訂後・学校空調は中規模で表示ver）'!Q123,#REF!,0),MATCH(CS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S$4,#REF!,0))+$L182)))</f>
        <v>#REF!</v>
      </c>
      <c r="CT182" s="75" t="e">
        <f>IF(OR(CS182="",$I182=""),"",IF(BL182="中規模のみで残存維持",IF(AND($CI182=CS182,CS182&lt;&gt;""),INDEX(#REF!,MATCH($I182,#REF!,0),MATCH(CN$4,#REF!,0))+35,INDEX(#REF!,MATCH($I182,#REF!,0),MATCH(CN$4,#REF!,0))),IF(AND($CI182=CS182,CS182&lt;&gt;""),INDEX(#REF!,MATCH($I182,#REF!,0),MATCH(CI$4,#REF!,0))+35,INDEX(#REF!,MATCH($I182,#REF!,0),MATCH(CS$4,#REF!,0)))))</f>
        <v>#REF!</v>
      </c>
      <c r="CU182" s="180" t="e">
        <f t="shared" si="138"/>
        <v>#REF!</v>
      </c>
      <c r="CV182" s="75">
        <v>1</v>
      </c>
      <c r="CW182" s="181" t="e">
        <f t="shared" si="180"/>
        <v>#REF!</v>
      </c>
      <c r="CX182" s="107" t="e">
        <f>IF(OR(O182="",TYPE(O182)&lt;&gt;1),"",IF(OR(BM182="",,INDEX(#REF!,MATCH('一覧（改訂後・学校空調は中規模で表示ver）'!$Q123,#REF!,0),MATCH('一覧（改訂後・学校空調は中規模で表示ver）'!CX$4,#REF!,0))="",INDEX(#REF!,MATCH('一覧（改訂後・学校空調は中規模で表示ver）'!$Q123,#REF!,0),MATCH('一覧（改訂後・学校空調は中規模で表示ver）'!CX$4,#REF!,0))+L182&gt;=BM182),"",IF(OR(BL182="事後保全対応で更新",BL182="事後保全のみ更新せず"),"",INDEX(#REF!,MATCH('一覧（改訂後・学校空調は中規模で表示ver）'!$Q123,#REF!,0),MATCH('一覧（改訂後・学校空調は中規模で表示ver）'!CX$4,#REF!,0))+L182)))</f>
        <v>#REF!</v>
      </c>
      <c r="CY182" s="75" t="e">
        <f>IF(OR(CX182="",$I182=""),"",IF(AND(CX182&lt;&gt;"",$CI182=CX182),INDEX(#REF!,MATCH($I182,#REF!,0),MATCH(CI$4,#REF!,0))+35,INDEX(#REF!,MATCH($I182,#REF!,0),MATCH(CX$4,#REF!,0))))</f>
        <v>#REF!</v>
      </c>
      <c r="CZ182" s="180" t="e">
        <f t="shared" si="155"/>
        <v>#REF!</v>
      </c>
      <c r="DA182" s="75">
        <v>1</v>
      </c>
      <c r="DB182" s="182" t="e">
        <f t="shared" si="156"/>
        <v>#REF!</v>
      </c>
      <c r="DC182" s="109" t="str">
        <f t="shared" si="139"/>
        <v/>
      </c>
      <c r="DD182" s="76" t="str">
        <f t="shared" si="150"/>
        <v/>
      </c>
      <c r="DE182" s="82">
        <v>1</v>
      </c>
      <c r="DF182" s="183" t="str">
        <f t="shared" si="140"/>
        <v/>
      </c>
      <c r="DG182" s="85" t="str">
        <f>IF($DC182="","",INDEX(#REF!,MATCH($I182,#REF!,0),MATCH(DC$4,#REF!,0)))</f>
        <v/>
      </c>
      <c r="DH182" s="184" t="str">
        <f t="shared" si="157"/>
        <v/>
      </c>
      <c r="DI182" s="77">
        <v>3</v>
      </c>
      <c r="DJ182" s="185" t="str">
        <f t="shared" si="158"/>
        <v/>
      </c>
      <c r="DK182" s="78" t="str">
        <f t="shared" si="159"/>
        <v/>
      </c>
      <c r="DL182" s="75" t="str">
        <f>IF(OR(DK182="",$I182=""),"",IF(AND(DK182&lt;&gt;"",$CI182=DK182),INDEX(#REF!,MATCH($I182,#REF!,0),MATCH(DL$4,#REF!,0))+35,INDEX(#REF!,MATCH($I182,#REF!,0),MATCH(DL$4,#REF!,0))))</f>
        <v/>
      </c>
      <c r="DM182" s="180" t="str">
        <f t="shared" si="160"/>
        <v/>
      </c>
      <c r="DN182" s="75">
        <v>1</v>
      </c>
      <c r="DO182" s="181" t="str">
        <f t="shared" si="161"/>
        <v/>
      </c>
      <c r="DP182" s="78" t="str">
        <f t="shared" si="162"/>
        <v/>
      </c>
      <c r="DQ182" s="75" t="str">
        <f>IF(OR(DP182="",$I182=""),"",IF(AND($BM182=DP182,DP182&lt;&gt;""),INDEX(#REF!,MATCH($I182,#REF!,0),MATCH(DQ$4,#REF!,0))+35,INDEX(#REF!,MATCH($I182,#REF!,0),MATCH(DQ$4,#REF!,0))))</f>
        <v/>
      </c>
      <c r="DR182" s="180" t="str">
        <f t="shared" si="163"/>
        <v/>
      </c>
      <c r="DS182" s="75">
        <v>1</v>
      </c>
      <c r="DT182" s="181" t="str">
        <f t="shared" si="164"/>
        <v/>
      </c>
      <c r="DU182" s="78" t="str">
        <f t="shared" si="165"/>
        <v/>
      </c>
      <c r="DV182" s="75" t="str">
        <f>IF(OR(DU182="",$I182=""),"",IF(AND(DU182&lt;&gt;"",$CI182=DU182),INDEX(#REF!,MATCH($I182,#REF!,0),MATCH(DV$4,#REF!,0))+35,INDEX(#REF!,MATCH($I182,#REF!,0),MATCH(DV$4,#REF!,0))))</f>
        <v/>
      </c>
      <c r="DW182" s="180" t="str">
        <f t="shared" si="166"/>
        <v/>
      </c>
      <c r="DX182" s="75">
        <v>1</v>
      </c>
      <c r="DY182" s="154" t="str">
        <f t="shared" si="167"/>
        <v/>
      </c>
      <c r="DZ182" s="508"/>
      <c r="EA182" s="829" t="s">
        <v>623</v>
      </c>
      <c r="EB182" s="749"/>
      <c r="EC182" s="808"/>
      <c r="ED182" s="836" t="s">
        <v>626</v>
      </c>
      <c r="EE182" s="854"/>
      <c r="EF182" s="787"/>
      <c r="EG182" s="788"/>
      <c r="EH182" s="788"/>
      <c r="EI182" s="788"/>
      <c r="EJ182" s="789"/>
      <c r="EK182" s="791"/>
      <c r="EL182" s="792"/>
      <c r="EM182" s="792"/>
      <c r="EN182" s="792"/>
      <c r="EO182" s="789"/>
      <c r="EP182" s="787"/>
      <c r="EQ182" s="788"/>
      <c r="ER182" s="788"/>
      <c r="ES182" s="788"/>
      <c r="ET182" s="790"/>
      <c r="EU182" s="899" t="s">
        <v>625</v>
      </c>
      <c r="EV182" s="811" t="s">
        <v>625</v>
      </c>
      <c r="EW182" s="792"/>
      <c r="EX182" s="788"/>
      <c r="EY182" s="789"/>
      <c r="EZ182" s="787"/>
      <c r="FA182" s="788"/>
      <c r="FB182" s="788"/>
      <c r="FC182" s="788"/>
      <c r="FD182" s="789"/>
      <c r="FE182" s="787"/>
      <c r="FF182" s="788"/>
      <c r="FG182" s="788"/>
      <c r="FH182" s="788"/>
      <c r="FI182" s="789"/>
      <c r="FJ182" s="867"/>
      <c r="FK182" s="788"/>
      <c r="FL182" s="788"/>
      <c r="FM182" s="788"/>
      <c r="FN182" s="915"/>
      <c r="FO182" s="210"/>
      <c r="FP182" s="43"/>
      <c r="FQ182" s="43"/>
      <c r="FR182" s="55" t="str">
        <f t="shared" si="141"/>
        <v/>
      </c>
      <c r="FS182" s="43"/>
      <c r="FT182" s="56" t="str">
        <f>IF(AR182="","",INDEX($FZ$2:$GD$2,2,MATCH(AR182,#REF!,0)))</f>
        <v/>
      </c>
      <c r="FU182" s="57" t="str">
        <f>IF(AS182="","",INDEX($FZ$2:$GD$2,2,MATCH(AS182,#REF!,0)))</f>
        <v/>
      </c>
      <c r="FV182" s="57" t="str">
        <f>IF(AT182="","",INDEX($FZ$2:$GD$2,2,MATCH(AT182,#REF!,0)))</f>
        <v/>
      </c>
      <c r="FW182" s="57" t="str">
        <f>IF(AU182="","",INDEX($FZ$2:$GD$2,2,MATCH(AU182,#REF!,0)))</f>
        <v/>
      </c>
      <c r="FX182" s="57" t="str">
        <f>IF(AV182="","",INDEX($FZ$2:$GD$2,2,MATCH(AV182,#REF!,0)))</f>
        <v/>
      </c>
      <c r="FY182" s="57" t="str">
        <f>IF(AW182="","",INDEX($FZ$2:$GD$2,2,MATCH(AW182,#REF!,0)))</f>
        <v/>
      </c>
      <c r="FZ182" s="57" t="str">
        <f>IF(AX182="","",INDEX($FZ$2:$GD$2,2,MATCH(AX182,#REF!,0)))</f>
        <v/>
      </c>
      <c r="GA182" s="57" t="str">
        <f>IF(AY182="","",INDEX($FZ$2:$GD$2,2,MATCH(AY182,#REF!,0)))</f>
        <v/>
      </c>
      <c r="GB182" s="57" t="str">
        <f>IF(AZ182="","",INDEX($FZ$2:$GD$2,2,MATCH(AZ182,#REF!,0)))</f>
        <v/>
      </c>
      <c r="GC182" s="58" t="str">
        <f>IF(BA182="","",INDEX($FZ$2:$GD$2,2,MATCH(BA182,#REF!,0)))</f>
        <v/>
      </c>
      <c r="GD182" s="59" t="e">
        <f>SUMPRODUCT(FT182:GC182,#REF!)</f>
        <v>#REF!</v>
      </c>
      <c r="GE182" s="43"/>
      <c r="GF182" s="88" t="str">
        <f t="shared" si="142"/>
        <v/>
      </c>
      <c r="GG182" s="88" t="e">
        <f t="shared" si="143"/>
        <v>#REF!</v>
      </c>
      <c r="GH182" s="88" t="e">
        <f t="shared" si="144"/>
        <v>#REF!</v>
      </c>
      <c r="GI182" s="87" t="e">
        <f t="shared" si="145"/>
        <v>#REF!</v>
      </c>
      <c r="GJ182" s="87" t="str">
        <f t="shared" si="146"/>
        <v/>
      </c>
      <c r="GK182" s="87" t="str">
        <f t="shared" si="147"/>
        <v/>
      </c>
      <c r="GL182" s="87" t="str">
        <f t="shared" si="148"/>
        <v/>
      </c>
      <c r="GM182" s="87" t="str">
        <f t="shared" si="149"/>
        <v/>
      </c>
    </row>
    <row r="183" spans="1:195" s="13" customFormat="1" ht="22.5" customHeight="1" outlineLevel="1">
      <c r="A183" s="1014"/>
      <c r="B183" s="166"/>
      <c r="C183" s="494"/>
      <c r="D183" s="660" t="s">
        <v>374</v>
      </c>
      <c r="E183" s="991" t="s">
        <v>274</v>
      </c>
      <c r="F183" s="688"/>
      <c r="G183" s="688"/>
      <c r="H183" s="688">
        <v>1</v>
      </c>
      <c r="I183" s="663" t="s">
        <v>358</v>
      </c>
      <c r="J183" s="167"/>
      <c r="K183" s="165"/>
      <c r="L183" s="662">
        <v>1986</v>
      </c>
      <c r="M183" s="167" t="str">
        <f t="shared" si="151"/>
        <v>昭61</v>
      </c>
      <c r="N183" s="665">
        <f t="shared" si="182"/>
        <v>34</v>
      </c>
      <c r="O183" s="998">
        <v>400</v>
      </c>
      <c r="P183" s="693" t="s">
        <v>70</v>
      </c>
      <c r="Q183" s="68"/>
      <c r="R183" s="168"/>
      <c r="S183" s="168"/>
      <c r="T183" s="169"/>
      <c r="U183" s="461" t="e">
        <f t="shared" si="168"/>
        <v>#DIV/0!</v>
      </c>
      <c r="V183" s="461" t="e">
        <f t="shared" si="169"/>
        <v>#DIV/0!</v>
      </c>
      <c r="W183" s="462" t="e">
        <f t="shared" si="170"/>
        <v>#DIV/0!</v>
      </c>
      <c r="X183" s="68"/>
      <c r="Y183" s="68"/>
      <c r="Z183" s="68"/>
      <c r="AA183" s="68"/>
      <c r="AB183" s="68"/>
      <c r="AC183" s="79" t="str">
        <f t="shared" si="171"/>
        <v>5: 200㎡以上</v>
      </c>
      <c r="AD183" s="69"/>
      <c r="AE183" s="69" t="str">
        <f t="shared" si="172"/>
        <v/>
      </c>
      <c r="AF183" s="170"/>
      <c r="AG183" s="170"/>
      <c r="AH183" s="171"/>
      <c r="AI183" s="170"/>
      <c r="AJ183" s="170"/>
      <c r="AK183" s="170"/>
      <c r="AL183" s="172"/>
      <c r="AM183" s="172"/>
      <c r="AN183" s="172"/>
      <c r="AO183" s="172"/>
      <c r="AP183" s="173"/>
      <c r="AQ183" s="463" t="str">
        <f t="shared" si="173"/>
        <v/>
      </c>
      <c r="AR183" s="464"/>
      <c r="AS183" s="464"/>
      <c r="AT183" s="464"/>
      <c r="AU183" s="464"/>
      <c r="AV183" s="464"/>
      <c r="AW183" s="464"/>
      <c r="AX183" s="464"/>
      <c r="AY183" s="464"/>
      <c r="AZ183" s="464"/>
      <c r="BA183" s="464"/>
      <c r="BB183" s="68">
        <f t="shared" si="174"/>
        <v>29</v>
      </c>
      <c r="BC183" s="68"/>
      <c r="BD183" s="68">
        <f t="shared" si="175"/>
        <v>29</v>
      </c>
      <c r="BE183" s="69" t="e">
        <f t="shared" si="181"/>
        <v>#REF!</v>
      </c>
      <c r="BF183" s="146"/>
      <c r="BG183" s="465"/>
      <c r="BH183" s="466"/>
      <c r="BI183" s="174"/>
      <c r="BJ183" s="175"/>
      <c r="BK183" s="467"/>
      <c r="BL183" s="465"/>
      <c r="BM183" s="441" t="str">
        <f t="shared" si="177"/>
        <v/>
      </c>
      <c r="BN183" s="663" t="s">
        <v>70</v>
      </c>
      <c r="BO183" s="663">
        <v>1</v>
      </c>
      <c r="BP183" s="441"/>
      <c r="BQ183" s="441"/>
      <c r="BR183" s="663"/>
      <c r="BS183" s="663"/>
      <c r="BT183" s="663"/>
      <c r="BU183" s="663"/>
      <c r="BV183" s="663"/>
      <c r="BW183" s="663"/>
      <c r="BX183" s="663"/>
      <c r="BY183" s="663"/>
      <c r="BZ183" s="441"/>
      <c r="CA183" s="695"/>
      <c r="CB183" s="696"/>
      <c r="CC183" s="499"/>
      <c r="CD183" s="192">
        <v>1</v>
      </c>
      <c r="CE183" s="177" t="str">
        <f>IF($I183="","",IFERROR(INDEX(#REF!,MATCH('一覧（改訂後・学校空調は中規模で表示ver）'!$I124,#REF!,0),MATCH($CD$4,#REF!,0)),""))</f>
        <v/>
      </c>
      <c r="CF183" s="178" t="str">
        <f t="shared" si="179"/>
        <v/>
      </c>
      <c r="CG183" s="176" t="str">
        <f t="shared" si="135"/>
        <v/>
      </c>
      <c r="CH183" s="179"/>
      <c r="CI183" s="106" t="str">
        <f t="shared" si="136"/>
        <v/>
      </c>
      <c r="CJ183" s="75" t="str">
        <f>IF(OR($CI183="",$I183=""),"",INDEX(#REF!,MATCH($I183,#REF!,0),MATCH(CI$4,#REF!,0)))</f>
        <v/>
      </c>
      <c r="CK183" s="180" t="str">
        <f t="shared" si="137"/>
        <v/>
      </c>
      <c r="CL183" s="75">
        <v>1</v>
      </c>
      <c r="CM183" s="181" t="str">
        <f t="shared" si="152"/>
        <v/>
      </c>
      <c r="CN183" s="107" t="e">
        <f>IF(OR(O183="",TYPE(O183)&lt;&gt;1),"",IF(OR(BM183="",INDEX(#REF!,MATCH('一覧（改訂後・学校空調は中規模で表示ver）'!$Q124,#REF!,0),MATCH('一覧（改訂後・学校空調は中規模で表示ver）'!CN$4,#REF!,0))="",INDEX(#REF!,MATCH('一覧（改訂後・学校空調は中規模で表示ver）'!$Q124,#REF!,0),MATCH('一覧（改訂後・学校空調は中規模で表示ver）'!CN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N$4,#REF!,0))+$L183)))</f>
        <v>#REF!</v>
      </c>
      <c r="CO183" s="75" t="e">
        <f>IF(OR(CN183="",$I183=""),"",IF(AND(CN183&lt;&gt;"",$CI183=CN183),INDEX(#REF!,MATCH($I183,#REF!,0),MATCH(CN$4,#REF!,0))+35,INDEX(#REF!,MATCH($I183,#REF!,0),MATCH(CN$4,#REF!,0))))</f>
        <v>#REF!</v>
      </c>
      <c r="CP183" s="180" t="e">
        <f t="shared" si="153"/>
        <v>#REF!</v>
      </c>
      <c r="CQ183" s="75">
        <v>1</v>
      </c>
      <c r="CR183" s="181" t="e">
        <f t="shared" si="154"/>
        <v>#REF!</v>
      </c>
      <c r="CS183" s="107" t="e">
        <f>IF(OR(O183="",TYPE(O183)&lt;&gt;1),"",IF(OR(BM183="",INDEX(#REF!,MATCH('一覧（改訂後・学校空調は中規模で表示ver）'!Q124,#REF!,0),MATCH(CS$4,#REF!,0))="",INDEX(#REF!,MATCH('一覧（改訂後・学校空調は中規模で表示ver）'!Q124,#REF!,0),MATCH(CS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S$4,#REF!,0))+$L183)))</f>
        <v>#REF!</v>
      </c>
      <c r="CT183" s="75" t="e">
        <f>IF(OR(CS183="",$I183=""),"",IF(BL183="中規模のみで残存維持",IF(AND($CI183=CS183,CS183&lt;&gt;""),INDEX(#REF!,MATCH($I183,#REF!,0),MATCH(CN$4,#REF!,0))+35,INDEX(#REF!,MATCH($I183,#REF!,0),MATCH(CN$4,#REF!,0))),IF(AND($CI183=CS183,CS183&lt;&gt;""),INDEX(#REF!,MATCH($I183,#REF!,0),MATCH(CI$4,#REF!,0))+35,INDEX(#REF!,MATCH($I183,#REF!,0),MATCH(CS$4,#REF!,0)))))</f>
        <v>#REF!</v>
      </c>
      <c r="CU183" s="180" t="e">
        <f t="shared" si="138"/>
        <v>#REF!</v>
      </c>
      <c r="CV183" s="75">
        <v>1</v>
      </c>
      <c r="CW183" s="181" t="e">
        <f t="shared" si="180"/>
        <v>#REF!</v>
      </c>
      <c r="CX183" s="107" t="e">
        <f>IF(OR(O183="",TYPE(O183)&lt;&gt;1),"",IF(OR(BM183="",,INDEX(#REF!,MATCH('一覧（改訂後・学校空調は中規模で表示ver）'!$Q124,#REF!,0),MATCH('一覧（改訂後・学校空調は中規模で表示ver）'!CX$4,#REF!,0))="",INDEX(#REF!,MATCH('一覧（改訂後・学校空調は中規模で表示ver）'!$Q124,#REF!,0),MATCH('一覧（改訂後・学校空調は中規模で表示ver）'!CX$4,#REF!,0))+L183&gt;=BM183),"",IF(OR(BL183="事後保全対応で更新",BL183="事後保全のみ更新せず"),"",INDEX(#REF!,MATCH('一覧（改訂後・学校空調は中規模で表示ver）'!$Q124,#REF!,0),MATCH('一覧（改訂後・学校空調は中規模で表示ver）'!CX$4,#REF!,0))+L183)))</f>
        <v>#REF!</v>
      </c>
      <c r="CY183" s="75" t="e">
        <f>IF(OR(CX183="",$I183=""),"",IF(AND(CX183&lt;&gt;"",$CI183=CX183),INDEX(#REF!,MATCH($I183,#REF!,0),MATCH(CI$4,#REF!,0))+35,INDEX(#REF!,MATCH($I183,#REF!,0),MATCH(CX$4,#REF!,0))))</f>
        <v>#REF!</v>
      </c>
      <c r="CZ183" s="180" t="e">
        <f t="shared" si="155"/>
        <v>#REF!</v>
      </c>
      <c r="DA183" s="75">
        <v>1</v>
      </c>
      <c r="DB183" s="182" t="e">
        <f t="shared" si="156"/>
        <v>#REF!</v>
      </c>
      <c r="DC183" s="109" t="str">
        <f t="shared" si="139"/>
        <v/>
      </c>
      <c r="DD183" s="76" t="str">
        <f t="shared" si="150"/>
        <v/>
      </c>
      <c r="DE183" s="82">
        <v>1</v>
      </c>
      <c r="DF183" s="183" t="str">
        <f t="shared" si="140"/>
        <v/>
      </c>
      <c r="DG183" s="85" t="str">
        <f>IF($DC183="","",INDEX(#REF!,MATCH($I183,#REF!,0),MATCH(DC$4,#REF!,0)))</f>
        <v/>
      </c>
      <c r="DH183" s="184" t="str">
        <f t="shared" si="157"/>
        <v/>
      </c>
      <c r="DI183" s="77">
        <v>3</v>
      </c>
      <c r="DJ183" s="185" t="str">
        <f t="shared" si="158"/>
        <v/>
      </c>
      <c r="DK183" s="78" t="str">
        <f t="shared" si="159"/>
        <v/>
      </c>
      <c r="DL183" s="75" t="str">
        <f>IF(OR(DK183="",$I183=""),"",IF(AND(DK183&lt;&gt;"",$CI183=DK183),INDEX(#REF!,MATCH($I183,#REF!,0),MATCH(DL$4,#REF!,0))+35,INDEX(#REF!,MATCH($I183,#REF!,0),MATCH(DL$4,#REF!,0))))</f>
        <v/>
      </c>
      <c r="DM183" s="180" t="str">
        <f t="shared" si="160"/>
        <v/>
      </c>
      <c r="DN183" s="75">
        <v>1</v>
      </c>
      <c r="DO183" s="181" t="str">
        <f t="shared" si="161"/>
        <v/>
      </c>
      <c r="DP183" s="78" t="str">
        <f t="shared" si="162"/>
        <v/>
      </c>
      <c r="DQ183" s="75" t="str">
        <f>IF(OR(DP183="",$I183=""),"",IF(AND($BM183=DP183,DP183&lt;&gt;""),INDEX(#REF!,MATCH($I183,#REF!,0),MATCH(DQ$4,#REF!,0))+35,INDEX(#REF!,MATCH($I183,#REF!,0),MATCH(DQ$4,#REF!,0))))</f>
        <v/>
      </c>
      <c r="DR183" s="180" t="str">
        <f t="shared" si="163"/>
        <v/>
      </c>
      <c r="DS183" s="75">
        <v>1</v>
      </c>
      <c r="DT183" s="181" t="str">
        <f t="shared" si="164"/>
        <v/>
      </c>
      <c r="DU183" s="78" t="str">
        <f t="shared" si="165"/>
        <v/>
      </c>
      <c r="DV183" s="75" t="str">
        <f>IF(OR(DU183="",$I183=""),"",IF(AND(DU183&lt;&gt;"",$CI183=DU183),INDEX(#REF!,MATCH($I183,#REF!,0),MATCH(DV$4,#REF!,0))+35,INDEX(#REF!,MATCH($I183,#REF!,0),MATCH(DV$4,#REF!,0))))</f>
        <v/>
      </c>
      <c r="DW183" s="180" t="str">
        <f t="shared" si="166"/>
        <v/>
      </c>
      <c r="DX183" s="75">
        <v>1</v>
      </c>
      <c r="DY183" s="154" t="str">
        <f t="shared" si="167"/>
        <v/>
      </c>
      <c r="DZ183" s="508"/>
      <c r="EA183" s="815"/>
      <c r="EB183" s="749"/>
      <c r="EC183" s="808"/>
      <c r="ED183" s="816"/>
      <c r="EE183" s="854"/>
      <c r="EF183" s="787"/>
      <c r="EG183" s="788"/>
      <c r="EH183" s="788"/>
      <c r="EI183" s="663"/>
      <c r="EJ183" s="767" t="s">
        <v>623</v>
      </c>
      <c r="EK183" s="891" t="s">
        <v>623</v>
      </c>
      <c r="EL183" s="779"/>
      <c r="EM183" s="788"/>
      <c r="EN183" s="788"/>
      <c r="EO183" s="789"/>
      <c r="EP183" s="787"/>
      <c r="EQ183" s="788"/>
      <c r="ER183" s="788"/>
      <c r="ES183" s="788"/>
      <c r="ET183" s="789"/>
      <c r="EU183" s="787"/>
      <c r="EV183" s="788"/>
      <c r="EW183" s="788"/>
      <c r="EX183" s="788"/>
      <c r="EY183" s="789"/>
      <c r="EZ183" s="787"/>
      <c r="FA183" s="788"/>
      <c r="FB183" s="788"/>
      <c r="FC183" s="788"/>
      <c r="FD183" s="810" t="s">
        <v>625</v>
      </c>
      <c r="FE183" s="902" t="s">
        <v>625</v>
      </c>
      <c r="FF183" s="779"/>
      <c r="FG183" s="788"/>
      <c r="FH183" s="788"/>
      <c r="FI183" s="789"/>
      <c r="FJ183" s="867"/>
      <c r="FK183" s="788"/>
      <c r="FL183" s="788"/>
      <c r="FM183" s="788"/>
      <c r="FN183" s="915"/>
      <c r="FO183" s="210"/>
      <c r="FP183" s="43"/>
      <c r="FQ183" s="43"/>
      <c r="FR183" s="55" t="str">
        <f t="shared" si="141"/>
        <v/>
      </c>
      <c r="FS183" s="43"/>
      <c r="FT183" s="56" t="str">
        <f>IF(AR183="","",INDEX($FZ$2:$GD$2,2,MATCH(AR183,#REF!,0)))</f>
        <v/>
      </c>
      <c r="FU183" s="57" t="str">
        <f>IF(AS183="","",INDEX($FZ$2:$GD$2,2,MATCH(AS183,#REF!,0)))</f>
        <v/>
      </c>
      <c r="FV183" s="57" t="str">
        <f>IF(AT183="","",INDEX($FZ$2:$GD$2,2,MATCH(AT183,#REF!,0)))</f>
        <v/>
      </c>
      <c r="FW183" s="57" t="str">
        <f>IF(AU183="","",INDEX($FZ$2:$GD$2,2,MATCH(AU183,#REF!,0)))</f>
        <v/>
      </c>
      <c r="FX183" s="57" t="str">
        <f>IF(AV183="","",INDEX($FZ$2:$GD$2,2,MATCH(AV183,#REF!,0)))</f>
        <v/>
      </c>
      <c r="FY183" s="57" t="str">
        <f>IF(AW183="","",INDEX($FZ$2:$GD$2,2,MATCH(AW183,#REF!,0)))</f>
        <v/>
      </c>
      <c r="FZ183" s="57" t="str">
        <f>IF(AX183="","",INDEX($FZ$2:$GD$2,2,MATCH(AX183,#REF!,0)))</f>
        <v/>
      </c>
      <c r="GA183" s="57" t="str">
        <f>IF(AY183="","",INDEX($FZ$2:$GD$2,2,MATCH(AY183,#REF!,0)))</f>
        <v/>
      </c>
      <c r="GB183" s="57" t="str">
        <f>IF(AZ183="","",INDEX($FZ$2:$GD$2,2,MATCH(AZ183,#REF!,0)))</f>
        <v/>
      </c>
      <c r="GC183" s="58" t="str">
        <f>IF(BA183="","",INDEX($FZ$2:$GD$2,2,MATCH(BA183,#REF!,0)))</f>
        <v/>
      </c>
      <c r="GD183" s="59" t="e">
        <f>SUMPRODUCT(FT183:GC183,#REF!)</f>
        <v>#REF!</v>
      </c>
      <c r="GE183" s="43"/>
      <c r="GF183" s="88" t="str">
        <f t="shared" si="142"/>
        <v/>
      </c>
      <c r="GG183" s="88" t="e">
        <f t="shared" si="143"/>
        <v>#REF!</v>
      </c>
      <c r="GH183" s="88" t="e">
        <f t="shared" si="144"/>
        <v>#REF!</v>
      </c>
      <c r="GI183" s="87" t="e">
        <f t="shared" si="145"/>
        <v>#REF!</v>
      </c>
      <c r="GJ183" s="87" t="str">
        <f t="shared" si="146"/>
        <v/>
      </c>
      <c r="GK183" s="87" t="str">
        <f t="shared" si="147"/>
        <v/>
      </c>
      <c r="GL183" s="87" t="str">
        <f t="shared" si="148"/>
        <v/>
      </c>
      <c r="GM183" s="87" t="str">
        <f t="shared" si="149"/>
        <v/>
      </c>
    </row>
    <row r="184" spans="1:195" s="13" customFormat="1" ht="22.5" customHeight="1" outlineLevel="1">
      <c r="A184" s="1014"/>
      <c r="B184" s="166"/>
      <c r="C184" s="494"/>
      <c r="D184" s="660" t="s">
        <v>374</v>
      </c>
      <c r="E184" s="991" t="s">
        <v>275</v>
      </c>
      <c r="F184" s="688"/>
      <c r="G184" s="688"/>
      <c r="H184" s="688">
        <v>1</v>
      </c>
      <c r="I184" s="663" t="s">
        <v>358</v>
      </c>
      <c r="J184" s="167"/>
      <c r="K184" s="165"/>
      <c r="L184" s="665">
        <v>2003</v>
      </c>
      <c r="M184" s="167" t="str">
        <f t="shared" si="151"/>
        <v>平15</v>
      </c>
      <c r="N184" s="665">
        <f t="shared" si="182"/>
        <v>17</v>
      </c>
      <c r="O184" s="998">
        <v>1379</v>
      </c>
      <c r="P184" s="693" t="s">
        <v>68</v>
      </c>
      <c r="Q184" s="68"/>
      <c r="R184" s="168"/>
      <c r="S184" s="168"/>
      <c r="T184" s="169"/>
      <c r="U184" s="461" t="e">
        <f t="shared" si="168"/>
        <v>#DIV/0!</v>
      </c>
      <c r="V184" s="461" t="e">
        <f t="shared" si="169"/>
        <v>#DIV/0!</v>
      </c>
      <c r="W184" s="462" t="e">
        <f t="shared" si="170"/>
        <v>#DIV/0!</v>
      </c>
      <c r="X184" s="68"/>
      <c r="Y184" s="68"/>
      <c r="Z184" s="68"/>
      <c r="AA184" s="68"/>
      <c r="AB184" s="68"/>
      <c r="AC184" s="79" t="str">
        <f t="shared" si="171"/>
        <v>3: 1,000㎡以上</v>
      </c>
      <c r="AD184" s="69"/>
      <c r="AE184" s="69" t="str">
        <f t="shared" si="172"/>
        <v/>
      </c>
      <c r="AF184" s="170"/>
      <c r="AG184" s="170"/>
      <c r="AH184" s="171"/>
      <c r="AI184" s="170"/>
      <c r="AJ184" s="170"/>
      <c r="AK184" s="170"/>
      <c r="AL184" s="172"/>
      <c r="AM184" s="172"/>
      <c r="AN184" s="172"/>
      <c r="AO184" s="172"/>
      <c r="AP184" s="173"/>
      <c r="AQ184" s="463" t="str">
        <f t="shared" si="173"/>
        <v/>
      </c>
      <c r="AR184" s="464"/>
      <c r="AS184" s="464"/>
      <c r="AT184" s="464"/>
      <c r="AU184" s="464"/>
      <c r="AV184" s="464"/>
      <c r="AW184" s="464"/>
      <c r="AX184" s="464"/>
      <c r="AY184" s="464"/>
      <c r="AZ184" s="464"/>
      <c r="BA184" s="464"/>
      <c r="BB184" s="68">
        <f t="shared" si="174"/>
        <v>12</v>
      </c>
      <c r="BC184" s="68"/>
      <c r="BD184" s="68">
        <f t="shared" si="175"/>
        <v>12</v>
      </c>
      <c r="BE184" s="69" t="e">
        <f t="shared" si="181"/>
        <v>#REF!</v>
      </c>
      <c r="BF184" s="146"/>
      <c r="BG184" s="465"/>
      <c r="BH184" s="466"/>
      <c r="BI184" s="174"/>
      <c r="BJ184" s="175"/>
      <c r="BK184" s="467"/>
      <c r="BL184" s="465"/>
      <c r="BM184" s="441" t="str">
        <f t="shared" si="177"/>
        <v/>
      </c>
      <c r="BN184" s="663" t="s">
        <v>68</v>
      </c>
      <c r="BO184" s="663">
        <v>2</v>
      </c>
      <c r="BP184" s="441"/>
      <c r="BQ184" s="441"/>
      <c r="BR184" s="663"/>
      <c r="BS184" s="663"/>
      <c r="BT184" s="663"/>
      <c r="BU184" s="663"/>
      <c r="BV184" s="663"/>
      <c r="BW184" s="663"/>
      <c r="BX184" s="663"/>
      <c r="BY184" s="663"/>
      <c r="BZ184" s="441"/>
      <c r="CA184" s="695"/>
      <c r="CB184" s="696"/>
      <c r="CC184" s="499"/>
      <c r="CD184" s="192">
        <v>1</v>
      </c>
      <c r="CE184" s="177" t="str">
        <f>IF($I184="","",IFERROR(INDEX(#REF!,MATCH('一覧（改訂後・学校空調は中規模で表示ver）'!$I125,#REF!,0),MATCH($CD$4,#REF!,0)),""))</f>
        <v/>
      </c>
      <c r="CF184" s="178" t="str">
        <f t="shared" si="179"/>
        <v/>
      </c>
      <c r="CG184" s="176" t="str">
        <f t="shared" si="135"/>
        <v/>
      </c>
      <c r="CH184" s="179"/>
      <c r="CI184" s="106" t="str">
        <f t="shared" si="136"/>
        <v/>
      </c>
      <c r="CJ184" s="75" t="str">
        <f>IF(OR($CI184="",$I184=""),"",INDEX(#REF!,MATCH($I184,#REF!,0),MATCH(CI$4,#REF!,0)))</f>
        <v/>
      </c>
      <c r="CK184" s="180" t="str">
        <f t="shared" si="137"/>
        <v/>
      </c>
      <c r="CL184" s="75">
        <v>1</v>
      </c>
      <c r="CM184" s="181" t="str">
        <f t="shared" si="152"/>
        <v/>
      </c>
      <c r="CN184" s="107" t="e">
        <f>IF(OR(O184="",TYPE(O184)&lt;&gt;1),"",IF(OR(BM184="",INDEX(#REF!,MATCH('一覧（改訂後・学校空調は中規模で表示ver）'!$Q125,#REF!,0),MATCH('一覧（改訂後・学校空調は中規模で表示ver）'!CN$4,#REF!,0))="",INDEX(#REF!,MATCH('一覧（改訂後・学校空調は中規模で表示ver）'!$Q125,#REF!,0),MATCH('一覧（改訂後・学校空調は中規模で表示ver）'!CN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N$4,#REF!,0))+$L184)))</f>
        <v>#REF!</v>
      </c>
      <c r="CO184" s="75" t="e">
        <f>IF(OR(CN184="",$I184=""),"",IF(AND(CN184&lt;&gt;"",$CI184=CN184),INDEX(#REF!,MATCH($I184,#REF!,0),MATCH(CN$4,#REF!,0))+35,INDEX(#REF!,MATCH($I184,#REF!,0),MATCH(CN$4,#REF!,0))))</f>
        <v>#REF!</v>
      </c>
      <c r="CP184" s="180" t="e">
        <f t="shared" si="153"/>
        <v>#REF!</v>
      </c>
      <c r="CQ184" s="75">
        <v>1</v>
      </c>
      <c r="CR184" s="181" t="e">
        <f t="shared" si="154"/>
        <v>#REF!</v>
      </c>
      <c r="CS184" s="107" t="e">
        <f>IF(OR(O184="",TYPE(O184)&lt;&gt;1),"",IF(OR(BM184="",INDEX(#REF!,MATCH('一覧（改訂後・学校空調は中規模で表示ver）'!Q125,#REF!,0),MATCH(CS$4,#REF!,0))="",INDEX(#REF!,MATCH('一覧（改訂後・学校空調は中規模で表示ver）'!Q125,#REF!,0),MATCH(CS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S$4,#REF!,0))+$L184)))</f>
        <v>#REF!</v>
      </c>
      <c r="CT184" s="75" t="e">
        <f>IF(OR(CS184="",$I184=""),"",IF(BL184="中規模のみで残存維持",IF(AND($CI184=CS184,CS184&lt;&gt;""),INDEX(#REF!,MATCH($I184,#REF!,0),MATCH(CN$4,#REF!,0))+35,INDEX(#REF!,MATCH($I184,#REF!,0),MATCH(CN$4,#REF!,0))),IF(AND($CI184=CS184,CS184&lt;&gt;""),INDEX(#REF!,MATCH($I184,#REF!,0),MATCH(CI$4,#REF!,0))+35,INDEX(#REF!,MATCH($I184,#REF!,0),MATCH(CS$4,#REF!,0)))))</f>
        <v>#REF!</v>
      </c>
      <c r="CU184" s="180" t="e">
        <f t="shared" si="138"/>
        <v>#REF!</v>
      </c>
      <c r="CV184" s="75">
        <v>1</v>
      </c>
      <c r="CW184" s="181" t="e">
        <f t="shared" si="180"/>
        <v>#REF!</v>
      </c>
      <c r="CX184" s="107" t="e">
        <f>IF(OR(O184="",TYPE(O184)&lt;&gt;1),"",IF(OR(BM184="",,INDEX(#REF!,MATCH('一覧（改訂後・学校空調は中規模で表示ver）'!$Q125,#REF!,0),MATCH('一覧（改訂後・学校空調は中規模で表示ver）'!CX$4,#REF!,0))="",INDEX(#REF!,MATCH('一覧（改訂後・学校空調は中規模で表示ver）'!$Q125,#REF!,0),MATCH('一覧（改訂後・学校空調は中規模で表示ver）'!CX$4,#REF!,0))+L184&gt;=BM184),"",IF(OR(BL184="事後保全対応で更新",BL184="事後保全のみ更新せず"),"",INDEX(#REF!,MATCH('一覧（改訂後・学校空調は中規模で表示ver）'!$Q125,#REF!,0),MATCH('一覧（改訂後・学校空調は中規模で表示ver）'!CX$4,#REF!,0))+L184)))</f>
        <v>#REF!</v>
      </c>
      <c r="CY184" s="75" t="e">
        <f>IF(OR(CX184="",$I184=""),"",IF(AND(CX184&lt;&gt;"",$CI184=CX184),INDEX(#REF!,MATCH($I184,#REF!,0),MATCH(CI$4,#REF!,0))+35,INDEX(#REF!,MATCH($I184,#REF!,0),MATCH(CX$4,#REF!,0))))</f>
        <v>#REF!</v>
      </c>
      <c r="CZ184" s="180" t="e">
        <f t="shared" si="155"/>
        <v>#REF!</v>
      </c>
      <c r="DA184" s="75">
        <v>1</v>
      </c>
      <c r="DB184" s="182" t="e">
        <f t="shared" si="156"/>
        <v>#REF!</v>
      </c>
      <c r="DC184" s="109" t="str">
        <f t="shared" si="139"/>
        <v/>
      </c>
      <c r="DD184" s="76" t="str">
        <f t="shared" si="150"/>
        <v/>
      </c>
      <c r="DE184" s="82">
        <v>1</v>
      </c>
      <c r="DF184" s="183" t="str">
        <f t="shared" si="140"/>
        <v/>
      </c>
      <c r="DG184" s="85" t="str">
        <f>IF($DC184="","",INDEX(#REF!,MATCH($I184,#REF!,0),MATCH(DC$4,#REF!,0)))</f>
        <v/>
      </c>
      <c r="DH184" s="184" t="str">
        <f t="shared" si="157"/>
        <v/>
      </c>
      <c r="DI184" s="77">
        <v>3</v>
      </c>
      <c r="DJ184" s="185" t="str">
        <f t="shared" si="158"/>
        <v/>
      </c>
      <c r="DK184" s="78" t="str">
        <f t="shared" si="159"/>
        <v/>
      </c>
      <c r="DL184" s="75" t="str">
        <f>IF(OR(DK184="",$I184=""),"",IF(AND(DK184&lt;&gt;"",$CI184=DK184),INDEX(#REF!,MATCH($I184,#REF!,0),MATCH(DL$4,#REF!,0))+35,INDEX(#REF!,MATCH($I184,#REF!,0),MATCH(DL$4,#REF!,0))))</f>
        <v/>
      </c>
      <c r="DM184" s="180" t="str">
        <f t="shared" si="160"/>
        <v/>
      </c>
      <c r="DN184" s="75">
        <v>1</v>
      </c>
      <c r="DO184" s="181" t="str">
        <f t="shared" si="161"/>
        <v/>
      </c>
      <c r="DP184" s="78" t="str">
        <f t="shared" si="162"/>
        <v/>
      </c>
      <c r="DQ184" s="75" t="str">
        <f>IF(OR(DP184="",$I184=""),"",IF(AND($BM184=DP184,DP184&lt;&gt;""),INDEX(#REF!,MATCH($I184,#REF!,0),MATCH(DQ$4,#REF!,0))+35,INDEX(#REF!,MATCH($I184,#REF!,0),MATCH(DQ$4,#REF!,0))))</f>
        <v/>
      </c>
      <c r="DR184" s="180" t="str">
        <f t="shared" si="163"/>
        <v/>
      </c>
      <c r="DS184" s="75">
        <v>1</v>
      </c>
      <c r="DT184" s="181" t="str">
        <f t="shared" si="164"/>
        <v/>
      </c>
      <c r="DU184" s="78" t="str">
        <f t="shared" si="165"/>
        <v/>
      </c>
      <c r="DV184" s="75" t="str">
        <f>IF(OR(DU184="",$I184=""),"",IF(AND(DU184&lt;&gt;"",$CI184=DU184),INDEX(#REF!,MATCH($I184,#REF!,0),MATCH(DV$4,#REF!,0))+35,INDEX(#REF!,MATCH($I184,#REF!,0),MATCH(DV$4,#REF!,0))))</f>
        <v/>
      </c>
      <c r="DW184" s="180" t="str">
        <f t="shared" si="166"/>
        <v/>
      </c>
      <c r="DX184" s="75">
        <v>1</v>
      </c>
      <c r="DY184" s="154" t="str">
        <f t="shared" si="167"/>
        <v/>
      </c>
      <c r="DZ184" s="508"/>
      <c r="EA184" s="815"/>
      <c r="EB184" s="749"/>
      <c r="EC184" s="808"/>
      <c r="ED184" s="816"/>
      <c r="EE184" s="854"/>
      <c r="EF184" s="787"/>
      <c r="EG184" s="788"/>
      <c r="EH184" s="788"/>
      <c r="EI184" s="766" t="s">
        <v>626</v>
      </c>
      <c r="EJ184" s="757" t="s">
        <v>626</v>
      </c>
      <c r="EK184" s="931"/>
      <c r="EL184" s="808"/>
      <c r="EM184" s="788"/>
      <c r="EN184" s="788"/>
      <c r="EO184" s="789"/>
      <c r="EP184" s="787"/>
      <c r="EQ184" s="788"/>
      <c r="ER184" s="788"/>
      <c r="ES184" s="788"/>
      <c r="ET184" s="789"/>
      <c r="EU184" s="787"/>
      <c r="EV184" s="788"/>
      <c r="EW184" s="788"/>
      <c r="EX184" s="788"/>
      <c r="EY184" s="789"/>
      <c r="EZ184" s="787"/>
      <c r="FA184" s="788"/>
      <c r="FB184" s="788"/>
      <c r="FC184" s="767" t="s">
        <v>623</v>
      </c>
      <c r="FD184" s="809" t="s">
        <v>623</v>
      </c>
      <c r="FE184" s="752"/>
      <c r="FF184" s="749"/>
      <c r="FG184" s="788"/>
      <c r="FH184" s="788"/>
      <c r="FI184" s="789"/>
      <c r="FJ184" s="867"/>
      <c r="FK184" s="788"/>
      <c r="FL184" s="788"/>
      <c r="FM184" s="788"/>
      <c r="FN184" s="915"/>
      <c r="FO184" s="210"/>
      <c r="FP184" s="43"/>
      <c r="FQ184" s="43"/>
      <c r="FR184" s="55" t="str">
        <f t="shared" si="141"/>
        <v/>
      </c>
      <c r="FS184" s="43"/>
      <c r="FT184" s="56" t="str">
        <f>IF(AR184="","",INDEX($FZ$2:$GD$2,2,MATCH(AR184,#REF!,0)))</f>
        <v/>
      </c>
      <c r="FU184" s="57" t="str">
        <f>IF(AS184="","",INDEX($FZ$2:$GD$2,2,MATCH(AS184,#REF!,0)))</f>
        <v/>
      </c>
      <c r="FV184" s="57" t="str">
        <f>IF(AT184="","",INDEX($FZ$2:$GD$2,2,MATCH(AT184,#REF!,0)))</f>
        <v/>
      </c>
      <c r="FW184" s="57" t="str">
        <f>IF(AU184="","",INDEX($FZ$2:$GD$2,2,MATCH(AU184,#REF!,0)))</f>
        <v/>
      </c>
      <c r="FX184" s="57" t="str">
        <f>IF(AV184="","",INDEX($FZ$2:$GD$2,2,MATCH(AV184,#REF!,0)))</f>
        <v/>
      </c>
      <c r="FY184" s="57" t="str">
        <f>IF(AW184="","",INDEX($FZ$2:$GD$2,2,MATCH(AW184,#REF!,0)))</f>
        <v/>
      </c>
      <c r="FZ184" s="57" t="str">
        <f>IF(AX184="","",INDEX($FZ$2:$GD$2,2,MATCH(AX184,#REF!,0)))</f>
        <v/>
      </c>
      <c r="GA184" s="57" t="str">
        <f>IF(AY184="","",INDEX($FZ$2:$GD$2,2,MATCH(AY184,#REF!,0)))</f>
        <v/>
      </c>
      <c r="GB184" s="57" t="str">
        <f>IF(AZ184="","",INDEX($FZ$2:$GD$2,2,MATCH(AZ184,#REF!,0)))</f>
        <v/>
      </c>
      <c r="GC184" s="58" t="str">
        <f>IF(BA184="","",INDEX($FZ$2:$GD$2,2,MATCH(BA184,#REF!,0)))</f>
        <v/>
      </c>
      <c r="GD184" s="59" t="e">
        <f>SUMPRODUCT(FT184:GC184,#REF!)</f>
        <v>#REF!</v>
      </c>
      <c r="GE184" s="43"/>
      <c r="GF184" s="88" t="str">
        <f t="shared" si="142"/>
        <v/>
      </c>
      <c r="GG184" s="88" t="e">
        <f t="shared" si="143"/>
        <v>#REF!</v>
      </c>
      <c r="GH184" s="88" t="e">
        <f t="shared" si="144"/>
        <v>#REF!</v>
      </c>
      <c r="GI184" s="87" t="e">
        <f t="shared" si="145"/>
        <v>#REF!</v>
      </c>
      <c r="GJ184" s="87" t="str">
        <f t="shared" si="146"/>
        <v/>
      </c>
      <c r="GK184" s="87" t="str">
        <f t="shared" si="147"/>
        <v/>
      </c>
      <c r="GL184" s="87" t="str">
        <f t="shared" si="148"/>
        <v/>
      </c>
      <c r="GM184" s="87" t="str">
        <f t="shared" si="149"/>
        <v/>
      </c>
    </row>
    <row r="185" spans="1:195" s="13" customFormat="1" ht="22.5" customHeight="1">
      <c r="A185" s="1014"/>
      <c r="B185" s="166"/>
      <c r="C185" s="494"/>
      <c r="D185" s="664" t="s">
        <v>524</v>
      </c>
      <c r="E185" s="1002" t="s">
        <v>586</v>
      </c>
      <c r="F185" s="688"/>
      <c r="G185" s="688"/>
      <c r="H185" s="688">
        <v>1</v>
      </c>
      <c r="I185" s="661" t="s">
        <v>358</v>
      </c>
      <c r="J185" s="167"/>
      <c r="K185" s="165"/>
      <c r="L185" s="665">
        <v>2018</v>
      </c>
      <c r="M185" s="167" t="str">
        <f t="shared" si="151"/>
        <v>平30</v>
      </c>
      <c r="N185" s="665">
        <f t="shared" si="182"/>
        <v>2</v>
      </c>
      <c r="O185" s="995">
        <v>219</v>
      </c>
      <c r="P185" s="706"/>
      <c r="Q185" s="68"/>
      <c r="R185" s="168"/>
      <c r="S185" s="168"/>
      <c r="T185" s="169"/>
      <c r="U185" s="461" t="e">
        <f t="shared" si="168"/>
        <v>#DIV/0!</v>
      </c>
      <c r="V185" s="461" t="e">
        <f t="shared" si="169"/>
        <v>#DIV/0!</v>
      </c>
      <c r="W185" s="462" t="e">
        <f t="shared" si="170"/>
        <v>#DIV/0!</v>
      </c>
      <c r="X185" s="68"/>
      <c r="Y185" s="68"/>
      <c r="Z185" s="68"/>
      <c r="AA185" s="68"/>
      <c r="AB185" s="68"/>
      <c r="AC185" s="79" t="str">
        <f t="shared" si="171"/>
        <v>5: 200㎡以上</v>
      </c>
      <c r="AD185" s="69"/>
      <c r="AE185" s="69" t="str">
        <f t="shared" si="172"/>
        <v/>
      </c>
      <c r="AF185" s="170"/>
      <c r="AG185" s="170"/>
      <c r="AH185" s="171"/>
      <c r="AI185" s="170"/>
      <c r="AJ185" s="170"/>
      <c r="AK185" s="170"/>
      <c r="AL185" s="172"/>
      <c r="AM185" s="172"/>
      <c r="AN185" s="172"/>
      <c r="AO185" s="172"/>
      <c r="AP185" s="173"/>
      <c r="AQ185" s="463" t="str">
        <f t="shared" si="173"/>
        <v/>
      </c>
      <c r="AR185" s="464"/>
      <c r="AS185" s="464"/>
      <c r="AT185" s="464"/>
      <c r="AU185" s="464"/>
      <c r="AV185" s="464"/>
      <c r="AW185" s="464"/>
      <c r="AX185" s="464"/>
      <c r="AY185" s="464"/>
      <c r="AZ185" s="464"/>
      <c r="BA185" s="464"/>
      <c r="BB185" s="68">
        <f t="shared" si="174"/>
        <v>-3</v>
      </c>
      <c r="BC185" s="68"/>
      <c r="BD185" s="68">
        <f t="shared" si="175"/>
        <v>-3</v>
      </c>
      <c r="BE185" s="69" t="e">
        <f t="shared" si="181"/>
        <v>#REF!</v>
      </c>
      <c r="BF185" s="146"/>
      <c r="BG185" s="465"/>
      <c r="BH185" s="466"/>
      <c r="BI185" s="174"/>
      <c r="BJ185" s="175"/>
      <c r="BK185" s="467"/>
      <c r="BL185" s="465"/>
      <c r="BM185" s="441" t="str">
        <f t="shared" si="177"/>
        <v/>
      </c>
      <c r="BN185" s="801"/>
      <c r="BO185" s="801"/>
      <c r="BP185" s="441"/>
      <c r="BQ185" s="441"/>
      <c r="BR185" s="663"/>
      <c r="BS185" s="663"/>
      <c r="BT185" s="663"/>
      <c r="BU185" s="663"/>
      <c r="BV185" s="663"/>
      <c r="BW185" s="663"/>
      <c r="BX185" s="663"/>
      <c r="BY185" s="663"/>
      <c r="BZ185" s="441"/>
      <c r="CA185" s="695"/>
      <c r="CB185" s="696"/>
      <c r="CC185" s="499"/>
      <c r="CD185" s="192">
        <v>1</v>
      </c>
      <c r="CE185" s="177" t="str">
        <f>IF($I185="","",IFERROR(INDEX(#REF!,MATCH('一覧（改訂後・学校空調は中規模で表示ver）'!$I136,#REF!,0),MATCH($CD$4,#REF!,0)),""))</f>
        <v/>
      </c>
      <c r="CF185" s="178" t="str">
        <f t="shared" si="179"/>
        <v/>
      </c>
      <c r="CG185" s="176" t="str">
        <f t="shared" si="135"/>
        <v/>
      </c>
      <c r="CH185" s="179"/>
      <c r="CI185" s="106" t="str">
        <f t="shared" si="136"/>
        <v/>
      </c>
      <c r="CJ185" s="75" t="str">
        <f>IF(OR($CI185="",$I185=""),"",INDEX(#REF!,MATCH($I185,#REF!,0),MATCH(CI$4,#REF!,0)))</f>
        <v/>
      </c>
      <c r="CK185" s="180" t="str">
        <f t="shared" si="137"/>
        <v/>
      </c>
      <c r="CL185" s="75">
        <v>1</v>
      </c>
      <c r="CM185" s="181" t="str">
        <f t="shared" si="152"/>
        <v/>
      </c>
      <c r="CN185" s="107" t="e">
        <f>IF(OR(O185="",TYPE(O185)&lt;&gt;1),"",IF(OR(BM185="",INDEX(#REF!,MATCH('一覧（改訂後・学校空調は中規模で表示ver）'!$Q136,#REF!,0),MATCH('一覧（改訂後・学校空調は中規模で表示ver）'!CN$4,#REF!,0))="",INDEX(#REF!,MATCH('一覧（改訂後・学校空調は中規模で表示ver）'!$Q136,#REF!,0),MATCH('一覧（改訂後・学校空調は中規模で表示ver）'!CN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N$4,#REF!,0))+$L185)))</f>
        <v>#REF!</v>
      </c>
      <c r="CO185" s="75" t="e">
        <f>IF(OR(CN185="",$I185=""),"",IF(AND(CN185&lt;&gt;"",$CI185=CN185),INDEX(#REF!,MATCH($I185,#REF!,0),MATCH(CN$4,#REF!,0))+35,INDEX(#REF!,MATCH($I185,#REF!,0),MATCH(CN$4,#REF!,0))))</f>
        <v>#REF!</v>
      </c>
      <c r="CP185" s="180" t="e">
        <f t="shared" si="153"/>
        <v>#REF!</v>
      </c>
      <c r="CQ185" s="75">
        <v>1</v>
      </c>
      <c r="CR185" s="181" t="e">
        <f t="shared" si="154"/>
        <v>#REF!</v>
      </c>
      <c r="CS185" s="107" t="e">
        <f>IF(OR(O185="",TYPE(O185)&lt;&gt;1),"",IF(OR(BM185="",INDEX(#REF!,MATCH('一覧（改訂後・学校空調は中規模で表示ver）'!Q136,#REF!,0),MATCH(CS$4,#REF!,0))="",INDEX(#REF!,MATCH('一覧（改訂後・学校空調は中規模で表示ver）'!Q136,#REF!,0),MATCH(CS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S$4,#REF!,0))+$L185)))</f>
        <v>#REF!</v>
      </c>
      <c r="CT185" s="75" t="e">
        <f>IF(OR(CS185="",$I185=""),"",IF(BL185="中規模のみで残存維持",IF(AND($CI185=CS185,CS185&lt;&gt;""),INDEX(#REF!,MATCH($I185,#REF!,0),MATCH(CN$4,#REF!,0))+35,INDEX(#REF!,MATCH($I185,#REF!,0),MATCH(CN$4,#REF!,0))),IF(AND($CI185=CS185,CS185&lt;&gt;""),INDEX(#REF!,MATCH($I185,#REF!,0),MATCH(CI$4,#REF!,0))+35,INDEX(#REF!,MATCH($I185,#REF!,0),MATCH(CS$4,#REF!,0)))))</f>
        <v>#REF!</v>
      </c>
      <c r="CU185" s="180" t="e">
        <f t="shared" si="138"/>
        <v>#REF!</v>
      </c>
      <c r="CV185" s="75">
        <v>1</v>
      </c>
      <c r="CW185" s="181" t="e">
        <f t="shared" si="180"/>
        <v>#REF!</v>
      </c>
      <c r="CX185" s="107" t="e">
        <f>IF(OR(O185="",TYPE(O185)&lt;&gt;1),"",IF(OR(BM185="",,INDEX(#REF!,MATCH('一覧（改訂後・学校空調は中規模で表示ver）'!$Q136,#REF!,0),MATCH('一覧（改訂後・学校空調は中規模で表示ver）'!CX$4,#REF!,0))="",INDEX(#REF!,MATCH('一覧（改訂後・学校空調は中規模で表示ver）'!$Q136,#REF!,0),MATCH('一覧（改訂後・学校空調は中規模で表示ver）'!CX$4,#REF!,0))+L185&gt;=BM185),"",IF(OR(BL185="事後保全対応で更新",BL185="事後保全のみ更新せず"),"",INDEX(#REF!,MATCH('一覧（改訂後・学校空調は中規模で表示ver）'!$Q136,#REF!,0),MATCH('一覧（改訂後・学校空調は中規模で表示ver）'!CX$4,#REF!,0))+L185)))</f>
        <v>#REF!</v>
      </c>
      <c r="CY185" s="75" t="e">
        <f>IF(OR(CX185="",$I185=""),"",IF(AND(CX185&lt;&gt;"",$CI185=CX185),INDEX(#REF!,MATCH($I185,#REF!,0),MATCH(CI$4,#REF!,0))+35,INDEX(#REF!,MATCH($I185,#REF!,0),MATCH(CX$4,#REF!,0))))</f>
        <v>#REF!</v>
      </c>
      <c r="CZ185" s="180" t="e">
        <f t="shared" si="155"/>
        <v>#REF!</v>
      </c>
      <c r="DA185" s="75">
        <v>1</v>
      </c>
      <c r="DB185" s="182" t="e">
        <f t="shared" si="156"/>
        <v>#REF!</v>
      </c>
      <c r="DC185" s="109" t="str">
        <f t="shared" si="139"/>
        <v/>
      </c>
      <c r="DD185" s="76" t="str">
        <f t="shared" si="150"/>
        <v/>
      </c>
      <c r="DE185" s="82">
        <v>1</v>
      </c>
      <c r="DF185" s="183" t="str">
        <f t="shared" si="140"/>
        <v/>
      </c>
      <c r="DG185" s="85" t="str">
        <f>IF($DC185="","",INDEX(#REF!,MATCH($I185,#REF!,0),MATCH(DC$4,#REF!,0)))</f>
        <v/>
      </c>
      <c r="DH185" s="184" t="str">
        <f t="shared" si="157"/>
        <v/>
      </c>
      <c r="DI185" s="77">
        <v>3</v>
      </c>
      <c r="DJ185" s="185" t="str">
        <f t="shared" si="158"/>
        <v/>
      </c>
      <c r="DK185" s="78" t="str">
        <f t="shared" si="159"/>
        <v/>
      </c>
      <c r="DL185" s="75" t="str">
        <f>IF(OR(DK185="",$I185=""),"",IF(AND(DK185&lt;&gt;"",$CI185=DK185),INDEX(#REF!,MATCH($I185,#REF!,0),MATCH(DL$4,#REF!,0))+35,INDEX(#REF!,MATCH($I185,#REF!,0),MATCH(DL$4,#REF!,0))))</f>
        <v/>
      </c>
      <c r="DM185" s="180" t="str">
        <f t="shared" si="160"/>
        <v/>
      </c>
      <c r="DN185" s="75">
        <v>1</v>
      </c>
      <c r="DO185" s="181" t="str">
        <f t="shared" si="161"/>
        <v/>
      </c>
      <c r="DP185" s="78" t="str">
        <f t="shared" si="162"/>
        <v/>
      </c>
      <c r="DQ185" s="75" t="str">
        <f>IF(OR(DP185="",$I185=""),"",IF(AND($BM185=DP185,DP185&lt;&gt;""),INDEX(#REF!,MATCH($I185,#REF!,0),MATCH(DQ$4,#REF!,0))+35,INDEX(#REF!,MATCH($I185,#REF!,0),MATCH(DQ$4,#REF!,0))))</f>
        <v/>
      </c>
      <c r="DR185" s="180" t="str">
        <f t="shared" si="163"/>
        <v/>
      </c>
      <c r="DS185" s="75">
        <v>1</v>
      </c>
      <c r="DT185" s="181" t="str">
        <f t="shared" si="164"/>
        <v/>
      </c>
      <c r="DU185" s="78" t="str">
        <f t="shared" si="165"/>
        <v/>
      </c>
      <c r="DV185" s="75" t="str">
        <f>IF(OR(DU185="",$I185=""),"",IF(AND(DU185&lt;&gt;"",$CI185=DU185),INDEX(#REF!,MATCH($I185,#REF!,0),MATCH(DV$4,#REF!,0))+35,INDEX(#REF!,MATCH($I185,#REF!,0),MATCH(DV$4,#REF!,0))))</f>
        <v/>
      </c>
      <c r="DW185" s="180" t="str">
        <f t="shared" si="166"/>
        <v/>
      </c>
      <c r="DX185" s="75">
        <v>1</v>
      </c>
      <c r="DY185" s="154" t="str">
        <f t="shared" si="167"/>
        <v/>
      </c>
      <c r="DZ185" s="508"/>
      <c r="EA185" s="815"/>
      <c r="EB185" s="770" t="s">
        <v>627</v>
      </c>
      <c r="EC185" s="808"/>
      <c r="ED185" s="792"/>
      <c r="EE185" s="855"/>
      <c r="EF185" s="791"/>
      <c r="EG185" s="792"/>
      <c r="EH185" s="792"/>
      <c r="EI185" s="792"/>
      <c r="EJ185" s="790"/>
      <c r="EK185" s="791"/>
      <c r="EL185" s="785"/>
      <c r="EM185" s="785"/>
      <c r="EN185" s="792"/>
      <c r="EO185" s="790"/>
      <c r="EP185" s="791"/>
      <c r="EQ185" s="792"/>
      <c r="ER185" s="792"/>
      <c r="ES185" s="792"/>
      <c r="ET185" s="790"/>
      <c r="EU185" s="791"/>
      <c r="EV185" s="757" t="s">
        <v>626</v>
      </c>
      <c r="EW185" s="757" t="s">
        <v>626</v>
      </c>
      <c r="EX185" s="785"/>
      <c r="EY185" s="786"/>
      <c r="EZ185" s="759"/>
      <c r="FA185" s="785"/>
      <c r="FB185" s="785"/>
      <c r="FC185" s="785"/>
      <c r="FD185" s="786"/>
      <c r="FE185" s="759"/>
      <c r="FF185" s="785"/>
      <c r="FG185" s="785"/>
      <c r="FH185" s="785"/>
      <c r="FI185" s="786"/>
      <c r="FJ185" s="862"/>
      <c r="FK185" s="785"/>
      <c r="FL185" s="785"/>
      <c r="FM185" s="785"/>
      <c r="FN185" s="911"/>
      <c r="FO185" s="210"/>
      <c r="FP185" s="43"/>
      <c r="FQ185" s="43"/>
      <c r="FR185" s="55" t="str">
        <f t="shared" si="141"/>
        <v/>
      </c>
      <c r="FS185" s="43"/>
      <c r="FT185" s="56" t="str">
        <f>IF(AR185="","",INDEX($FZ$2:$GD$2,2,MATCH(AR185,#REF!,0)))</f>
        <v/>
      </c>
      <c r="FU185" s="57" t="str">
        <f>IF(AS185="","",INDEX($FZ$2:$GD$2,2,MATCH(AS185,#REF!,0)))</f>
        <v/>
      </c>
      <c r="FV185" s="57" t="str">
        <f>IF(AT185="","",INDEX($FZ$2:$GD$2,2,MATCH(AT185,#REF!,0)))</f>
        <v/>
      </c>
      <c r="FW185" s="57" t="str">
        <f>IF(AU185="","",INDEX($FZ$2:$GD$2,2,MATCH(AU185,#REF!,0)))</f>
        <v/>
      </c>
      <c r="FX185" s="57" t="str">
        <f>IF(AV185="","",INDEX($FZ$2:$GD$2,2,MATCH(AV185,#REF!,0)))</f>
        <v/>
      </c>
      <c r="FY185" s="57" t="str">
        <f>IF(AW185="","",INDEX($FZ$2:$GD$2,2,MATCH(AW185,#REF!,0)))</f>
        <v/>
      </c>
      <c r="FZ185" s="57" t="str">
        <f>IF(AX185="","",INDEX($FZ$2:$GD$2,2,MATCH(AX185,#REF!,0)))</f>
        <v/>
      </c>
      <c r="GA185" s="57" t="str">
        <f>IF(AY185="","",INDEX($FZ$2:$GD$2,2,MATCH(AY185,#REF!,0)))</f>
        <v/>
      </c>
      <c r="GB185" s="57" t="str">
        <f>IF(AZ185="","",INDEX($FZ$2:$GD$2,2,MATCH(AZ185,#REF!,0)))</f>
        <v/>
      </c>
      <c r="GC185" s="58" t="str">
        <f>IF(BA185="","",INDEX($FZ$2:$GD$2,2,MATCH(BA185,#REF!,0)))</f>
        <v/>
      </c>
      <c r="GD185" s="59" t="e">
        <f>SUMPRODUCT(FT185:GC185,#REF!)</f>
        <v>#REF!</v>
      </c>
      <c r="GE185" s="43"/>
      <c r="GF185" s="88" t="str">
        <f t="shared" si="142"/>
        <v/>
      </c>
      <c r="GG185" s="88" t="e">
        <f t="shared" si="143"/>
        <v>#REF!</v>
      </c>
      <c r="GH185" s="88" t="e">
        <f t="shared" si="144"/>
        <v>#REF!</v>
      </c>
      <c r="GI185" s="87" t="e">
        <f t="shared" si="145"/>
        <v>#REF!</v>
      </c>
      <c r="GJ185" s="87" t="str">
        <f t="shared" si="146"/>
        <v/>
      </c>
      <c r="GK185" s="87" t="str">
        <f t="shared" si="147"/>
        <v/>
      </c>
      <c r="GL185" s="87" t="str">
        <f t="shared" si="148"/>
        <v/>
      </c>
      <c r="GM185" s="87" t="str">
        <f t="shared" si="149"/>
        <v/>
      </c>
    </row>
    <row r="186" spans="1:195" s="13" customFormat="1" ht="22.5" customHeight="1">
      <c r="A186" s="1014"/>
      <c r="B186" s="166"/>
      <c r="C186" s="494"/>
      <c r="D186" s="660" t="s">
        <v>374</v>
      </c>
      <c r="E186" s="991" t="s">
        <v>276</v>
      </c>
      <c r="F186" s="688"/>
      <c r="G186" s="688"/>
      <c r="H186" s="688">
        <v>1</v>
      </c>
      <c r="I186" s="663" t="s">
        <v>358</v>
      </c>
      <c r="J186" s="167"/>
      <c r="K186" s="165"/>
      <c r="L186" s="662">
        <v>1966</v>
      </c>
      <c r="M186" s="167" t="str">
        <f t="shared" si="151"/>
        <v>昭41</v>
      </c>
      <c r="N186" s="665">
        <f t="shared" ref="N186:N225" si="183">2020-L186</f>
        <v>54</v>
      </c>
      <c r="O186" s="998">
        <v>33</v>
      </c>
      <c r="P186" s="693" t="s">
        <v>70</v>
      </c>
      <c r="Q186" s="68"/>
      <c r="R186" s="168"/>
      <c r="S186" s="168"/>
      <c r="T186" s="169"/>
      <c r="U186" s="461" t="e">
        <f t="shared" si="168"/>
        <v>#DIV/0!</v>
      </c>
      <c r="V186" s="461" t="e">
        <f t="shared" si="169"/>
        <v>#DIV/0!</v>
      </c>
      <c r="W186" s="462" t="e">
        <f t="shared" si="170"/>
        <v>#DIV/0!</v>
      </c>
      <c r="X186" s="68"/>
      <c r="Y186" s="68"/>
      <c r="Z186" s="68"/>
      <c r="AA186" s="68"/>
      <c r="AB186" s="68"/>
      <c r="AC186" s="79" t="str">
        <f t="shared" si="171"/>
        <v>7: 100㎡未満</v>
      </c>
      <c r="AD186" s="69"/>
      <c r="AE186" s="69" t="str">
        <f t="shared" si="172"/>
        <v/>
      </c>
      <c r="AF186" s="170"/>
      <c r="AG186" s="170"/>
      <c r="AH186" s="171"/>
      <c r="AI186" s="170"/>
      <c r="AJ186" s="170"/>
      <c r="AK186" s="170"/>
      <c r="AL186" s="172"/>
      <c r="AM186" s="172"/>
      <c r="AN186" s="172"/>
      <c r="AO186" s="172"/>
      <c r="AP186" s="173"/>
      <c r="AQ186" s="463" t="str">
        <f t="shared" si="173"/>
        <v/>
      </c>
      <c r="AR186" s="464"/>
      <c r="AS186" s="464"/>
      <c r="AT186" s="464"/>
      <c r="AU186" s="464"/>
      <c r="AV186" s="464"/>
      <c r="AW186" s="464"/>
      <c r="AX186" s="464"/>
      <c r="AY186" s="464"/>
      <c r="AZ186" s="464"/>
      <c r="BA186" s="464"/>
      <c r="BB186" s="68">
        <f t="shared" si="174"/>
        <v>49</v>
      </c>
      <c r="BC186" s="68"/>
      <c r="BD186" s="68">
        <f t="shared" si="175"/>
        <v>49</v>
      </c>
      <c r="BE186" s="69" t="e">
        <f t="shared" si="181"/>
        <v>#REF!</v>
      </c>
      <c r="BF186" s="146"/>
      <c r="BG186" s="465"/>
      <c r="BH186" s="466"/>
      <c r="BI186" s="174"/>
      <c r="BJ186" s="175"/>
      <c r="BK186" s="467"/>
      <c r="BL186" s="465"/>
      <c r="BM186" s="441" t="str">
        <f t="shared" si="177"/>
        <v/>
      </c>
      <c r="BN186" s="663" t="s">
        <v>70</v>
      </c>
      <c r="BO186" s="663">
        <v>1</v>
      </c>
      <c r="BP186" s="441"/>
      <c r="BQ186" s="441"/>
      <c r="BR186" s="663"/>
      <c r="BS186" s="663"/>
      <c r="BT186" s="663"/>
      <c r="BU186" s="663"/>
      <c r="BV186" s="663"/>
      <c r="BW186" s="663"/>
      <c r="BX186" s="663"/>
      <c r="BY186" s="663"/>
      <c r="BZ186" s="441"/>
      <c r="CA186" s="695"/>
      <c r="CB186" s="696"/>
      <c r="CC186" s="499"/>
      <c r="CD186" s="192">
        <v>1</v>
      </c>
      <c r="CE186" s="177" t="str">
        <f>IF($I186="","",IFERROR(INDEX(#REF!,MATCH('一覧（改訂後・学校空調は中規模で表示ver）'!$I137,#REF!,0),MATCH($CD$4,#REF!,0)),""))</f>
        <v/>
      </c>
      <c r="CF186" s="178" t="str">
        <f t="shared" si="179"/>
        <v/>
      </c>
      <c r="CG186" s="176" t="str">
        <f t="shared" si="135"/>
        <v/>
      </c>
      <c r="CH186" s="179"/>
      <c r="CI186" s="106" t="str">
        <f t="shared" si="136"/>
        <v/>
      </c>
      <c r="CJ186" s="75" t="str">
        <f>IF(OR($CI186="",$I186=""),"",INDEX(#REF!,MATCH($I186,#REF!,0),MATCH(CI$4,#REF!,0)))</f>
        <v/>
      </c>
      <c r="CK186" s="180" t="str">
        <f t="shared" si="137"/>
        <v/>
      </c>
      <c r="CL186" s="75">
        <v>1</v>
      </c>
      <c r="CM186" s="181" t="str">
        <f t="shared" si="152"/>
        <v/>
      </c>
      <c r="CN186" s="107" t="e">
        <f>IF(OR(O186="",TYPE(O186)&lt;&gt;1),"",IF(OR(BM186="",INDEX(#REF!,MATCH('一覧（改訂後・学校空調は中規模で表示ver）'!$Q137,#REF!,0),MATCH('一覧（改訂後・学校空調は中規模で表示ver）'!CN$4,#REF!,0))="",INDEX(#REF!,MATCH('一覧（改訂後・学校空調は中規模で表示ver）'!$Q137,#REF!,0),MATCH('一覧（改訂後・学校空調は中規模で表示ver）'!CN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N$4,#REF!,0))+$L186)))</f>
        <v>#REF!</v>
      </c>
      <c r="CO186" s="75" t="e">
        <f>IF(OR(CN186="",$I186=""),"",IF(AND(CN186&lt;&gt;"",$CI186=CN186),INDEX(#REF!,MATCH($I186,#REF!,0),MATCH(CN$4,#REF!,0))+35,INDEX(#REF!,MATCH($I186,#REF!,0),MATCH(CN$4,#REF!,0))))</f>
        <v>#REF!</v>
      </c>
      <c r="CP186" s="180" t="e">
        <f t="shared" si="153"/>
        <v>#REF!</v>
      </c>
      <c r="CQ186" s="75">
        <v>1</v>
      </c>
      <c r="CR186" s="181" t="e">
        <f t="shared" si="154"/>
        <v>#REF!</v>
      </c>
      <c r="CS186" s="107" t="e">
        <f>IF(OR(O186="",TYPE(O186)&lt;&gt;1),"",IF(OR(BM186="",INDEX(#REF!,MATCH('一覧（改訂後・学校空調は中規模で表示ver）'!Q137,#REF!,0),MATCH(CS$4,#REF!,0))="",INDEX(#REF!,MATCH('一覧（改訂後・学校空調は中規模で表示ver）'!Q137,#REF!,0),MATCH(CS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S$4,#REF!,0))+$L186)))</f>
        <v>#REF!</v>
      </c>
      <c r="CT186" s="75" t="e">
        <f>IF(OR(CS186="",$I186=""),"",IF(BL186="中規模のみで残存維持",IF(AND($CI186=CS186,CS186&lt;&gt;""),INDEX(#REF!,MATCH($I186,#REF!,0),MATCH(CN$4,#REF!,0))+35,INDEX(#REF!,MATCH($I186,#REF!,0),MATCH(CN$4,#REF!,0))),IF(AND($CI186=CS186,CS186&lt;&gt;""),INDEX(#REF!,MATCH($I186,#REF!,0),MATCH(CI$4,#REF!,0))+35,INDEX(#REF!,MATCH($I186,#REF!,0),MATCH(CS$4,#REF!,0)))))</f>
        <v>#REF!</v>
      </c>
      <c r="CU186" s="180" t="e">
        <f t="shared" si="138"/>
        <v>#REF!</v>
      </c>
      <c r="CV186" s="75">
        <v>1</v>
      </c>
      <c r="CW186" s="181" t="e">
        <f t="shared" si="180"/>
        <v>#REF!</v>
      </c>
      <c r="CX186" s="107" t="e">
        <f>IF(OR(O186="",TYPE(O186)&lt;&gt;1),"",IF(OR(BM186="",,INDEX(#REF!,MATCH('一覧（改訂後・学校空調は中規模で表示ver）'!$Q137,#REF!,0),MATCH('一覧（改訂後・学校空調は中規模で表示ver）'!CX$4,#REF!,0))="",INDEX(#REF!,MATCH('一覧（改訂後・学校空調は中規模で表示ver）'!$Q137,#REF!,0),MATCH('一覧（改訂後・学校空調は中規模で表示ver）'!CX$4,#REF!,0))+L186&gt;=BM186),"",IF(OR(BL186="事後保全対応で更新",BL186="事後保全のみ更新せず"),"",INDEX(#REF!,MATCH('一覧（改訂後・学校空調は中規模で表示ver）'!$Q137,#REF!,0),MATCH('一覧（改訂後・学校空調は中規模で表示ver）'!CX$4,#REF!,0))+L186)))</f>
        <v>#REF!</v>
      </c>
      <c r="CY186" s="75" t="e">
        <f>IF(OR(CX186="",$I186=""),"",IF(AND(CX186&lt;&gt;"",$CI186=CX186),INDEX(#REF!,MATCH($I186,#REF!,0),MATCH(CI$4,#REF!,0))+35,INDEX(#REF!,MATCH($I186,#REF!,0),MATCH(CX$4,#REF!,0))))</f>
        <v>#REF!</v>
      </c>
      <c r="CZ186" s="180" t="e">
        <f t="shared" si="155"/>
        <v>#REF!</v>
      </c>
      <c r="DA186" s="75">
        <v>1</v>
      </c>
      <c r="DB186" s="182" t="e">
        <f t="shared" si="156"/>
        <v>#REF!</v>
      </c>
      <c r="DC186" s="109" t="str">
        <f t="shared" si="139"/>
        <v/>
      </c>
      <c r="DD186" s="76" t="str">
        <f t="shared" si="150"/>
        <v/>
      </c>
      <c r="DE186" s="82">
        <v>1</v>
      </c>
      <c r="DF186" s="183" t="str">
        <f t="shared" si="140"/>
        <v/>
      </c>
      <c r="DG186" s="85" t="str">
        <f>IF($DC186="","",INDEX(#REF!,MATCH($I186,#REF!,0),MATCH(DC$4,#REF!,0)))</f>
        <v/>
      </c>
      <c r="DH186" s="184" t="str">
        <f t="shared" si="157"/>
        <v/>
      </c>
      <c r="DI186" s="77">
        <v>3</v>
      </c>
      <c r="DJ186" s="185" t="str">
        <f t="shared" si="158"/>
        <v/>
      </c>
      <c r="DK186" s="78" t="str">
        <f t="shared" si="159"/>
        <v/>
      </c>
      <c r="DL186" s="75" t="str">
        <f>IF(OR(DK186="",$I186=""),"",IF(AND(DK186&lt;&gt;"",$CI186=DK186),INDEX(#REF!,MATCH($I186,#REF!,0),MATCH(DL$4,#REF!,0))+35,INDEX(#REF!,MATCH($I186,#REF!,0),MATCH(DL$4,#REF!,0))))</f>
        <v/>
      </c>
      <c r="DM186" s="180" t="str">
        <f t="shared" si="160"/>
        <v/>
      </c>
      <c r="DN186" s="75">
        <v>1</v>
      </c>
      <c r="DO186" s="181" t="str">
        <f t="shared" si="161"/>
        <v/>
      </c>
      <c r="DP186" s="78" t="str">
        <f t="shared" si="162"/>
        <v/>
      </c>
      <c r="DQ186" s="75" t="str">
        <f>IF(OR(DP186="",$I186=""),"",IF(AND($BM186=DP186,DP186&lt;&gt;""),INDEX(#REF!,MATCH($I186,#REF!,0),MATCH(DQ$4,#REF!,0))+35,INDEX(#REF!,MATCH($I186,#REF!,0),MATCH(DQ$4,#REF!,0))))</f>
        <v/>
      </c>
      <c r="DR186" s="180" t="str">
        <f t="shared" si="163"/>
        <v/>
      </c>
      <c r="DS186" s="75">
        <v>1</v>
      </c>
      <c r="DT186" s="181" t="str">
        <f t="shared" si="164"/>
        <v/>
      </c>
      <c r="DU186" s="78" t="str">
        <f t="shared" si="165"/>
        <v/>
      </c>
      <c r="DV186" s="75" t="str">
        <f>IF(OR(DU186="",$I186=""),"",IF(AND(DU186&lt;&gt;"",$CI186=DU186),INDEX(#REF!,MATCH($I186,#REF!,0),MATCH(DV$4,#REF!,0))+35,INDEX(#REF!,MATCH($I186,#REF!,0),MATCH(DV$4,#REF!,0))))</f>
        <v/>
      </c>
      <c r="DW186" s="180" t="str">
        <f t="shared" si="166"/>
        <v/>
      </c>
      <c r="DX186" s="75">
        <v>1</v>
      </c>
      <c r="DY186" s="154" t="str">
        <f t="shared" si="167"/>
        <v/>
      </c>
      <c r="DZ186" s="508"/>
      <c r="EA186" s="812"/>
      <c r="EB186" s="808"/>
      <c r="EC186" s="808"/>
      <c r="ED186" s="792"/>
      <c r="EE186" s="855"/>
      <c r="EF186" s="791"/>
      <c r="EG186" s="792"/>
      <c r="EH186" s="792"/>
      <c r="EI186" s="792"/>
      <c r="EJ186" s="790"/>
      <c r="EK186" s="791"/>
      <c r="EL186" s="792"/>
      <c r="EM186" s="792"/>
      <c r="EN186" s="788"/>
      <c r="EO186" s="789"/>
      <c r="EP186" s="787"/>
      <c r="EQ186" s="788"/>
      <c r="ER186" s="788"/>
      <c r="ES186" s="792"/>
      <c r="ET186" s="790"/>
      <c r="EU186" s="791"/>
      <c r="EV186" s="792"/>
      <c r="EW186" s="788"/>
      <c r="EX186" s="788"/>
      <c r="EY186" s="789"/>
      <c r="EZ186" s="787"/>
      <c r="FA186" s="788"/>
      <c r="FB186" s="788"/>
      <c r="FC186" s="788"/>
      <c r="FD186" s="789"/>
      <c r="FE186" s="787"/>
      <c r="FF186" s="788"/>
      <c r="FG186" s="788"/>
      <c r="FH186" s="788"/>
      <c r="FI186" s="789"/>
      <c r="FJ186" s="867"/>
      <c r="FK186" s="788"/>
      <c r="FL186" s="788"/>
      <c r="FM186" s="788"/>
      <c r="FN186" s="915"/>
      <c r="FO186" s="210"/>
      <c r="FP186" s="43"/>
      <c r="FQ186" s="43"/>
      <c r="FR186" s="55" t="str">
        <f t="shared" si="141"/>
        <v/>
      </c>
      <c r="FS186" s="43"/>
      <c r="FT186" s="56" t="str">
        <f>IF(AR186="","",INDEX($FZ$2:$GD$2,2,MATCH(AR186,#REF!,0)))</f>
        <v/>
      </c>
      <c r="FU186" s="57" t="str">
        <f>IF(AS186="","",INDEX($FZ$2:$GD$2,2,MATCH(AS186,#REF!,0)))</f>
        <v/>
      </c>
      <c r="FV186" s="57" t="str">
        <f>IF(AT186="","",INDEX($FZ$2:$GD$2,2,MATCH(AT186,#REF!,0)))</f>
        <v/>
      </c>
      <c r="FW186" s="57" t="str">
        <f>IF(AU186="","",INDEX($FZ$2:$GD$2,2,MATCH(AU186,#REF!,0)))</f>
        <v/>
      </c>
      <c r="FX186" s="57" t="str">
        <f>IF(AV186="","",INDEX($FZ$2:$GD$2,2,MATCH(AV186,#REF!,0)))</f>
        <v/>
      </c>
      <c r="FY186" s="57" t="str">
        <f>IF(AW186="","",INDEX($FZ$2:$GD$2,2,MATCH(AW186,#REF!,0)))</f>
        <v/>
      </c>
      <c r="FZ186" s="57" t="str">
        <f>IF(AX186="","",INDEX($FZ$2:$GD$2,2,MATCH(AX186,#REF!,0)))</f>
        <v/>
      </c>
      <c r="GA186" s="57" t="str">
        <f>IF(AY186="","",INDEX($FZ$2:$GD$2,2,MATCH(AY186,#REF!,0)))</f>
        <v/>
      </c>
      <c r="GB186" s="57" t="str">
        <f>IF(AZ186="","",INDEX($FZ$2:$GD$2,2,MATCH(AZ186,#REF!,0)))</f>
        <v/>
      </c>
      <c r="GC186" s="58" t="str">
        <f>IF(BA186="","",INDEX($FZ$2:$GD$2,2,MATCH(BA186,#REF!,0)))</f>
        <v/>
      </c>
      <c r="GD186" s="59" t="e">
        <f>SUMPRODUCT(FT186:GC186,#REF!)</f>
        <v>#REF!</v>
      </c>
      <c r="GE186" s="43"/>
      <c r="GF186" s="88" t="str">
        <f t="shared" si="142"/>
        <v/>
      </c>
      <c r="GG186" s="88" t="e">
        <f t="shared" si="143"/>
        <v>#REF!</v>
      </c>
      <c r="GH186" s="88" t="e">
        <f t="shared" si="144"/>
        <v>#REF!</v>
      </c>
      <c r="GI186" s="87" t="e">
        <f t="shared" si="145"/>
        <v>#REF!</v>
      </c>
      <c r="GJ186" s="87" t="str">
        <f t="shared" si="146"/>
        <v/>
      </c>
      <c r="GK186" s="87" t="str">
        <f t="shared" si="147"/>
        <v/>
      </c>
      <c r="GL186" s="87" t="str">
        <f t="shared" si="148"/>
        <v/>
      </c>
      <c r="GM186" s="87" t="str">
        <f t="shared" si="149"/>
        <v/>
      </c>
    </row>
    <row r="187" spans="1:195" s="13" customFormat="1" ht="22.5" customHeight="1">
      <c r="A187" s="1014"/>
      <c r="B187" s="166"/>
      <c r="C187" s="494"/>
      <c r="D187" s="660" t="s">
        <v>522</v>
      </c>
      <c r="E187" s="991" t="s">
        <v>227</v>
      </c>
      <c r="F187" s="688">
        <v>1</v>
      </c>
      <c r="G187" s="688">
        <v>1</v>
      </c>
      <c r="H187" s="688">
        <v>1</v>
      </c>
      <c r="I187" s="663" t="s">
        <v>358</v>
      </c>
      <c r="J187" s="167"/>
      <c r="K187" s="165"/>
      <c r="L187" s="662">
        <v>1981</v>
      </c>
      <c r="M187" s="167" t="str">
        <f t="shared" si="151"/>
        <v>昭56</v>
      </c>
      <c r="N187" s="665">
        <f t="shared" si="183"/>
        <v>39</v>
      </c>
      <c r="O187" s="998">
        <v>3200</v>
      </c>
      <c r="P187" s="693" t="s">
        <v>68</v>
      </c>
      <c r="Q187" s="68"/>
      <c r="R187" s="168"/>
      <c r="S187" s="168"/>
      <c r="T187" s="169"/>
      <c r="U187" s="461" t="e">
        <f t="shared" si="168"/>
        <v>#DIV/0!</v>
      </c>
      <c r="V187" s="461" t="e">
        <f t="shared" si="169"/>
        <v>#DIV/0!</v>
      </c>
      <c r="W187" s="462" t="e">
        <f t="shared" si="170"/>
        <v>#DIV/0!</v>
      </c>
      <c r="X187" s="68"/>
      <c r="Y187" s="68"/>
      <c r="Z187" s="68"/>
      <c r="AA187" s="68"/>
      <c r="AB187" s="68"/>
      <c r="AC187" s="79" t="str">
        <f t="shared" si="171"/>
        <v>2: 3,000㎡以上</v>
      </c>
      <c r="AD187" s="69"/>
      <c r="AE187" s="69" t="str">
        <f t="shared" si="172"/>
        <v/>
      </c>
      <c r="AF187" s="170"/>
      <c r="AG187" s="170"/>
      <c r="AH187" s="171"/>
      <c r="AI187" s="170"/>
      <c r="AJ187" s="170"/>
      <c r="AK187" s="170"/>
      <c r="AL187" s="172"/>
      <c r="AM187" s="172"/>
      <c r="AN187" s="172"/>
      <c r="AO187" s="172"/>
      <c r="AP187" s="173"/>
      <c r="AQ187" s="463" t="str">
        <f t="shared" si="173"/>
        <v/>
      </c>
      <c r="AR187" s="464"/>
      <c r="AS187" s="464"/>
      <c r="AT187" s="464"/>
      <c r="AU187" s="464"/>
      <c r="AV187" s="464"/>
      <c r="AW187" s="464"/>
      <c r="AX187" s="464"/>
      <c r="AY187" s="464"/>
      <c r="AZ187" s="464"/>
      <c r="BA187" s="464"/>
      <c r="BB187" s="68">
        <f t="shared" si="174"/>
        <v>34</v>
      </c>
      <c r="BC187" s="68"/>
      <c r="BD187" s="68">
        <f t="shared" si="175"/>
        <v>34</v>
      </c>
      <c r="BE187" s="69" t="e">
        <f t="shared" si="181"/>
        <v>#REF!</v>
      </c>
      <c r="BF187" s="146"/>
      <c r="BG187" s="465"/>
      <c r="BH187" s="466"/>
      <c r="BI187" s="174"/>
      <c r="BJ187" s="175"/>
      <c r="BK187" s="467"/>
      <c r="BL187" s="465"/>
      <c r="BM187" s="441" t="str">
        <f t="shared" si="177"/>
        <v/>
      </c>
      <c r="BN187" s="663" t="s">
        <v>68</v>
      </c>
      <c r="BO187" s="663">
        <v>2</v>
      </c>
      <c r="BP187" s="441"/>
      <c r="BQ187" s="441"/>
      <c r="BR187" s="663"/>
      <c r="BS187" s="663"/>
      <c r="BT187" s="663"/>
      <c r="BU187" s="663"/>
      <c r="BV187" s="663"/>
      <c r="BW187" s="663"/>
      <c r="BX187" s="663"/>
      <c r="BY187" s="663"/>
      <c r="BZ187" s="441"/>
      <c r="CA187" s="695"/>
      <c r="CB187" s="696"/>
      <c r="CC187" s="499"/>
      <c r="CD187" s="192">
        <v>1</v>
      </c>
      <c r="CE187" s="177" t="str">
        <f>IF($I187="","",IFERROR(INDEX(#REF!,MATCH('一覧（改訂後・学校空調は中規模で表示ver）'!$I138,#REF!,0),MATCH($CD$4,#REF!,0)),""))</f>
        <v/>
      </c>
      <c r="CF187" s="178" t="str">
        <f t="shared" si="179"/>
        <v/>
      </c>
      <c r="CG187" s="176" t="str">
        <f t="shared" si="135"/>
        <v/>
      </c>
      <c r="CH187" s="179"/>
      <c r="CI187" s="106" t="str">
        <f t="shared" si="136"/>
        <v/>
      </c>
      <c r="CJ187" s="75" t="str">
        <f>IF(OR($CI187="",$I187=""),"",INDEX(#REF!,MATCH($I187,#REF!,0),MATCH(CI$4,#REF!,0)))</f>
        <v/>
      </c>
      <c r="CK187" s="180" t="str">
        <f t="shared" si="137"/>
        <v/>
      </c>
      <c r="CL187" s="75">
        <v>1</v>
      </c>
      <c r="CM187" s="181" t="str">
        <f t="shared" si="152"/>
        <v/>
      </c>
      <c r="CN187" s="107" t="e">
        <f>IF(OR(O187="",TYPE(O187)&lt;&gt;1),"",IF(OR(BM187="",INDEX(#REF!,MATCH('一覧（改訂後・学校空調は中規模で表示ver）'!$Q138,#REF!,0),MATCH('一覧（改訂後・学校空調は中規模で表示ver）'!CN$4,#REF!,0))="",INDEX(#REF!,MATCH('一覧（改訂後・学校空調は中規模で表示ver）'!$Q138,#REF!,0),MATCH('一覧（改訂後・学校空調は中規模で表示ver）'!CN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N$4,#REF!,0))+$L187)))</f>
        <v>#REF!</v>
      </c>
      <c r="CO187" s="75" t="e">
        <f>IF(OR(CN187="",$I187=""),"",IF(AND(CN187&lt;&gt;"",$CI187=CN187),INDEX(#REF!,MATCH($I187,#REF!,0),MATCH(CN$4,#REF!,0))+35,INDEX(#REF!,MATCH($I187,#REF!,0),MATCH(CN$4,#REF!,0))))</f>
        <v>#REF!</v>
      </c>
      <c r="CP187" s="180" t="e">
        <f t="shared" si="153"/>
        <v>#REF!</v>
      </c>
      <c r="CQ187" s="75">
        <v>1</v>
      </c>
      <c r="CR187" s="181" t="e">
        <f t="shared" si="154"/>
        <v>#REF!</v>
      </c>
      <c r="CS187" s="107" t="e">
        <f>IF(OR(O187="",TYPE(O187)&lt;&gt;1),"",IF(OR(BM187="",INDEX(#REF!,MATCH('一覧（改訂後・学校空調は中規模で表示ver）'!Q138,#REF!,0),MATCH(CS$4,#REF!,0))="",INDEX(#REF!,MATCH('一覧（改訂後・学校空調は中規模で表示ver）'!Q138,#REF!,0),MATCH(CS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S$4,#REF!,0))+$L187)))</f>
        <v>#REF!</v>
      </c>
      <c r="CT187" s="75" t="e">
        <f>IF(OR(CS187="",$I187=""),"",IF(BL187="中規模のみで残存維持",IF(AND($CI187=CS187,CS187&lt;&gt;""),INDEX(#REF!,MATCH($I187,#REF!,0),MATCH(CN$4,#REF!,0))+35,INDEX(#REF!,MATCH($I187,#REF!,0),MATCH(CN$4,#REF!,0))),IF(AND($CI187=CS187,CS187&lt;&gt;""),INDEX(#REF!,MATCH($I187,#REF!,0),MATCH(CI$4,#REF!,0))+35,INDEX(#REF!,MATCH($I187,#REF!,0),MATCH(CS$4,#REF!,0)))))</f>
        <v>#REF!</v>
      </c>
      <c r="CU187" s="180" t="e">
        <f t="shared" si="138"/>
        <v>#REF!</v>
      </c>
      <c r="CV187" s="75">
        <v>1</v>
      </c>
      <c r="CW187" s="181" t="e">
        <f t="shared" si="180"/>
        <v>#REF!</v>
      </c>
      <c r="CX187" s="107" t="e">
        <f>IF(OR(O187="",TYPE(O187)&lt;&gt;1),"",IF(OR(BM187="",,INDEX(#REF!,MATCH('一覧（改訂後・学校空調は中規模で表示ver）'!$Q138,#REF!,0),MATCH('一覧（改訂後・学校空調は中規模で表示ver）'!CX$4,#REF!,0))="",INDEX(#REF!,MATCH('一覧（改訂後・学校空調は中規模で表示ver）'!$Q138,#REF!,0),MATCH('一覧（改訂後・学校空調は中規模で表示ver）'!CX$4,#REF!,0))+L187&gt;=BM187),"",IF(OR(BL187="事後保全対応で更新",BL187="事後保全のみ更新せず"),"",INDEX(#REF!,MATCH('一覧（改訂後・学校空調は中規模で表示ver）'!$Q138,#REF!,0),MATCH('一覧（改訂後・学校空調は中規模で表示ver）'!CX$4,#REF!,0))+L187)))</f>
        <v>#REF!</v>
      </c>
      <c r="CY187" s="75" t="e">
        <f>IF(OR(CX187="",$I187=""),"",IF(AND(CX187&lt;&gt;"",$CI187=CX187),INDEX(#REF!,MATCH($I187,#REF!,0),MATCH(CI$4,#REF!,0))+35,INDEX(#REF!,MATCH($I187,#REF!,0),MATCH(CX$4,#REF!,0))))</f>
        <v>#REF!</v>
      </c>
      <c r="CZ187" s="180" t="e">
        <f t="shared" si="155"/>
        <v>#REF!</v>
      </c>
      <c r="DA187" s="75">
        <v>1</v>
      </c>
      <c r="DB187" s="182" t="e">
        <f t="shared" si="156"/>
        <v>#REF!</v>
      </c>
      <c r="DC187" s="109" t="str">
        <f t="shared" si="139"/>
        <v/>
      </c>
      <c r="DD187" s="76" t="str">
        <f t="shared" si="150"/>
        <v/>
      </c>
      <c r="DE187" s="82">
        <v>1</v>
      </c>
      <c r="DF187" s="183" t="str">
        <f t="shared" si="140"/>
        <v/>
      </c>
      <c r="DG187" s="85" t="str">
        <f>IF($DC187="","",INDEX(#REF!,MATCH($I187,#REF!,0),MATCH(DC$4,#REF!,0)))</f>
        <v/>
      </c>
      <c r="DH187" s="184" t="str">
        <f t="shared" si="157"/>
        <v/>
      </c>
      <c r="DI187" s="77">
        <v>3</v>
      </c>
      <c r="DJ187" s="185" t="str">
        <f t="shared" si="158"/>
        <v/>
      </c>
      <c r="DK187" s="78" t="str">
        <f t="shared" si="159"/>
        <v/>
      </c>
      <c r="DL187" s="75" t="str">
        <f>IF(OR(DK187="",$I187=""),"",IF(AND(DK187&lt;&gt;"",$CI187=DK187),INDEX(#REF!,MATCH($I187,#REF!,0),MATCH(DL$4,#REF!,0))+35,INDEX(#REF!,MATCH($I187,#REF!,0),MATCH(DL$4,#REF!,0))))</f>
        <v/>
      </c>
      <c r="DM187" s="180" t="str">
        <f t="shared" si="160"/>
        <v/>
      </c>
      <c r="DN187" s="75">
        <v>1</v>
      </c>
      <c r="DO187" s="181" t="str">
        <f t="shared" si="161"/>
        <v/>
      </c>
      <c r="DP187" s="78" t="str">
        <f t="shared" si="162"/>
        <v/>
      </c>
      <c r="DQ187" s="75" t="str">
        <f>IF(OR(DP187="",$I187=""),"",IF(AND($BM187=DP187,DP187&lt;&gt;""),INDEX(#REF!,MATCH($I187,#REF!,0),MATCH(DQ$4,#REF!,0))+35,INDEX(#REF!,MATCH($I187,#REF!,0),MATCH(DQ$4,#REF!,0))))</f>
        <v/>
      </c>
      <c r="DR187" s="180" t="str">
        <f t="shared" si="163"/>
        <v/>
      </c>
      <c r="DS187" s="75">
        <v>1</v>
      </c>
      <c r="DT187" s="181" t="str">
        <f t="shared" si="164"/>
        <v/>
      </c>
      <c r="DU187" s="78" t="str">
        <f t="shared" si="165"/>
        <v/>
      </c>
      <c r="DV187" s="75" t="str">
        <f>IF(OR(DU187="",$I187=""),"",IF(AND(DU187&lt;&gt;"",$CI187=DU187),INDEX(#REF!,MATCH($I187,#REF!,0),MATCH(DV$4,#REF!,0))+35,INDEX(#REF!,MATCH($I187,#REF!,0),MATCH(DV$4,#REF!,0))))</f>
        <v/>
      </c>
      <c r="DW187" s="180" t="str">
        <f t="shared" si="166"/>
        <v/>
      </c>
      <c r="DX187" s="75">
        <v>1</v>
      </c>
      <c r="DY187" s="154" t="str">
        <f t="shared" si="167"/>
        <v/>
      </c>
      <c r="DZ187" s="508"/>
      <c r="EA187" s="812"/>
      <c r="EB187" s="836" t="s">
        <v>626</v>
      </c>
      <c r="EC187" s="838"/>
      <c r="ED187" s="836" t="s">
        <v>626</v>
      </c>
      <c r="EE187" s="855"/>
      <c r="EF187" s="791"/>
      <c r="EG187" s="792"/>
      <c r="EH187" s="792"/>
      <c r="EI187" s="792"/>
      <c r="EJ187" s="790"/>
      <c r="EK187" s="791"/>
      <c r="EL187" s="779"/>
      <c r="EM187" s="779"/>
      <c r="EN187" s="779"/>
      <c r="EO187" s="771"/>
      <c r="EP187" s="765"/>
      <c r="EQ187" s="835"/>
      <c r="ER187" s="779"/>
      <c r="ES187" s="788"/>
      <c r="ET187" s="789"/>
      <c r="EU187" s="787"/>
      <c r="EV187" s="792"/>
      <c r="EW187" s="788"/>
      <c r="EX187" s="788"/>
      <c r="EY187" s="789"/>
      <c r="EZ187" s="787"/>
      <c r="FA187" s="788"/>
      <c r="FB187" s="788"/>
      <c r="FC187" s="788"/>
      <c r="FD187" s="789"/>
      <c r="FE187" s="787"/>
      <c r="FF187" s="792"/>
      <c r="FG187" s="792"/>
      <c r="FH187" s="788"/>
      <c r="FI187" s="789"/>
      <c r="FJ187" s="867"/>
      <c r="FK187" s="838"/>
      <c r="FL187" s="838"/>
      <c r="FM187" s="838"/>
      <c r="FN187" s="993"/>
      <c r="FO187" s="210"/>
      <c r="FP187" s="43"/>
      <c r="FQ187" s="43"/>
      <c r="FR187" s="55" t="str">
        <f t="shared" si="141"/>
        <v/>
      </c>
      <c r="FS187" s="43"/>
      <c r="FT187" s="56" t="str">
        <f>IF(AR187="","",INDEX($FZ$2:$GD$2,2,MATCH(AR187,#REF!,0)))</f>
        <v/>
      </c>
      <c r="FU187" s="57" t="str">
        <f>IF(AS187="","",INDEX($FZ$2:$GD$2,2,MATCH(AS187,#REF!,0)))</f>
        <v/>
      </c>
      <c r="FV187" s="57" t="str">
        <f>IF(AT187="","",INDEX($FZ$2:$GD$2,2,MATCH(AT187,#REF!,0)))</f>
        <v/>
      </c>
      <c r="FW187" s="57" t="str">
        <f>IF(AU187="","",INDEX($FZ$2:$GD$2,2,MATCH(AU187,#REF!,0)))</f>
        <v/>
      </c>
      <c r="FX187" s="57" t="str">
        <f>IF(AV187="","",INDEX($FZ$2:$GD$2,2,MATCH(AV187,#REF!,0)))</f>
        <v/>
      </c>
      <c r="FY187" s="57" t="str">
        <f>IF(AW187="","",INDEX($FZ$2:$GD$2,2,MATCH(AW187,#REF!,0)))</f>
        <v/>
      </c>
      <c r="FZ187" s="57" t="str">
        <f>IF(AX187="","",INDEX($FZ$2:$GD$2,2,MATCH(AX187,#REF!,0)))</f>
        <v/>
      </c>
      <c r="GA187" s="57" t="str">
        <f>IF(AY187="","",INDEX($FZ$2:$GD$2,2,MATCH(AY187,#REF!,0)))</f>
        <v/>
      </c>
      <c r="GB187" s="57" t="str">
        <f>IF(AZ187="","",INDEX($FZ$2:$GD$2,2,MATCH(AZ187,#REF!,0)))</f>
        <v/>
      </c>
      <c r="GC187" s="58" t="str">
        <f>IF(BA187="","",INDEX($FZ$2:$GD$2,2,MATCH(BA187,#REF!,0)))</f>
        <v/>
      </c>
      <c r="GD187" s="59" t="e">
        <f>SUMPRODUCT(FT187:GC187,#REF!)</f>
        <v>#REF!</v>
      </c>
      <c r="GE187" s="43"/>
      <c r="GF187" s="88" t="str">
        <f t="shared" si="142"/>
        <v/>
      </c>
      <c r="GG187" s="88" t="e">
        <f t="shared" si="143"/>
        <v>#REF!</v>
      </c>
      <c r="GH187" s="88" t="e">
        <f t="shared" si="144"/>
        <v>#REF!</v>
      </c>
      <c r="GI187" s="87" t="e">
        <f t="shared" si="145"/>
        <v>#REF!</v>
      </c>
      <c r="GJ187" s="87" t="str">
        <f t="shared" si="146"/>
        <v/>
      </c>
      <c r="GK187" s="87" t="str">
        <f t="shared" si="147"/>
        <v/>
      </c>
      <c r="GL187" s="87" t="str">
        <f t="shared" si="148"/>
        <v/>
      </c>
      <c r="GM187" s="87" t="str">
        <f t="shared" si="149"/>
        <v/>
      </c>
    </row>
    <row r="188" spans="1:195" s="13" customFormat="1" ht="22.5" customHeight="1">
      <c r="A188" s="1014"/>
      <c r="B188" s="166"/>
      <c r="C188" s="494"/>
      <c r="D188" s="660" t="s">
        <v>374</v>
      </c>
      <c r="E188" s="991" t="s">
        <v>228</v>
      </c>
      <c r="F188" s="688"/>
      <c r="G188" s="688"/>
      <c r="H188" s="688">
        <v>1</v>
      </c>
      <c r="I188" s="663" t="s">
        <v>358</v>
      </c>
      <c r="J188" s="167"/>
      <c r="K188" s="165"/>
      <c r="L188" s="662">
        <v>1981</v>
      </c>
      <c r="M188" s="167" t="str">
        <f t="shared" si="151"/>
        <v>昭56</v>
      </c>
      <c r="N188" s="665">
        <f t="shared" si="183"/>
        <v>39</v>
      </c>
      <c r="O188" s="998">
        <v>680</v>
      </c>
      <c r="P188" s="693" t="s">
        <v>68</v>
      </c>
      <c r="Q188" s="68"/>
      <c r="R188" s="168"/>
      <c r="S188" s="168"/>
      <c r="T188" s="169"/>
      <c r="U188" s="461" t="e">
        <f t="shared" si="168"/>
        <v>#DIV/0!</v>
      </c>
      <c r="V188" s="461" t="e">
        <f t="shared" si="169"/>
        <v>#DIV/0!</v>
      </c>
      <c r="W188" s="462" t="e">
        <f t="shared" si="170"/>
        <v>#DIV/0!</v>
      </c>
      <c r="X188" s="68"/>
      <c r="Y188" s="68"/>
      <c r="Z188" s="68"/>
      <c r="AA188" s="68"/>
      <c r="AB188" s="68"/>
      <c r="AC188" s="79" t="str">
        <f t="shared" si="171"/>
        <v>4: 500㎡以上</v>
      </c>
      <c r="AD188" s="69"/>
      <c r="AE188" s="69" t="str">
        <f t="shared" si="172"/>
        <v/>
      </c>
      <c r="AF188" s="170"/>
      <c r="AG188" s="170"/>
      <c r="AH188" s="171"/>
      <c r="AI188" s="170"/>
      <c r="AJ188" s="170"/>
      <c r="AK188" s="170"/>
      <c r="AL188" s="172"/>
      <c r="AM188" s="172"/>
      <c r="AN188" s="172"/>
      <c r="AO188" s="172"/>
      <c r="AP188" s="173"/>
      <c r="AQ188" s="463" t="str">
        <f t="shared" si="173"/>
        <v/>
      </c>
      <c r="AR188" s="464"/>
      <c r="AS188" s="464"/>
      <c r="AT188" s="464"/>
      <c r="AU188" s="464"/>
      <c r="AV188" s="464"/>
      <c r="AW188" s="464"/>
      <c r="AX188" s="464"/>
      <c r="AY188" s="464"/>
      <c r="AZ188" s="464"/>
      <c r="BA188" s="464"/>
      <c r="BB188" s="68">
        <f t="shared" si="174"/>
        <v>34</v>
      </c>
      <c r="BC188" s="68"/>
      <c r="BD188" s="68">
        <f t="shared" si="175"/>
        <v>34</v>
      </c>
      <c r="BE188" s="69" t="e">
        <f t="shared" si="181"/>
        <v>#REF!</v>
      </c>
      <c r="BF188" s="146"/>
      <c r="BG188" s="465"/>
      <c r="BH188" s="466"/>
      <c r="BI188" s="174"/>
      <c r="BJ188" s="175"/>
      <c r="BK188" s="467"/>
      <c r="BL188" s="465"/>
      <c r="BM188" s="441" t="str">
        <f t="shared" si="177"/>
        <v/>
      </c>
      <c r="BN188" s="663" t="s">
        <v>68</v>
      </c>
      <c r="BO188" s="663">
        <v>2</v>
      </c>
      <c r="BP188" s="441"/>
      <c r="BQ188" s="441"/>
      <c r="BR188" s="663"/>
      <c r="BS188" s="663"/>
      <c r="BT188" s="663"/>
      <c r="BU188" s="663"/>
      <c r="BV188" s="663"/>
      <c r="BW188" s="663"/>
      <c r="BX188" s="663"/>
      <c r="BY188" s="663"/>
      <c r="BZ188" s="441"/>
      <c r="CA188" s="695"/>
      <c r="CB188" s="696"/>
      <c r="CC188" s="499"/>
      <c r="CD188" s="192">
        <v>1</v>
      </c>
      <c r="CE188" s="177" t="str">
        <f>IF($I188="","",IFERROR(INDEX(#REF!,MATCH('一覧（改訂後・学校空調は中規模で表示ver）'!$I139,#REF!,0),MATCH($CD$4,#REF!,0)),""))</f>
        <v/>
      </c>
      <c r="CF188" s="178" t="str">
        <f t="shared" si="179"/>
        <v/>
      </c>
      <c r="CG188" s="176" t="str">
        <f t="shared" si="135"/>
        <v/>
      </c>
      <c r="CH188" s="179"/>
      <c r="CI188" s="106" t="str">
        <f t="shared" si="136"/>
        <v/>
      </c>
      <c r="CJ188" s="75" t="str">
        <f>IF(OR($CI188="",$I188=""),"",INDEX(#REF!,MATCH($I188,#REF!,0),MATCH(CI$4,#REF!,0)))</f>
        <v/>
      </c>
      <c r="CK188" s="180" t="str">
        <f t="shared" si="137"/>
        <v/>
      </c>
      <c r="CL188" s="75">
        <v>1</v>
      </c>
      <c r="CM188" s="181" t="str">
        <f t="shared" si="152"/>
        <v/>
      </c>
      <c r="CN188" s="107" t="e">
        <f>IF(OR(O188="",TYPE(O188)&lt;&gt;1),"",IF(OR(BM188="",INDEX(#REF!,MATCH('一覧（改訂後・学校空調は中規模で表示ver）'!$Q139,#REF!,0),MATCH('一覧（改訂後・学校空調は中規模で表示ver）'!CN$4,#REF!,0))="",INDEX(#REF!,MATCH('一覧（改訂後・学校空調は中規模で表示ver）'!$Q139,#REF!,0),MATCH('一覧（改訂後・学校空調は中規模で表示ver）'!CN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N$4,#REF!,0))+$L188)))</f>
        <v>#REF!</v>
      </c>
      <c r="CO188" s="75" t="e">
        <f>IF(OR(CN188="",$I188=""),"",IF(AND(CN188&lt;&gt;"",$CI188=CN188),INDEX(#REF!,MATCH($I188,#REF!,0),MATCH(CN$4,#REF!,0))+35,INDEX(#REF!,MATCH($I188,#REF!,0),MATCH(CN$4,#REF!,0))))</f>
        <v>#REF!</v>
      </c>
      <c r="CP188" s="180" t="e">
        <f t="shared" si="153"/>
        <v>#REF!</v>
      </c>
      <c r="CQ188" s="75">
        <v>1</v>
      </c>
      <c r="CR188" s="181" t="e">
        <f t="shared" si="154"/>
        <v>#REF!</v>
      </c>
      <c r="CS188" s="107" t="e">
        <f>IF(OR(O188="",TYPE(O188)&lt;&gt;1),"",IF(OR(BM188="",INDEX(#REF!,MATCH('一覧（改訂後・学校空調は中規模で表示ver）'!Q139,#REF!,0),MATCH(CS$4,#REF!,0))="",INDEX(#REF!,MATCH('一覧（改訂後・学校空調は中規模で表示ver）'!Q139,#REF!,0),MATCH(CS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S$4,#REF!,0))+$L188)))</f>
        <v>#REF!</v>
      </c>
      <c r="CT188" s="75" t="e">
        <f>IF(OR(CS188="",$I188=""),"",IF(BL188="中規模のみで残存維持",IF(AND($CI188=CS188,CS188&lt;&gt;""),INDEX(#REF!,MATCH($I188,#REF!,0),MATCH(CN$4,#REF!,0))+35,INDEX(#REF!,MATCH($I188,#REF!,0),MATCH(CN$4,#REF!,0))),IF(AND($CI188=CS188,CS188&lt;&gt;""),INDEX(#REF!,MATCH($I188,#REF!,0),MATCH(CI$4,#REF!,0))+35,INDEX(#REF!,MATCH($I188,#REF!,0),MATCH(CS$4,#REF!,0)))))</f>
        <v>#REF!</v>
      </c>
      <c r="CU188" s="180" t="e">
        <f t="shared" si="138"/>
        <v>#REF!</v>
      </c>
      <c r="CV188" s="75">
        <v>1</v>
      </c>
      <c r="CW188" s="181" t="e">
        <f t="shared" si="180"/>
        <v>#REF!</v>
      </c>
      <c r="CX188" s="107" t="e">
        <f>IF(OR(O188="",TYPE(O188)&lt;&gt;1),"",IF(OR(BM188="",,INDEX(#REF!,MATCH('一覧（改訂後・学校空調は中規模で表示ver）'!$Q139,#REF!,0),MATCH('一覧（改訂後・学校空調は中規模で表示ver）'!CX$4,#REF!,0))="",INDEX(#REF!,MATCH('一覧（改訂後・学校空調は中規模で表示ver）'!$Q139,#REF!,0),MATCH('一覧（改訂後・学校空調は中規模で表示ver）'!CX$4,#REF!,0))+L188&gt;=BM188),"",IF(OR(BL188="事後保全対応で更新",BL188="事後保全のみ更新せず"),"",INDEX(#REF!,MATCH('一覧（改訂後・学校空調は中規模で表示ver）'!$Q139,#REF!,0),MATCH('一覧（改訂後・学校空調は中規模で表示ver）'!CX$4,#REF!,0))+L188)))</f>
        <v>#REF!</v>
      </c>
      <c r="CY188" s="75" t="e">
        <f>IF(OR(CX188="",$I188=""),"",IF(AND(CX188&lt;&gt;"",$CI188=CX188),INDEX(#REF!,MATCH($I188,#REF!,0),MATCH(CI$4,#REF!,0))+35,INDEX(#REF!,MATCH($I188,#REF!,0),MATCH(CX$4,#REF!,0))))</f>
        <v>#REF!</v>
      </c>
      <c r="CZ188" s="180" t="e">
        <f t="shared" si="155"/>
        <v>#REF!</v>
      </c>
      <c r="DA188" s="75">
        <v>1</v>
      </c>
      <c r="DB188" s="182" t="e">
        <f t="shared" si="156"/>
        <v>#REF!</v>
      </c>
      <c r="DC188" s="109" t="str">
        <f t="shared" si="139"/>
        <v/>
      </c>
      <c r="DD188" s="76" t="str">
        <f t="shared" si="150"/>
        <v/>
      </c>
      <c r="DE188" s="82">
        <v>1</v>
      </c>
      <c r="DF188" s="183" t="str">
        <f t="shared" si="140"/>
        <v/>
      </c>
      <c r="DG188" s="85" t="str">
        <f>IF($DC188="","",INDEX(#REF!,MATCH($I188,#REF!,0),MATCH(DC$4,#REF!,0)))</f>
        <v/>
      </c>
      <c r="DH188" s="184" t="str">
        <f t="shared" si="157"/>
        <v/>
      </c>
      <c r="DI188" s="77">
        <v>3</v>
      </c>
      <c r="DJ188" s="185" t="str">
        <f t="shared" si="158"/>
        <v/>
      </c>
      <c r="DK188" s="78" t="str">
        <f t="shared" si="159"/>
        <v/>
      </c>
      <c r="DL188" s="75" t="str">
        <f>IF(OR(DK188="",$I188=""),"",IF(AND(DK188&lt;&gt;"",$CI188=DK188),INDEX(#REF!,MATCH($I188,#REF!,0),MATCH(DL$4,#REF!,0))+35,INDEX(#REF!,MATCH($I188,#REF!,0),MATCH(DL$4,#REF!,0))))</f>
        <v/>
      </c>
      <c r="DM188" s="180" t="str">
        <f t="shared" si="160"/>
        <v/>
      </c>
      <c r="DN188" s="75">
        <v>1</v>
      </c>
      <c r="DO188" s="181" t="str">
        <f t="shared" si="161"/>
        <v/>
      </c>
      <c r="DP188" s="78" t="str">
        <f t="shared" si="162"/>
        <v/>
      </c>
      <c r="DQ188" s="75" t="str">
        <f>IF(OR(DP188="",$I188=""),"",IF(AND($BM188=DP188,DP188&lt;&gt;""),INDEX(#REF!,MATCH($I188,#REF!,0),MATCH(DQ$4,#REF!,0))+35,INDEX(#REF!,MATCH($I188,#REF!,0),MATCH(DQ$4,#REF!,0))))</f>
        <v/>
      </c>
      <c r="DR188" s="180" t="str">
        <f t="shared" si="163"/>
        <v/>
      </c>
      <c r="DS188" s="75">
        <v>1</v>
      </c>
      <c r="DT188" s="181" t="str">
        <f t="shared" si="164"/>
        <v/>
      </c>
      <c r="DU188" s="78" t="str">
        <f t="shared" si="165"/>
        <v/>
      </c>
      <c r="DV188" s="75" t="str">
        <f>IF(OR(DU188="",$I188=""),"",IF(AND(DU188&lt;&gt;"",$CI188=DU188),INDEX(#REF!,MATCH($I188,#REF!,0),MATCH(DV$4,#REF!,0))+35,INDEX(#REF!,MATCH($I188,#REF!,0),MATCH(DV$4,#REF!,0))))</f>
        <v/>
      </c>
      <c r="DW188" s="180" t="str">
        <f t="shared" si="166"/>
        <v/>
      </c>
      <c r="DX188" s="75">
        <v>1</v>
      </c>
      <c r="DY188" s="154" t="str">
        <f t="shared" si="167"/>
        <v/>
      </c>
      <c r="DZ188" s="508"/>
      <c r="EA188" s="812"/>
      <c r="EB188" s="808"/>
      <c r="EC188" s="808"/>
      <c r="ED188" s="816"/>
      <c r="EE188" s="855"/>
      <c r="EF188" s="791"/>
      <c r="EG188" s="792"/>
      <c r="EH188" s="792"/>
      <c r="EI188" s="792"/>
      <c r="EJ188" s="790"/>
      <c r="EK188" s="791"/>
      <c r="EL188" s="779"/>
      <c r="EM188" s="779"/>
      <c r="EN188" s="779"/>
      <c r="EO188" s="771"/>
      <c r="EP188" s="765"/>
      <c r="EQ188" s="835"/>
      <c r="ER188" s="779"/>
      <c r="ES188" s="788"/>
      <c r="ET188" s="789"/>
      <c r="EU188" s="787"/>
      <c r="EV188" s="792"/>
      <c r="EW188" s="788"/>
      <c r="EX188" s="788"/>
      <c r="EY188" s="789"/>
      <c r="EZ188" s="787"/>
      <c r="FA188" s="788"/>
      <c r="FB188" s="788"/>
      <c r="FC188" s="788"/>
      <c r="FD188" s="789"/>
      <c r="FE188" s="787"/>
      <c r="FF188" s="792"/>
      <c r="FG188" s="792"/>
      <c r="FH188" s="788"/>
      <c r="FI188" s="789"/>
      <c r="FJ188" s="867"/>
      <c r="FK188" s="838"/>
      <c r="FL188" s="838"/>
      <c r="FM188" s="838"/>
      <c r="FN188" s="993"/>
      <c r="FO188" s="210"/>
      <c r="FP188" s="43"/>
      <c r="FQ188" s="43"/>
      <c r="FR188" s="55" t="str">
        <f t="shared" si="141"/>
        <v/>
      </c>
      <c r="FS188" s="43"/>
      <c r="FT188" s="56" t="str">
        <f>IF(AR188="","",INDEX($FZ$2:$GD$2,2,MATCH(AR188,#REF!,0)))</f>
        <v/>
      </c>
      <c r="FU188" s="57" t="str">
        <f>IF(AS188="","",INDEX($FZ$2:$GD$2,2,MATCH(AS188,#REF!,0)))</f>
        <v/>
      </c>
      <c r="FV188" s="57" t="str">
        <f>IF(AT188="","",INDEX($FZ$2:$GD$2,2,MATCH(AT188,#REF!,0)))</f>
        <v/>
      </c>
      <c r="FW188" s="57" t="str">
        <f>IF(AU188="","",INDEX($FZ$2:$GD$2,2,MATCH(AU188,#REF!,0)))</f>
        <v/>
      </c>
      <c r="FX188" s="57" t="str">
        <f>IF(AV188="","",INDEX($FZ$2:$GD$2,2,MATCH(AV188,#REF!,0)))</f>
        <v/>
      </c>
      <c r="FY188" s="57" t="str">
        <f>IF(AW188="","",INDEX($FZ$2:$GD$2,2,MATCH(AW188,#REF!,0)))</f>
        <v/>
      </c>
      <c r="FZ188" s="57" t="str">
        <f>IF(AX188="","",INDEX($FZ$2:$GD$2,2,MATCH(AX188,#REF!,0)))</f>
        <v/>
      </c>
      <c r="GA188" s="57" t="str">
        <f>IF(AY188="","",INDEX($FZ$2:$GD$2,2,MATCH(AY188,#REF!,0)))</f>
        <v/>
      </c>
      <c r="GB188" s="57" t="str">
        <f>IF(AZ188="","",INDEX($FZ$2:$GD$2,2,MATCH(AZ188,#REF!,0)))</f>
        <v/>
      </c>
      <c r="GC188" s="58" t="str">
        <f>IF(BA188="","",INDEX($FZ$2:$GD$2,2,MATCH(BA188,#REF!,0)))</f>
        <v/>
      </c>
      <c r="GD188" s="59" t="e">
        <f>SUMPRODUCT(FT188:GC188,#REF!)</f>
        <v>#REF!</v>
      </c>
      <c r="GE188" s="43"/>
      <c r="GF188" s="88" t="str">
        <f t="shared" si="142"/>
        <v/>
      </c>
      <c r="GG188" s="88" t="e">
        <f t="shared" si="143"/>
        <v>#REF!</v>
      </c>
      <c r="GH188" s="88" t="e">
        <f t="shared" si="144"/>
        <v>#REF!</v>
      </c>
      <c r="GI188" s="87" t="e">
        <f t="shared" si="145"/>
        <v>#REF!</v>
      </c>
      <c r="GJ188" s="87" t="str">
        <f t="shared" si="146"/>
        <v/>
      </c>
      <c r="GK188" s="87" t="str">
        <f t="shared" si="147"/>
        <v/>
      </c>
      <c r="GL188" s="87" t="str">
        <f t="shared" si="148"/>
        <v/>
      </c>
      <c r="GM188" s="87" t="str">
        <f t="shared" si="149"/>
        <v/>
      </c>
    </row>
    <row r="189" spans="1:195" s="13" customFormat="1" ht="22.5" customHeight="1">
      <c r="A189" s="1014"/>
      <c r="B189" s="166"/>
      <c r="C189" s="494"/>
      <c r="D189" s="660" t="s">
        <v>374</v>
      </c>
      <c r="E189" s="991" t="s">
        <v>229</v>
      </c>
      <c r="F189" s="688"/>
      <c r="G189" s="688"/>
      <c r="H189" s="688">
        <v>1</v>
      </c>
      <c r="I189" s="663" t="s">
        <v>358</v>
      </c>
      <c r="J189" s="167"/>
      <c r="K189" s="165"/>
      <c r="L189" s="662">
        <v>1981</v>
      </c>
      <c r="M189" s="167" t="str">
        <f t="shared" si="151"/>
        <v>昭56</v>
      </c>
      <c r="N189" s="665">
        <f t="shared" si="183"/>
        <v>39</v>
      </c>
      <c r="O189" s="998">
        <v>85</v>
      </c>
      <c r="P189" s="693" t="s">
        <v>70</v>
      </c>
      <c r="Q189" s="68"/>
      <c r="R189" s="168"/>
      <c r="S189" s="168"/>
      <c r="T189" s="169"/>
      <c r="U189" s="461" t="e">
        <f t="shared" si="168"/>
        <v>#DIV/0!</v>
      </c>
      <c r="V189" s="461" t="e">
        <f t="shared" si="169"/>
        <v>#DIV/0!</v>
      </c>
      <c r="W189" s="462" t="e">
        <f t="shared" si="170"/>
        <v>#DIV/0!</v>
      </c>
      <c r="X189" s="68"/>
      <c r="Y189" s="68"/>
      <c r="Z189" s="68"/>
      <c r="AA189" s="68"/>
      <c r="AB189" s="68"/>
      <c r="AC189" s="79" t="str">
        <f t="shared" si="171"/>
        <v>7: 100㎡未満</v>
      </c>
      <c r="AD189" s="69"/>
      <c r="AE189" s="69" t="str">
        <f t="shared" si="172"/>
        <v/>
      </c>
      <c r="AF189" s="170"/>
      <c r="AG189" s="170"/>
      <c r="AH189" s="171"/>
      <c r="AI189" s="170"/>
      <c r="AJ189" s="170"/>
      <c r="AK189" s="170"/>
      <c r="AL189" s="172"/>
      <c r="AM189" s="172"/>
      <c r="AN189" s="172"/>
      <c r="AO189" s="172"/>
      <c r="AP189" s="173"/>
      <c r="AQ189" s="463" t="str">
        <f t="shared" si="173"/>
        <v/>
      </c>
      <c r="AR189" s="464"/>
      <c r="AS189" s="464"/>
      <c r="AT189" s="464"/>
      <c r="AU189" s="464"/>
      <c r="AV189" s="464"/>
      <c r="AW189" s="464"/>
      <c r="AX189" s="464"/>
      <c r="AY189" s="464"/>
      <c r="AZ189" s="464"/>
      <c r="BA189" s="464"/>
      <c r="BB189" s="68">
        <f t="shared" si="174"/>
        <v>34</v>
      </c>
      <c r="BC189" s="68"/>
      <c r="BD189" s="68">
        <f t="shared" si="175"/>
        <v>34</v>
      </c>
      <c r="BE189" s="69" t="e">
        <f t="shared" si="181"/>
        <v>#REF!</v>
      </c>
      <c r="BF189" s="146"/>
      <c r="BG189" s="465"/>
      <c r="BH189" s="466"/>
      <c r="BI189" s="174"/>
      <c r="BJ189" s="175"/>
      <c r="BK189" s="467"/>
      <c r="BL189" s="465"/>
      <c r="BM189" s="441" t="str">
        <f t="shared" si="177"/>
        <v/>
      </c>
      <c r="BN189" s="663" t="s">
        <v>70</v>
      </c>
      <c r="BO189" s="663">
        <v>1</v>
      </c>
      <c r="BP189" s="441"/>
      <c r="BQ189" s="441"/>
      <c r="BR189" s="663"/>
      <c r="BS189" s="663"/>
      <c r="BT189" s="663"/>
      <c r="BU189" s="663"/>
      <c r="BV189" s="663"/>
      <c r="BW189" s="663"/>
      <c r="BX189" s="663"/>
      <c r="BY189" s="663"/>
      <c r="BZ189" s="441"/>
      <c r="CA189" s="695"/>
      <c r="CB189" s="696"/>
      <c r="CC189" s="499"/>
      <c r="CD189" s="192">
        <v>1</v>
      </c>
      <c r="CE189" s="177" t="str">
        <f>IF($I189="","",IFERROR(INDEX(#REF!,MATCH('一覧（改訂後・学校空調は中規模で表示ver）'!$I140,#REF!,0),MATCH($CD$4,#REF!,0)),""))</f>
        <v/>
      </c>
      <c r="CF189" s="178" t="str">
        <f t="shared" si="179"/>
        <v/>
      </c>
      <c r="CG189" s="176" t="str">
        <f t="shared" si="135"/>
        <v/>
      </c>
      <c r="CH189" s="179"/>
      <c r="CI189" s="106" t="str">
        <f t="shared" si="136"/>
        <v/>
      </c>
      <c r="CJ189" s="75" t="str">
        <f>IF(OR($CI189="",$I189=""),"",INDEX(#REF!,MATCH($I189,#REF!,0),MATCH(CI$4,#REF!,0)))</f>
        <v/>
      </c>
      <c r="CK189" s="180" t="str">
        <f t="shared" si="137"/>
        <v/>
      </c>
      <c r="CL189" s="75">
        <v>1</v>
      </c>
      <c r="CM189" s="181" t="str">
        <f t="shared" si="152"/>
        <v/>
      </c>
      <c r="CN189" s="107" t="e">
        <f>IF(OR(O189="",TYPE(O189)&lt;&gt;1),"",IF(OR(BM189="",INDEX(#REF!,MATCH('一覧（改訂後・学校空調は中規模で表示ver）'!$Q140,#REF!,0),MATCH('一覧（改訂後・学校空調は中規模で表示ver）'!CN$4,#REF!,0))="",INDEX(#REF!,MATCH('一覧（改訂後・学校空調は中規模で表示ver）'!$Q140,#REF!,0),MATCH('一覧（改訂後・学校空調は中規模で表示ver）'!CN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N$4,#REF!,0))+$L189)))</f>
        <v>#REF!</v>
      </c>
      <c r="CO189" s="75" t="e">
        <f>IF(OR(CN189="",$I189=""),"",IF(AND(CN189&lt;&gt;"",$CI189=CN189),INDEX(#REF!,MATCH($I189,#REF!,0),MATCH(CN$4,#REF!,0))+35,INDEX(#REF!,MATCH($I189,#REF!,0),MATCH(CN$4,#REF!,0))))</f>
        <v>#REF!</v>
      </c>
      <c r="CP189" s="180" t="e">
        <f t="shared" si="153"/>
        <v>#REF!</v>
      </c>
      <c r="CQ189" s="75">
        <v>1</v>
      </c>
      <c r="CR189" s="181" t="e">
        <f t="shared" si="154"/>
        <v>#REF!</v>
      </c>
      <c r="CS189" s="107" t="e">
        <f>IF(OR(O189="",TYPE(O189)&lt;&gt;1),"",IF(OR(BM189="",INDEX(#REF!,MATCH('一覧（改訂後・学校空調は中規模で表示ver）'!Q140,#REF!,0),MATCH(CS$4,#REF!,0))="",INDEX(#REF!,MATCH('一覧（改訂後・学校空調は中規模で表示ver）'!Q140,#REF!,0),MATCH(CS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S$4,#REF!,0))+$L189)))</f>
        <v>#REF!</v>
      </c>
      <c r="CT189" s="75" t="e">
        <f>IF(OR(CS189="",$I189=""),"",IF(BL189="中規模のみで残存維持",IF(AND($CI189=CS189,CS189&lt;&gt;""),INDEX(#REF!,MATCH($I189,#REF!,0),MATCH(CN$4,#REF!,0))+35,INDEX(#REF!,MATCH($I189,#REF!,0),MATCH(CN$4,#REF!,0))),IF(AND($CI189=CS189,CS189&lt;&gt;""),INDEX(#REF!,MATCH($I189,#REF!,0),MATCH(CI$4,#REF!,0))+35,INDEX(#REF!,MATCH($I189,#REF!,0),MATCH(CS$4,#REF!,0)))))</f>
        <v>#REF!</v>
      </c>
      <c r="CU189" s="180" t="e">
        <f t="shared" si="138"/>
        <v>#REF!</v>
      </c>
      <c r="CV189" s="75">
        <v>1</v>
      </c>
      <c r="CW189" s="181" t="e">
        <f t="shared" si="180"/>
        <v>#REF!</v>
      </c>
      <c r="CX189" s="107" t="e">
        <f>IF(OR(O189="",TYPE(O189)&lt;&gt;1),"",IF(OR(BM189="",,INDEX(#REF!,MATCH('一覧（改訂後・学校空調は中規模で表示ver）'!$Q140,#REF!,0),MATCH('一覧（改訂後・学校空調は中規模で表示ver）'!CX$4,#REF!,0))="",INDEX(#REF!,MATCH('一覧（改訂後・学校空調は中規模で表示ver）'!$Q140,#REF!,0),MATCH('一覧（改訂後・学校空調は中規模で表示ver）'!CX$4,#REF!,0))+L189&gt;=BM189),"",IF(OR(BL189="事後保全対応で更新",BL189="事後保全のみ更新せず"),"",INDEX(#REF!,MATCH('一覧（改訂後・学校空調は中規模で表示ver）'!$Q140,#REF!,0),MATCH('一覧（改訂後・学校空調は中規模で表示ver）'!CX$4,#REF!,0))+L189)))</f>
        <v>#REF!</v>
      </c>
      <c r="CY189" s="75" t="e">
        <f>IF(OR(CX189="",$I189=""),"",IF(AND(CX189&lt;&gt;"",$CI189=CX189),INDEX(#REF!,MATCH($I189,#REF!,0),MATCH(CI$4,#REF!,0))+35,INDEX(#REF!,MATCH($I189,#REF!,0),MATCH(CX$4,#REF!,0))))</f>
        <v>#REF!</v>
      </c>
      <c r="CZ189" s="180" t="e">
        <f t="shared" si="155"/>
        <v>#REF!</v>
      </c>
      <c r="DA189" s="75">
        <v>1</v>
      </c>
      <c r="DB189" s="182" t="e">
        <f t="shared" si="156"/>
        <v>#REF!</v>
      </c>
      <c r="DC189" s="109" t="str">
        <f t="shared" si="139"/>
        <v/>
      </c>
      <c r="DD189" s="76" t="str">
        <f t="shared" si="150"/>
        <v/>
      </c>
      <c r="DE189" s="82">
        <v>1</v>
      </c>
      <c r="DF189" s="183" t="str">
        <f t="shared" si="140"/>
        <v/>
      </c>
      <c r="DG189" s="85" t="str">
        <f>IF($DC189="","",INDEX(#REF!,MATCH($I189,#REF!,0),MATCH(DC$4,#REF!,0)))</f>
        <v/>
      </c>
      <c r="DH189" s="184" t="str">
        <f t="shared" si="157"/>
        <v/>
      </c>
      <c r="DI189" s="77">
        <v>3</v>
      </c>
      <c r="DJ189" s="185" t="str">
        <f t="shared" si="158"/>
        <v/>
      </c>
      <c r="DK189" s="78" t="str">
        <f t="shared" si="159"/>
        <v/>
      </c>
      <c r="DL189" s="75" t="str">
        <f>IF(OR(DK189="",$I189=""),"",IF(AND(DK189&lt;&gt;"",$CI189=DK189),INDEX(#REF!,MATCH($I189,#REF!,0),MATCH(DL$4,#REF!,0))+35,INDEX(#REF!,MATCH($I189,#REF!,0),MATCH(DL$4,#REF!,0))))</f>
        <v/>
      </c>
      <c r="DM189" s="180" t="str">
        <f t="shared" si="160"/>
        <v/>
      </c>
      <c r="DN189" s="75">
        <v>1</v>
      </c>
      <c r="DO189" s="181" t="str">
        <f t="shared" si="161"/>
        <v/>
      </c>
      <c r="DP189" s="78" t="str">
        <f t="shared" si="162"/>
        <v/>
      </c>
      <c r="DQ189" s="75" t="str">
        <f>IF(OR(DP189="",$I189=""),"",IF(AND($BM189=DP189,DP189&lt;&gt;""),INDEX(#REF!,MATCH($I189,#REF!,0),MATCH(DQ$4,#REF!,0))+35,INDEX(#REF!,MATCH($I189,#REF!,0),MATCH(DQ$4,#REF!,0))))</f>
        <v/>
      </c>
      <c r="DR189" s="180" t="str">
        <f t="shared" si="163"/>
        <v/>
      </c>
      <c r="DS189" s="75">
        <v>1</v>
      </c>
      <c r="DT189" s="181" t="str">
        <f t="shared" si="164"/>
        <v/>
      </c>
      <c r="DU189" s="78" t="str">
        <f t="shared" si="165"/>
        <v/>
      </c>
      <c r="DV189" s="75" t="str">
        <f>IF(OR(DU189="",$I189=""),"",IF(AND(DU189&lt;&gt;"",$CI189=DU189),INDEX(#REF!,MATCH($I189,#REF!,0),MATCH(DV$4,#REF!,0))+35,INDEX(#REF!,MATCH($I189,#REF!,0),MATCH(DV$4,#REF!,0))))</f>
        <v/>
      </c>
      <c r="DW189" s="180" t="str">
        <f t="shared" si="166"/>
        <v/>
      </c>
      <c r="DX189" s="75">
        <v>1</v>
      </c>
      <c r="DY189" s="154" t="str">
        <f t="shared" si="167"/>
        <v/>
      </c>
      <c r="DZ189" s="508"/>
      <c r="EA189" s="812"/>
      <c r="EB189" s="808"/>
      <c r="EC189" s="808"/>
      <c r="ED189" s="816"/>
      <c r="EE189" s="855"/>
      <c r="EF189" s="791"/>
      <c r="EG189" s="792"/>
      <c r="EH189" s="792"/>
      <c r="EI189" s="792"/>
      <c r="EJ189" s="803"/>
      <c r="EK189" s="791"/>
      <c r="EL189" s="792"/>
      <c r="EM189" s="792"/>
      <c r="EN189" s="806"/>
      <c r="EO189" s="892"/>
      <c r="EP189" s="896"/>
      <c r="EQ189" s="806"/>
      <c r="ER189" s="835"/>
      <c r="ES189" s="788"/>
      <c r="ET189" s="789"/>
      <c r="EU189" s="787"/>
      <c r="EV189" s="792"/>
      <c r="EW189" s="788"/>
      <c r="EX189" s="788"/>
      <c r="EY189" s="789"/>
      <c r="EZ189" s="787"/>
      <c r="FA189" s="788"/>
      <c r="FB189" s="788"/>
      <c r="FC189" s="788"/>
      <c r="FD189" s="789"/>
      <c r="FE189" s="787"/>
      <c r="FF189" s="792"/>
      <c r="FG189" s="792"/>
      <c r="FH189" s="788"/>
      <c r="FI189" s="789"/>
      <c r="FJ189" s="867"/>
      <c r="FK189" s="806"/>
      <c r="FL189" s="806"/>
      <c r="FM189" s="806"/>
      <c r="FN189" s="994"/>
      <c r="FO189" s="210"/>
      <c r="FP189" s="43"/>
      <c r="FQ189" s="43"/>
      <c r="FR189" s="55" t="str">
        <f t="shared" si="141"/>
        <v/>
      </c>
      <c r="FS189" s="43"/>
      <c r="FT189" s="56" t="str">
        <f>IF(AR189="","",INDEX($FZ$2:$GD$2,2,MATCH(AR189,#REF!,0)))</f>
        <v/>
      </c>
      <c r="FU189" s="57" t="str">
        <f>IF(AS189="","",INDEX($FZ$2:$GD$2,2,MATCH(AS189,#REF!,0)))</f>
        <v/>
      </c>
      <c r="FV189" s="57" t="str">
        <f>IF(AT189="","",INDEX($FZ$2:$GD$2,2,MATCH(AT189,#REF!,0)))</f>
        <v/>
      </c>
      <c r="FW189" s="57" t="str">
        <f>IF(AU189="","",INDEX($FZ$2:$GD$2,2,MATCH(AU189,#REF!,0)))</f>
        <v/>
      </c>
      <c r="FX189" s="57" t="str">
        <f>IF(AV189="","",INDEX($FZ$2:$GD$2,2,MATCH(AV189,#REF!,0)))</f>
        <v/>
      </c>
      <c r="FY189" s="57" t="str">
        <f>IF(AW189="","",INDEX($FZ$2:$GD$2,2,MATCH(AW189,#REF!,0)))</f>
        <v/>
      </c>
      <c r="FZ189" s="57" t="str">
        <f>IF(AX189="","",INDEX($FZ$2:$GD$2,2,MATCH(AX189,#REF!,0)))</f>
        <v/>
      </c>
      <c r="GA189" s="57" t="str">
        <f>IF(AY189="","",INDEX($FZ$2:$GD$2,2,MATCH(AY189,#REF!,0)))</f>
        <v/>
      </c>
      <c r="GB189" s="57" t="str">
        <f>IF(AZ189="","",INDEX($FZ$2:$GD$2,2,MATCH(AZ189,#REF!,0)))</f>
        <v/>
      </c>
      <c r="GC189" s="58" t="str">
        <f>IF(BA189="","",INDEX($FZ$2:$GD$2,2,MATCH(BA189,#REF!,0)))</f>
        <v/>
      </c>
      <c r="GD189" s="59" t="e">
        <f>SUMPRODUCT(FT189:GC189,#REF!)</f>
        <v>#REF!</v>
      </c>
      <c r="GE189" s="43"/>
      <c r="GF189" s="88" t="str">
        <f t="shared" si="142"/>
        <v/>
      </c>
      <c r="GG189" s="88" t="e">
        <f t="shared" si="143"/>
        <v>#REF!</v>
      </c>
      <c r="GH189" s="88" t="e">
        <f t="shared" si="144"/>
        <v>#REF!</v>
      </c>
      <c r="GI189" s="87" t="e">
        <f t="shared" si="145"/>
        <v>#REF!</v>
      </c>
      <c r="GJ189" s="87" t="str">
        <f t="shared" si="146"/>
        <v/>
      </c>
      <c r="GK189" s="87" t="str">
        <f t="shared" si="147"/>
        <v/>
      </c>
      <c r="GL189" s="87" t="str">
        <f t="shared" si="148"/>
        <v/>
      </c>
      <c r="GM189" s="87" t="str">
        <f t="shared" si="149"/>
        <v/>
      </c>
    </row>
    <row r="190" spans="1:195" s="13" customFormat="1" ht="22.5" customHeight="1">
      <c r="A190" s="1014"/>
      <c r="B190" s="166"/>
      <c r="C190" s="494"/>
      <c r="D190" s="660" t="s">
        <v>374</v>
      </c>
      <c r="E190" s="991" t="s">
        <v>230</v>
      </c>
      <c r="F190" s="688">
        <v>1</v>
      </c>
      <c r="G190" s="688">
        <v>1</v>
      </c>
      <c r="H190" s="688">
        <v>1</v>
      </c>
      <c r="I190" s="663" t="s">
        <v>358</v>
      </c>
      <c r="J190" s="167"/>
      <c r="K190" s="165"/>
      <c r="L190" s="662">
        <v>1976</v>
      </c>
      <c r="M190" s="167" t="str">
        <f t="shared" si="151"/>
        <v>昭51</v>
      </c>
      <c r="N190" s="665">
        <f t="shared" si="183"/>
        <v>44</v>
      </c>
      <c r="O190" s="998">
        <v>907</v>
      </c>
      <c r="P190" s="693" t="s">
        <v>68</v>
      </c>
      <c r="Q190" s="68"/>
      <c r="R190" s="168"/>
      <c r="S190" s="168"/>
      <c r="T190" s="169"/>
      <c r="U190" s="461" t="e">
        <f t="shared" si="168"/>
        <v>#DIV/0!</v>
      </c>
      <c r="V190" s="461" t="e">
        <f t="shared" si="169"/>
        <v>#DIV/0!</v>
      </c>
      <c r="W190" s="462" t="e">
        <f t="shared" si="170"/>
        <v>#DIV/0!</v>
      </c>
      <c r="X190" s="68"/>
      <c r="Y190" s="68"/>
      <c r="Z190" s="68"/>
      <c r="AA190" s="68"/>
      <c r="AB190" s="68"/>
      <c r="AC190" s="79" t="str">
        <f t="shared" si="171"/>
        <v>4: 500㎡以上</v>
      </c>
      <c r="AD190" s="69"/>
      <c r="AE190" s="69" t="str">
        <f t="shared" si="172"/>
        <v/>
      </c>
      <c r="AF190" s="170"/>
      <c r="AG190" s="170"/>
      <c r="AH190" s="171"/>
      <c r="AI190" s="170"/>
      <c r="AJ190" s="170"/>
      <c r="AK190" s="170"/>
      <c r="AL190" s="172"/>
      <c r="AM190" s="172"/>
      <c r="AN190" s="172"/>
      <c r="AO190" s="172"/>
      <c r="AP190" s="173"/>
      <c r="AQ190" s="463" t="str">
        <f t="shared" si="173"/>
        <v/>
      </c>
      <c r="AR190" s="464"/>
      <c r="AS190" s="464"/>
      <c r="AT190" s="464"/>
      <c r="AU190" s="464"/>
      <c r="AV190" s="464"/>
      <c r="AW190" s="464"/>
      <c r="AX190" s="464"/>
      <c r="AY190" s="464"/>
      <c r="AZ190" s="464"/>
      <c r="BA190" s="464"/>
      <c r="BB190" s="68">
        <f t="shared" si="174"/>
        <v>39</v>
      </c>
      <c r="BC190" s="68"/>
      <c r="BD190" s="68">
        <f t="shared" si="175"/>
        <v>39</v>
      </c>
      <c r="BE190" s="69" t="e">
        <f t="shared" si="181"/>
        <v>#REF!</v>
      </c>
      <c r="BF190" s="146"/>
      <c r="BG190" s="465"/>
      <c r="BH190" s="466"/>
      <c r="BI190" s="174"/>
      <c r="BJ190" s="175"/>
      <c r="BK190" s="467"/>
      <c r="BL190" s="465"/>
      <c r="BM190" s="441" t="str">
        <f t="shared" si="177"/>
        <v/>
      </c>
      <c r="BN190" s="663" t="s">
        <v>68</v>
      </c>
      <c r="BO190" s="663">
        <v>2</v>
      </c>
      <c r="BP190" s="441"/>
      <c r="BQ190" s="441"/>
      <c r="BR190" s="663"/>
      <c r="BS190" s="663"/>
      <c r="BT190" s="663"/>
      <c r="BU190" s="663"/>
      <c r="BV190" s="663"/>
      <c r="BW190" s="663"/>
      <c r="BX190" s="663"/>
      <c r="BY190" s="663"/>
      <c r="BZ190" s="441"/>
      <c r="CA190" s="695"/>
      <c r="CB190" s="696"/>
      <c r="CC190" s="499"/>
      <c r="CD190" s="192">
        <v>1</v>
      </c>
      <c r="CE190" s="177" t="str">
        <f>IF($I190="","",IFERROR(INDEX(#REF!,MATCH('一覧（改訂後・学校空調は中規模で表示ver）'!$I141,#REF!,0),MATCH($CD$4,#REF!,0)),""))</f>
        <v/>
      </c>
      <c r="CF190" s="178" t="str">
        <f t="shared" si="179"/>
        <v/>
      </c>
      <c r="CG190" s="176" t="str">
        <f t="shared" si="135"/>
        <v/>
      </c>
      <c r="CH190" s="179"/>
      <c r="CI190" s="106" t="str">
        <f t="shared" si="136"/>
        <v/>
      </c>
      <c r="CJ190" s="75" t="str">
        <f>IF(OR($CI190="",$I190=""),"",INDEX(#REF!,MATCH($I190,#REF!,0),MATCH(CI$4,#REF!,0)))</f>
        <v/>
      </c>
      <c r="CK190" s="180" t="str">
        <f t="shared" si="137"/>
        <v/>
      </c>
      <c r="CL190" s="75">
        <v>1</v>
      </c>
      <c r="CM190" s="181" t="str">
        <f t="shared" si="152"/>
        <v/>
      </c>
      <c r="CN190" s="107" t="e">
        <f>IF(OR(O190="",TYPE(O190)&lt;&gt;1),"",IF(OR(BM190="",INDEX(#REF!,MATCH('一覧（改訂後・学校空調は中規模で表示ver）'!$Q141,#REF!,0),MATCH('一覧（改訂後・学校空調は中規模で表示ver）'!CN$4,#REF!,0))="",INDEX(#REF!,MATCH('一覧（改訂後・学校空調は中規模で表示ver）'!$Q141,#REF!,0),MATCH('一覧（改訂後・学校空調は中規模で表示ver）'!CN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N$4,#REF!,0))+$L190)))</f>
        <v>#REF!</v>
      </c>
      <c r="CO190" s="75" t="e">
        <f>IF(OR(CN190="",$I190=""),"",IF(AND(CN190&lt;&gt;"",$CI190=CN190),INDEX(#REF!,MATCH($I190,#REF!,0),MATCH(CN$4,#REF!,0))+35,INDEX(#REF!,MATCH($I190,#REF!,0),MATCH(CN$4,#REF!,0))))</f>
        <v>#REF!</v>
      </c>
      <c r="CP190" s="180" t="e">
        <f t="shared" si="153"/>
        <v>#REF!</v>
      </c>
      <c r="CQ190" s="75">
        <v>1</v>
      </c>
      <c r="CR190" s="181" t="e">
        <f t="shared" si="154"/>
        <v>#REF!</v>
      </c>
      <c r="CS190" s="107" t="e">
        <f>IF(OR(O190="",TYPE(O190)&lt;&gt;1),"",IF(OR(BM190="",INDEX(#REF!,MATCH('一覧（改訂後・学校空調は中規模で表示ver）'!Q141,#REF!,0),MATCH(CS$4,#REF!,0))="",INDEX(#REF!,MATCH('一覧（改訂後・学校空調は中規模で表示ver）'!Q141,#REF!,0),MATCH(CS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S$4,#REF!,0))+$L190)))</f>
        <v>#REF!</v>
      </c>
      <c r="CT190" s="75" t="e">
        <f>IF(OR(CS190="",$I190=""),"",IF(BL190="中規模のみで残存維持",IF(AND($CI190=CS190,CS190&lt;&gt;""),INDEX(#REF!,MATCH($I190,#REF!,0),MATCH(CN$4,#REF!,0))+35,INDEX(#REF!,MATCH($I190,#REF!,0),MATCH(CN$4,#REF!,0))),IF(AND($CI190=CS190,CS190&lt;&gt;""),INDEX(#REF!,MATCH($I190,#REF!,0),MATCH(CI$4,#REF!,0))+35,INDEX(#REF!,MATCH($I190,#REF!,0),MATCH(CS$4,#REF!,0)))))</f>
        <v>#REF!</v>
      </c>
      <c r="CU190" s="180" t="e">
        <f t="shared" si="138"/>
        <v>#REF!</v>
      </c>
      <c r="CV190" s="75">
        <v>1</v>
      </c>
      <c r="CW190" s="181" t="e">
        <f t="shared" si="180"/>
        <v>#REF!</v>
      </c>
      <c r="CX190" s="107" t="e">
        <f>IF(OR(O190="",TYPE(O190)&lt;&gt;1),"",IF(OR(BM190="",,INDEX(#REF!,MATCH('一覧（改訂後・学校空調は中規模で表示ver）'!$Q141,#REF!,0),MATCH('一覧（改訂後・学校空調は中規模で表示ver）'!CX$4,#REF!,0))="",INDEX(#REF!,MATCH('一覧（改訂後・学校空調は中規模で表示ver）'!$Q141,#REF!,0),MATCH('一覧（改訂後・学校空調は中規模で表示ver）'!CX$4,#REF!,0))+L190&gt;=BM190),"",IF(OR(BL190="事後保全対応で更新",BL190="事後保全のみ更新せず"),"",INDEX(#REF!,MATCH('一覧（改訂後・学校空調は中規模で表示ver）'!$Q141,#REF!,0),MATCH('一覧（改訂後・学校空調は中規模で表示ver）'!CX$4,#REF!,0))+L190)))</f>
        <v>#REF!</v>
      </c>
      <c r="CY190" s="75" t="e">
        <f>IF(OR(CX190="",$I190=""),"",IF(AND(CX190&lt;&gt;"",$CI190=CX190),INDEX(#REF!,MATCH($I190,#REF!,0),MATCH(CI$4,#REF!,0))+35,INDEX(#REF!,MATCH($I190,#REF!,0),MATCH(CX$4,#REF!,0))))</f>
        <v>#REF!</v>
      </c>
      <c r="CZ190" s="180" t="e">
        <f t="shared" si="155"/>
        <v>#REF!</v>
      </c>
      <c r="DA190" s="75">
        <v>1</v>
      </c>
      <c r="DB190" s="182" t="e">
        <f t="shared" si="156"/>
        <v>#REF!</v>
      </c>
      <c r="DC190" s="109" t="str">
        <f t="shared" si="139"/>
        <v/>
      </c>
      <c r="DD190" s="76" t="str">
        <f t="shared" si="150"/>
        <v/>
      </c>
      <c r="DE190" s="82">
        <v>1</v>
      </c>
      <c r="DF190" s="183" t="str">
        <f t="shared" si="140"/>
        <v/>
      </c>
      <c r="DG190" s="85" t="str">
        <f>IF($DC190="","",INDEX(#REF!,MATCH($I190,#REF!,0),MATCH(DC$4,#REF!,0)))</f>
        <v/>
      </c>
      <c r="DH190" s="184" t="str">
        <f t="shared" si="157"/>
        <v/>
      </c>
      <c r="DI190" s="77">
        <v>3</v>
      </c>
      <c r="DJ190" s="185" t="str">
        <f t="shared" si="158"/>
        <v/>
      </c>
      <c r="DK190" s="78" t="str">
        <f t="shared" si="159"/>
        <v/>
      </c>
      <c r="DL190" s="75" t="str">
        <f>IF(OR(DK190="",$I190=""),"",IF(AND(DK190&lt;&gt;"",$CI190=DK190),INDEX(#REF!,MATCH($I190,#REF!,0),MATCH(DL$4,#REF!,0))+35,INDEX(#REF!,MATCH($I190,#REF!,0),MATCH(DL$4,#REF!,0))))</f>
        <v/>
      </c>
      <c r="DM190" s="180" t="str">
        <f t="shared" si="160"/>
        <v/>
      </c>
      <c r="DN190" s="75">
        <v>1</v>
      </c>
      <c r="DO190" s="181" t="str">
        <f t="shared" si="161"/>
        <v/>
      </c>
      <c r="DP190" s="78" t="str">
        <f t="shared" si="162"/>
        <v/>
      </c>
      <c r="DQ190" s="75" t="str">
        <f>IF(OR(DP190="",$I190=""),"",IF(AND($BM190=DP190,DP190&lt;&gt;""),INDEX(#REF!,MATCH($I190,#REF!,0),MATCH(DQ$4,#REF!,0))+35,INDEX(#REF!,MATCH($I190,#REF!,0),MATCH(DQ$4,#REF!,0))))</f>
        <v/>
      </c>
      <c r="DR190" s="180" t="str">
        <f t="shared" si="163"/>
        <v/>
      </c>
      <c r="DS190" s="75">
        <v>1</v>
      </c>
      <c r="DT190" s="181" t="str">
        <f t="shared" si="164"/>
        <v/>
      </c>
      <c r="DU190" s="78" t="str">
        <f t="shared" si="165"/>
        <v/>
      </c>
      <c r="DV190" s="75" t="str">
        <f>IF(OR(DU190="",$I190=""),"",IF(AND(DU190&lt;&gt;"",$CI190=DU190),INDEX(#REF!,MATCH($I190,#REF!,0),MATCH(DV$4,#REF!,0))+35,INDEX(#REF!,MATCH($I190,#REF!,0),MATCH(DV$4,#REF!,0))))</f>
        <v/>
      </c>
      <c r="DW190" s="180" t="str">
        <f t="shared" si="166"/>
        <v/>
      </c>
      <c r="DX190" s="75">
        <v>1</v>
      </c>
      <c r="DY190" s="154" t="str">
        <f t="shared" si="167"/>
        <v/>
      </c>
      <c r="DZ190" s="508"/>
      <c r="EA190" s="812"/>
      <c r="EB190" s="836" t="s">
        <v>626</v>
      </c>
      <c r="EC190" s="838"/>
      <c r="ED190" s="839"/>
      <c r="EE190" s="855"/>
      <c r="EF190" s="791"/>
      <c r="EG190" s="792"/>
      <c r="EH190" s="792"/>
      <c r="EI190" s="792"/>
      <c r="EJ190" s="790"/>
      <c r="EK190" s="791"/>
      <c r="EL190" s="779"/>
      <c r="EM190" s="779"/>
      <c r="EN190" s="779"/>
      <c r="EO190" s="771"/>
      <c r="EP190" s="765"/>
      <c r="EQ190" s="835"/>
      <c r="ER190" s="779"/>
      <c r="ES190" s="788"/>
      <c r="ET190" s="789"/>
      <c r="EU190" s="787"/>
      <c r="EV190" s="788"/>
      <c r="EW190" s="788"/>
      <c r="EX190" s="788"/>
      <c r="EY190" s="789"/>
      <c r="EZ190" s="787"/>
      <c r="FA190" s="788"/>
      <c r="FB190" s="788"/>
      <c r="FC190" s="788"/>
      <c r="FD190" s="789"/>
      <c r="FE190" s="787"/>
      <c r="FF190" s="792"/>
      <c r="FG190" s="792"/>
      <c r="FH190" s="788"/>
      <c r="FI190" s="789"/>
      <c r="FJ190" s="867"/>
      <c r="FK190" s="838"/>
      <c r="FL190" s="838"/>
      <c r="FM190" s="838"/>
      <c r="FN190" s="993"/>
      <c r="FO190" s="210"/>
      <c r="FP190" s="43"/>
      <c r="FQ190" s="43"/>
      <c r="FR190" s="55" t="str">
        <f t="shared" si="141"/>
        <v/>
      </c>
      <c r="FS190" s="43"/>
      <c r="FT190" s="56" t="str">
        <f>IF(AR190="","",INDEX($FZ$2:$GD$2,2,MATCH(AR190,#REF!,0)))</f>
        <v/>
      </c>
      <c r="FU190" s="57" t="str">
        <f>IF(AS190="","",INDEX($FZ$2:$GD$2,2,MATCH(AS190,#REF!,0)))</f>
        <v/>
      </c>
      <c r="FV190" s="57" t="str">
        <f>IF(AT190="","",INDEX($FZ$2:$GD$2,2,MATCH(AT190,#REF!,0)))</f>
        <v/>
      </c>
      <c r="FW190" s="57" t="str">
        <f>IF(AU190="","",INDEX($FZ$2:$GD$2,2,MATCH(AU190,#REF!,0)))</f>
        <v/>
      </c>
      <c r="FX190" s="57" t="str">
        <f>IF(AV190="","",INDEX($FZ$2:$GD$2,2,MATCH(AV190,#REF!,0)))</f>
        <v/>
      </c>
      <c r="FY190" s="57" t="str">
        <f>IF(AW190="","",INDEX($FZ$2:$GD$2,2,MATCH(AW190,#REF!,0)))</f>
        <v/>
      </c>
      <c r="FZ190" s="57" t="str">
        <f>IF(AX190="","",INDEX($FZ$2:$GD$2,2,MATCH(AX190,#REF!,0)))</f>
        <v/>
      </c>
      <c r="GA190" s="57" t="str">
        <f>IF(AY190="","",INDEX($FZ$2:$GD$2,2,MATCH(AY190,#REF!,0)))</f>
        <v/>
      </c>
      <c r="GB190" s="57" t="str">
        <f>IF(AZ190="","",INDEX($FZ$2:$GD$2,2,MATCH(AZ190,#REF!,0)))</f>
        <v/>
      </c>
      <c r="GC190" s="58" t="str">
        <f>IF(BA190="","",INDEX($FZ$2:$GD$2,2,MATCH(BA190,#REF!,0)))</f>
        <v/>
      </c>
      <c r="GD190" s="59" t="e">
        <f>SUMPRODUCT(FT190:GC190,#REF!)</f>
        <v>#REF!</v>
      </c>
      <c r="GE190" s="43"/>
      <c r="GF190" s="88" t="str">
        <f t="shared" si="142"/>
        <v/>
      </c>
      <c r="GG190" s="88" t="e">
        <f t="shared" si="143"/>
        <v>#REF!</v>
      </c>
      <c r="GH190" s="88" t="e">
        <f t="shared" si="144"/>
        <v>#REF!</v>
      </c>
      <c r="GI190" s="87" t="e">
        <f t="shared" si="145"/>
        <v>#REF!</v>
      </c>
      <c r="GJ190" s="87" t="str">
        <f t="shared" si="146"/>
        <v/>
      </c>
      <c r="GK190" s="87" t="str">
        <f t="shared" si="147"/>
        <v/>
      </c>
      <c r="GL190" s="87" t="str">
        <f t="shared" si="148"/>
        <v/>
      </c>
      <c r="GM190" s="87" t="str">
        <f t="shared" si="149"/>
        <v/>
      </c>
    </row>
    <row r="191" spans="1:195" s="13" customFormat="1" ht="22.5" customHeight="1">
      <c r="A191" s="1014"/>
      <c r="B191" s="166"/>
      <c r="C191" s="494"/>
      <c r="D191" s="660" t="s">
        <v>374</v>
      </c>
      <c r="E191" s="991" t="s">
        <v>231</v>
      </c>
      <c r="F191" s="688"/>
      <c r="G191" s="688"/>
      <c r="H191" s="688">
        <v>1</v>
      </c>
      <c r="I191" s="663" t="s">
        <v>358</v>
      </c>
      <c r="J191" s="167"/>
      <c r="K191" s="165"/>
      <c r="L191" s="662">
        <v>1986</v>
      </c>
      <c r="M191" s="167" t="str">
        <f t="shared" si="151"/>
        <v>昭61</v>
      </c>
      <c r="N191" s="665">
        <f t="shared" si="183"/>
        <v>34</v>
      </c>
      <c r="O191" s="998">
        <v>2239</v>
      </c>
      <c r="P191" s="693" t="s">
        <v>68</v>
      </c>
      <c r="Q191" s="68"/>
      <c r="R191" s="168"/>
      <c r="S191" s="168"/>
      <c r="T191" s="169"/>
      <c r="U191" s="461" t="e">
        <f t="shared" si="168"/>
        <v>#DIV/0!</v>
      </c>
      <c r="V191" s="461" t="e">
        <f t="shared" si="169"/>
        <v>#DIV/0!</v>
      </c>
      <c r="W191" s="462" t="e">
        <f t="shared" si="170"/>
        <v>#DIV/0!</v>
      </c>
      <c r="X191" s="68"/>
      <c r="Y191" s="68"/>
      <c r="Z191" s="68"/>
      <c r="AA191" s="68"/>
      <c r="AB191" s="68"/>
      <c r="AC191" s="79" t="str">
        <f t="shared" si="171"/>
        <v>3: 1,000㎡以上</v>
      </c>
      <c r="AD191" s="69"/>
      <c r="AE191" s="69" t="str">
        <f t="shared" si="172"/>
        <v/>
      </c>
      <c r="AF191" s="170"/>
      <c r="AG191" s="170"/>
      <c r="AH191" s="171"/>
      <c r="AI191" s="170"/>
      <c r="AJ191" s="170"/>
      <c r="AK191" s="170"/>
      <c r="AL191" s="172"/>
      <c r="AM191" s="172"/>
      <c r="AN191" s="172"/>
      <c r="AO191" s="172"/>
      <c r="AP191" s="173"/>
      <c r="AQ191" s="463" t="str">
        <f t="shared" si="173"/>
        <v/>
      </c>
      <c r="AR191" s="464"/>
      <c r="AS191" s="464"/>
      <c r="AT191" s="464"/>
      <c r="AU191" s="464"/>
      <c r="AV191" s="464"/>
      <c r="AW191" s="464"/>
      <c r="AX191" s="464"/>
      <c r="AY191" s="464"/>
      <c r="AZ191" s="464"/>
      <c r="BA191" s="464"/>
      <c r="BB191" s="68">
        <f t="shared" si="174"/>
        <v>29</v>
      </c>
      <c r="BC191" s="68"/>
      <c r="BD191" s="68">
        <f t="shared" si="175"/>
        <v>29</v>
      </c>
      <c r="BE191" s="69" t="e">
        <f t="shared" si="181"/>
        <v>#REF!</v>
      </c>
      <c r="BF191" s="146"/>
      <c r="BG191" s="465"/>
      <c r="BH191" s="466"/>
      <c r="BI191" s="174"/>
      <c r="BJ191" s="175"/>
      <c r="BK191" s="467"/>
      <c r="BL191" s="465"/>
      <c r="BM191" s="441" t="str">
        <f t="shared" si="177"/>
        <v/>
      </c>
      <c r="BN191" s="663" t="s">
        <v>68</v>
      </c>
      <c r="BO191" s="663">
        <v>2</v>
      </c>
      <c r="BP191" s="441"/>
      <c r="BQ191" s="441"/>
      <c r="BR191" s="663"/>
      <c r="BS191" s="663"/>
      <c r="BT191" s="663"/>
      <c r="BU191" s="663"/>
      <c r="BV191" s="663"/>
      <c r="BW191" s="663"/>
      <c r="BX191" s="663"/>
      <c r="BY191" s="663"/>
      <c r="BZ191" s="441"/>
      <c r="CA191" s="695"/>
      <c r="CB191" s="696"/>
      <c r="CC191" s="499"/>
      <c r="CD191" s="192">
        <v>1</v>
      </c>
      <c r="CE191" s="177" t="str">
        <f>IF($I191="","",IFERROR(INDEX(#REF!,MATCH('一覧（改訂後・学校空調は中規模で表示ver）'!$I142,#REF!,0),MATCH($CD$4,#REF!,0)),""))</f>
        <v/>
      </c>
      <c r="CF191" s="178" t="str">
        <f t="shared" si="179"/>
        <v/>
      </c>
      <c r="CG191" s="176" t="str">
        <f t="shared" si="135"/>
        <v/>
      </c>
      <c r="CH191" s="179"/>
      <c r="CI191" s="106" t="str">
        <f t="shared" si="136"/>
        <v/>
      </c>
      <c r="CJ191" s="75" t="str">
        <f>IF(OR($CI191="",$I191=""),"",INDEX(#REF!,MATCH($I191,#REF!,0),MATCH(CI$4,#REF!,0)))</f>
        <v/>
      </c>
      <c r="CK191" s="180" t="str">
        <f t="shared" si="137"/>
        <v/>
      </c>
      <c r="CL191" s="75">
        <v>1</v>
      </c>
      <c r="CM191" s="181" t="str">
        <f t="shared" si="152"/>
        <v/>
      </c>
      <c r="CN191" s="107" t="e">
        <f>IF(OR(O191="",TYPE(O191)&lt;&gt;1),"",IF(OR(BM191="",INDEX(#REF!,MATCH('一覧（改訂後・学校空調は中規模で表示ver）'!$Q142,#REF!,0),MATCH('一覧（改訂後・学校空調は中規模で表示ver）'!CN$4,#REF!,0))="",INDEX(#REF!,MATCH('一覧（改訂後・学校空調は中規模で表示ver）'!$Q142,#REF!,0),MATCH('一覧（改訂後・学校空調は中規模で表示ver）'!CN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N$4,#REF!,0))+$L191)))</f>
        <v>#REF!</v>
      </c>
      <c r="CO191" s="75" t="e">
        <f>IF(OR(CN191="",$I191=""),"",IF(AND(CN191&lt;&gt;"",$CI191=CN191),INDEX(#REF!,MATCH($I191,#REF!,0),MATCH(CN$4,#REF!,0))+35,INDEX(#REF!,MATCH($I191,#REF!,0),MATCH(CN$4,#REF!,0))))</f>
        <v>#REF!</v>
      </c>
      <c r="CP191" s="180" t="e">
        <f t="shared" si="153"/>
        <v>#REF!</v>
      </c>
      <c r="CQ191" s="75">
        <v>1</v>
      </c>
      <c r="CR191" s="181" t="e">
        <f t="shared" si="154"/>
        <v>#REF!</v>
      </c>
      <c r="CS191" s="107" t="e">
        <f>IF(OR(O191="",TYPE(O191)&lt;&gt;1),"",IF(OR(BM191="",INDEX(#REF!,MATCH('一覧（改訂後・学校空調は中規模で表示ver）'!Q142,#REF!,0),MATCH(CS$4,#REF!,0))="",INDEX(#REF!,MATCH('一覧（改訂後・学校空調は中規模で表示ver）'!Q142,#REF!,0),MATCH(CS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S$4,#REF!,0))+$L191)))</f>
        <v>#REF!</v>
      </c>
      <c r="CT191" s="75" t="e">
        <f>IF(OR(CS191="",$I191=""),"",IF(BL191="中規模のみで残存維持",IF(AND($CI191=CS191,CS191&lt;&gt;""),INDEX(#REF!,MATCH($I191,#REF!,0),MATCH(CN$4,#REF!,0))+35,INDEX(#REF!,MATCH($I191,#REF!,0),MATCH(CN$4,#REF!,0))),IF(AND($CI191=CS191,CS191&lt;&gt;""),INDEX(#REF!,MATCH($I191,#REF!,0),MATCH(CI$4,#REF!,0))+35,INDEX(#REF!,MATCH($I191,#REF!,0),MATCH(CS$4,#REF!,0)))))</f>
        <v>#REF!</v>
      </c>
      <c r="CU191" s="180" t="e">
        <f t="shared" si="138"/>
        <v>#REF!</v>
      </c>
      <c r="CV191" s="75">
        <v>1</v>
      </c>
      <c r="CW191" s="181" t="e">
        <f t="shared" si="180"/>
        <v>#REF!</v>
      </c>
      <c r="CX191" s="107" t="e">
        <f>IF(OR(O191="",TYPE(O191)&lt;&gt;1),"",IF(OR(BM191="",,INDEX(#REF!,MATCH('一覧（改訂後・学校空調は中規模で表示ver）'!$Q142,#REF!,0),MATCH('一覧（改訂後・学校空調は中規模で表示ver）'!CX$4,#REF!,0))="",INDEX(#REF!,MATCH('一覧（改訂後・学校空調は中規模で表示ver）'!$Q142,#REF!,0),MATCH('一覧（改訂後・学校空調は中規模で表示ver）'!CX$4,#REF!,0))+L191&gt;=BM191),"",IF(OR(BL191="事後保全対応で更新",BL191="事後保全のみ更新せず"),"",INDEX(#REF!,MATCH('一覧（改訂後・学校空調は中規模で表示ver）'!$Q142,#REF!,0),MATCH('一覧（改訂後・学校空調は中規模で表示ver）'!CX$4,#REF!,0))+L191)))</f>
        <v>#REF!</v>
      </c>
      <c r="CY191" s="75" t="e">
        <f>IF(OR(CX191="",$I191=""),"",IF(AND(CX191&lt;&gt;"",$CI191=CX191),INDEX(#REF!,MATCH($I191,#REF!,0),MATCH(CI$4,#REF!,0))+35,INDEX(#REF!,MATCH($I191,#REF!,0),MATCH(CX$4,#REF!,0))))</f>
        <v>#REF!</v>
      </c>
      <c r="CZ191" s="180" t="e">
        <f t="shared" si="155"/>
        <v>#REF!</v>
      </c>
      <c r="DA191" s="75">
        <v>1</v>
      </c>
      <c r="DB191" s="182" t="e">
        <f t="shared" si="156"/>
        <v>#REF!</v>
      </c>
      <c r="DC191" s="109" t="str">
        <f t="shared" si="139"/>
        <v/>
      </c>
      <c r="DD191" s="76" t="str">
        <f t="shared" si="150"/>
        <v/>
      </c>
      <c r="DE191" s="82">
        <v>1</v>
      </c>
      <c r="DF191" s="183" t="str">
        <f t="shared" si="140"/>
        <v/>
      </c>
      <c r="DG191" s="85" t="str">
        <f>IF($DC191="","",INDEX(#REF!,MATCH($I191,#REF!,0),MATCH(DC$4,#REF!,0)))</f>
        <v/>
      </c>
      <c r="DH191" s="184" t="str">
        <f t="shared" si="157"/>
        <v/>
      </c>
      <c r="DI191" s="77">
        <v>3</v>
      </c>
      <c r="DJ191" s="185" t="str">
        <f t="shared" si="158"/>
        <v/>
      </c>
      <c r="DK191" s="78" t="str">
        <f t="shared" si="159"/>
        <v/>
      </c>
      <c r="DL191" s="75" t="str">
        <f>IF(OR(DK191="",$I191=""),"",IF(AND(DK191&lt;&gt;"",$CI191=DK191),INDEX(#REF!,MATCH($I191,#REF!,0),MATCH(DL$4,#REF!,0))+35,INDEX(#REF!,MATCH($I191,#REF!,0),MATCH(DL$4,#REF!,0))))</f>
        <v/>
      </c>
      <c r="DM191" s="180" t="str">
        <f t="shared" si="160"/>
        <v/>
      </c>
      <c r="DN191" s="75">
        <v>1</v>
      </c>
      <c r="DO191" s="181" t="str">
        <f t="shared" si="161"/>
        <v/>
      </c>
      <c r="DP191" s="78" t="str">
        <f t="shared" si="162"/>
        <v/>
      </c>
      <c r="DQ191" s="75" t="str">
        <f>IF(OR(DP191="",$I191=""),"",IF(AND($BM191=DP191,DP191&lt;&gt;""),INDEX(#REF!,MATCH($I191,#REF!,0),MATCH(DQ$4,#REF!,0))+35,INDEX(#REF!,MATCH($I191,#REF!,0),MATCH(DQ$4,#REF!,0))))</f>
        <v/>
      </c>
      <c r="DR191" s="180" t="str">
        <f t="shared" si="163"/>
        <v/>
      </c>
      <c r="DS191" s="75">
        <v>1</v>
      </c>
      <c r="DT191" s="181" t="str">
        <f t="shared" si="164"/>
        <v/>
      </c>
      <c r="DU191" s="78" t="str">
        <f t="shared" si="165"/>
        <v/>
      </c>
      <c r="DV191" s="75" t="str">
        <f>IF(OR(DU191="",$I191=""),"",IF(AND(DU191&lt;&gt;"",$CI191=DU191),INDEX(#REF!,MATCH($I191,#REF!,0),MATCH(DV$4,#REF!,0))+35,INDEX(#REF!,MATCH($I191,#REF!,0),MATCH(DV$4,#REF!,0))))</f>
        <v/>
      </c>
      <c r="DW191" s="180" t="str">
        <f t="shared" si="166"/>
        <v/>
      </c>
      <c r="DX191" s="75">
        <v>1</v>
      </c>
      <c r="DY191" s="154" t="str">
        <f t="shared" si="167"/>
        <v/>
      </c>
      <c r="DZ191" s="508"/>
      <c r="EA191" s="812"/>
      <c r="EB191" s="838"/>
      <c r="EC191" s="838"/>
      <c r="ED191" s="836" t="s">
        <v>626</v>
      </c>
      <c r="EE191" s="855"/>
      <c r="EF191" s="791"/>
      <c r="EG191" s="792"/>
      <c r="EH191" s="792"/>
      <c r="EI191" s="792"/>
      <c r="EJ191" s="790"/>
      <c r="EK191" s="791"/>
      <c r="EL191" s="779"/>
      <c r="EM191" s="779"/>
      <c r="EN191" s="779"/>
      <c r="EO191" s="771"/>
      <c r="EP191" s="765"/>
      <c r="EQ191" s="835"/>
      <c r="ER191" s="779"/>
      <c r="ES191" s="788"/>
      <c r="ET191" s="789"/>
      <c r="EU191" s="787"/>
      <c r="EV191" s="788"/>
      <c r="EW191" s="788"/>
      <c r="EX191" s="788"/>
      <c r="EY191" s="789"/>
      <c r="EZ191" s="787"/>
      <c r="FA191" s="788"/>
      <c r="FB191" s="788"/>
      <c r="FC191" s="788"/>
      <c r="FD191" s="789"/>
      <c r="FE191" s="787"/>
      <c r="FF191" s="792"/>
      <c r="FG191" s="792"/>
      <c r="FH191" s="788"/>
      <c r="FI191" s="789"/>
      <c r="FJ191" s="867"/>
      <c r="FK191" s="838"/>
      <c r="FL191" s="838"/>
      <c r="FM191" s="838"/>
      <c r="FN191" s="993"/>
      <c r="FO191" s="210"/>
      <c r="FP191" s="43"/>
      <c r="FQ191" s="43"/>
      <c r="FR191" s="55" t="str">
        <f t="shared" si="141"/>
        <v/>
      </c>
      <c r="FS191" s="43"/>
      <c r="FT191" s="56" t="str">
        <f>IF(AR191="","",INDEX($FZ$2:$GD$2,2,MATCH(AR191,#REF!,0)))</f>
        <v/>
      </c>
      <c r="FU191" s="57" t="str">
        <f>IF(AS191="","",INDEX($FZ$2:$GD$2,2,MATCH(AS191,#REF!,0)))</f>
        <v/>
      </c>
      <c r="FV191" s="57" t="str">
        <f>IF(AT191="","",INDEX($FZ$2:$GD$2,2,MATCH(AT191,#REF!,0)))</f>
        <v/>
      </c>
      <c r="FW191" s="57" t="str">
        <f>IF(AU191="","",INDEX($FZ$2:$GD$2,2,MATCH(AU191,#REF!,0)))</f>
        <v/>
      </c>
      <c r="FX191" s="57" t="str">
        <f>IF(AV191="","",INDEX($FZ$2:$GD$2,2,MATCH(AV191,#REF!,0)))</f>
        <v/>
      </c>
      <c r="FY191" s="57" t="str">
        <f>IF(AW191="","",INDEX($FZ$2:$GD$2,2,MATCH(AW191,#REF!,0)))</f>
        <v/>
      </c>
      <c r="FZ191" s="57" t="str">
        <f>IF(AX191="","",INDEX($FZ$2:$GD$2,2,MATCH(AX191,#REF!,0)))</f>
        <v/>
      </c>
      <c r="GA191" s="57" t="str">
        <f>IF(AY191="","",INDEX($FZ$2:$GD$2,2,MATCH(AY191,#REF!,0)))</f>
        <v/>
      </c>
      <c r="GB191" s="57" t="str">
        <f>IF(AZ191="","",INDEX($FZ$2:$GD$2,2,MATCH(AZ191,#REF!,0)))</f>
        <v/>
      </c>
      <c r="GC191" s="58" t="str">
        <f>IF(BA191="","",INDEX($FZ$2:$GD$2,2,MATCH(BA191,#REF!,0)))</f>
        <v/>
      </c>
      <c r="GD191" s="59" t="e">
        <f>SUMPRODUCT(FT191:GC191,#REF!)</f>
        <v>#REF!</v>
      </c>
      <c r="GE191" s="43"/>
      <c r="GF191" s="88" t="str">
        <f t="shared" si="142"/>
        <v/>
      </c>
      <c r="GG191" s="88" t="e">
        <f t="shared" si="143"/>
        <v>#REF!</v>
      </c>
      <c r="GH191" s="88" t="e">
        <f t="shared" si="144"/>
        <v>#REF!</v>
      </c>
      <c r="GI191" s="87" t="e">
        <f t="shared" si="145"/>
        <v>#REF!</v>
      </c>
      <c r="GJ191" s="87" t="str">
        <f t="shared" si="146"/>
        <v/>
      </c>
      <c r="GK191" s="87" t="str">
        <f t="shared" si="147"/>
        <v/>
      </c>
      <c r="GL191" s="87" t="str">
        <f t="shared" si="148"/>
        <v/>
      </c>
      <c r="GM191" s="87" t="str">
        <f t="shared" si="149"/>
        <v/>
      </c>
    </row>
    <row r="192" spans="1:195" s="13" customFormat="1" ht="22.5" customHeight="1">
      <c r="A192" s="1014"/>
      <c r="B192" s="166"/>
      <c r="C192" s="494"/>
      <c r="D192" s="660" t="s">
        <v>374</v>
      </c>
      <c r="E192" s="991" t="s">
        <v>232</v>
      </c>
      <c r="F192" s="688"/>
      <c r="G192" s="688"/>
      <c r="H192" s="688">
        <v>1</v>
      </c>
      <c r="I192" s="663" t="s">
        <v>358</v>
      </c>
      <c r="J192" s="167"/>
      <c r="K192" s="165"/>
      <c r="L192" s="662">
        <v>1978</v>
      </c>
      <c r="M192" s="167" t="str">
        <f t="shared" si="151"/>
        <v>昭53</v>
      </c>
      <c r="N192" s="665">
        <f t="shared" si="183"/>
        <v>42</v>
      </c>
      <c r="O192" s="998">
        <v>545</v>
      </c>
      <c r="P192" s="693" t="s">
        <v>70</v>
      </c>
      <c r="Q192" s="68"/>
      <c r="R192" s="168"/>
      <c r="S192" s="168"/>
      <c r="T192" s="169"/>
      <c r="U192" s="461" t="e">
        <f t="shared" si="168"/>
        <v>#DIV/0!</v>
      </c>
      <c r="V192" s="461" t="e">
        <f t="shared" si="169"/>
        <v>#DIV/0!</v>
      </c>
      <c r="W192" s="462" t="e">
        <f t="shared" si="170"/>
        <v>#DIV/0!</v>
      </c>
      <c r="X192" s="68"/>
      <c r="Y192" s="68"/>
      <c r="Z192" s="68"/>
      <c r="AA192" s="68"/>
      <c r="AB192" s="68"/>
      <c r="AC192" s="79" t="str">
        <f t="shared" si="171"/>
        <v>4: 500㎡以上</v>
      </c>
      <c r="AD192" s="69"/>
      <c r="AE192" s="69" t="str">
        <f t="shared" si="172"/>
        <v/>
      </c>
      <c r="AF192" s="170"/>
      <c r="AG192" s="170"/>
      <c r="AH192" s="171"/>
      <c r="AI192" s="170"/>
      <c r="AJ192" s="170"/>
      <c r="AK192" s="170"/>
      <c r="AL192" s="172"/>
      <c r="AM192" s="172"/>
      <c r="AN192" s="172"/>
      <c r="AO192" s="172"/>
      <c r="AP192" s="173"/>
      <c r="AQ192" s="463" t="str">
        <f t="shared" si="173"/>
        <v/>
      </c>
      <c r="AR192" s="464"/>
      <c r="AS192" s="464"/>
      <c r="AT192" s="464"/>
      <c r="AU192" s="464"/>
      <c r="AV192" s="464"/>
      <c r="AW192" s="464"/>
      <c r="AX192" s="464"/>
      <c r="AY192" s="464"/>
      <c r="AZ192" s="464"/>
      <c r="BA192" s="464"/>
      <c r="BB192" s="68">
        <f t="shared" si="174"/>
        <v>37</v>
      </c>
      <c r="BC192" s="68"/>
      <c r="BD192" s="68">
        <f t="shared" si="175"/>
        <v>37</v>
      </c>
      <c r="BE192" s="69" t="e">
        <f t="shared" si="181"/>
        <v>#REF!</v>
      </c>
      <c r="BF192" s="146"/>
      <c r="BG192" s="465"/>
      <c r="BH192" s="466"/>
      <c r="BI192" s="174"/>
      <c r="BJ192" s="175"/>
      <c r="BK192" s="467"/>
      <c r="BL192" s="465"/>
      <c r="BM192" s="441" t="str">
        <f t="shared" si="177"/>
        <v/>
      </c>
      <c r="BN192" s="663" t="s">
        <v>70</v>
      </c>
      <c r="BO192" s="663">
        <v>2</v>
      </c>
      <c r="BP192" s="441"/>
      <c r="BQ192" s="441"/>
      <c r="BR192" s="663"/>
      <c r="BS192" s="663"/>
      <c r="BT192" s="663"/>
      <c r="BU192" s="663"/>
      <c r="BV192" s="663"/>
      <c r="BW192" s="663"/>
      <c r="BX192" s="663"/>
      <c r="BY192" s="663"/>
      <c r="BZ192" s="441"/>
      <c r="CA192" s="695"/>
      <c r="CB192" s="696"/>
      <c r="CC192" s="499"/>
      <c r="CD192" s="192">
        <v>1</v>
      </c>
      <c r="CE192" s="177" t="str">
        <f>IF($I192="","",IFERROR(INDEX(#REF!,MATCH('一覧（改訂後・学校空調は中規模で表示ver）'!$I143,#REF!,0),MATCH($CD$4,#REF!,0)),""))</f>
        <v/>
      </c>
      <c r="CF192" s="178" t="str">
        <f t="shared" si="179"/>
        <v/>
      </c>
      <c r="CG192" s="176" t="str">
        <f t="shared" si="135"/>
        <v/>
      </c>
      <c r="CH192" s="179"/>
      <c r="CI192" s="106" t="str">
        <f t="shared" si="136"/>
        <v/>
      </c>
      <c r="CJ192" s="75" t="str">
        <f>IF(OR($CI192="",$I192=""),"",INDEX(#REF!,MATCH($I192,#REF!,0),MATCH(CI$4,#REF!,0)))</f>
        <v/>
      </c>
      <c r="CK192" s="180" t="str">
        <f t="shared" si="137"/>
        <v/>
      </c>
      <c r="CL192" s="75">
        <v>1</v>
      </c>
      <c r="CM192" s="181" t="str">
        <f t="shared" si="152"/>
        <v/>
      </c>
      <c r="CN192" s="107" t="e">
        <f>IF(OR(O192="",TYPE(O192)&lt;&gt;1),"",IF(OR(BM192="",INDEX(#REF!,MATCH('一覧（改訂後・学校空調は中規模で表示ver）'!$Q143,#REF!,0),MATCH('一覧（改訂後・学校空調は中規模で表示ver）'!CN$4,#REF!,0))="",INDEX(#REF!,MATCH('一覧（改訂後・学校空調は中規模で表示ver）'!$Q143,#REF!,0),MATCH('一覧（改訂後・学校空調は中規模で表示ver）'!CN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N$4,#REF!,0))+$L192)))</f>
        <v>#REF!</v>
      </c>
      <c r="CO192" s="75" t="e">
        <f>IF(OR(CN192="",$I192=""),"",IF(AND(CN192&lt;&gt;"",$CI192=CN192),INDEX(#REF!,MATCH($I192,#REF!,0),MATCH(CN$4,#REF!,0))+35,INDEX(#REF!,MATCH($I192,#REF!,0),MATCH(CN$4,#REF!,0))))</f>
        <v>#REF!</v>
      </c>
      <c r="CP192" s="180" t="e">
        <f t="shared" si="153"/>
        <v>#REF!</v>
      </c>
      <c r="CQ192" s="75">
        <v>1</v>
      </c>
      <c r="CR192" s="181" t="e">
        <f t="shared" si="154"/>
        <v>#REF!</v>
      </c>
      <c r="CS192" s="107" t="e">
        <f>IF(OR(O192="",TYPE(O192)&lt;&gt;1),"",IF(OR(BM192="",INDEX(#REF!,MATCH('一覧（改訂後・学校空調は中規模で表示ver）'!Q143,#REF!,0),MATCH(CS$4,#REF!,0))="",INDEX(#REF!,MATCH('一覧（改訂後・学校空調は中規模で表示ver）'!Q143,#REF!,0),MATCH(CS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S$4,#REF!,0))+$L192)))</f>
        <v>#REF!</v>
      </c>
      <c r="CT192" s="75" t="e">
        <f>IF(OR(CS192="",$I192=""),"",IF(BL192="中規模のみで残存維持",IF(AND($CI192=CS192,CS192&lt;&gt;""),INDEX(#REF!,MATCH($I192,#REF!,0),MATCH(CN$4,#REF!,0))+35,INDEX(#REF!,MATCH($I192,#REF!,0),MATCH(CN$4,#REF!,0))),IF(AND($CI192=CS192,CS192&lt;&gt;""),INDEX(#REF!,MATCH($I192,#REF!,0),MATCH(CI$4,#REF!,0))+35,INDEX(#REF!,MATCH($I192,#REF!,0),MATCH(CS$4,#REF!,0)))))</f>
        <v>#REF!</v>
      </c>
      <c r="CU192" s="180" t="e">
        <f t="shared" si="138"/>
        <v>#REF!</v>
      </c>
      <c r="CV192" s="75">
        <v>1</v>
      </c>
      <c r="CW192" s="181" t="e">
        <f t="shared" si="180"/>
        <v>#REF!</v>
      </c>
      <c r="CX192" s="107" t="e">
        <f>IF(OR(O192="",TYPE(O192)&lt;&gt;1),"",IF(OR(BM192="",,INDEX(#REF!,MATCH('一覧（改訂後・学校空調は中規模で表示ver）'!$Q143,#REF!,0),MATCH('一覧（改訂後・学校空調は中規模で表示ver）'!CX$4,#REF!,0))="",INDEX(#REF!,MATCH('一覧（改訂後・学校空調は中規模で表示ver）'!$Q143,#REF!,0),MATCH('一覧（改訂後・学校空調は中規模で表示ver）'!CX$4,#REF!,0))+L192&gt;=BM192),"",IF(OR(BL192="事後保全対応で更新",BL192="事後保全のみ更新せず"),"",INDEX(#REF!,MATCH('一覧（改訂後・学校空調は中規模で表示ver）'!$Q143,#REF!,0),MATCH('一覧（改訂後・学校空調は中規模で表示ver）'!CX$4,#REF!,0))+L192)))</f>
        <v>#REF!</v>
      </c>
      <c r="CY192" s="75" t="e">
        <f>IF(OR(CX192="",$I192=""),"",IF(AND(CX192&lt;&gt;"",$CI192=CX192),INDEX(#REF!,MATCH($I192,#REF!,0),MATCH(CI$4,#REF!,0))+35,INDEX(#REF!,MATCH($I192,#REF!,0),MATCH(CX$4,#REF!,0))))</f>
        <v>#REF!</v>
      </c>
      <c r="CZ192" s="180" t="e">
        <f t="shared" si="155"/>
        <v>#REF!</v>
      </c>
      <c r="DA192" s="75">
        <v>1</v>
      </c>
      <c r="DB192" s="182" t="e">
        <f t="shared" si="156"/>
        <v>#REF!</v>
      </c>
      <c r="DC192" s="109" t="str">
        <f t="shared" si="139"/>
        <v/>
      </c>
      <c r="DD192" s="76" t="str">
        <f t="shared" si="150"/>
        <v/>
      </c>
      <c r="DE192" s="82">
        <v>1</v>
      </c>
      <c r="DF192" s="183" t="str">
        <f t="shared" si="140"/>
        <v/>
      </c>
      <c r="DG192" s="85" t="str">
        <f>IF($DC192="","",INDEX(#REF!,MATCH($I192,#REF!,0),MATCH(DC$4,#REF!,0)))</f>
        <v/>
      </c>
      <c r="DH192" s="184" t="str">
        <f t="shared" si="157"/>
        <v/>
      </c>
      <c r="DI192" s="77">
        <v>3</v>
      </c>
      <c r="DJ192" s="185" t="str">
        <f t="shared" si="158"/>
        <v/>
      </c>
      <c r="DK192" s="78" t="str">
        <f t="shared" si="159"/>
        <v/>
      </c>
      <c r="DL192" s="75" t="str">
        <f>IF(OR(DK192="",$I192=""),"",IF(AND(DK192&lt;&gt;"",$CI192=DK192),INDEX(#REF!,MATCH($I192,#REF!,0),MATCH(DL$4,#REF!,0))+35,INDEX(#REF!,MATCH($I192,#REF!,0),MATCH(DL$4,#REF!,0))))</f>
        <v/>
      </c>
      <c r="DM192" s="180" t="str">
        <f t="shared" si="160"/>
        <v/>
      </c>
      <c r="DN192" s="75">
        <v>1</v>
      </c>
      <c r="DO192" s="181" t="str">
        <f t="shared" si="161"/>
        <v/>
      </c>
      <c r="DP192" s="78" t="str">
        <f t="shared" si="162"/>
        <v/>
      </c>
      <c r="DQ192" s="75" t="str">
        <f>IF(OR(DP192="",$I192=""),"",IF(AND($BM192=DP192,DP192&lt;&gt;""),INDEX(#REF!,MATCH($I192,#REF!,0),MATCH(DQ$4,#REF!,0))+35,INDEX(#REF!,MATCH($I192,#REF!,0),MATCH(DQ$4,#REF!,0))))</f>
        <v/>
      </c>
      <c r="DR192" s="180" t="str">
        <f t="shared" si="163"/>
        <v/>
      </c>
      <c r="DS192" s="75">
        <v>1</v>
      </c>
      <c r="DT192" s="181" t="str">
        <f t="shared" si="164"/>
        <v/>
      </c>
      <c r="DU192" s="78" t="str">
        <f t="shared" si="165"/>
        <v/>
      </c>
      <c r="DV192" s="75" t="str">
        <f>IF(OR(DU192="",$I192=""),"",IF(AND(DU192&lt;&gt;"",$CI192=DU192),INDEX(#REF!,MATCH($I192,#REF!,0),MATCH(DV$4,#REF!,0))+35,INDEX(#REF!,MATCH($I192,#REF!,0),MATCH(DV$4,#REF!,0))))</f>
        <v/>
      </c>
      <c r="DW192" s="180" t="str">
        <f t="shared" si="166"/>
        <v/>
      </c>
      <c r="DX192" s="75">
        <v>1</v>
      </c>
      <c r="DY192" s="154" t="str">
        <f t="shared" si="167"/>
        <v/>
      </c>
      <c r="DZ192" s="508"/>
      <c r="EA192" s="812"/>
      <c r="EB192" s="838"/>
      <c r="EC192" s="838"/>
      <c r="ED192" s="839"/>
      <c r="EE192" s="855"/>
      <c r="EF192" s="791"/>
      <c r="EG192" s="792"/>
      <c r="EH192" s="792"/>
      <c r="EI192" s="792"/>
      <c r="EJ192" s="790"/>
      <c r="EK192" s="791"/>
      <c r="EL192" s="779"/>
      <c r="EM192" s="779"/>
      <c r="EN192" s="779"/>
      <c r="EO192" s="771"/>
      <c r="EP192" s="765"/>
      <c r="EQ192" s="835"/>
      <c r="ER192" s="779"/>
      <c r="ES192" s="788"/>
      <c r="ET192" s="789"/>
      <c r="EU192" s="787"/>
      <c r="EV192" s="788"/>
      <c r="EW192" s="788"/>
      <c r="EX192" s="788"/>
      <c r="EY192" s="789"/>
      <c r="EZ192" s="787"/>
      <c r="FA192" s="788"/>
      <c r="FB192" s="788"/>
      <c r="FC192" s="788"/>
      <c r="FD192" s="789"/>
      <c r="FE192" s="787"/>
      <c r="FF192" s="792"/>
      <c r="FG192" s="792"/>
      <c r="FH192" s="788"/>
      <c r="FI192" s="789"/>
      <c r="FJ192" s="867"/>
      <c r="FK192" s="838"/>
      <c r="FL192" s="838"/>
      <c r="FM192" s="838"/>
      <c r="FN192" s="993"/>
      <c r="FO192" s="210"/>
      <c r="FP192" s="43"/>
      <c r="FQ192" s="43"/>
      <c r="FR192" s="55" t="str">
        <f t="shared" si="141"/>
        <v/>
      </c>
      <c r="FS192" s="43"/>
      <c r="FT192" s="56" t="str">
        <f>IF(AR192="","",INDEX($FZ$2:$GD$2,2,MATCH(AR192,#REF!,0)))</f>
        <v/>
      </c>
      <c r="FU192" s="57" t="str">
        <f>IF(AS192="","",INDEX($FZ$2:$GD$2,2,MATCH(AS192,#REF!,0)))</f>
        <v/>
      </c>
      <c r="FV192" s="57" t="str">
        <f>IF(AT192="","",INDEX($FZ$2:$GD$2,2,MATCH(AT192,#REF!,0)))</f>
        <v/>
      </c>
      <c r="FW192" s="57" t="str">
        <f>IF(AU192="","",INDEX($FZ$2:$GD$2,2,MATCH(AU192,#REF!,0)))</f>
        <v/>
      </c>
      <c r="FX192" s="57" t="str">
        <f>IF(AV192="","",INDEX($FZ$2:$GD$2,2,MATCH(AV192,#REF!,0)))</f>
        <v/>
      </c>
      <c r="FY192" s="57" t="str">
        <f>IF(AW192="","",INDEX($FZ$2:$GD$2,2,MATCH(AW192,#REF!,0)))</f>
        <v/>
      </c>
      <c r="FZ192" s="57" t="str">
        <f>IF(AX192="","",INDEX($FZ$2:$GD$2,2,MATCH(AX192,#REF!,0)))</f>
        <v/>
      </c>
      <c r="GA192" s="57" t="str">
        <f>IF(AY192="","",INDEX($FZ$2:$GD$2,2,MATCH(AY192,#REF!,0)))</f>
        <v/>
      </c>
      <c r="GB192" s="57" t="str">
        <f>IF(AZ192="","",INDEX($FZ$2:$GD$2,2,MATCH(AZ192,#REF!,0)))</f>
        <v/>
      </c>
      <c r="GC192" s="58" t="str">
        <f>IF(BA192="","",INDEX($FZ$2:$GD$2,2,MATCH(BA192,#REF!,0)))</f>
        <v/>
      </c>
      <c r="GD192" s="59" t="e">
        <f>SUMPRODUCT(FT192:GC192,#REF!)</f>
        <v>#REF!</v>
      </c>
      <c r="GE192" s="43"/>
      <c r="GF192" s="88" t="str">
        <f t="shared" si="142"/>
        <v/>
      </c>
      <c r="GG192" s="88" t="e">
        <f t="shared" si="143"/>
        <v>#REF!</v>
      </c>
      <c r="GH192" s="88" t="e">
        <f t="shared" si="144"/>
        <v>#REF!</v>
      </c>
      <c r="GI192" s="87" t="e">
        <f t="shared" si="145"/>
        <v>#REF!</v>
      </c>
      <c r="GJ192" s="87" t="str">
        <f t="shared" si="146"/>
        <v/>
      </c>
      <c r="GK192" s="87" t="str">
        <f t="shared" si="147"/>
        <v/>
      </c>
      <c r="GL192" s="87" t="str">
        <f t="shared" si="148"/>
        <v/>
      </c>
      <c r="GM192" s="87" t="str">
        <f t="shared" si="149"/>
        <v/>
      </c>
    </row>
    <row r="193" spans="1:195" s="13" customFormat="1" ht="22.5" customHeight="1">
      <c r="A193" s="1014"/>
      <c r="B193" s="166"/>
      <c r="C193" s="494"/>
      <c r="D193" s="660" t="s">
        <v>374</v>
      </c>
      <c r="E193" s="991" t="s">
        <v>233</v>
      </c>
      <c r="F193" s="688"/>
      <c r="G193" s="688"/>
      <c r="H193" s="688">
        <v>1</v>
      </c>
      <c r="I193" s="663" t="s">
        <v>358</v>
      </c>
      <c r="J193" s="167"/>
      <c r="K193" s="165"/>
      <c r="L193" s="662">
        <v>1973</v>
      </c>
      <c r="M193" s="167" t="str">
        <f t="shared" si="151"/>
        <v>昭48</v>
      </c>
      <c r="N193" s="665">
        <f t="shared" si="183"/>
        <v>47</v>
      </c>
      <c r="O193" s="998">
        <v>27</v>
      </c>
      <c r="P193" s="693" t="s">
        <v>70</v>
      </c>
      <c r="Q193" s="68"/>
      <c r="R193" s="168"/>
      <c r="S193" s="168"/>
      <c r="T193" s="169"/>
      <c r="U193" s="461" t="e">
        <f t="shared" si="168"/>
        <v>#DIV/0!</v>
      </c>
      <c r="V193" s="461" t="e">
        <f t="shared" si="169"/>
        <v>#DIV/0!</v>
      </c>
      <c r="W193" s="462" t="e">
        <f t="shared" si="170"/>
        <v>#DIV/0!</v>
      </c>
      <c r="X193" s="68"/>
      <c r="Y193" s="68"/>
      <c r="Z193" s="68"/>
      <c r="AA193" s="68"/>
      <c r="AB193" s="68"/>
      <c r="AC193" s="79" t="str">
        <f t="shared" si="171"/>
        <v>7: 100㎡未満</v>
      </c>
      <c r="AD193" s="69"/>
      <c r="AE193" s="69" t="str">
        <f t="shared" si="172"/>
        <v/>
      </c>
      <c r="AF193" s="170"/>
      <c r="AG193" s="170"/>
      <c r="AH193" s="171"/>
      <c r="AI193" s="170"/>
      <c r="AJ193" s="170"/>
      <c r="AK193" s="170"/>
      <c r="AL193" s="172"/>
      <c r="AM193" s="172"/>
      <c r="AN193" s="172"/>
      <c r="AO193" s="172"/>
      <c r="AP193" s="173"/>
      <c r="AQ193" s="463" t="str">
        <f t="shared" si="173"/>
        <v/>
      </c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68">
        <f t="shared" si="174"/>
        <v>42</v>
      </c>
      <c r="BC193" s="68"/>
      <c r="BD193" s="68">
        <f t="shared" si="175"/>
        <v>42</v>
      </c>
      <c r="BE193" s="69" t="e">
        <f t="shared" si="181"/>
        <v>#REF!</v>
      </c>
      <c r="BF193" s="146"/>
      <c r="BG193" s="465"/>
      <c r="BH193" s="466"/>
      <c r="BI193" s="174"/>
      <c r="BJ193" s="175"/>
      <c r="BK193" s="467"/>
      <c r="BL193" s="465"/>
      <c r="BM193" s="441" t="str">
        <f t="shared" si="177"/>
        <v/>
      </c>
      <c r="BN193" s="663" t="s">
        <v>70</v>
      </c>
      <c r="BO193" s="663">
        <v>1</v>
      </c>
      <c r="BP193" s="441"/>
      <c r="BQ193" s="441"/>
      <c r="BR193" s="663"/>
      <c r="BS193" s="663"/>
      <c r="BT193" s="663"/>
      <c r="BU193" s="663"/>
      <c r="BV193" s="663"/>
      <c r="BW193" s="663"/>
      <c r="BX193" s="663"/>
      <c r="BY193" s="663"/>
      <c r="BZ193" s="441"/>
      <c r="CA193" s="695"/>
      <c r="CB193" s="696"/>
      <c r="CC193" s="499"/>
      <c r="CD193" s="192">
        <v>1</v>
      </c>
      <c r="CE193" s="177" t="str">
        <f>IF($I193="","",IFERROR(INDEX(#REF!,MATCH('一覧（改訂後・学校空調は中規模で表示ver）'!$I144,#REF!,0),MATCH($CD$4,#REF!,0)),""))</f>
        <v/>
      </c>
      <c r="CF193" s="178" t="str">
        <f t="shared" si="179"/>
        <v/>
      </c>
      <c r="CG193" s="176" t="str">
        <f t="shared" si="135"/>
        <v/>
      </c>
      <c r="CH193" s="179"/>
      <c r="CI193" s="106" t="str">
        <f t="shared" si="136"/>
        <v/>
      </c>
      <c r="CJ193" s="75" t="str">
        <f>IF(OR($CI193="",$I193=""),"",INDEX(#REF!,MATCH($I193,#REF!,0),MATCH(CI$4,#REF!,0)))</f>
        <v/>
      </c>
      <c r="CK193" s="180" t="str">
        <f t="shared" si="137"/>
        <v/>
      </c>
      <c r="CL193" s="75">
        <v>1</v>
      </c>
      <c r="CM193" s="181" t="str">
        <f t="shared" si="152"/>
        <v/>
      </c>
      <c r="CN193" s="107" t="e">
        <f>IF(OR(O193="",TYPE(O193)&lt;&gt;1),"",IF(OR(BM193="",INDEX(#REF!,MATCH('一覧（改訂後・学校空調は中規模で表示ver）'!$Q144,#REF!,0),MATCH('一覧（改訂後・学校空調は中規模で表示ver）'!CN$4,#REF!,0))="",INDEX(#REF!,MATCH('一覧（改訂後・学校空調は中規模で表示ver）'!$Q144,#REF!,0),MATCH('一覧（改訂後・学校空調は中規模で表示ver）'!CN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N$4,#REF!,0))+$L193)))</f>
        <v>#REF!</v>
      </c>
      <c r="CO193" s="75" t="e">
        <f>IF(OR(CN193="",$I193=""),"",IF(AND(CN193&lt;&gt;"",$CI193=CN193),INDEX(#REF!,MATCH($I193,#REF!,0),MATCH(CN$4,#REF!,0))+35,INDEX(#REF!,MATCH($I193,#REF!,0),MATCH(CN$4,#REF!,0))))</f>
        <v>#REF!</v>
      </c>
      <c r="CP193" s="180" t="e">
        <f t="shared" si="153"/>
        <v>#REF!</v>
      </c>
      <c r="CQ193" s="75">
        <v>1</v>
      </c>
      <c r="CR193" s="181" t="e">
        <f t="shared" si="154"/>
        <v>#REF!</v>
      </c>
      <c r="CS193" s="107" t="e">
        <f>IF(OR(O193="",TYPE(O193)&lt;&gt;1),"",IF(OR(BM193="",INDEX(#REF!,MATCH('一覧（改訂後・学校空調は中規模で表示ver）'!Q144,#REF!,0),MATCH(CS$4,#REF!,0))="",INDEX(#REF!,MATCH('一覧（改訂後・学校空調は中規模で表示ver）'!Q144,#REF!,0),MATCH(CS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S$4,#REF!,0))+$L193)))</f>
        <v>#REF!</v>
      </c>
      <c r="CT193" s="75" t="e">
        <f>IF(OR(CS193="",$I193=""),"",IF(BL193="中規模のみで残存維持",IF(AND($CI193=CS193,CS193&lt;&gt;""),INDEX(#REF!,MATCH($I193,#REF!,0),MATCH(CN$4,#REF!,0))+35,INDEX(#REF!,MATCH($I193,#REF!,0),MATCH(CN$4,#REF!,0))),IF(AND($CI193=CS193,CS193&lt;&gt;""),INDEX(#REF!,MATCH($I193,#REF!,0),MATCH(CI$4,#REF!,0))+35,INDEX(#REF!,MATCH($I193,#REF!,0),MATCH(CS$4,#REF!,0)))))</f>
        <v>#REF!</v>
      </c>
      <c r="CU193" s="180" t="e">
        <f t="shared" si="138"/>
        <v>#REF!</v>
      </c>
      <c r="CV193" s="75">
        <v>1</v>
      </c>
      <c r="CW193" s="181" t="e">
        <f t="shared" si="180"/>
        <v>#REF!</v>
      </c>
      <c r="CX193" s="107" t="e">
        <f>IF(OR(O193="",TYPE(O193)&lt;&gt;1),"",IF(OR(BM193="",,INDEX(#REF!,MATCH('一覧（改訂後・学校空調は中規模で表示ver）'!$Q144,#REF!,0),MATCH('一覧（改訂後・学校空調は中規模で表示ver）'!CX$4,#REF!,0))="",INDEX(#REF!,MATCH('一覧（改訂後・学校空調は中規模で表示ver）'!$Q144,#REF!,0),MATCH('一覧（改訂後・学校空調は中規模で表示ver）'!CX$4,#REF!,0))+L193&gt;=BM193),"",IF(OR(BL193="事後保全対応で更新",BL193="事後保全のみ更新せず"),"",INDEX(#REF!,MATCH('一覧（改訂後・学校空調は中規模で表示ver）'!$Q144,#REF!,0),MATCH('一覧（改訂後・学校空調は中規模で表示ver）'!CX$4,#REF!,0))+L193)))</f>
        <v>#REF!</v>
      </c>
      <c r="CY193" s="75" t="e">
        <f>IF(OR(CX193="",$I193=""),"",IF(AND(CX193&lt;&gt;"",$CI193=CX193),INDEX(#REF!,MATCH($I193,#REF!,0),MATCH(CI$4,#REF!,0))+35,INDEX(#REF!,MATCH($I193,#REF!,0),MATCH(CX$4,#REF!,0))))</f>
        <v>#REF!</v>
      </c>
      <c r="CZ193" s="180" t="e">
        <f t="shared" si="155"/>
        <v>#REF!</v>
      </c>
      <c r="DA193" s="75">
        <v>1</v>
      </c>
      <c r="DB193" s="182" t="e">
        <f t="shared" si="156"/>
        <v>#REF!</v>
      </c>
      <c r="DC193" s="109" t="str">
        <f t="shared" si="139"/>
        <v/>
      </c>
      <c r="DD193" s="76" t="str">
        <f t="shared" si="150"/>
        <v/>
      </c>
      <c r="DE193" s="82">
        <v>1</v>
      </c>
      <c r="DF193" s="183" t="str">
        <f t="shared" si="140"/>
        <v/>
      </c>
      <c r="DG193" s="85" t="str">
        <f>IF($DC193="","",INDEX(#REF!,MATCH($I193,#REF!,0),MATCH(DC$4,#REF!,0)))</f>
        <v/>
      </c>
      <c r="DH193" s="184" t="str">
        <f t="shared" si="157"/>
        <v/>
      </c>
      <c r="DI193" s="77">
        <v>3</v>
      </c>
      <c r="DJ193" s="185" t="str">
        <f t="shared" si="158"/>
        <v/>
      </c>
      <c r="DK193" s="78" t="str">
        <f t="shared" si="159"/>
        <v/>
      </c>
      <c r="DL193" s="75" t="str">
        <f>IF(OR(DK193="",$I193=""),"",IF(AND(DK193&lt;&gt;"",$CI193=DK193),INDEX(#REF!,MATCH($I193,#REF!,0),MATCH(DL$4,#REF!,0))+35,INDEX(#REF!,MATCH($I193,#REF!,0),MATCH(DL$4,#REF!,0))))</f>
        <v/>
      </c>
      <c r="DM193" s="180" t="str">
        <f t="shared" si="160"/>
        <v/>
      </c>
      <c r="DN193" s="75">
        <v>1</v>
      </c>
      <c r="DO193" s="181" t="str">
        <f t="shared" si="161"/>
        <v/>
      </c>
      <c r="DP193" s="78" t="str">
        <f t="shared" si="162"/>
        <v/>
      </c>
      <c r="DQ193" s="75" t="str">
        <f>IF(OR(DP193="",$I193=""),"",IF(AND($BM193=DP193,DP193&lt;&gt;""),INDEX(#REF!,MATCH($I193,#REF!,0),MATCH(DQ$4,#REF!,0))+35,INDEX(#REF!,MATCH($I193,#REF!,0),MATCH(DQ$4,#REF!,0))))</f>
        <v/>
      </c>
      <c r="DR193" s="180" t="str">
        <f t="shared" si="163"/>
        <v/>
      </c>
      <c r="DS193" s="75">
        <v>1</v>
      </c>
      <c r="DT193" s="181" t="str">
        <f t="shared" si="164"/>
        <v/>
      </c>
      <c r="DU193" s="78" t="str">
        <f t="shared" si="165"/>
        <v/>
      </c>
      <c r="DV193" s="75" t="str">
        <f>IF(OR(DU193="",$I193=""),"",IF(AND(DU193&lt;&gt;"",$CI193=DU193),INDEX(#REF!,MATCH($I193,#REF!,0),MATCH(DV$4,#REF!,0))+35,INDEX(#REF!,MATCH($I193,#REF!,0),MATCH(DV$4,#REF!,0))))</f>
        <v/>
      </c>
      <c r="DW193" s="180" t="str">
        <f t="shared" si="166"/>
        <v/>
      </c>
      <c r="DX193" s="75">
        <v>1</v>
      </c>
      <c r="DY193" s="154" t="str">
        <f t="shared" si="167"/>
        <v/>
      </c>
      <c r="DZ193" s="508"/>
      <c r="EA193" s="812"/>
      <c r="EB193" s="838"/>
      <c r="EC193" s="838"/>
      <c r="ED193" s="839"/>
      <c r="EE193" s="855"/>
      <c r="EF193" s="791"/>
      <c r="EG193" s="792"/>
      <c r="EH193" s="792"/>
      <c r="EI193" s="792"/>
      <c r="EJ193" s="803"/>
      <c r="EK193" s="791"/>
      <c r="EL193" s="792"/>
      <c r="EM193" s="792"/>
      <c r="EN193" s="806"/>
      <c r="EO193" s="892"/>
      <c r="EP193" s="896"/>
      <c r="EQ193" s="806"/>
      <c r="ER193" s="835"/>
      <c r="ES193" s="788"/>
      <c r="ET193" s="789"/>
      <c r="EU193" s="787"/>
      <c r="EV193" s="788"/>
      <c r="EW193" s="788"/>
      <c r="EX193" s="788"/>
      <c r="EY193" s="789"/>
      <c r="EZ193" s="787"/>
      <c r="FA193" s="788"/>
      <c r="FB193" s="788"/>
      <c r="FC193" s="788"/>
      <c r="FD193" s="789"/>
      <c r="FE193" s="787"/>
      <c r="FF193" s="792"/>
      <c r="FG193" s="792"/>
      <c r="FH193" s="788"/>
      <c r="FI193" s="789"/>
      <c r="FJ193" s="867"/>
      <c r="FK193" s="806"/>
      <c r="FL193" s="806"/>
      <c r="FM193" s="806"/>
      <c r="FN193" s="994"/>
      <c r="FO193" s="210"/>
      <c r="FP193" s="43"/>
      <c r="FQ193" s="43"/>
      <c r="FR193" s="55" t="str">
        <f t="shared" si="141"/>
        <v/>
      </c>
      <c r="FS193" s="43"/>
      <c r="FT193" s="56" t="str">
        <f>IF(AR193="","",INDEX($FZ$2:$GD$2,2,MATCH(AR193,#REF!,0)))</f>
        <v/>
      </c>
      <c r="FU193" s="57" t="str">
        <f>IF(AS193="","",INDEX($FZ$2:$GD$2,2,MATCH(AS193,#REF!,0)))</f>
        <v/>
      </c>
      <c r="FV193" s="57" t="str">
        <f>IF(AT193="","",INDEX($FZ$2:$GD$2,2,MATCH(AT193,#REF!,0)))</f>
        <v/>
      </c>
      <c r="FW193" s="57" t="str">
        <f>IF(AU193="","",INDEX($FZ$2:$GD$2,2,MATCH(AU193,#REF!,0)))</f>
        <v/>
      </c>
      <c r="FX193" s="57" t="str">
        <f>IF(AV193="","",INDEX($FZ$2:$GD$2,2,MATCH(AV193,#REF!,0)))</f>
        <v/>
      </c>
      <c r="FY193" s="57" t="str">
        <f>IF(AW193="","",INDEX($FZ$2:$GD$2,2,MATCH(AW193,#REF!,0)))</f>
        <v/>
      </c>
      <c r="FZ193" s="57" t="str">
        <f>IF(AX193="","",INDEX($FZ$2:$GD$2,2,MATCH(AX193,#REF!,0)))</f>
        <v/>
      </c>
      <c r="GA193" s="57" t="str">
        <f>IF(AY193="","",INDEX($FZ$2:$GD$2,2,MATCH(AY193,#REF!,0)))</f>
        <v/>
      </c>
      <c r="GB193" s="57" t="str">
        <f>IF(AZ193="","",INDEX($FZ$2:$GD$2,2,MATCH(AZ193,#REF!,0)))</f>
        <v/>
      </c>
      <c r="GC193" s="58" t="str">
        <f>IF(BA193="","",INDEX($FZ$2:$GD$2,2,MATCH(BA193,#REF!,0)))</f>
        <v/>
      </c>
      <c r="GD193" s="59" t="e">
        <f>SUMPRODUCT(FT193:GC193,#REF!)</f>
        <v>#REF!</v>
      </c>
      <c r="GE193" s="43"/>
      <c r="GF193" s="88" t="str">
        <f t="shared" si="142"/>
        <v/>
      </c>
      <c r="GG193" s="88" t="e">
        <f t="shared" si="143"/>
        <v>#REF!</v>
      </c>
      <c r="GH193" s="88" t="e">
        <f t="shared" si="144"/>
        <v>#REF!</v>
      </c>
      <c r="GI193" s="87" t="e">
        <f t="shared" si="145"/>
        <v>#REF!</v>
      </c>
      <c r="GJ193" s="87" t="str">
        <f t="shared" si="146"/>
        <v/>
      </c>
      <c r="GK193" s="87" t="str">
        <f t="shared" si="147"/>
        <v/>
      </c>
      <c r="GL193" s="87" t="str">
        <f t="shared" si="148"/>
        <v/>
      </c>
      <c r="GM193" s="87" t="str">
        <f t="shared" si="149"/>
        <v/>
      </c>
    </row>
    <row r="194" spans="1:195" s="13" customFormat="1" ht="22.5" customHeight="1">
      <c r="A194" s="1014"/>
      <c r="B194" s="166"/>
      <c r="C194" s="494"/>
      <c r="D194" s="660" t="s">
        <v>374</v>
      </c>
      <c r="E194" s="991" t="s">
        <v>587</v>
      </c>
      <c r="F194" s="688">
        <v>1</v>
      </c>
      <c r="G194" s="688">
        <v>1</v>
      </c>
      <c r="H194" s="688">
        <v>1</v>
      </c>
      <c r="I194" s="663" t="s">
        <v>358</v>
      </c>
      <c r="J194" s="167"/>
      <c r="K194" s="165"/>
      <c r="L194" s="662">
        <v>1982</v>
      </c>
      <c r="M194" s="167" t="str">
        <f t="shared" si="151"/>
        <v>昭57</v>
      </c>
      <c r="N194" s="665">
        <f t="shared" si="183"/>
        <v>38</v>
      </c>
      <c r="O194" s="998">
        <v>1248</v>
      </c>
      <c r="P194" s="693" t="s">
        <v>68</v>
      </c>
      <c r="Q194" s="68"/>
      <c r="R194" s="168"/>
      <c r="S194" s="168"/>
      <c r="T194" s="169"/>
      <c r="U194" s="461" t="e">
        <f t="shared" si="168"/>
        <v>#DIV/0!</v>
      </c>
      <c r="V194" s="461" t="e">
        <f t="shared" si="169"/>
        <v>#DIV/0!</v>
      </c>
      <c r="W194" s="462" t="e">
        <f t="shared" si="170"/>
        <v>#DIV/0!</v>
      </c>
      <c r="X194" s="68"/>
      <c r="Y194" s="68"/>
      <c r="Z194" s="68"/>
      <c r="AA194" s="68"/>
      <c r="AB194" s="68"/>
      <c r="AC194" s="79" t="str">
        <f t="shared" si="171"/>
        <v>3: 1,000㎡以上</v>
      </c>
      <c r="AD194" s="69"/>
      <c r="AE194" s="69" t="str">
        <f t="shared" si="172"/>
        <v/>
      </c>
      <c r="AF194" s="170"/>
      <c r="AG194" s="170"/>
      <c r="AH194" s="171"/>
      <c r="AI194" s="170"/>
      <c r="AJ194" s="170"/>
      <c r="AK194" s="170"/>
      <c r="AL194" s="172"/>
      <c r="AM194" s="172"/>
      <c r="AN194" s="172"/>
      <c r="AO194" s="172"/>
      <c r="AP194" s="173"/>
      <c r="AQ194" s="463" t="str">
        <f t="shared" si="173"/>
        <v/>
      </c>
      <c r="AR194" s="464"/>
      <c r="AS194" s="464"/>
      <c r="AT194" s="464"/>
      <c r="AU194" s="464"/>
      <c r="AV194" s="464"/>
      <c r="AW194" s="464"/>
      <c r="AX194" s="464"/>
      <c r="AY194" s="464"/>
      <c r="AZ194" s="464"/>
      <c r="BA194" s="464"/>
      <c r="BB194" s="68">
        <f t="shared" si="174"/>
        <v>33</v>
      </c>
      <c r="BC194" s="68"/>
      <c r="BD194" s="68">
        <f t="shared" si="175"/>
        <v>33</v>
      </c>
      <c r="BE194" s="69" t="e">
        <f t="shared" si="181"/>
        <v>#REF!</v>
      </c>
      <c r="BF194" s="146"/>
      <c r="BG194" s="465"/>
      <c r="BH194" s="466"/>
      <c r="BI194" s="174"/>
      <c r="BJ194" s="175"/>
      <c r="BK194" s="467"/>
      <c r="BL194" s="465"/>
      <c r="BM194" s="441" t="str">
        <f t="shared" si="177"/>
        <v/>
      </c>
      <c r="BN194" s="663" t="s">
        <v>68</v>
      </c>
      <c r="BO194" s="663">
        <v>2</v>
      </c>
      <c r="BP194" s="441"/>
      <c r="BQ194" s="441"/>
      <c r="BR194" s="663"/>
      <c r="BS194" s="663"/>
      <c r="BT194" s="663"/>
      <c r="BU194" s="663"/>
      <c r="BV194" s="663"/>
      <c r="BW194" s="663"/>
      <c r="BX194" s="663"/>
      <c r="BY194" s="663"/>
      <c r="BZ194" s="441"/>
      <c r="CA194" s="695"/>
      <c r="CB194" s="696"/>
      <c r="CC194" s="499"/>
      <c r="CD194" s="192">
        <v>1</v>
      </c>
      <c r="CE194" s="177" t="str">
        <f>IF($I194="","",IFERROR(INDEX(#REF!,MATCH('一覧（改訂後・学校空調は中規模で表示ver）'!$I145,#REF!,0),MATCH($CD$4,#REF!,0)),""))</f>
        <v/>
      </c>
      <c r="CF194" s="178" t="str">
        <f t="shared" si="179"/>
        <v/>
      </c>
      <c r="CG194" s="176" t="str">
        <f t="shared" si="135"/>
        <v/>
      </c>
      <c r="CH194" s="179"/>
      <c r="CI194" s="106" t="str">
        <f t="shared" si="136"/>
        <v/>
      </c>
      <c r="CJ194" s="75" t="str">
        <f>IF(OR($CI194="",$I194=""),"",INDEX(#REF!,MATCH($I194,#REF!,0),MATCH(CI$4,#REF!,0)))</f>
        <v/>
      </c>
      <c r="CK194" s="180" t="str">
        <f t="shared" si="137"/>
        <v/>
      </c>
      <c r="CL194" s="75">
        <v>1</v>
      </c>
      <c r="CM194" s="181" t="str">
        <f t="shared" si="152"/>
        <v/>
      </c>
      <c r="CN194" s="107" t="e">
        <f>IF(OR(O194="",TYPE(O194)&lt;&gt;1),"",IF(OR(BM194="",INDEX(#REF!,MATCH('一覧（改訂後・学校空調は中規模で表示ver）'!$Q145,#REF!,0),MATCH('一覧（改訂後・学校空調は中規模で表示ver）'!CN$4,#REF!,0))="",INDEX(#REF!,MATCH('一覧（改訂後・学校空調は中規模で表示ver）'!$Q145,#REF!,0),MATCH('一覧（改訂後・学校空調は中規模で表示ver）'!CN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N$4,#REF!,0))+$L194)))</f>
        <v>#REF!</v>
      </c>
      <c r="CO194" s="75" t="e">
        <f>IF(OR(CN194="",$I194=""),"",IF(AND(CN194&lt;&gt;"",$CI194=CN194),INDEX(#REF!,MATCH($I194,#REF!,0),MATCH(CN$4,#REF!,0))+35,INDEX(#REF!,MATCH($I194,#REF!,0),MATCH(CN$4,#REF!,0))))</f>
        <v>#REF!</v>
      </c>
      <c r="CP194" s="180" t="e">
        <f t="shared" si="153"/>
        <v>#REF!</v>
      </c>
      <c r="CQ194" s="75">
        <v>1</v>
      </c>
      <c r="CR194" s="181" t="e">
        <f t="shared" si="154"/>
        <v>#REF!</v>
      </c>
      <c r="CS194" s="107" t="e">
        <f>IF(OR(O194="",TYPE(O194)&lt;&gt;1),"",IF(OR(BM194="",INDEX(#REF!,MATCH('一覧（改訂後・学校空調は中規模で表示ver）'!Q145,#REF!,0),MATCH(CS$4,#REF!,0))="",INDEX(#REF!,MATCH('一覧（改訂後・学校空調は中規模で表示ver）'!Q145,#REF!,0),MATCH(CS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S$4,#REF!,0))+$L194)))</f>
        <v>#REF!</v>
      </c>
      <c r="CT194" s="75" t="e">
        <f>IF(OR(CS194="",$I194=""),"",IF(BL194="中規模のみで残存維持",IF(AND($CI194=CS194,CS194&lt;&gt;""),INDEX(#REF!,MATCH($I194,#REF!,0),MATCH(CN$4,#REF!,0))+35,INDEX(#REF!,MATCH($I194,#REF!,0),MATCH(CN$4,#REF!,0))),IF(AND($CI194=CS194,CS194&lt;&gt;""),INDEX(#REF!,MATCH($I194,#REF!,0),MATCH(CI$4,#REF!,0))+35,INDEX(#REF!,MATCH($I194,#REF!,0),MATCH(CS$4,#REF!,0)))))</f>
        <v>#REF!</v>
      </c>
      <c r="CU194" s="180" t="e">
        <f t="shared" si="138"/>
        <v>#REF!</v>
      </c>
      <c r="CV194" s="75">
        <v>1</v>
      </c>
      <c r="CW194" s="181" t="e">
        <f t="shared" si="180"/>
        <v>#REF!</v>
      </c>
      <c r="CX194" s="107" t="e">
        <f>IF(OR(O194="",TYPE(O194)&lt;&gt;1),"",IF(OR(BM194="",,INDEX(#REF!,MATCH('一覧（改訂後・学校空調は中規模で表示ver）'!$Q145,#REF!,0),MATCH('一覧（改訂後・学校空調は中規模で表示ver）'!CX$4,#REF!,0))="",INDEX(#REF!,MATCH('一覧（改訂後・学校空調は中規模で表示ver）'!$Q145,#REF!,0),MATCH('一覧（改訂後・学校空調は中規模で表示ver）'!CX$4,#REF!,0))+L194&gt;=BM194),"",IF(OR(BL194="事後保全対応で更新",BL194="事後保全のみ更新せず"),"",INDEX(#REF!,MATCH('一覧（改訂後・学校空調は中規模で表示ver）'!$Q145,#REF!,0),MATCH('一覧（改訂後・学校空調は中規模で表示ver）'!CX$4,#REF!,0))+L194)))</f>
        <v>#REF!</v>
      </c>
      <c r="CY194" s="75" t="e">
        <f>IF(OR(CX194="",$I194=""),"",IF(AND(CX194&lt;&gt;"",$CI194=CX194),INDEX(#REF!,MATCH($I194,#REF!,0),MATCH(CI$4,#REF!,0))+35,INDEX(#REF!,MATCH($I194,#REF!,0),MATCH(CX$4,#REF!,0))))</f>
        <v>#REF!</v>
      </c>
      <c r="CZ194" s="180" t="e">
        <f t="shared" si="155"/>
        <v>#REF!</v>
      </c>
      <c r="DA194" s="75">
        <v>1</v>
      </c>
      <c r="DB194" s="182" t="e">
        <f t="shared" si="156"/>
        <v>#REF!</v>
      </c>
      <c r="DC194" s="109" t="str">
        <f t="shared" si="139"/>
        <v/>
      </c>
      <c r="DD194" s="76" t="str">
        <f t="shared" si="150"/>
        <v/>
      </c>
      <c r="DE194" s="82">
        <v>1</v>
      </c>
      <c r="DF194" s="183" t="str">
        <f t="shared" si="140"/>
        <v/>
      </c>
      <c r="DG194" s="85" t="str">
        <f>IF($DC194="","",INDEX(#REF!,MATCH($I194,#REF!,0),MATCH(DC$4,#REF!,0)))</f>
        <v/>
      </c>
      <c r="DH194" s="184" t="str">
        <f t="shared" si="157"/>
        <v/>
      </c>
      <c r="DI194" s="77">
        <v>3</v>
      </c>
      <c r="DJ194" s="185" t="str">
        <f t="shared" si="158"/>
        <v/>
      </c>
      <c r="DK194" s="78" t="str">
        <f t="shared" si="159"/>
        <v/>
      </c>
      <c r="DL194" s="75" t="str">
        <f>IF(OR(DK194="",$I194=""),"",IF(AND(DK194&lt;&gt;"",$CI194=DK194),INDEX(#REF!,MATCH($I194,#REF!,0),MATCH(DL$4,#REF!,0))+35,INDEX(#REF!,MATCH($I194,#REF!,0),MATCH(DL$4,#REF!,0))))</f>
        <v/>
      </c>
      <c r="DM194" s="180" t="str">
        <f t="shared" si="160"/>
        <v/>
      </c>
      <c r="DN194" s="75">
        <v>1</v>
      </c>
      <c r="DO194" s="181" t="str">
        <f t="shared" si="161"/>
        <v/>
      </c>
      <c r="DP194" s="78" t="str">
        <f t="shared" si="162"/>
        <v/>
      </c>
      <c r="DQ194" s="75" t="str">
        <f>IF(OR(DP194="",$I194=""),"",IF(AND($BM194=DP194,DP194&lt;&gt;""),INDEX(#REF!,MATCH($I194,#REF!,0),MATCH(DQ$4,#REF!,0))+35,INDEX(#REF!,MATCH($I194,#REF!,0),MATCH(DQ$4,#REF!,0))))</f>
        <v/>
      </c>
      <c r="DR194" s="180" t="str">
        <f t="shared" si="163"/>
        <v/>
      </c>
      <c r="DS194" s="75">
        <v>1</v>
      </c>
      <c r="DT194" s="181" t="str">
        <f t="shared" si="164"/>
        <v/>
      </c>
      <c r="DU194" s="78" t="str">
        <f t="shared" si="165"/>
        <v/>
      </c>
      <c r="DV194" s="75" t="str">
        <f>IF(OR(DU194="",$I194=""),"",IF(AND(DU194&lt;&gt;"",$CI194=DU194),INDEX(#REF!,MATCH($I194,#REF!,0),MATCH(DV$4,#REF!,0))+35,INDEX(#REF!,MATCH($I194,#REF!,0),MATCH(DV$4,#REF!,0))))</f>
        <v/>
      </c>
      <c r="DW194" s="180" t="str">
        <f t="shared" si="166"/>
        <v/>
      </c>
      <c r="DX194" s="75">
        <v>1</v>
      </c>
      <c r="DY194" s="154" t="str">
        <f t="shared" si="167"/>
        <v/>
      </c>
      <c r="DZ194" s="508"/>
      <c r="EA194" s="812"/>
      <c r="EB194" s="836" t="s">
        <v>626</v>
      </c>
      <c r="EC194" s="838"/>
      <c r="ED194" s="836" t="s">
        <v>626</v>
      </c>
      <c r="EE194" s="855"/>
      <c r="EF194" s="791"/>
      <c r="EG194" s="792"/>
      <c r="EH194" s="792"/>
      <c r="EI194" s="792"/>
      <c r="EJ194" s="790"/>
      <c r="EK194" s="791"/>
      <c r="EL194" s="779"/>
      <c r="EM194" s="779"/>
      <c r="EN194" s="779"/>
      <c r="EO194" s="771"/>
      <c r="EP194" s="765"/>
      <c r="EQ194" s="835"/>
      <c r="ER194" s="779"/>
      <c r="ES194" s="788"/>
      <c r="ET194" s="789"/>
      <c r="EU194" s="787"/>
      <c r="EV194" s="788"/>
      <c r="EW194" s="788"/>
      <c r="EX194" s="788"/>
      <c r="EY194" s="789"/>
      <c r="EZ194" s="787"/>
      <c r="FA194" s="788"/>
      <c r="FB194" s="788"/>
      <c r="FC194" s="788"/>
      <c r="FD194" s="789"/>
      <c r="FE194" s="791"/>
      <c r="FF194" s="792"/>
      <c r="FG194" s="792"/>
      <c r="FH194" s="788"/>
      <c r="FI194" s="789"/>
      <c r="FJ194" s="867"/>
      <c r="FK194" s="838"/>
      <c r="FL194" s="838"/>
      <c r="FM194" s="838"/>
      <c r="FN194" s="993"/>
      <c r="FO194" s="210"/>
      <c r="FP194" s="43"/>
      <c r="FQ194" s="43"/>
      <c r="FR194" s="55" t="str">
        <f t="shared" si="141"/>
        <v/>
      </c>
      <c r="FS194" s="43"/>
      <c r="FT194" s="56" t="str">
        <f>IF(AR194="","",INDEX($FZ$2:$GD$2,2,MATCH(AR194,#REF!,0)))</f>
        <v/>
      </c>
      <c r="FU194" s="57" t="str">
        <f>IF(AS194="","",INDEX($FZ$2:$GD$2,2,MATCH(AS194,#REF!,0)))</f>
        <v/>
      </c>
      <c r="FV194" s="57" t="str">
        <f>IF(AT194="","",INDEX($FZ$2:$GD$2,2,MATCH(AT194,#REF!,0)))</f>
        <v/>
      </c>
      <c r="FW194" s="57" t="str">
        <f>IF(AU194="","",INDEX($FZ$2:$GD$2,2,MATCH(AU194,#REF!,0)))</f>
        <v/>
      </c>
      <c r="FX194" s="57" t="str">
        <f>IF(AV194="","",INDEX($FZ$2:$GD$2,2,MATCH(AV194,#REF!,0)))</f>
        <v/>
      </c>
      <c r="FY194" s="57" t="str">
        <f>IF(AW194="","",INDEX($FZ$2:$GD$2,2,MATCH(AW194,#REF!,0)))</f>
        <v/>
      </c>
      <c r="FZ194" s="57" t="str">
        <f>IF(AX194="","",INDEX($FZ$2:$GD$2,2,MATCH(AX194,#REF!,0)))</f>
        <v/>
      </c>
      <c r="GA194" s="57" t="str">
        <f>IF(AY194="","",INDEX($FZ$2:$GD$2,2,MATCH(AY194,#REF!,0)))</f>
        <v/>
      </c>
      <c r="GB194" s="57" t="str">
        <f>IF(AZ194="","",INDEX($FZ$2:$GD$2,2,MATCH(AZ194,#REF!,0)))</f>
        <v/>
      </c>
      <c r="GC194" s="58" t="str">
        <f>IF(BA194="","",INDEX($FZ$2:$GD$2,2,MATCH(BA194,#REF!,0)))</f>
        <v/>
      </c>
      <c r="GD194" s="59" t="e">
        <f>SUMPRODUCT(FT194:GC194,#REF!)</f>
        <v>#REF!</v>
      </c>
      <c r="GE194" s="43"/>
      <c r="GF194" s="88" t="str">
        <f t="shared" si="142"/>
        <v/>
      </c>
      <c r="GG194" s="88" t="e">
        <f t="shared" si="143"/>
        <v>#REF!</v>
      </c>
      <c r="GH194" s="88" t="e">
        <f t="shared" si="144"/>
        <v>#REF!</v>
      </c>
      <c r="GI194" s="87" t="e">
        <f t="shared" si="145"/>
        <v>#REF!</v>
      </c>
      <c r="GJ194" s="87" t="str">
        <f t="shared" si="146"/>
        <v/>
      </c>
      <c r="GK194" s="87" t="str">
        <f t="shared" si="147"/>
        <v/>
      </c>
      <c r="GL194" s="87" t="str">
        <f t="shared" si="148"/>
        <v/>
      </c>
      <c r="GM194" s="87" t="str">
        <f t="shared" si="149"/>
        <v/>
      </c>
    </row>
    <row r="195" spans="1:195" s="13" customFormat="1" ht="22.5" customHeight="1">
      <c r="A195" s="1014"/>
      <c r="B195" s="166"/>
      <c r="C195" s="494"/>
      <c r="D195" s="660" t="s">
        <v>374</v>
      </c>
      <c r="E195" s="991" t="s">
        <v>588</v>
      </c>
      <c r="F195" s="688"/>
      <c r="G195" s="688"/>
      <c r="H195" s="688">
        <v>1</v>
      </c>
      <c r="I195" s="663" t="s">
        <v>358</v>
      </c>
      <c r="J195" s="167"/>
      <c r="K195" s="165"/>
      <c r="L195" s="662">
        <v>1985</v>
      </c>
      <c r="M195" s="167" t="str">
        <f t="shared" si="151"/>
        <v>昭60</v>
      </c>
      <c r="N195" s="665">
        <f t="shared" si="183"/>
        <v>35</v>
      </c>
      <c r="O195" s="998">
        <v>2012</v>
      </c>
      <c r="P195" s="693" t="s">
        <v>68</v>
      </c>
      <c r="Q195" s="68"/>
      <c r="R195" s="168"/>
      <c r="S195" s="168"/>
      <c r="T195" s="169"/>
      <c r="U195" s="461" t="e">
        <f t="shared" si="168"/>
        <v>#DIV/0!</v>
      </c>
      <c r="V195" s="461" t="e">
        <f t="shared" si="169"/>
        <v>#DIV/0!</v>
      </c>
      <c r="W195" s="462" t="e">
        <f t="shared" si="170"/>
        <v>#DIV/0!</v>
      </c>
      <c r="X195" s="68"/>
      <c r="Y195" s="68"/>
      <c r="Z195" s="68"/>
      <c r="AA195" s="68"/>
      <c r="AB195" s="68"/>
      <c r="AC195" s="79" t="str">
        <f t="shared" si="171"/>
        <v>3: 1,000㎡以上</v>
      </c>
      <c r="AD195" s="69"/>
      <c r="AE195" s="69" t="str">
        <f t="shared" si="172"/>
        <v/>
      </c>
      <c r="AF195" s="170"/>
      <c r="AG195" s="170"/>
      <c r="AH195" s="171"/>
      <c r="AI195" s="170"/>
      <c r="AJ195" s="170"/>
      <c r="AK195" s="170"/>
      <c r="AL195" s="172"/>
      <c r="AM195" s="172"/>
      <c r="AN195" s="172"/>
      <c r="AO195" s="172"/>
      <c r="AP195" s="173"/>
      <c r="AQ195" s="463" t="str">
        <f t="shared" si="173"/>
        <v/>
      </c>
      <c r="AR195" s="464"/>
      <c r="AS195" s="464"/>
      <c r="AT195" s="464"/>
      <c r="AU195" s="464"/>
      <c r="AV195" s="464"/>
      <c r="AW195" s="464"/>
      <c r="AX195" s="464"/>
      <c r="AY195" s="464"/>
      <c r="AZ195" s="464"/>
      <c r="BA195" s="464"/>
      <c r="BB195" s="68">
        <f t="shared" si="174"/>
        <v>30</v>
      </c>
      <c r="BC195" s="68"/>
      <c r="BD195" s="68">
        <f t="shared" si="175"/>
        <v>30</v>
      </c>
      <c r="BE195" s="69" t="e">
        <f t="shared" si="181"/>
        <v>#REF!</v>
      </c>
      <c r="BF195" s="146"/>
      <c r="BG195" s="465"/>
      <c r="BH195" s="466"/>
      <c r="BI195" s="174"/>
      <c r="BJ195" s="175"/>
      <c r="BK195" s="467"/>
      <c r="BL195" s="465"/>
      <c r="BM195" s="441" t="str">
        <f t="shared" si="177"/>
        <v/>
      </c>
      <c r="BN195" s="663" t="s">
        <v>68</v>
      </c>
      <c r="BO195" s="663">
        <v>2</v>
      </c>
      <c r="BP195" s="441"/>
      <c r="BQ195" s="441"/>
      <c r="BR195" s="663"/>
      <c r="BS195" s="663"/>
      <c r="BT195" s="663"/>
      <c r="BU195" s="663"/>
      <c r="BV195" s="663"/>
      <c r="BW195" s="663"/>
      <c r="BX195" s="663"/>
      <c r="BY195" s="663"/>
      <c r="BZ195" s="441"/>
      <c r="CA195" s="695"/>
      <c r="CB195" s="696"/>
      <c r="CC195" s="499"/>
      <c r="CD195" s="192">
        <v>1</v>
      </c>
      <c r="CE195" s="177" t="str">
        <f>IF($I195="","",IFERROR(INDEX(#REF!,MATCH('一覧（改訂後・学校空調は中規模で表示ver）'!$I146,#REF!,0),MATCH($CD$4,#REF!,0)),""))</f>
        <v/>
      </c>
      <c r="CF195" s="178" t="str">
        <f t="shared" si="179"/>
        <v/>
      </c>
      <c r="CG195" s="176" t="str">
        <f t="shared" si="135"/>
        <v/>
      </c>
      <c r="CH195" s="179"/>
      <c r="CI195" s="106" t="str">
        <f t="shared" si="136"/>
        <v/>
      </c>
      <c r="CJ195" s="75" t="str">
        <f>IF(OR($CI195="",$I195=""),"",INDEX(#REF!,MATCH($I195,#REF!,0),MATCH(CI$4,#REF!,0)))</f>
        <v/>
      </c>
      <c r="CK195" s="180" t="str">
        <f t="shared" si="137"/>
        <v/>
      </c>
      <c r="CL195" s="75">
        <v>1</v>
      </c>
      <c r="CM195" s="181" t="str">
        <f t="shared" si="152"/>
        <v/>
      </c>
      <c r="CN195" s="107" t="e">
        <f>IF(OR(O195="",TYPE(O195)&lt;&gt;1),"",IF(OR(BM195="",INDEX(#REF!,MATCH('一覧（改訂後・学校空調は中規模で表示ver）'!$Q146,#REF!,0),MATCH('一覧（改訂後・学校空調は中規模で表示ver）'!CN$4,#REF!,0))="",INDEX(#REF!,MATCH('一覧（改訂後・学校空調は中規模で表示ver）'!$Q146,#REF!,0),MATCH('一覧（改訂後・学校空調は中規模で表示ver）'!CN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N$4,#REF!,0))+$L195)))</f>
        <v>#REF!</v>
      </c>
      <c r="CO195" s="75" t="e">
        <f>IF(OR(CN195="",$I195=""),"",IF(AND(CN195&lt;&gt;"",$CI195=CN195),INDEX(#REF!,MATCH($I195,#REF!,0),MATCH(CN$4,#REF!,0))+35,INDEX(#REF!,MATCH($I195,#REF!,0),MATCH(CN$4,#REF!,0))))</f>
        <v>#REF!</v>
      </c>
      <c r="CP195" s="180" t="e">
        <f t="shared" si="153"/>
        <v>#REF!</v>
      </c>
      <c r="CQ195" s="75">
        <v>1</v>
      </c>
      <c r="CR195" s="181" t="e">
        <f t="shared" si="154"/>
        <v>#REF!</v>
      </c>
      <c r="CS195" s="107" t="e">
        <f>IF(OR(O195="",TYPE(O195)&lt;&gt;1),"",IF(OR(BM195="",INDEX(#REF!,MATCH('一覧（改訂後・学校空調は中規模で表示ver）'!Q146,#REF!,0),MATCH(CS$4,#REF!,0))="",INDEX(#REF!,MATCH('一覧（改訂後・学校空調は中規模で表示ver）'!Q146,#REF!,0),MATCH(CS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S$4,#REF!,0))+$L195)))</f>
        <v>#REF!</v>
      </c>
      <c r="CT195" s="75" t="e">
        <f>IF(OR(CS195="",$I195=""),"",IF(BL195="中規模のみで残存維持",IF(AND($CI195=CS195,CS195&lt;&gt;""),INDEX(#REF!,MATCH($I195,#REF!,0),MATCH(CN$4,#REF!,0))+35,INDEX(#REF!,MATCH($I195,#REF!,0),MATCH(CN$4,#REF!,0))),IF(AND($CI195=CS195,CS195&lt;&gt;""),INDEX(#REF!,MATCH($I195,#REF!,0),MATCH(CI$4,#REF!,0))+35,INDEX(#REF!,MATCH($I195,#REF!,0),MATCH(CS$4,#REF!,0)))))</f>
        <v>#REF!</v>
      </c>
      <c r="CU195" s="180" t="e">
        <f t="shared" si="138"/>
        <v>#REF!</v>
      </c>
      <c r="CV195" s="75">
        <v>1</v>
      </c>
      <c r="CW195" s="181" t="e">
        <f t="shared" si="180"/>
        <v>#REF!</v>
      </c>
      <c r="CX195" s="107" t="e">
        <f>IF(OR(O195="",TYPE(O195)&lt;&gt;1),"",IF(OR(BM195="",,INDEX(#REF!,MATCH('一覧（改訂後・学校空調は中規模で表示ver）'!$Q146,#REF!,0),MATCH('一覧（改訂後・学校空調は中規模で表示ver）'!CX$4,#REF!,0))="",INDEX(#REF!,MATCH('一覧（改訂後・学校空調は中規模で表示ver）'!$Q146,#REF!,0),MATCH('一覧（改訂後・学校空調は中規模で表示ver）'!CX$4,#REF!,0))+L195&gt;=BM195),"",IF(OR(BL195="事後保全対応で更新",BL195="事後保全のみ更新せず"),"",INDEX(#REF!,MATCH('一覧（改訂後・学校空調は中規模で表示ver）'!$Q146,#REF!,0),MATCH('一覧（改訂後・学校空調は中規模で表示ver）'!CX$4,#REF!,0))+L195)))</f>
        <v>#REF!</v>
      </c>
      <c r="CY195" s="75" t="e">
        <f>IF(OR(CX195="",$I195=""),"",IF(AND(CX195&lt;&gt;"",$CI195=CX195),INDEX(#REF!,MATCH($I195,#REF!,0),MATCH(CI$4,#REF!,0))+35,INDEX(#REF!,MATCH($I195,#REF!,0),MATCH(CX$4,#REF!,0))))</f>
        <v>#REF!</v>
      </c>
      <c r="CZ195" s="180" t="e">
        <f t="shared" si="155"/>
        <v>#REF!</v>
      </c>
      <c r="DA195" s="75">
        <v>1</v>
      </c>
      <c r="DB195" s="182" t="e">
        <f t="shared" si="156"/>
        <v>#REF!</v>
      </c>
      <c r="DC195" s="109" t="str">
        <f t="shared" si="139"/>
        <v/>
      </c>
      <c r="DD195" s="76" t="str">
        <f t="shared" si="150"/>
        <v/>
      </c>
      <c r="DE195" s="82">
        <v>1</v>
      </c>
      <c r="DF195" s="183" t="str">
        <f t="shared" si="140"/>
        <v/>
      </c>
      <c r="DG195" s="85" t="str">
        <f>IF($DC195="","",INDEX(#REF!,MATCH($I195,#REF!,0),MATCH(DC$4,#REF!,0)))</f>
        <v/>
      </c>
      <c r="DH195" s="184" t="str">
        <f t="shared" si="157"/>
        <v/>
      </c>
      <c r="DI195" s="77">
        <v>3</v>
      </c>
      <c r="DJ195" s="185" t="str">
        <f t="shared" si="158"/>
        <v/>
      </c>
      <c r="DK195" s="78" t="str">
        <f t="shared" si="159"/>
        <v/>
      </c>
      <c r="DL195" s="75" t="str">
        <f>IF(OR(DK195="",$I195=""),"",IF(AND(DK195&lt;&gt;"",$CI195=DK195),INDEX(#REF!,MATCH($I195,#REF!,0),MATCH(DL$4,#REF!,0))+35,INDEX(#REF!,MATCH($I195,#REF!,0),MATCH(DL$4,#REF!,0))))</f>
        <v/>
      </c>
      <c r="DM195" s="180" t="str">
        <f t="shared" si="160"/>
        <v/>
      </c>
      <c r="DN195" s="75">
        <v>1</v>
      </c>
      <c r="DO195" s="181" t="str">
        <f t="shared" si="161"/>
        <v/>
      </c>
      <c r="DP195" s="78" t="str">
        <f t="shared" si="162"/>
        <v/>
      </c>
      <c r="DQ195" s="75" t="str">
        <f>IF(OR(DP195="",$I195=""),"",IF(AND($BM195=DP195,DP195&lt;&gt;""),INDEX(#REF!,MATCH($I195,#REF!,0),MATCH(DQ$4,#REF!,0))+35,INDEX(#REF!,MATCH($I195,#REF!,0),MATCH(DQ$4,#REF!,0))))</f>
        <v/>
      </c>
      <c r="DR195" s="180" t="str">
        <f t="shared" si="163"/>
        <v/>
      </c>
      <c r="DS195" s="75">
        <v>1</v>
      </c>
      <c r="DT195" s="181" t="str">
        <f t="shared" si="164"/>
        <v/>
      </c>
      <c r="DU195" s="78" t="str">
        <f t="shared" si="165"/>
        <v/>
      </c>
      <c r="DV195" s="75" t="str">
        <f>IF(OR(DU195="",$I195=""),"",IF(AND(DU195&lt;&gt;"",$CI195=DU195),INDEX(#REF!,MATCH($I195,#REF!,0),MATCH(DV$4,#REF!,0))+35,INDEX(#REF!,MATCH($I195,#REF!,0),MATCH(DV$4,#REF!,0))))</f>
        <v/>
      </c>
      <c r="DW195" s="180" t="str">
        <f t="shared" si="166"/>
        <v/>
      </c>
      <c r="DX195" s="75">
        <v>1</v>
      </c>
      <c r="DY195" s="154" t="str">
        <f t="shared" si="167"/>
        <v/>
      </c>
      <c r="DZ195" s="508"/>
      <c r="EA195" s="812"/>
      <c r="EB195" s="838"/>
      <c r="EC195" s="838"/>
      <c r="ED195" s="836" t="s">
        <v>626</v>
      </c>
      <c r="EE195" s="855"/>
      <c r="EF195" s="791"/>
      <c r="EG195" s="792"/>
      <c r="EH195" s="792"/>
      <c r="EI195" s="792"/>
      <c r="EJ195" s="790"/>
      <c r="EK195" s="791"/>
      <c r="EL195" s="779"/>
      <c r="EM195" s="779"/>
      <c r="EN195" s="779"/>
      <c r="EO195" s="771"/>
      <c r="EP195" s="765"/>
      <c r="EQ195" s="835"/>
      <c r="ER195" s="779"/>
      <c r="ES195" s="788"/>
      <c r="ET195" s="789"/>
      <c r="EU195" s="787"/>
      <c r="EV195" s="788"/>
      <c r="EW195" s="788"/>
      <c r="EX195" s="788"/>
      <c r="EY195" s="789"/>
      <c r="EZ195" s="787"/>
      <c r="FA195" s="788"/>
      <c r="FB195" s="788"/>
      <c r="FC195" s="788"/>
      <c r="FD195" s="789"/>
      <c r="FE195" s="787"/>
      <c r="FF195" s="792"/>
      <c r="FG195" s="792"/>
      <c r="FH195" s="788"/>
      <c r="FI195" s="789"/>
      <c r="FJ195" s="867"/>
      <c r="FK195" s="838"/>
      <c r="FL195" s="838"/>
      <c r="FM195" s="838"/>
      <c r="FN195" s="993"/>
      <c r="FO195" s="210"/>
      <c r="FP195" s="43"/>
      <c r="FQ195" s="43"/>
      <c r="FR195" s="55" t="str">
        <f t="shared" si="141"/>
        <v/>
      </c>
      <c r="FS195" s="43"/>
      <c r="FT195" s="56" t="str">
        <f>IF(AR195="","",INDEX($FZ$2:$GD$2,2,MATCH(AR195,#REF!,0)))</f>
        <v/>
      </c>
      <c r="FU195" s="57" t="str">
        <f>IF(AS195="","",INDEX($FZ$2:$GD$2,2,MATCH(AS195,#REF!,0)))</f>
        <v/>
      </c>
      <c r="FV195" s="57" t="str">
        <f>IF(AT195="","",INDEX($FZ$2:$GD$2,2,MATCH(AT195,#REF!,0)))</f>
        <v/>
      </c>
      <c r="FW195" s="57" t="str">
        <f>IF(AU195="","",INDEX($FZ$2:$GD$2,2,MATCH(AU195,#REF!,0)))</f>
        <v/>
      </c>
      <c r="FX195" s="57" t="str">
        <f>IF(AV195="","",INDEX($FZ$2:$GD$2,2,MATCH(AV195,#REF!,0)))</f>
        <v/>
      </c>
      <c r="FY195" s="57" t="str">
        <f>IF(AW195="","",INDEX($FZ$2:$GD$2,2,MATCH(AW195,#REF!,0)))</f>
        <v/>
      </c>
      <c r="FZ195" s="57" t="str">
        <f>IF(AX195="","",INDEX($FZ$2:$GD$2,2,MATCH(AX195,#REF!,0)))</f>
        <v/>
      </c>
      <c r="GA195" s="57" t="str">
        <f>IF(AY195="","",INDEX($FZ$2:$GD$2,2,MATCH(AY195,#REF!,0)))</f>
        <v/>
      </c>
      <c r="GB195" s="57" t="str">
        <f>IF(AZ195="","",INDEX($FZ$2:$GD$2,2,MATCH(AZ195,#REF!,0)))</f>
        <v/>
      </c>
      <c r="GC195" s="58" t="str">
        <f>IF(BA195="","",INDEX($FZ$2:$GD$2,2,MATCH(BA195,#REF!,0)))</f>
        <v/>
      </c>
      <c r="GD195" s="59" t="e">
        <f>SUMPRODUCT(FT195:GC195,#REF!)</f>
        <v>#REF!</v>
      </c>
      <c r="GE195" s="43"/>
      <c r="GF195" s="88" t="str">
        <f t="shared" si="142"/>
        <v/>
      </c>
      <c r="GG195" s="88" t="e">
        <f t="shared" si="143"/>
        <v>#REF!</v>
      </c>
      <c r="GH195" s="88" t="e">
        <f t="shared" si="144"/>
        <v>#REF!</v>
      </c>
      <c r="GI195" s="87" t="e">
        <f t="shared" si="145"/>
        <v>#REF!</v>
      </c>
      <c r="GJ195" s="87" t="str">
        <f t="shared" si="146"/>
        <v/>
      </c>
      <c r="GK195" s="87" t="str">
        <f t="shared" si="147"/>
        <v/>
      </c>
      <c r="GL195" s="87" t="str">
        <f t="shared" si="148"/>
        <v/>
      </c>
      <c r="GM195" s="87" t="str">
        <f t="shared" si="149"/>
        <v/>
      </c>
    </row>
    <row r="196" spans="1:195" s="13" customFormat="1" ht="22.5" customHeight="1">
      <c r="A196" s="1014"/>
      <c r="B196" s="166"/>
      <c r="C196" s="494"/>
      <c r="D196" s="660" t="s">
        <v>374</v>
      </c>
      <c r="E196" s="991" t="s">
        <v>236</v>
      </c>
      <c r="F196" s="688"/>
      <c r="G196" s="688"/>
      <c r="H196" s="688">
        <v>1</v>
      </c>
      <c r="I196" s="663" t="s">
        <v>358</v>
      </c>
      <c r="J196" s="167"/>
      <c r="K196" s="165"/>
      <c r="L196" s="662">
        <v>2002</v>
      </c>
      <c r="M196" s="167" t="str">
        <f t="shared" si="151"/>
        <v>平14</v>
      </c>
      <c r="N196" s="665">
        <f t="shared" si="183"/>
        <v>18</v>
      </c>
      <c r="O196" s="998">
        <v>927</v>
      </c>
      <c r="P196" s="693" t="s">
        <v>68</v>
      </c>
      <c r="Q196" s="68"/>
      <c r="R196" s="168"/>
      <c r="S196" s="168"/>
      <c r="T196" s="169"/>
      <c r="U196" s="461" t="e">
        <f t="shared" si="168"/>
        <v>#DIV/0!</v>
      </c>
      <c r="V196" s="461" t="e">
        <f t="shared" si="169"/>
        <v>#DIV/0!</v>
      </c>
      <c r="W196" s="462" t="e">
        <f t="shared" si="170"/>
        <v>#DIV/0!</v>
      </c>
      <c r="X196" s="68"/>
      <c r="Y196" s="68"/>
      <c r="Z196" s="68"/>
      <c r="AA196" s="68"/>
      <c r="AB196" s="68"/>
      <c r="AC196" s="79" t="str">
        <f t="shared" si="171"/>
        <v>4: 500㎡以上</v>
      </c>
      <c r="AD196" s="69"/>
      <c r="AE196" s="69" t="str">
        <f t="shared" si="172"/>
        <v/>
      </c>
      <c r="AF196" s="170"/>
      <c r="AG196" s="170"/>
      <c r="AH196" s="171"/>
      <c r="AI196" s="170"/>
      <c r="AJ196" s="170"/>
      <c r="AK196" s="170"/>
      <c r="AL196" s="172"/>
      <c r="AM196" s="172"/>
      <c r="AN196" s="172"/>
      <c r="AO196" s="172"/>
      <c r="AP196" s="173"/>
      <c r="AQ196" s="463" t="str">
        <f t="shared" si="173"/>
        <v/>
      </c>
      <c r="AR196" s="464"/>
      <c r="AS196" s="464"/>
      <c r="AT196" s="464"/>
      <c r="AU196" s="464"/>
      <c r="AV196" s="464"/>
      <c r="AW196" s="464"/>
      <c r="AX196" s="464"/>
      <c r="AY196" s="464"/>
      <c r="AZ196" s="464"/>
      <c r="BA196" s="464"/>
      <c r="BB196" s="68">
        <f t="shared" si="174"/>
        <v>13</v>
      </c>
      <c r="BC196" s="68"/>
      <c r="BD196" s="68">
        <f t="shared" si="175"/>
        <v>13</v>
      </c>
      <c r="BE196" s="69" t="e">
        <f t="shared" si="181"/>
        <v>#REF!</v>
      </c>
      <c r="BF196" s="146"/>
      <c r="BG196" s="465"/>
      <c r="BH196" s="466"/>
      <c r="BI196" s="174"/>
      <c r="BJ196" s="175"/>
      <c r="BK196" s="467"/>
      <c r="BL196" s="465"/>
      <c r="BM196" s="441" t="str">
        <f t="shared" si="177"/>
        <v/>
      </c>
      <c r="BN196" s="663" t="s">
        <v>68</v>
      </c>
      <c r="BO196" s="663">
        <v>2</v>
      </c>
      <c r="BP196" s="441"/>
      <c r="BQ196" s="441"/>
      <c r="BR196" s="663"/>
      <c r="BS196" s="663"/>
      <c r="BT196" s="663"/>
      <c r="BU196" s="663"/>
      <c r="BV196" s="663"/>
      <c r="BW196" s="663"/>
      <c r="BX196" s="663"/>
      <c r="BY196" s="663"/>
      <c r="BZ196" s="441"/>
      <c r="CA196" s="695"/>
      <c r="CB196" s="696"/>
      <c r="CC196" s="499"/>
      <c r="CD196" s="192">
        <v>1</v>
      </c>
      <c r="CE196" s="177" t="str">
        <f>IF($I196="","",IFERROR(INDEX(#REF!,MATCH('一覧（改訂後・学校空調は中規模で表示ver）'!$I147,#REF!,0),MATCH($CD$4,#REF!,0)),""))</f>
        <v/>
      </c>
      <c r="CF196" s="178" t="str">
        <f t="shared" si="179"/>
        <v/>
      </c>
      <c r="CG196" s="176" t="str">
        <f t="shared" si="135"/>
        <v/>
      </c>
      <c r="CH196" s="179"/>
      <c r="CI196" s="106" t="str">
        <f t="shared" si="136"/>
        <v/>
      </c>
      <c r="CJ196" s="75" t="str">
        <f>IF(OR($CI196="",$I196=""),"",INDEX(#REF!,MATCH($I196,#REF!,0),MATCH(CI$4,#REF!,0)))</f>
        <v/>
      </c>
      <c r="CK196" s="180" t="str">
        <f t="shared" si="137"/>
        <v/>
      </c>
      <c r="CL196" s="75">
        <v>1</v>
      </c>
      <c r="CM196" s="181" t="str">
        <f t="shared" si="152"/>
        <v/>
      </c>
      <c r="CN196" s="107" t="e">
        <f>IF(OR(O196="",TYPE(O196)&lt;&gt;1),"",IF(OR(BM196="",INDEX(#REF!,MATCH('一覧（改訂後・学校空調は中規模で表示ver）'!$Q147,#REF!,0),MATCH('一覧（改訂後・学校空調は中規模で表示ver）'!CN$4,#REF!,0))="",INDEX(#REF!,MATCH('一覧（改訂後・学校空調は中規模で表示ver）'!$Q147,#REF!,0),MATCH('一覧（改訂後・学校空調は中規模で表示ver）'!CN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N$4,#REF!,0))+$L196)))</f>
        <v>#REF!</v>
      </c>
      <c r="CO196" s="75" t="e">
        <f>IF(OR(CN196="",$I196=""),"",IF(AND(CN196&lt;&gt;"",$CI196=CN196),INDEX(#REF!,MATCH($I196,#REF!,0),MATCH(CN$4,#REF!,0))+35,INDEX(#REF!,MATCH($I196,#REF!,0),MATCH(CN$4,#REF!,0))))</f>
        <v>#REF!</v>
      </c>
      <c r="CP196" s="180" t="e">
        <f t="shared" si="153"/>
        <v>#REF!</v>
      </c>
      <c r="CQ196" s="75">
        <v>1</v>
      </c>
      <c r="CR196" s="181" t="e">
        <f t="shared" si="154"/>
        <v>#REF!</v>
      </c>
      <c r="CS196" s="107" t="e">
        <f>IF(OR(O196="",TYPE(O196)&lt;&gt;1),"",IF(OR(BM196="",INDEX(#REF!,MATCH('一覧（改訂後・学校空調は中規模で表示ver）'!Q147,#REF!,0),MATCH(CS$4,#REF!,0))="",INDEX(#REF!,MATCH('一覧（改訂後・学校空調は中規模で表示ver）'!Q147,#REF!,0),MATCH(CS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S$4,#REF!,0))+$L196)))</f>
        <v>#REF!</v>
      </c>
      <c r="CT196" s="75" t="e">
        <f>IF(OR(CS196="",$I196=""),"",IF(BL196="中規模のみで残存維持",IF(AND($CI196=CS196,CS196&lt;&gt;""),INDEX(#REF!,MATCH($I196,#REF!,0),MATCH(CN$4,#REF!,0))+35,INDEX(#REF!,MATCH($I196,#REF!,0),MATCH(CN$4,#REF!,0))),IF(AND($CI196=CS196,CS196&lt;&gt;""),INDEX(#REF!,MATCH($I196,#REF!,0),MATCH(CI$4,#REF!,0))+35,INDEX(#REF!,MATCH($I196,#REF!,0),MATCH(CS$4,#REF!,0)))))</f>
        <v>#REF!</v>
      </c>
      <c r="CU196" s="180" t="e">
        <f t="shared" si="138"/>
        <v>#REF!</v>
      </c>
      <c r="CV196" s="75">
        <v>1</v>
      </c>
      <c r="CW196" s="181" t="e">
        <f t="shared" si="180"/>
        <v>#REF!</v>
      </c>
      <c r="CX196" s="107" t="e">
        <f>IF(OR(O196="",TYPE(O196)&lt;&gt;1),"",IF(OR(BM196="",,INDEX(#REF!,MATCH('一覧（改訂後・学校空調は中規模で表示ver）'!$Q147,#REF!,0),MATCH('一覧（改訂後・学校空調は中規模で表示ver）'!CX$4,#REF!,0))="",INDEX(#REF!,MATCH('一覧（改訂後・学校空調は中規模で表示ver）'!$Q147,#REF!,0),MATCH('一覧（改訂後・学校空調は中規模で表示ver）'!CX$4,#REF!,0))+L196&gt;=BM196),"",IF(OR(BL196="事後保全対応で更新",BL196="事後保全のみ更新せず"),"",INDEX(#REF!,MATCH('一覧（改訂後・学校空調は中規模で表示ver）'!$Q147,#REF!,0),MATCH('一覧（改訂後・学校空調は中規模で表示ver）'!CX$4,#REF!,0))+L196)))</f>
        <v>#REF!</v>
      </c>
      <c r="CY196" s="75" t="e">
        <f>IF(OR(CX196="",$I196=""),"",IF(AND(CX196&lt;&gt;"",$CI196=CX196),INDEX(#REF!,MATCH($I196,#REF!,0),MATCH(CI$4,#REF!,0))+35,INDEX(#REF!,MATCH($I196,#REF!,0),MATCH(CX$4,#REF!,0))))</f>
        <v>#REF!</v>
      </c>
      <c r="CZ196" s="180" t="e">
        <f t="shared" si="155"/>
        <v>#REF!</v>
      </c>
      <c r="DA196" s="75">
        <v>1</v>
      </c>
      <c r="DB196" s="182" t="e">
        <f t="shared" si="156"/>
        <v>#REF!</v>
      </c>
      <c r="DC196" s="109" t="str">
        <f t="shared" si="139"/>
        <v/>
      </c>
      <c r="DD196" s="76" t="str">
        <f t="shared" si="150"/>
        <v/>
      </c>
      <c r="DE196" s="82">
        <v>1</v>
      </c>
      <c r="DF196" s="183" t="str">
        <f t="shared" si="140"/>
        <v/>
      </c>
      <c r="DG196" s="85" t="str">
        <f>IF($DC196="","",INDEX(#REF!,MATCH($I196,#REF!,0),MATCH(DC$4,#REF!,0)))</f>
        <v/>
      </c>
      <c r="DH196" s="184" t="str">
        <f t="shared" si="157"/>
        <v/>
      </c>
      <c r="DI196" s="77">
        <v>3</v>
      </c>
      <c r="DJ196" s="185" t="str">
        <f t="shared" si="158"/>
        <v/>
      </c>
      <c r="DK196" s="78" t="str">
        <f t="shared" si="159"/>
        <v/>
      </c>
      <c r="DL196" s="75" t="str">
        <f>IF(OR(DK196="",$I196=""),"",IF(AND(DK196&lt;&gt;"",$CI196=DK196),INDEX(#REF!,MATCH($I196,#REF!,0),MATCH(DL$4,#REF!,0))+35,INDEX(#REF!,MATCH($I196,#REF!,0),MATCH(DL$4,#REF!,0))))</f>
        <v/>
      </c>
      <c r="DM196" s="180" t="str">
        <f t="shared" si="160"/>
        <v/>
      </c>
      <c r="DN196" s="75">
        <v>1</v>
      </c>
      <c r="DO196" s="181" t="str">
        <f t="shared" si="161"/>
        <v/>
      </c>
      <c r="DP196" s="78" t="str">
        <f t="shared" si="162"/>
        <v/>
      </c>
      <c r="DQ196" s="75" t="str">
        <f>IF(OR(DP196="",$I196=""),"",IF(AND($BM196=DP196,DP196&lt;&gt;""),INDEX(#REF!,MATCH($I196,#REF!,0),MATCH(DQ$4,#REF!,0))+35,INDEX(#REF!,MATCH($I196,#REF!,0),MATCH(DQ$4,#REF!,0))))</f>
        <v/>
      </c>
      <c r="DR196" s="180" t="str">
        <f t="shared" si="163"/>
        <v/>
      </c>
      <c r="DS196" s="75">
        <v>1</v>
      </c>
      <c r="DT196" s="181" t="str">
        <f t="shared" si="164"/>
        <v/>
      </c>
      <c r="DU196" s="78" t="str">
        <f t="shared" si="165"/>
        <v/>
      </c>
      <c r="DV196" s="75" t="str">
        <f>IF(OR(DU196="",$I196=""),"",IF(AND(DU196&lt;&gt;"",$CI196=DU196),INDEX(#REF!,MATCH($I196,#REF!,0),MATCH(DV$4,#REF!,0))+35,INDEX(#REF!,MATCH($I196,#REF!,0),MATCH(DV$4,#REF!,0))))</f>
        <v/>
      </c>
      <c r="DW196" s="180" t="str">
        <f t="shared" si="166"/>
        <v/>
      </c>
      <c r="DX196" s="75">
        <v>1</v>
      </c>
      <c r="DY196" s="154" t="str">
        <f t="shared" si="167"/>
        <v/>
      </c>
      <c r="DZ196" s="508"/>
      <c r="EA196" s="812"/>
      <c r="EB196" s="838"/>
      <c r="EC196" s="838"/>
      <c r="ED196" s="839"/>
      <c r="EE196" s="855"/>
      <c r="EF196" s="791"/>
      <c r="EG196" s="792"/>
      <c r="EH196" s="792"/>
      <c r="EI196" s="792"/>
      <c r="EJ196" s="790"/>
      <c r="EK196" s="791"/>
      <c r="EL196" s="779"/>
      <c r="EM196" s="779"/>
      <c r="EN196" s="779"/>
      <c r="EO196" s="771"/>
      <c r="EP196" s="765"/>
      <c r="EQ196" s="835"/>
      <c r="ER196" s="779"/>
      <c r="ES196" s="788"/>
      <c r="ET196" s="789"/>
      <c r="EU196" s="787"/>
      <c r="EV196" s="788"/>
      <c r="EW196" s="788"/>
      <c r="EX196" s="788"/>
      <c r="EY196" s="789"/>
      <c r="EZ196" s="787"/>
      <c r="FA196" s="788"/>
      <c r="FB196" s="788"/>
      <c r="FC196" s="788"/>
      <c r="FD196" s="789"/>
      <c r="FE196" s="787"/>
      <c r="FF196" s="792"/>
      <c r="FG196" s="792"/>
      <c r="FH196" s="788"/>
      <c r="FI196" s="789"/>
      <c r="FJ196" s="867"/>
      <c r="FK196" s="838"/>
      <c r="FL196" s="838"/>
      <c r="FM196" s="838"/>
      <c r="FN196" s="993"/>
      <c r="FO196" s="210"/>
      <c r="FP196" s="43"/>
      <c r="FQ196" s="43"/>
      <c r="FR196" s="55" t="str">
        <f t="shared" si="141"/>
        <v/>
      </c>
      <c r="FS196" s="43"/>
      <c r="FT196" s="56" t="str">
        <f>IF(AR196="","",INDEX($FZ$2:$GD$2,2,MATCH(AR196,#REF!,0)))</f>
        <v/>
      </c>
      <c r="FU196" s="57" t="str">
        <f>IF(AS196="","",INDEX($FZ$2:$GD$2,2,MATCH(AS196,#REF!,0)))</f>
        <v/>
      </c>
      <c r="FV196" s="57" t="str">
        <f>IF(AT196="","",INDEX($FZ$2:$GD$2,2,MATCH(AT196,#REF!,0)))</f>
        <v/>
      </c>
      <c r="FW196" s="57" t="str">
        <f>IF(AU196="","",INDEX($FZ$2:$GD$2,2,MATCH(AU196,#REF!,0)))</f>
        <v/>
      </c>
      <c r="FX196" s="57" t="str">
        <f>IF(AV196="","",INDEX($FZ$2:$GD$2,2,MATCH(AV196,#REF!,0)))</f>
        <v/>
      </c>
      <c r="FY196" s="57" t="str">
        <f>IF(AW196="","",INDEX($FZ$2:$GD$2,2,MATCH(AW196,#REF!,0)))</f>
        <v/>
      </c>
      <c r="FZ196" s="57" t="str">
        <f>IF(AX196="","",INDEX($FZ$2:$GD$2,2,MATCH(AX196,#REF!,0)))</f>
        <v/>
      </c>
      <c r="GA196" s="57" t="str">
        <f>IF(AY196="","",INDEX($FZ$2:$GD$2,2,MATCH(AY196,#REF!,0)))</f>
        <v/>
      </c>
      <c r="GB196" s="57" t="str">
        <f>IF(AZ196="","",INDEX($FZ$2:$GD$2,2,MATCH(AZ196,#REF!,0)))</f>
        <v/>
      </c>
      <c r="GC196" s="58" t="str">
        <f>IF(BA196="","",INDEX($FZ$2:$GD$2,2,MATCH(BA196,#REF!,0)))</f>
        <v/>
      </c>
      <c r="GD196" s="59" t="e">
        <f>SUMPRODUCT(FT196:GC196,#REF!)</f>
        <v>#REF!</v>
      </c>
      <c r="GE196" s="43"/>
      <c r="GF196" s="88" t="str">
        <f t="shared" si="142"/>
        <v/>
      </c>
      <c r="GG196" s="88" t="e">
        <f t="shared" si="143"/>
        <v>#REF!</v>
      </c>
      <c r="GH196" s="88" t="e">
        <f t="shared" si="144"/>
        <v>#REF!</v>
      </c>
      <c r="GI196" s="87" t="e">
        <f t="shared" si="145"/>
        <v>#REF!</v>
      </c>
      <c r="GJ196" s="87" t="str">
        <f t="shared" si="146"/>
        <v/>
      </c>
      <c r="GK196" s="87" t="str">
        <f t="shared" si="147"/>
        <v/>
      </c>
      <c r="GL196" s="87" t="str">
        <f t="shared" si="148"/>
        <v/>
      </c>
      <c r="GM196" s="87" t="str">
        <f t="shared" si="149"/>
        <v/>
      </c>
    </row>
    <row r="197" spans="1:195" s="13" customFormat="1" ht="22.5" customHeight="1">
      <c r="A197" s="1014"/>
      <c r="B197" s="166"/>
      <c r="C197" s="494"/>
      <c r="D197" s="660" t="s">
        <v>374</v>
      </c>
      <c r="E197" s="991" t="s">
        <v>237</v>
      </c>
      <c r="F197" s="688"/>
      <c r="G197" s="688"/>
      <c r="H197" s="688">
        <v>1</v>
      </c>
      <c r="I197" s="663" t="s">
        <v>358</v>
      </c>
      <c r="J197" s="167"/>
      <c r="K197" s="165"/>
      <c r="L197" s="662">
        <v>1987</v>
      </c>
      <c r="M197" s="167" t="str">
        <f t="shared" si="151"/>
        <v>昭62</v>
      </c>
      <c r="N197" s="665">
        <f t="shared" si="183"/>
        <v>33</v>
      </c>
      <c r="O197" s="998">
        <v>57</v>
      </c>
      <c r="P197" s="693" t="s">
        <v>70</v>
      </c>
      <c r="Q197" s="68"/>
      <c r="R197" s="168"/>
      <c r="S197" s="168"/>
      <c r="T197" s="169"/>
      <c r="U197" s="461" t="e">
        <f t="shared" si="168"/>
        <v>#DIV/0!</v>
      </c>
      <c r="V197" s="461" t="e">
        <f t="shared" si="169"/>
        <v>#DIV/0!</v>
      </c>
      <c r="W197" s="462" t="e">
        <f t="shared" si="170"/>
        <v>#DIV/0!</v>
      </c>
      <c r="X197" s="68"/>
      <c r="Y197" s="68"/>
      <c r="Z197" s="68"/>
      <c r="AA197" s="68"/>
      <c r="AB197" s="68"/>
      <c r="AC197" s="79" t="str">
        <f t="shared" si="171"/>
        <v>7: 100㎡未満</v>
      </c>
      <c r="AD197" s="69"/>
      <c r="AE197" s="69" t="str">
        <f t="shared" si="172"/>
        <v/>
      </c>
      <c r="AF197" s="170"/>
      <c r="AG197" s="170"/>
      <c r="AH197" s="171"/>
      <c r="AI197" s="170"/>
      <c r="AJ197" s="170"/>
      <c r="AK197" s="170"/>
      <c r="AL197" s="172"/>
      <c r="AM197" s="172"/>
      <c r="AN197" s="172"/>
      <c r="AO197" s="172"/>
      <c r="AP197" s="173"/>
      <c r="AQ197" s="463" t="str">
        <f t="shared" si="173"/>
        <v/>
      </c>
      <c r="AR197" s="464"/>
      <c r="AS197" s="464"/>
      <c r="AT197" s="464"/>
      <c r="AU197" s="464"/>
      <c r="AV197" s="464"/>
      <c r="AW197" s="464"/>
      <c r="AX197" s="464"/>
      <c r="AY197" s="464"/>
      <c r="AZ197" s="464"/>
      <c r="BA197" s="464"/>
      <c r="BB197" s="68">
        <f t="shared" si="174"/>
        <v>28</v>
      </c>
      <c r="BC197" s="68"/>
      <c r="BD197" s="68">
        <f t="shared" si="175"/>
        <v>28</v>
      </c>
      <c r="BE197" s="69" t="e">
        <f t="shared" si="181"/>
        <v>#REF!</v>
      </c>
      <c r="BF197" s="146"/>
      <c r="BG197" s="465"/>
      <c r="BH197" s="466"/>
      <c r="BI197" s="174"/>
      <c r="BJ197" s="175"/>
      <c r="BK197" s="467"/>
      <c r="BL197" s="465"/>
      <c r="BM197" s="441" t="str">
        <f t="shared" si="177"/>
        <v/>
      </c>
      <c r="BN197" s="663" t="s">
        <v>70</v>
      </c>
      <c r="BO197" s="663">
        <v>1</v>
      </c>
      <c r="BP197" s="441"/>
      <c r="BQ197" s="441"/>
      <c r="BR197" s="663"/>
      <c r="BS197" s="663"/>
      <c r="BT197" s="663"/>
      <c r="BU197" s="663"/>
      <c r="BV197" s="663"/>
      <c r="BW197" s="663"/>
      <c r="BX197" s="663"/>
      <c r="BY197" s="663"/>
      <c r="BZ197" s="441"/>
      <c r="CA197" s="695"/>
      <c r="CB197" s="696"/>
      <c r="CC197" s="499"/>
      <c r="CD197" s="192">
        <v>1</v>
      </c>
      <c r="CE197" s="177" t="str">
        <f>IF($I197="","",IFERROR(INDEX(#REF!,MATCH('一覧（改訂後・学校空調は中規模で表示ver）'!$I148,#REF!,0),MATCH($CD$4,#REF!,0)),""))</f>
        <v/>
      </c>
      <c r="CF197" s="178" t="str">
        <f t="shared" si="179"/>
        <v/>
      </c>
      <c r="CG197" s="176" t="str">
        <f t="shared" si="135"/>
        <v/>
      </c>
      <c r="CH197" s="179"/>
      <c r="CI197" s="106" t="str">
        <f t="shared" si="136"/>
        <v/>
      </c>
      <c r="CJ197" s="75" t="str">
        <f>IF(OR($CI197="",$I197=""),"",INDEX(#REF!,MATCH($I197,#REF!,0),MATCH(CI$4,#REF!,0)))</f>
        <v/>
      </c>
      <c r="CK197" s="180" t="str">
        <f t="shared" si="137"/>
        <v/>
      </c>
      <c r="CL197" s="75">
        <v>1</v>
      </c>
      <c r="CM197" s="181" t="str">
        <f t="shared" si="152"/>
        <v/>
      </c>
      <c r="CN197" s="107" t="e">
        <f>IF(OR(O197="",TYPE(O197)&lt;&gt;1),"",IF(OR(BM197="",INDEX(#REF!,MATCH('一覧（改訂後・学校空調は中規模で表示ver）'!$Q148,#REF!,0),MATCH('一覧（改訂後・学校空調は中規模で表示ver）'!CN$4,#REF!,0))="",INDEX(#REF!,MATCH('一覧（改訂後・学校空調は中規模で表示ver）'!$Q148,#REF!,0),MATCH('一覧（改訂後・学校空調は中規模で表示ver）'!CN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N$4,#REF!,0))+$L197)))</f>
        <v>#REF!</v>
      </c>
      <c r="CO197" s="75" t="e">
        <f>IF(OR(CN197="",$I197=""),"",IF(AND(CN197&lt;&gt;"",$CI197=CN197),INDEX(#REF!,MATCH($I197,#REF!,0),MATCH(CN$4,#REF!,0))+35,INDEX(#REF!,MATCH($I197,#REF!,0),MATCH(CN$4,#REF!,0))))</f>
        <v>#REF!</v>
      </c>
      <c r="CP197" s="180" t="e">
        <f t="shared" si="153"/>
        <v>#REF!</v>
      </c>
      <c r="CQ197" s="75">
        <v>1</v>
      </c>
      <c r="CR197" s="181" t="e">
        <f t="shared" si="154"/>
        <v>#REF!</v>
      </c>
      <c r="CS197" s="107" t="e">
        <f>IF(OR(O197="",TYPE(O197)&lt;&gt;1),"",IF(OR(BM197="",INDEX(#REF!,MATCH('一覧（改訂後・学校空調は中規模で表示ver）'!Q148,#REF!,0),MATCH(CS$4,#REF!,0))="",INDEX(#REF!,MATCH('一覧（改訂後・学校空調は中規模で表示ver）'!Q148,#REF!,0),MATCH(CS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S$4,#REF!,0))+$L197)))</f>
        <v>#REF!</v>
      </c>
      <c r="CT197" s="75" t="e">
        <f>IF(OR(CS197="",$I197=""),"",IF(BL197="中規模のみで残存維持",IF(AND($CI197=CS197,CS197&lt;&gt;""),INDEX(#REF!,MATCH($I197,#REF!,0),MATCH(CN$4,#REF!,0))+35,INDEX(#REF!,MATCH($I197,#REF!,0),MATCH(CN$4,#REF!,0))),IF(AND($CI197=CS197,CS197&lt;&gt;""),INDEX(#REF!,MATCH($I197,#REF!,0),MATCH(CI$4,#REF!,0))+35,INDEX(#REF!,MATCH($I197,#REF!,0),MATCH(CS$4,#REF!,0)))))</f>
        <v>#REF!</v>
      </c>
      <c r="CU197" s="180" t="e">
        <f t="shared" si="138"/>
        <v>#REF!</v>
      </c>
      <c r="CV197" s="75">
        <v>1</v>
      </c>
      <c r="CW197" s="181" t="e">
        <f t="shared" si="180"/>
        <v>#REF!</v>
      </c>
      <c r="CX197" s="107" t="e">
        <f>IF(OR(O197="",TYPE(O197)&lt;&gt;1),"",IF(OR(BM197="",,INDEX(#REF!,MATCH('一覧（改訂後・学校空調は中規模で表示ver）'!$Q148,#REF!,0),MATCH('一覧（改訂後・学校空調は中規模で表示ver）'!CX$4,#REF!,0))="",INDEX(#REF!,MATCH('一覧（改訂後・学校空調は中規模で表示ver）'!$Q148,#REF!,0),MATCH('一覧（改訂後・学校空調は中規模で表示ver）'!CX$4,#REF!,0))+L197&gt;=BM197),"",IF(OR(BL197="事後保全対応で更新",BL197="事後保全のみ更新せず"),"",INDEX(#REF!,MATCH('一覧（改訂後・学校空調は中規模で表示ver）'!$Q148,#REF!,0),MATCH('一覧（改訂後・学校空調は中規模で表示ver）'!CX$4,#REF!,0))+L197)))</f>
        <v>#REF!</v>
      </c>
      <c r="CY197" s="75" t="e">
        <f>IF(OR(CX197="",$I197=""),"",IF(AND(CX197&lt;&gt;"",$CI197=CX197),INDEX(#REF!,MATCH($I197,#REF!,0),MATCH(CI$4,#REF!,0))+35,INDEX(#REF!,MATCH($I197,#REF!,0),MATCH(CX$4,#REF!,0))))</f>
        <v>#REF!</v>
      </c>
      <c r="CZ197" s="180" t="e">
        <f t="shared" si="155"/>
        <v>#REF!</v>
      </c>
      <c r="DA197" s="75">
        <v>1</v>
      </c>
      <c r="DB197" s="182" t="e">
        <f t="shared" si="156"/>
        <v>#REF!</v>
      </c>
      <c r="DC197" s="109" t="str">
        <f t="shared" si="139"/>
        <v/>
      </c>
      <c r="DD197" s="76" t="str">
        <f t="shared" si="150"/>
        <v/>
      </c>
      <c r="DE197" s="82">
        <v>1</v>
      </c>
      <c r="DF197" s="183" t="str">
        <f t="shared" si="140"/>
        <v/>
      </c>
      <c r="DG197" s="85" t="str">
        <f>IF($DC197="","",INDEX(#REF!,MATCH($I197,#REF!,0),MATCH(DC$4,#REF!,0)))</f>
        <v/>
      </c>
      <c r="DH197" s="184" t="str">
        <f t="shared" si="157"/>
        <v/>
      </c>
      <c r="DI197" s="77">
        <v>3</v>
      </c>
      <c r="DJ197" s="185" t="str">
        <f t="shared" si="158"/>
        <v/>
      </c>
      <c r="DK197" s="78" t="str">
        <f t="shared" si="159"/>
        <v/>
      </c>
      <c r="DL197" s="75" t="str">
        <f>IF(OR(DK197="",$I197=""),"",IF(AND(DK197&lt;&gt;"",$CI197=DK197),INDEX(#REF!,MATCH($I197,#REF!,0),MATCH(DL$4,#REF!,0))+35,INDEX(#REF!,MATCH($I197,#REF!,0),MATCH(DL$4,#REF!,0))))</f>
        <v/>
      </c>
      <c r="DM197" s="180" t="str">
        <f t="shared" si="160"/>
        <v/>
      </c>
      <c r="DN197" s="75">
        <v>1</v>
      </c>
      <c r="DO197" s="181" t="str">
        <f t="shared" si="161"/>
        <v/>
      </c>
      <c r="DP197" s="78" t="str">
        <f t="shared" si="162"/>
        <v/>
      </c>
      <c r="DQ197" s="75" t="str">
        <f>IF(OR(DP197="",$I197=""),"",IF(AND($BM197=DP197,DP197&lt;&gt;""),INDEX(#REF!,MATCH($I197,#REF!,0),MATCH(DQ$4,#REF!,0))+35,INDEX(#REF!,MATCH($I197,#REF!,0),MATCH(DQ$4,#REF!,0))))</f>
        <v/>
      </c>
      <c r="DR197" s="180" t="str">
        <f t="shared" si="163"/>
        <v/>
      </c>
      <c r="DS197" s="75">
        <v>1</v>
      </c>
      <c r="DT197" s="181" t="str">
        <f t="shared" si="164"/>
        <v/>
      </c>
      <c r="DU197" s="78" t="str">
        <f t="shared" si="165"/>
        <v/>
      </c>
      <c r="DV197" s="75" t="str">
        <f>IF(OR(DU197="",$I197=""),"",IF(AND(DU197&lt;&gt;"",$CI197=DU197),INDEX(#REF!,MATCH($I197,#REF!,0),MATCH(DV$4,#REF!,0))+35,INDEX(#REF!,MATCH($I197,#REF!,0),MATCH(DV$4,#REF!,0))))</f>
        <v/>
      </c>
      <c r="DW197" s="180" t="str">
        <f t="shared" si="166"/>
        <v/>
      </c>
      <c r="DX197" s="75">
        <v>1</v>
      </c>
      <c r="DY197" s="154" t="str">
        <f t="shared" si="167"/>
        <v/>
      </c>
      <c r="DZ197" s="508"/>
      <c r="EA197" s="812"/>
      <c r="EB197" s="838"/>
      <c r="EC197" s="838"/>
      <c r="ED197" s="839"/>
      <c r="EE197" s="855"/>
      <c r="EF197" s="791"/>
      <c r="EG197" s="792"/>
      <c r="EH197" s="792"/>
      <c r="EI197" s="792"/>
      <c r="EJ197" s="803"/>
      <c r="EK197" s="791"/>
      <c r="EL197" s="792"/>
      <c r="EM197" s="792"/>
      <c r="EN197" s="835"/>
      <c r="EO197" s="804"/>
      <c r="EP197" s="890"/>
      <c r="EQ197" s="835"/>
      <c r="ER197" s="835"/>
      <c r="ES197" s="788"/>
      <c r="ET197" s="789"/>
      <c r="EU197" s="787"/>
      <c r="EV197" s="788"/>
      <c r="EW197" s="788"/>
      <c r="EX197" s="788"/>
      <c r="EY197" s="789"/>
      <c r="EZ197" s="787"/>
      <c r="FA197" s="788"/>
      <c r="FB197" s="788"/>
      <c r="FC197" s="788"/>
      <c r="FD197" s="789"/>
      <c r="FE197" s="787"/>
      <c r="FF197" s="792"/>
      <c r="FG197" s="792"/>
      <c r="FH197" s="788"/>
      <c r="FI197" s="789"/>
      <c r="FJ197" s="867"/>
      <c r="FK197" s="806"/>
      <c r="FL197" s="806"/>
      <c r="FM197" s="806"/>
      <c r="FN197" s="994"/>
      <c r="FO197" s="210"/>
      <c r="FP197" s="43"/>
      <c r="FQ197" s="43"/>
      <c r="FR197" s="55" t="str">
        <f t="shared" si="141"/>
        <v/>
      </c>
      <c r="FS197" s="43"/>
      <c r="FT197" s="56" t="str">
        <f>IF(AR197="","",INDEX($FZ$2:$GD$2,2,MATCH(AR197,#REF!,0)))</f>
        <v/>
      </c>
      <c r="FU197" s="57" t="str">
        <f>IF(AS197="","",INDEX($FZ$2:$GD$2,2,MATCH(AS197,#REF!,0)))</f>
        <v/>
      </c>
      <c r="FV197" s="57" t="str">
        <f>IF(AT197="","",INDEX($FZ$2:$GD$2,2,MATCH(AT197,#REF!,0)))</f>
        <v/>
      </c>
      <c r="FW197" s="57" t="str">
        <f>IF(AU197="","",INDEX($FZ$2:$GD$2,2,MATCH(AU197,#REF!,0)))</f>
        <v/>
      </c>
      <c r="FX197" s="57" t="str">
        <f>IF(AV197="","",INDEX($FZ$2:$GD$2,2,MATCH(AV197,#REF!,0)))</f>
        <v/>
      </c>
      <c r="FY197" s="57" t="str">
        <f>IF(AW197="","",INDEX($FZ$2:$GD$2,2,MATCH(AW197,#REF!,0)))</f>
        <v/>
      </c>
      <c r="FZ197" s="57" t="str">
        <f>IF(AX197="","",INDEX($FZ$2:$GD$2,2,MATCH(AX197,#REF!,0)))</f>
        <v/>
      </c>
      <c r="GA197" s="57" t="str">
        <f>IF(AY197="","",INDEX($FZ$2:$GD$2,2,MATCH(AY197,#REF!,0)))</f>
        <v/>
      </c>
      <c r="GB197" s="57" t="str">
        <f>IF(AZ197="","",INDEX($FZ$2:$GD$2,2,MATCH(AZ197,#REF!,0)))</f>
        <v/>
      </c>
      <c r="GC197" s="58" t="str">
        <f>IF(BA197="","",INDEX($FZ$2:$GD$2,2,MATCH(BA197,#REF!,0)))</f>
        <v/>
      </c>
      <c r="GD197" s="59" t="e">
        <f>SUMPRODUCT(FT197:GC197,#REF!)</f>
        <v>#REF!</v>
      </c>
      <c r="GE197" s="43"/>
      <c r="GF197" s="88" t="str">
        <f t="shared" si="142"/>
        <v/>
      </c>
      <c r="GG197" s="88" t="e">
        <f t="shared" si="143"/>
        <v>#REF!</v>
      </c>
      <c r="GH197" s="88" t="e">
        <f t="shared" si="144"/>
        <v>#REF!</v>
      </c>
      <c r="GI197" s="87" t="e">
        <f t="shared" si="145"/>
        <v>#REF!</v>
      </c>
      <c r="GJ197" s="87" t="str">
        <f t="shared" si="146"/>
        <v/>
      </c>
      <c r="GK197" s="87" t="str">
        <f t="shared" si="147"/>
        <v/>
      </c>
      <c r="GL197" s="87" t="str">
        <f t="shared" si="148"/>
        <v/>
      </c>
      <c r="GM197" s="87" t="str">
        <f t="shared" si="149"/>
        <v/>
      </c>
    </row>
    <row r="198" spans="1:195" s="13" customFormat="1" ht="22.5" customHeight="1">
      <c r="A198" s="1014"/>
      <c r="B198" s="166"/>
      <c r="C198" s="494"/>
      <c r="D198" s="660" t="s">
        <v>374</v>
      </c>
      <c r="E198" s="991" t="s">
        <v>238</v>
      </c>
      <c r="F198" s="688">
        <v>1</v>
      </c>
      <c r="G198" s="688">
        <v>1</v>
      </c>
      <c r="H198" s="688">
        <v>1</v>
      </c>
      <c r="I198" s="663" t="s">
        <v>358</v>
      </c>
      <c r="J198" s="167"/>
      <c r="K198" s="165"/>
      <c r="L198" s="662">
        <v>1983</v>
      </c>
      <c r="M198" s="167" t="str">
        <f t="shared" si="151"/>
        <v>昭58</v>
      </c>
      <c r="N198" s="665">
        <f t="shared" si="183"/>
        <v>37</v>
      </c>
      <c r="O198" s="995">
        <v>1463</v>
      </c>
      <c r="P198" s="693" t="s">
        <v>68</v>
      </c>
      <c r="Q198" s="68"/>
      <c r="R198" s="168"/>
      <c r="S198" s="168"/>
      <c r="T198" s="169"/>
      <c r="U198" s="461" t="e">
        <f t="shared" si="168"/>
        <v>#DIV/0!</v>
      </c>
      <c r="V198" s="461" t="e">
        <f t="shared" si="169"/>
        <v>#DIV/0!</v>
      </c>
      <c r="W198" s="462" t="e">
        <f t="shared" si="170"/>
        <v>#DIV/0!</v>
      </c>
      <c r="X198" s="68"/>
      <c r="Y198" s="68"/>
      <c r="Z198" s="68"/>
      <c r="AA198" s="68"/>
      <c r="AB198" s="68"/>
      <c r="AC198" s="79" t="str">
        <f t="shared" si="171"/>
        <v>3: 1,000㎡以上</v>
      </c>
      <c r="AD198" s="69"/>
      <c r="AE198" s="69" t="str">
        <f t="shared" si="172"/>
        <v/>
      </c>
      <c r="AF198" s="170"/>
      <c r="AG198" s="170"/>
      <c r="AH198" s="171"/>
      <c r="AI198" s="170"/>
      <c r="AJ198" s="170"/>
      <c r="AK198" s="170"/>
      <c r="AL198" s="172"/>
      <c r="AM198" s="172"/>
      <c r="AN198" s="172"/>
      <c r="AO198" s="172"/>
      <c r="AP198" s="173"/>
      <c r="AQ198" s="463" t="str">
        <f t="shared" si="173"/>
        <v/>
      </c>
      <c r="AR198" s="464"/>
      <c r="AS198" s="464"/>
      <c r="AT198" s="464"/>
      <c r="AU198" s="464"/>
      <c r="AV198" s="464"/>
      <c r="AW198" s="464"/>
      <c r="AX198" s="464"/>
      <c r="AY198" s="464"/>
      <c r="AZ198" s="464"/>
      <c r="BA198" s="464"/>
      <c r="BB198" s="68">
        <f t="shared" si="174"/>
        <v>32</v>
      </c>
      <c r="BC198" s="68"/>
      <c r="BD198" s="68">
        <f t="shared" si="175"/>
        <v>32</v>
      </c>
      <c r="BE198" s="69" t="e">
        <f t="shared" si="181"/>
        <v>#REF!</v>
      </c>
      <c r="BF198" s="146"/>
      <c r="BG198" s="465"/>
      <c r="BH198" s="466"/>
      <c r="BI198" s="174"/>
      <c r="BJ198" s="175"/>
      <c r="BK198" s="467"/>
      <c r="BL198" s="465"/>
      <c r="BM198" s="441" t="str">
        <f t="shared" si="177"/>
        <v/>
      </c>
      <c r="BN198" s="663" t="s">
        <v>68</v>
      </c>
      <c r="BO198" s="663">
        <v>2</v>
      </c>
      <c r="BP198" s="441"/>
      <c r="BQ198" s="441"/>
      <c r="BR198" s="663"/>
      <c r="BS198" s="663"/>
      <c r="BT198" s="663"/>
      <c r="BU198" s="663"/>
      <c r="BV198" s="663"/>
      <c r="BW198" s="663"/>
      <c r="BX198" s="663"/>
      <c r="BY198" s="663"/>
      <c r="BZ198" s="441"/>
      <c r="CA198" s="695"/>
      <c r="CB198" s="696"/>
      <c r="CC198" s="499"/>
      <c r="CD198" s="192">
        <v>1</v>
      </c>
      <c r="CE198" s="177" t="str">
        <f>IF($I198="","",IFERROR(INDEX(#REF!,MATCH('一覧（改訂後・学校空調は中規模で表示ver）'!$I149,#REF!,0),MATCH($CD$4,#REF!,0)),""))</f>
        <v/>
      </c>
      <c r="CF198" s="178" t="str">
        <f t="shared" si="179"/>
        <v/>
      </c>
      <c r="CG198" s="176" t="str">
        <f t="shared" si="135"/>
        <v/>
      </c>
      <c r="CH198" s="179"/>
      <c r="CI198" s="106" t="str">
        <f t="shared" si="136"/>
        <v/>
      </c>
      <c r="CJ198" s="75" t="str">
        <f>IF(OR($CI198="",$I198=""),"",INDEX(#REF!,MATCH($I198,#REF!,0),MATCH(CI$4,#REF!,0)))</f>
        <v/>
      </c>
      <c r="CK198" s="180" t="str">
        <f t="shared" si="137"/>
        <v/>
      </c>
      <c r="CL198" s="75">
        <v>1</v>
      </c>
      <c r="CM198" s="181" t="str">
        <f t="shared" si="152"/>
        <v/>
      </c>
      <c r="CN198" s="107" t="e">
        <f>IF(OR(O198="",TYPE(O198)&lt;&gt;1),"",IF(OR(BM198="",INDEX(#REF!,MATCH('一覧（改訂後・学校空調は中規模で表示ver）'!$Q149,#REF!,0),MATCH('一覧（改訂後・学校空調は中規模で表示ver）'!CN$4,#REF!,0))="",INDEX(#REF!,MATCH('一覧（改訂後・学校空調は中規模で表示ver）'!$Q149,#REF!,0),MATCH('一覧（改訂後・学校空調は中規模で表示ver）'!CN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N$4,#REF!,0))+$L198)))</f>
        <v>#REF!</v>
      </c>
      <c r="CO198" s="75" t="e">
        <f>IF(OR(CN198="",$I198=""),"",IF(AND(CN198&lt;&gt;"",$CI198=CN198),INDEX(#REF!,MATCH($I198,#REF!,0),MATCH(CN$4,#REF!,0))+35,INDEX(#REF!,MATCH($I198,#REF!,0),MATCH(CN$4,#REF!,0))))</f>
        <v>#REF!</v>
      </c>
      <c r="CP198" s="180" t="e">
        <f t="shared" si="153"/>
        <v>#REF!</v>
      </c>
      <c r="CQ198" s="75">
        <v>1</v>
      </c>
      <c r="CR198" s="181" t="e">
        <f t="shared" si="154"/>
        <v>#REF!</v>
      </c>
      <c r="CS198" s="107" t="e">
        <f>IF(OR(O198="",TYPE(O198)&lt;&gt;1),"",IF(OR(BM198="",INDEX(#REF!,MATCH('一覧（改訂後・学校空調は中規模で表示ver）'!Q149,#REF!,0),MATCH(CS$4,#REF!,0))="",INDEX(#REF!,MATCH('一覧（改訂後・学校空調は中規模で表示ver）'!Q149,#REF!,0),MATCH(CS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S$4,#REF!,0))+$L198)))</f>
        <v>#REF!</v>
      </c>
      <c r="CT198" s="75" t="e">
        <f>IF(OR(CS198="",$I198=""),"",IF(BL198="中規模のみで残存維持",IF(AND($CI198=CS198,CS198&lt;&gt;""),INDEX(#REF!,MATCH($I198,#REF!,0),MATCH(CN$4,#REF!,0))+35,INDEX(#REF!,MATCH($I198,#REF!,0),MATCH(CN$4,#REF!,0))),IF(AND($CI198=CS198,CS198&lt;&gt;""),INDEX(#REF!,MATCH($I198,#REF!,0),MATCH(CI$4,#REF!,0))+35,INDEX(#REF!,MATCH($I198,#REF!,0),MATCH(CS$4,#REF!,0)))))</f>
        <v>#REF!</v>
      </c>
      <c r="CU198" s="180" t="e">
        <f t="shared" si="138"/>
        <v>#REF!</v>
      </c>
      <c r="CV198" s="75">
        <v>1</v>
      </c>
      <c r="CW198" s="181" t="e">
        <f t="shared" si="180"/>
        <v>#REF!</v>
      </c>
      <c r="CX198" s="107" t="e">
        <f>IF(OR(O198="",TYPE(O198)&lt;&gt;1),"",IF(OR(BM198="",,INDEX(#REF!,MATCH('一覧（改訂後・学校空調は中規模で表示ver）'!$Q149,#REF!,0),MATCH('一覧（改訂後・学校空調は中規模で表示ver）'!CX$4,#REF!,0))="",INDEX(#REF!,MATCH('一覧（改訂後・学校空調は中規模で表示ver）'!$Q149,#REF!,0),MATCH('一覧（改訂後・学校空調は中規模で表示ver）'!CX$4,#REF!,0))+L198&gt;=BM198),"",IF(OR(BL198="事後保全対応で更新",BL198="事後保全のみ更新せず"),"",INDEX(#REF!,MATCH('一覧（改訂後・学校空調は中規模で表示ver）'!$Q149,#REF!,0),MATCH('一覧（改訂後・学校空調は中規模で表示ver）'!CX$4,#REF!,0))+L198)))</f>
        <v>#REF!</v>
      </c>
      <c r="CY198" s="75" t="e">
        <f>IF(OR(CX198="",$I198=""),"",IF(AND(CX198&lt;&gt;"",$CI198=CX198),INDEX(#REF!,MATCH($I198,#REF!,0),MATCH(CI$4,#REF!,0))+35,INDEX(#REF!,MATCH($I198,#REF!,0),MATCH(CX$4,#REF!,0))))</f>
        <v>#REF!</v>
      </c>
      <c r="CZ198" s="180" t="e">
        <f t="shared" si="155"/>
        <v>#REF!</v>
      </c>
      <c r="DA198" s="75">
        <v>1</v>
      </c>
      <c r="DB198" s="182" t="e">
        <f t="shared" si="156"/>
        <v>#REF!</v>
      </c>
      <c r="DC198" s="109" t="str">
        <f t="shared" si="139"/>
        <v/>
      </c>
      <c r="DD198" s="76" t="str">
        <f t="shared" si="150"/>
        <v/>
      </c>
      <c r="DE198" s="82">
        <v>1</v>
      </c>
      <c r="DF198" s="183" t="str">
        <f t="shared" si="140"/>
        <v/>
      </c>
      <c r="DG198" s="85" t="str">
        <f>IF($DC198="","",INDEX(#REF!,MATCH($I198,#REF!,0),MATCH(DC$4,#REF!,0)))</f>
        <v/>
      </c>
      <c r="DH198" s="184" t="str">
        <f t="shared" si="157"/>
        <v/>
      </c>
      <c r="DI198" s="77">
        <v>3</v>
      </c>
      <c r="DJ198" s="185" t="str">
        <f t="shared" si="158"/>
        <v/>
      </c>
      <c r="DK198" s="78" t="str">
        <f t="shared" si="159"/>
        <v/>
      </c>
      <c r="DL198" s="75" t="str">
        <f>IF(OR(DK198="",$I198=""),"",IF(AND(DK198&lt;&gt;"",$CI198=DK198),INDEX(#REF!,MATCH($I198,#REF!,0),MATCH(DL$4,#REF!,0))+35,INDEX(#REF!,MATCH($I198,#REF!,0),MATCH(DL$4,#REF!,0))))</f>
        <v/>
      </c>
      <c r="DM198" s="180" t="str">
        <f t="shared" si="160"/>
        <v/>
      </c>
      <c r="DN198" s="75">
        <v>1</v>
      </c>
      <c r="DO198" s="181" t="str">
        <f t="shared" si="161"/>
        <v/>
      </c>
      <c r="DP198" s="78" t="str">
        <f t="shared" si="162"/>
        <v/>
      </c>
      <c r="DQ198" s="75" t="str">
        <f>IF(OR(DP198="",$I198=""),"",IF(AND($BM198=DP198,DP198&lt;&gt;""),INDEX(#REF!,MATCH($I198,#REF!,0),MATCH(DQ$4,#REF!,0))+35,INDEX(#REF!,MATCH($I198,#REF!,0),MATCH(DQ$4,#REF!,0))))</f>
        <v/>
      </c>
      <c r="DR198" s="180" t="str">
        <f t="shared" si="163"/>
        <v/>
      </c>
      <c r="DS198" s="75">
        <v>1</v>
      </c>
      <c r="DT198" s="181" t="str">
        <f t="shared" si="164"/>
        <v/>
      </c>
      <c r="DU198" s="78" t="str">
        <f t="shared" si="165"/>
        <v/>
      </c>
      <c r="DV198" s="75" t="str">
        <f>IF(OR(DU198="",$I198=""),"",IF(AND(DU198&lt;&gt;"",$CI198=DU198),INDEX(#REF!,MATCH($I198,#REF!,0),MATCH(DV$4,#REF!,0))+35,INDEX(#REF!,MATCH($I198,#REF!,0),MATCH(DV$4,#REF!,0))))</f>
        <v/>
      </c>
      <c r="DW198" s="180" t="str">
        <f t="shared" si="166"/>
        <v/>
      </c>
      <c r="DX198" s="75">
        <v>1</v>
      </c>
      <c r="DY198" s="154" t="str">
        <f t="shared" si="167"/>
        <v/>
      </c>
      <c r="DZ198" s="508"/>
      <c r="EA198" s="812"/>
      <c r="EB198" s="836" t="s">
        <v>626</v>
      </c>
      <c r="EC198" s="838"/>
      <c r="ED198" s="836" t="s">
        <v>626</v>
      </c>
      <c r="EE198" s="855"/>
      <c r="EF198" s="791"/>
      <c r="EG198" s="792"/>
      <c r="EH198" s="792"/>
      <c r="EI198" s="792"/>
      <c r="EJ198" s="790"/>
      <c r="EK198" s="791"/>
      <c r="EL198" s="779"/>
      <c r="EM198" s="779"/>
      <c r="EN198" s="779"/>
      <c r="EO198" s="771"/>
      <c r="EP198" s="765"/>
      <c r="EQ198" s="835"/>
      <c r="ER198" s="779"/>
      <c r="ES198" s="788"/>
      <c r="ET198" s="789"/>
      <c r="EU198" s="787"/>
      <c r="EV198" s="788"/>
      <c r="EW198" s="788"/>
      <c r="EX198" s="788"/>
      <c r="EY198" s="789"/>
      <c r="EZ198" s="787"/>
      <c r="FA198" s="788"/>
      <c r="FB198" s="788"/>
      <c r="FC198" s="788"/>
      <c r="FD198" s="789"/>
      <c r="FE198" s="787"/>
      <c r="FF198" s="792"/>
      <c r="FG198" s="792"/>
      <c r="FH198" s="788"/>
      <c r="FI198" s="789"/>
      <c r="FJ198" s="867"/>
      <c r="FK198" s="838"/>
      <c r="FL198" s="838"/>
      <c r="FM198" s="838"/>
      <c r="FN198" s="993"/>
      <c r="FO198" s="210"/>
      <c r="FP198" s="43"/>
      <c r="FQ198" s="43"/>
      <c r="FR198" s="55" t="str">
        <f t="shared" si="141"/>
        <v/>
      </c>
      <c r="FS198" s="43"/>
      <c r="FT198" s="56" t="str">
        <f>IF(AR198="","",INDEX($FZ$2:$GD$2,2,MATCH(AR198,#REF!,0)))</f>
        <v/>
      </c>
      <c r="FU198" s="57" t="str">
        <f>IF(AS198="","",INDEX($FZ$2:$GD$2,2,MATCH(AS198,#REF!,0)))</f>
        <v/>
      </c>
      <c r="FV198" s="57" t="str">
        <f>IF(AT198="","",INDEX($FZ$2:$GD$2,2,MATCH(AT198,#REF!,0)))</f>
        <v/>
      </c>
      <c r="FW198" s="57" t="str">
        <f>IF(AU198="","",INDEX($FZ$2:$GD$2,2,MATCH(AU198,#REF!,0)))</f>
        <v/>
      </c>
      <c r="FX198" s="57" t="str">
        <f>IF(AV198="","",INDEX($FZ$2:$GD$2,2,MATCH(AV198,#REF!,0)))</f>
        <v/>
      </c>
      <c r="FY198" s="57" t="str">
        <f>IF(AW198="","",INDEX($FZ$2:$GD$2,2,MATCH(AW198,#REF!,0)))</f>
        <v/>
      </c>
      <c r="FZ198" s="57" t="str">
        <f>IF(AX198="","",INDEX($FZ$2:$GD$2,2,MATCH(AX198,#REF!,0)))</f>
        <v/>
      </c>
      <c r="GA198" s="57" t="str">
        <f>IF(AY198="","",INDEX($FZ$2:$GD$2,2,MATCH(AY198,#REF!,0)))</f>
        <v/>
      </c>
      <c r="GB198" s="57" t="str">
        <f>IF(AZ198="","",INDEX($FZ$2:$GD$2,2,MATCH(AZ198,#REF!,0)))</f>
        <v/>
      </c>
      <c r="GC198" s="58" t="str">
        <f>IF(BA198="","",INDEX($FZ$2:$GD$2,2,MATCH(BA198,#REF!,0)))</f>
        <v/>
      </c>
      <c r="GD198" s="59" t="e">
        <f>SUMPRODUCT(FT198:GC198,#REF!)</f>
        <v>#REF!</v>
      </c>
      <c r="GE198" s="43"/>
      <c r="GF198" s="88" t="str">
        <f t="shared" si="142"/>
        <v/>
      </c>
      <c r="GG198" s="88" t="e">
        <f t="shared" si="143"/>
        <v>#REF!</v>
      </c>
      <c r="GH198" s="88" t="e">
        <f t="shared" si="144"/>
        <v>#REF!</v>
      </c>
      <c r="GI198" s="87" t="e">
        <f t="shared" si="145"/>
        <v>#REF!</v>
      </c>
      <c r="GJ198" s="87" t="str">
        <f t="shared" si="146"/>
        <v/>
      </c>
      <c r="GK198" s="87" t="str">
        <f t="shared" si="147"/>
        <v/>
      </c>
      <c r="GL198" s="87" t="str">
        <f t="shared" si="148"/>
        <v/>
      </c>
      <c r="GM198" s="87" t="str">
        <f t="shared" si="149"/>
        <v/>
      </c>
    </row>
    <row r="199" spans="1:195" s="13" customFormat="1" ht="22.5" customHeight="1">
      <c r="A199" s="1014"/>
      <c r="B199" s="166"/>
      <c r="C199" s="494"/>
      <c r="D199" s="660" t="s">
        <v>374</v>
      </c>
      <c r="E199" s="991" t="s">
        <v>589</v>
      </c>
      <c r="F199" s="688"/>
      <c r="G199" s="688"/>
      <c r="H199" s="688">
        <v>1</v>
      </c>
      <c r="I199" s="663" t="s">
        <v>358</v>
      </c>
      <c r="J199" s="167"/>
      <c r="K199" s="165"/>
      <c r="L199" s="662">
        <v>1984</v>
      </c>
      <c r="M199" s="167" t="str">
        <f t="shared" si="151"/>
        <v>昭59</v>
      </c>
      <c r="N199" s="665">
        <f t="shared" si="183"/>
        <v>36</v>
      </c>
      <c r="O199" s="998">
        <v>1836</v>
      </c>
      <c r="P199" s="693" t="s">
        <v>68</v>
      </c>
      <c r="Q199" s="68"/>
      <c r="R199" s="168"/>
      <c r="S199" s="168"/>
      <c r="T199" s="169"/>
      <c r="U199" s="461" t="e">
        <f t="shared" si="168"/>
        <v>#DIV/0!</v>
      </c>
      <c r="V199" s="461" t="e">
        <f t="shared" si="169"/>
        <v>#DIV/0!</v>
      </c>
      <c r="W199" s="462" t="e">
        <f t="shared" si="170"/>
        <v>#DIV/0!</v>
      </c>
      <c r="X199" s="68"/>
      <c r="Y199" s="68"/>
      <c r="Z199" s="68"/>
      <c r="AA199" s="68"/>
      <c r="AB199" s="68"/>
      <c r="AC199" s="79" t="str">
        <f t="shared" si="171"/>
        <v>3: 1,000㎡以上</v>
      </c>
      <c r="AD199" s="69"/>
      <c r="AE199" s="69" t="str">
        <f t="shared" si="172"/>
        <v/>
      </c>
      <c r="AF199" s="170"/>
      <c r="AG199" s="170"/>
      <c r="AH199" s="171"/>
      <c r="AI199" s="170"/>
      <c r="AJ199" s="170"/>
      <c r="AK199" s="170"/>
      <c r="AL199" s="172"/>
      <c r="AM199" s="172"/>
      <c r="AN199" s="172"/>
      <c r="AO199" s="172"/>
      <c r="AP199" s="173"/>
      <c r="AQ199" s="463" t="str">
        <f t="shared" si="173"/>
        <v/>
      </c>
      <c r="AR199" s="464"/>
      <c r="AS199" s="464"/>
      <c r="AT199" s="464"/>
      <c r="AU199" s="464"/>
      <c r="AV199" s="464"/>
      <c r="AW199" s="464"/>
      <c r="AX199" s="464"/>
      <c r="AY199" s="464"/>
      <c r="AZ199" s="464"/>
      <c r="BA199" s="464"/>
      <c r="BB199" s="68">
        <f t="shared" si="174"/>
        <v>31</v>
      </c>
      <c r="BC199" s="68"/>
      <c r="BD199" s="68">
        <f t="shared" si="175"/>
        <v>31</v>
      </c>
      <c r="BE199" s="69" t="e">
        <f t="shared" si="181"/>
        <v>#REF!</v>
      </c>
      <c r="BF199" s="146"/>
      <c r="BG199" s="465"/>
      <c r="BH199" s="466"/>
      <c r="BI199" s="174"/>
      <c r="BJ199" s="175"/>
      <c r="BK199" s="467"/>
      <c r="BL199" s="465"/>
      <c r="BM199" s="441" t="str">
        <f t="shared" si="177"/>
        <v/>
      </c>
      <c r="BN199" s="663" t="s">
        <v>68</v>
      </c>
      <c r="BO199" s="663">
        <v>2</v>
      </c>
      <c r="BP199" s="441"/>
      <c r="BQ199" s="441"/>
      <c r="BR199" s="663"/>
      <c r="BS199" s="663"/>
      <c r="BT199" s="663"/>
      <c r="BU199" s="663"/>
      <c r="BV199" s="663"/>
      <c r="BW199" s="663"/>
      <c r="BX199" s="663"/>
      <c r="BY199" s="663"/>
      <c r="BZ199" s="441"/>
      <c r="CA199" s="695"/>
      <c r="CB199" s="696"/>
      <c r="CC199" s="499"/>
      <c r="CD199" s="192">
        <v>1</v>
      </c>
      <c r="CE199" s="177" t="str">
        <f>IF($I199="","",IFERROR(INDEX(#REF!,MATCH('一覧（改訂後・学校空調は中規模で表示ver）'!$I151,#REF!,0),MATCH($CD$4,#REF!,0)),""))</f>
        <v/>
      </c>
      <c r="CF199" s="178" t="str">
        <f t="shared" si="179"/>
        <v/>
      </c>
      <c r="CG199" s="176" t="str">
        <f t="shared" si="135"/>
        <v/>
      </c>
      <c r="CH199" s="179"/>
      <c r="CI199" s="106" t="str">
        <f t="shared" si="136"/>
        <v/>
      </c>
      <c r="CJ199" s="75" t="str">
        <f>IF(OR($CI199="",$I199=""),"",INDEX(#REF!,MATCH($I199,#REF!,0),MATCH(CI$4,#REF!,0)))</f>
        <v/>
      </c>
      <c r="CK199" s="180" t="str">
        <f t="shared" si="137"/>
        <v/>
      </c>
      <c r="CL199" s="75">
        <v>1</v>
      </c>
      <c r="CM199" s="181" t="str">
        <f t="shared" si="152"/>
        <v/>
      </c>
      <c r="CN199" s="107" t="e">
        <f>IF(OR(O199="",TYPE(O199)&lt;&gt;1),"",IF(OR(BM199="",INDEX(#REF!,MATCH('一覧（改訂後・学校空調は中規模で表示ver）'!$Q151,#REF!,0),MATCH('一覧（改訂後・学校空調は中規模で表示ver）'!CN$4,#REF!,0))="",INDEX(#REF!,MATCH('一覧（改訂後・学校空調は中規模で表示ver）'!$Q151,#REF!,0),MATCH('一覧（改訂後・学校空調は中規模で表示ver）'!CN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N$4,#REF!,0))+$L199)))</f>
        <v>#REF!</v>
      </c>
      <c r="CO199" s="75" t="e">
        <f>IF(OR(CN199="",$I199=""),"",IF(AND(CN199&lt;&gt;"",$CI199=CN199),INDEX(#REF!,MATCH($I199,#REF!,0),MATCH(CN$4,#REF!,0))+35,INDEX(#REF!,MATCH($I199,#REF!,0),MATCH(CN$4,#REF!,0))))</f>
        <v>#REF!</v>
      </c>
      <c r="CP199" s="180" t="e">
        <f t="shared" si="153"/>
        <v>#REF!</v>
      </c>
      <c r="CQ199" s="75">
        <v>1</v>
      </c>
      <c r="CR199" s="181" t="e">
        <f t="shared" si="154"/>
        <v>#REF!</v>
      </c>
      <c r="CS199" s="107" t="e">
        <f>IF(OR(O199="",TYPE(O199)&lt;&gt;1),"",IF(OR(BM199="",INDEX(#REF!,MATCH('一覧（改訂後・学校空調は中規模で表示ver）'!Q151,#REF!,0),MATCH(CS$4,#REF!,0))="",INDEX(#REF!,MATCH('一覧（改訂後・学校空調は中規模で表示ver）'!Q151,#REF!,0),MATCH(CS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S$4,#REF!,0))+$L199)))</f>
        <v>#REF!</v>
      </c>
      <c r="CT199" s="75" t="e">
        <f>IF(OR(CS199="",$I199=""),"",IF(BL199="中規模のみで残存維持",IF(AND($CI199=CS199,CS199&lt;&gt;""),INDEX(#REF!,MATCH($I199,#REF!,0),MATCH(CN$4,#REF!,0))+35,INDEX(#REF!,MATCH($I199,#REF!,0),MATCH(CN$4,#REF!,0))),IF(AND($CI199=CS199,CS199&lt;&gt;""),INDEX(#REF!,MATCH($I199,#REF!,0),MATCH(CI$4,#REF!,0))+35,INDEX(#REF!,MATCH($I199,#REF!,0),MATCH(CS$4,#REF!,0)))))</f>
        <v>#REF!</v>
      </c>
      <c r="CU199" s="180" t="e">
        <f t="shared" si="138"/>
        <v>#REF!</v>
      </c>
      <c r="CV199" s="75">
        <v>1</v>
      </c>
      <c r="CW199" s="181" t="e">
        <f t="shared" si="180"/>
        <v>#REF!</v>
      </c>
      <c r="CX199" s="107" t="e">
        <f>IF(OR(O199="",TYPE(O199)&lt;&gt;1),"",IF(OR(BM199="",,INDEX(#REF!,MATCH('一覧（改訂後・学校空調は中規模で表示ver）'!$Q151,#REF!,0),MATCH('一覧（改訂後・学校空調は中規模で表示ver）'!CX$4,#REF!,0))="",INDEX(#REF!,MATCH('一覧（改訂後・学校空調は中規模で表示ver）'!$Q151,#REF!,0),MATCH('一覧（改訂後・学校空調は中規模で表示ver）'!CX$4,#REF!,0))+L199&gt;=BM199),"",IF(OR(BL199="事後保全対応で更新",BL199="事後保全のみ更新せず"),"",INDEX(#REF!,MATCH('一覧（改訂後・学校空調は中規模で表示ver）'!$Q151,#REF!,0),MATCH('一覧（改訂後・学校空調は中規模で表示ver）'!CX$4,#REF!,0))+L199)))</f>
        <v>#REF!</v>
      </c>
      <c r="CY199" s="75" t="e">
        <f>IF(OR(CX199="",$I199=""),"",IF(AND(CX199&lt;&gt;"",$CI199=CX199),INDEX(#REF!,MATCH($I199,#REF!,0),MATCH(CI$4,#REF!,0))+35,INDEX(#REF!,MATCH($I199,#REF!,0),MATCH(CX$4,#REF!,0))))</f>
        <v>#REF!</v>
      </c>
      <c r="CZ199" s="180" t="e">
        <f t="shared" si="155"/>
        <v>#REF!</v>
      </c>
      <c r="DA199" s="75">
        <v>1</v>
      </c>
      <c r="DB199" s="182" t="e">
        <f t="shared" si="156"/>
        <v>#REF!</v>
      </c>
      <c r="DC199" s="109" t="str">
        <f t="shared" si="139"/>
        <v/>
      </c>
      <c r="DD199" s="76" t="str">
        <f t="shared" si="150"/>
        <v/>
      </c>
      <c r="DE199" s="82">
        <v>1</v>
      </c>
      <c r="DF199" s="183" t="str">
        <f t="shared" si="140"/>
        <v/>
      </c>
      <c r="DG199" s="85" t="str">
        <f>IF($DC199="","",INDEX(#REF!,MATCH($I199,#REF!,0),MATCH(DC$4,#REF!,0)))</f>
        <v/>
      </c>
      <c r="DH199" s="184" t="str">
        <f t="shared" si="157"/>
        <v/>
      </c>
      <c r="DI199" s="77">
        <v>3</v>
      </c>
      <c r="DJ199" s="185" t="str">
        <f t="shared" si="158"/>
        <v/>
      </c>
      <c r="DK199" s="78" t="str">
        <f t="shared" si="159"/>
        <v/>
      </c>
      <c r="DL199" s="75" t="str">
        <f>IF(OR(DK199="",$I199=""),"",IF(AND(DK199&lt;&gt;"",$CI199=DK199),INDEX(#REF!,MATCH($I199,#REF!,0),MATCH(DL$4,#REF!,0))+35,INDEX(#REF!,MATCH($I199,#REF!,0),MATCH(DL$4,#REF!,0))))</f>
        <v/>
      </c>
      <c r="DM199" s="180" t="str">
        <f t="shared" si="160"/>
        <v/>
      </c>
      <c r="DN199" s="75">
        <v>1</v>
      </c>
      <c r="DO199" s="181" t="str">
        <f t="shared" si="161"/>
        <v/>
      </c>
      <c r="DP199" s="78" t="str">
        <f t="shared" si="162"/>
        <v/>
      </c>
      <c r="DQ199" s="75" t="str">
        <f>IF(OR(DP199="",$I199=""),"",IF(AND($BM199=DP199,DP199&lt;&gt;""),INDEX(#REF!,MATCH($I199,#REF!,0),MATCH(DQ$4,#REF!,0))+35,INDEX(#REF!,MATCH($I199,#REF!,0),MATCH(DQ$4,#REF!,0))))</f>
        <v/>
      </c>
      <c r="DR199" s="180" t="str">
        <f t="shared" si="163"/>
        <v/>
      </c>
      <c r="DS199" s="75">
        <v>1</v>
      </c>
      <c r="DT199" s="181" t="str">
        <f t="shared" si="164"/>
        <v/>
      </c>
      <c r="DU199" s="78" t="str">
        <f t="shared" si="165"/>
        <v/>
      </c>
      <c r="DV199" s="75" t="str">
        <f>IF(OR(DU199="",$I199=""),"",IF(AND(DU199&lt;&gt;"",$CI199=DU199),INDEX(#REF!,MATCH($I199,#REF!,0),MATCH(DV$4,#REF!,0))+35,INDEX(#REF!,MATCH($I199,#REF!,0),MATCH(DV$4,#REF!,0))))</f>
        <v/>
      </c>
      <c r="DW199" s="180" t="str">
        <f t="shared" si="166"/>
        <v/>
      </c>
      <c r="DX199" s="75">
        <v>1</v>
      </c>
      <c r="DY199" s="154" t="str">
        <f t="shared" si="167"/>
        <v/>
      </c>
      <c r="DZ199" s="508"/>
      <c r="EA199" s="812"/>
      <c r="EB199" s="838"/>
      <c r="EC199" s="838"/>
      <c r="ED199" s="836" t="s">
        <v>626</v>
      </c>
      <c r="EE199" s="855"/>
      <c r="EF199" s="791"/>
      <c r="EG199" s="792"/>
      <c r="EH199" s="792"/>
      <c r="EI199" s="792"/>
      <c r="EJ199" s="790"/>
      <c r="EK199" s="791"/>
      <c r="EL199" s="779"/>
      <c r="EM199" s="779"/>
      <c r="EN199" s="779"/>
      <c r="EO199" s="771"/>
      <c r="EP199" s="765"/>
      <c r="EQ199" s="835"/>
      <c r="ER199" s="779"/>
      <c r="ES199" s="788"/>
      <c r="ET199" s="789"/>
      <c r="EU199" s="787"/>
      <c r="EV199" s="788"/>
      <c r="EW199" s="788"/>
      <c r="EX199" s="788"/>
      <c r="EY199" s="789"/>
      <c r="EZ199" s="787"/>
      <c r="FA199" s="788"/>
      <c r="FB199" s="788"/>
      <c r="FC199" s="788"/>
      <c r="FD199" s="789"/>
      <c r="FE199" s="791"/>
      <c r="FF199" s="792"/>
      <c r="FG199" s="792"/>
      <c r="FH199" s="788"/>
      <c r="FI199" s="789"/>
      <c r="FJ199" s="867"/>
      <c r="FK199" s="838"/>
      <c r="FL199" s="838"/>
      <c r="FM199" s="838"/>
      <c r="FN199" s="993"/>
      <c r="FO199" s="210"/>
      <c r="FP199" s="43"/>
      <c r="FQ199" s="43"/>
      <c r="FR199" s="55" t="str">
        <f t="shared" si="141"/>
        <v/>
      </c>
      <c r="FS199" s="43"/>
      <c r="FT199" s="56" t="str">
        <f>IF(AR199="","",INDEX($FZ$2:$GD$2,2,MATCH(AR199,#REF!,0)))</f>
        <v/>
      </c>
      <c r="FU199" s="57" t="str">
        <f>IF(AS199="","",INDEX($FZ$2:$GD$2,2,MATCH(AS199,#REF!,0)))</f>
        <v/>
      </c>
      <c r="FV199" s="57" t="str">
        <f>IF(AT199="","",INDEX($FZ$2:$GD$2,2,MATCH(AT199,#REF!,0)))</f>
        <v/>
      </c>
      <c r="FW199" s="57" t="str">
        <f>IF(AU199="","",INDEX($FZ$2:$GD$2,2,MATCH(AU199,#REF!,0)))</f>
        <v/>
      </c>
      <c r="FX199" s="57" t="str">
        <f>IF(AV199="","",INDEX($FZ$2:$GD$2,2,MATCH(AV199,#REF!,0)))</f>
        <v/>
      </c>
      <c r="FY199" s="57" t="str">
        <f>IF(AW199="","",INDEX($FZ$2:$GD$2,2,MATCH(AW199,#REF!,0)))</f>
        <v/>
      </c>
      <c r="FZ199" s="57" t="str">
        <f>IF(AX199="","",INDEX($FZ$2:$GD$2,2,MATCH(AX199,#REF!,0)))</f>
        <v/>
      </c>
      <c r="GA199" s="57" t="str">
        <f>IF(AY199="","",INDEX($FZ$2:$GD$2,2,MATCH(AY199,#REF!,0)))</f>
        <v/>
      </c>
      <c r="GB199" s="57" t="str">
        <f>IF(AZ199="","",INDEX($FZ$2:$GD$2,2,MATCH(AZ199,#REF!,0)))</f>
        <v/>
      </c>
      <c r="GC199" s="58" t="str">
        <f>IF(BA199="","",INDEX($FZ$2:$GD$2,2,MATCH(BA199,#REF!,0)))</f>
        <v/>
      </c>
      <c r="GD199" s="59" t="e">
        <f>SUMPRODUCT(FT199:GC199,#REF!)</f>
        <v>#REF!</v>
      </c>
      <c r="GE199" s="43"/>
      <c r="GF199" s="88" t="str">
        <f t="shared" si="142"/>
        <v/>
      </c>
      <c r="GG199" s="88" t="e">
        <f t="shared" si="143"/>
        <v>#REF!</v>
      </c>
      <c r="GH199" s="88" t="e">
        <f t="shared" si="144"/>
        <v>#REF!</v>
      </c>
      <c r="GI199" s="87" t="e">
        <f t="shared" si="145"/>
        <v>#REF!</v>
      </c>
      <c r="GJ199" s="87" t="str">
        <f t="shared" si="146"/>
        <v/>
      </c>
      <c r="GK199" s="87" t="str">
        <f t="shared" si="147"/>
        <v/>
      </c>
      <c r="GL199" s="87" t="str">
        <f t="shared" si="148"/>
        <v/>
      </c>
      <c r="GM199" s="87" t="str">
        <f t="shared" si="149"/>
        <v/>
      </c>
    </row>
    <row r="200" spans="1:195" s="13" customFormat="1" ht="22.5" customHeight="1">
      <c r="A200" s="1014"/>
      <c r="B200" s="166"/>
      <c r="C200" s="494"/>
      <c r="D200" s="660" t="s">
        <v>374</v>
      </c>
      <c r="E200" s="991" t="s">
        <v>240</v>
      </c>
      <c r="F200" s="688"/>
      <c r="G200" s="688"/>
      <c r="H200" s="688">
        <v>1</v>
      </c>
      <c r="I200" s="663" t="s">
        <v>358</v>
      </c>
      <c r="J200" s="167"/>
      <c r="K200" s="165"/>
      <c r="L200" s="662">
        <v>1996</v>
      </c>
      <c r="M200" s="167" t="str">
        <f t="shared" si="151"/>
        <v>平8</v>
      </c>
      <c r="N200" s="665">
        <f t="shared" si="183"/>
        <v>24</v>
      </c>
      <c r="O200" s="998">
        <v>1054</v>
      </c>
      <c r="P200" s="693" t="s">
        <v>68</v>
      </c>
      <c r="Q200" s="68"/>
      <c r="R200" s="168"/>
      <c r="S200" s="168"/>
      <c r="T200" s="169"/>
      <c r="U200" s="461" t="e">
        <f t="shared" si="168"/>
        <v>#DIV/0!</v>
      </c>
      <c r="V200" s="461" t="e">
        <f t="shared" si="169"/>
        <v>#DIV/0!</v>
      </c>
      <c r="W200" s="462" t="e">
        <f t="shared" si="170"/>
        <v>#DIV/0!</v>
      </c>
      <c r="X200" s="68"/>
      <c r="Y200" s="68"/>
      <c r="Z200" s="68"/>
      <c r="AA200" s="68"/>
      <c r="AB200" s="68"/>
      <c r="AC200" s="79" t="str">
        <f t="shared" si="171"/>
        <v>3: 1,000㎡以上</v>
      </c>
      <c r="AD200" s="69"/>
      <c r="AE200" s="69" t="str">
        <f t="shared" si="172"/>
        <v/>
      </c>
      <c r="AF200" s="170"/>
      <c r="AG200" s="170"/>
      <c r="AH200" s="171"/>
      <c r="AI200" s="170"/>
      <c r="AJ200" s="170"/>
      <c r="AK200" s="170"/>
      <c r="AL200" s="172"/>
      <c r="AM200" s="172"/>
      <c r="AN200" s="172"/>
      <c r="AO200" s="172"/>
      <c r="AP200" s="173"/>
      <c r="AQ200" s="463" t="str">
        <f t="shared" si="173"/>
        <v/>
      </c>
      <c r="AR200" s="464"/>
      <c r="AS200" s="464"/>
      <c r="AT200" s="464"/>
      <c r="AU200" s="464"/>
      <c r="AV200" s="464"/>
      <c r="AW200" s="464"/>
      <c r="AX200" s="464"/>
      <c r="AY200" s="464"/>
      <c r="AZ200" s="464"/>
      <c r="BA200" s="464"/>
      <c r="BB200" s="68">
        <f t="shared" si="174"/>
        <v>19</v>
      </c>
      <c r="BC200" s="68"/>
      <c r="BD200" s="68">
        <f t="shared" si="175"/>
        <v>19</v>
      </c>
      <c r="BE200" s="69" t="e">
        <f t="shared" si="181"/>
        <v>#REF!</v>
      </c>
      <c r="BF200" s="146"/>
      <c r="BG200" s="465"/>
      <c r="BH200" s="466"/>
      <c r="BI200" s="174"/>
      <c r="BJ200" s="175"/>
      <c r="BK200" s="467"/>
      <c r="BL200" s="465"/>
      <c r="BM200" s="441" t="str">
        <f t="shared" si="177"/>
        <v/>
      </c>
      <c r="BN200" s="663" t="s">
        <v>68</v>
      </c>
      <c r="BO200" s="663">
        <v>2</v>
      </c>
      <c r="BP200" s="441"/>
      <c r="BQ200" s="441"/>
      <c r="BR200" s="663"/>
      <c r="BS200" s="663"/>
      <c r="BT200" s="663"/>
      <c r="BU200" s="663"/>
      <c r="BV200" s="663"/>
      <c r="BW200" s="663"/>
      <c r="BX200" s="663"/>
      <c r="BY200" s="663"/>
      <c r="BZ200" s="441"/>
      <c r="CA200" s="695"/>
      <c r="CB200" s="696"/>
      <c r="CC200" s="499"/>
      <c r="CD200" s="192">
        <v>1</v>
      </c>
      <c r="CE200" s="177" t="str">
        <f>IF($I200="","",IFERROR(INDEX(#REF!,MATCH('一覧（改訂後・学校空調は中規模で表示ver）'!$I152,#REF!,0),MATCH($CD$4,#REF!,0)),""))</f>
        <v/>
      </c>
      <c r="CF200" s="178" t="str">
        <f t="shared" si="179"/>
        <v/>
      </c>
      <c r="CG200" s="176" t="str">
        <f t="shared" si="135"/>
        <v/>
      </c>
      <c r="CH200" s="179"/>
      <c r="CI200" s="106" t="str">
        <f t="shared" si="136"/>
        <v/>
      </c>
      <c r="CJ200" s="75" t="str">
        <f>IF(OR($CI200="",$I200=""),"",INDEX(#REF!,MATCH($I200,#REF!,0),MATCH(CI$4,#REF!,0)))</f>
        <v/>
      </c>
      <c r="CK200" s="180" t="str">
        <f t="shared" si="137"/>
        <v/>
      </c>
      <c r="CL200" s="75">
        <v>1</v>
      </c>
      <c r="CM200" s="181" t="str">
        <f t="shared" si="152"/>
        <v/>
      </c>
      <c r="CN200" s="107" t="e">
        <f>IF(OR(O200="",TYPE(O200)&lt;&gt;1),"",IF(OR(BM200="",INDEX(#REF!,MATCH('一覧（改訂後・学校空調は中規模で表示ver）'!$Q152,#REF!,0),MATCH('一覧（改訂後・学校空調は中規模で表示ver）'!CN$4,#REF!,0))="",INDEX(#REF!,MATCH('一覧（改訂後・学校空調は中規模で表示ver）'!$Q152,#REF!,0),MATCH('一覧（改訂後・学校空調は中規模で表示ver）'!CN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N$4,#REF!,0))+$L200)))</f>
        <v>#REF!</v>
      </c>
      <c r="CO200" s="75" t="e">
        <f>IF(OR(CN200="",$I200=""),"",IF(AND(CN200&lt;&gt;"",$CI200=CN200),INDEX(#REF!,MATCH($I200,#REF!,0),MATCH(CN$4,#REF!,0))+35,INDEX(#REF!,MATCH($I200,#REF!,0),MATCH(CN$4,#REF!,0))))</f>
        <v>#REF!</v>
      </c>
      <c r="CP200" s="180" t="e">
        <f t="shared" si="153"/>
        <v>#REF!</v>
      </c>
      <c r="CQ200" s="75">
        <v>1</v>
      </c>
      <c r="CR200" s="181" t="e">
        <f t="shared" si="154"/>
        <v>#REF!</v>
      </c>
      <c r="CS200" s="107" t="e">
        <f>IF(OR(O200="",TYPE(O200)&lt;&gt;1),"",IF(OR(BM200="",INDEX(#REF!,MATCH('一覧（改訂後・学校空調は中規模で表示ver）'!Q152,#REF!,0),MATCH(CS$4,#REF!,0))="",INDEX(#REF!,MATCH('一覧（改訂後・学校空調は中規模で表示ver）'!Q152,#REF!,0),MATCH(CS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S$4,#REF!,0))+$L200)))</f>
        <v>#REF!</v>
      </c>
      <c r="CT200" s="75" t="e">
        <f>IF(OR(CS200="",$I200=""),"",IF(BL200="中規模のみで残存維持",IF(AND($CI200=CS200,CS200&lt;&gt;""),INDEX(#REF!,MATCH($I200,#REF!,0),MATCH(CN$4,#REF!,0))+35,INDEX(#REF!,MATCH($I200,#REF!,0),MATCH(CN$4,#REF!,0))),IF(AND($CI200=CS200,CS200&lt;&gt;""),INDEX(#REF!,MATCH($I200,#REF!,0),MATCH(CI$4,#REF!,0))+35,INDEX(#REF!,MATCH($I200,#REF!,0),MATCH(CS$4,#REF!,0)))))</f>
        <v>#REF!</v>
      </c>
      <c r="CU200" s="180" t="e">
        <f t="shared" si="138"/>
        <v>#REF!</v>
      </c>
      <c r="CV200" s="75">
        <v>1</v>
      </c>
      <c r="CW200" s="181" t="e">
        <f t="shared" si="180"/>
        <v>#REF!</v>
      </c>
      <c r="CX200" s="107" t="e">
        <f>IF(OR(O200="",TYPE(O200)&lt;&gt;1),"",IF(OR(BM200="",,INDEX(#REF!,MATCH('一覧（改訂後・学校空調は中規模で表示ver）'!$Q152,#REF!,0),MATCH('一覧（改訂後・学校空調は中規模で表示ver）'!CX$4,#REF!,0))="",INDEX(#REF!,MATCH('一覧（改訂後・学校空調は中規模で表示ver）'!$Q152,#REF!,0),MATCH('一覧（改訂後・学校空調は中規模で表示ver）'!CX$4,#REF!,0))+L200&gt;=BM200),"",IF(OR(BL200="事後保全対応で更新",BL200="事後保全のみ更新せず"),"",INDEX(#REF!,MATCH('一覧（改訂後・学校空調は中規模で表示ver）'!$Q152,#REF!,0),MATCH('一覧（改訂後・学校空調は中規模で表示ver）'!CX$4,#REF!,0))+L200)))</f>
        <v>#REF!</v>
      </c>
      <c r="CY200" s="75" t="e">
        <f>IF(OR(CX200="",$I200=""),"",IF(AND(CX200&lt;&gt;"",$CI200=CX200),INDEX(#REF!,MATCH($I200,#REF!,0),MATCH(CI$4,#REF!,0))+35,INDEX(#REF!,MATCH($I200,#REF!,0),MATCH(CX$4,#REF!,0))))</f>
        <v>#REF!</v>
      </c>
      <c r="CZ200" s="180" t="e">
        <f t="shared" si="155"/>
        <v>#REF!</v>
      </c>
      <c r="DA200" s="75">
        <v>1</v>
      </c>
      <c r="DB200" s="182" t="e">
        <f t="shared" si="156"/>
        <v>#REF!</v>
      </c>
      <c r="DC200" s="109" t="str">
        <f t="shared" si="139"/>
        <v/>
      </c>
      <c r="DD200" s="76" t="str">
        <f t="shared" si="150"/>
        <v/>
      </c>
      <c r="DE200" s="82">
        <v>1</v>
      </c>
      <c r="DF200" s="183" t="str">
        <f t="shared" si="140"/>
        <v/>
      </c>
      <c r="DG200" s="85" t="str">
        <f>IF($DC200="","",INDEX(#REF!,MATCH($I200,#REF!,0),MATCH(DC$4,#REF!,0)))</f>
        <v/>
      </c>
      <c r="DH200" s="184" t="str">
        <f t="shared" si="157"/>
        <v/>
      </c>
      <c r="DI200" s="77">
        <v>3</v>
      </c>
      <c r="DJ200" s="185" t="str">
        <f t="shared" si="158"/>
        <v/>
      </c>
      <c r="DK200" s="78" t="str">
        <f t="shared" si="159"/>
        <v/>
      </c>
      <c r="DL200" s="75" t="str">
        <f>IF(OR(DK200="",$I200=""),"",IF(AND(DK200&lt;&gt;"",$CI200=DK200),INDEX(#REF!,MATCH($I200,#REF!,0),MATCH(DL$4,#REF!,0))+35,INDEX(#REF!,MATCH($I200,#REF!,0),MATCH(DL$4,#REF!,0))))</f>
        <v/>
      </c>
      <c r="DM200" s="180" t="str">
        <f t="shared" si="160"/>
        <v/>
      </c>
      <c r="DN200" s="75">
        <v>1</v>
      </c>
      <c r="DO200" s="181" t="str">
        <f t="shared" si="161"/>
        <v/>
      </c>
      <c r="DP200" s="78" t="str">
        <f t="shared" si="162"/>
        <v/>
      </c>
      <c r="DQ200" s="75" t="str">
        <f>IF(OR(DP200="",$I200=""),"",IF(AND($BM200=DP200,DP200&lt;&gt;""),INDEX(#REF!,MATCH($I200,#REF!,0),MATCH(DQ$4,#REF!,0))+35,INDEX(#REF!,MATCH($I200,#REF!,0),MATCH(DQ$4,#REF!,0))))</f>
        <v/>
      </c>
      <c r="DR200" s="180" t="str">
        <f t="shared" si="163"/>
        <v/>
      </c>
      <c r="DS200" s="75">
        <v>1</v>
      </c>
      <c r="DT200" s="181" t="str">
        <f t="shared" si="164"/>
        <v/>
      </c>
      <c r="DU200" s="78" t="str">
        <f t="shared" si="165"/>
        <v/>
      </c>
      <c r="DV200" s="75" t="str">
        <f>IF(OR(DU200="",$I200=""),"",IF(AND(DU200&lt;&gt;"",$CI200=DU200),INDEX(#REF!,MATCH($I200,#REF!,0),MATCH(DV$4,#REF!,0))+35,INDEX(#REF!,MATCH($I200,#REF!,0),MATCH(DV$4,#REF!,0))))</f>
        <v/>
      </c>
      <c r="DW200" s="180" t="str">
        <f t="shared" si="166"/>
        <v/>
      </c>
      <c r="DX200" s="75">
        <v>1</v>
      </c>
      <c r="DY200" s="154" t="str">
        <f t="shared" si="167"/>
        <v/>
      </c>
      <c r="DZ200" s="508"/>
      <c r="EA200" s="812"/>
      <c r="EB200" s="838"/>
      <c r="EC200" s="838"/>
      <c r="ED200" s="839"/>
      <c r="EE200" s="855"/>
      <c r="EF200" s="791"/>
      <c r="EG200" s="792"/>
      <c r="EH200" s="792"/>
      <c r="EI200" s="792"/>
      <c r="EJ200" s="790"/>
      <c r="EK200" s="791"/>
      <c r="EL200" s="779"/>
      <c r="EM200" s="779"/>
      <c r="EN200" s="779"/>
      <c r="EO200" s="771"/>
      <c r="EP200" s="765"/>
      <c r="EQ200" s="835"/>
      <c r="ER200" s="779"/>
      <c r="ES200" s="788"/>
      <c r="ET200" s="789"/>
      <c r="EU200" s="787"/>
      <c r="EV200" s="788"/>
      <c r="EW200" s="788"/>
      <c r="EX200" s="788"/>
      <c r="EY200" s="789"/>
      <c r="EZ200" s="787"/>
      <c r="FA200" s="788"/>
      <c r="FB200" s="788"/>
      <c r="FC200" s="788"/>
      <c r="FD200" s="789"/>
      <c r="FE200" s="791"/>
      <c r="FF200" s="792"/>
      <c r="FG200" s="792"/>
      <c r="FH200" s="788"/>
      <c r="FI200" s="789"/>
      <c r="FJ200" s="867"/>
      <c r="FK200" s="838"/>
      <c r="FL200" s="838"/>
      <c r="FM200" s="838"/>
      <c r="FN200" s="993"/>
      <c r="FO200" s="210"/>
      <c r="FP200" s="43"/>
      <c r="FQ200" s="43"/>
      <c r="FR200" s="55" t="str">
        <f t="shared" si="141"/>
        <v/>
      </c>
      <c r="FS200" s="43"/>
      <c r="FT200" s="56" t="str">
        <f>IF(AR200="","",INDEX($FZ$2:$GD$2,2,MATCH(AR200,#REF!,0)))</f>
        <v/>
      </c>
      <c r="FU200" s="57" t="str">
        <f>IF(AS200="","",INDEX($FZ$2:$GD$2,2,MATCH(AS200,#REF!,0)))</f>
        <v/>
      </c>
      <c r="FV200" s="57" t="str">
        <f>IF(AT200="","",INDEX($FZ$2:$GD$2,2,MATCH(AT200,#REF!,0)))</f>
        <v/>
      </c>
      <c r="FW200" s="57" t="str">
        <f>IF(AU200="","",INDEX($FZ$2:$GD$2,2,MATCH(AU200,#REF!,0)))</f>
        <v/>
      </c>
      <c r="FX200" s="57" t="str">
        <f>IF(AV200="","",INDEX($FZ$2:$GD$2,2,MATCH(AV200,#REF!,0)))</f>
        <v/>
      </c>
      <c r="FY200" s="57" t="str">
        <f>IF(AW200="","",INDEX($FZ$2:$GD$2,2,MATCH(AW200,#REF!,0)))</f>
        <v/>
      </c>
      <c r="FZ200" s="57" t="str">
        <f>IF(AX200="","",INDEX($FZ$2:$GD$2,2,MATCH(AX200,#REF!,0)))</f>
        <v/>
      </c>
      <c r="GA200" s="57" t="str">
        <f>IF(AY200="","",INDEX($FZ$2:$GD$2,2,MATCH(AY200,#REF!,0)))</f>
        <v/>
      </c>
      <c r="GB200" s="57" t="str">
        <f>IF(AZ200="","",INDEX($FZ$2:$GD$2,2,MATCH(AZ200,#REF!,0)))</f>
        <v/>
      </c>
      <c r="GC200" s="58" t="str">
        <f>IF(BA200="","",INDEX($FZ$2:$GD$2,2,MATCH(BA200,#REF!,0)))</f>
        <v/>
      </c>
      <c r="GD200" s="59" t="e">
        <f>SUMPRODUCT(FT200:GC200,#REF!)</f>
        <v>#REF!</v>
      </c>
      <c r="GE200" s="43"/>
      <c r="GF200" s="88" t="str">
        <f t="shared" si="142"/>
        <v/>
      </c>
      <c r="GG200" s="88" t="e">
        <f t="shared" si="143"/>
        <v>#REF!</v>
      </c>
      <c r="GH200" s="88" t="e">
        <f t="shared" si="144"/>
        <v>#REF!</v>
      </c>
      <c r="GI200" s="87" t="e">
        <f t="shared" si="145"/>
        <v>#REF!</v>
      </c>
      <c r="GJ200" s="87" t="str">
        <f t="shared" si="146"/>
        <v/>
      </c>
      <c r="GK200" s="87" t="str">
        <f t="shared" si="147"/>
        <v/>
      </c>
      <c r="GL200" s="87" t="str">
        <f t="shared" si="148"/>
        <v/>
      </c>
      <c r="GM200" s="87" t="str">
        <f t="shared" si="149"/>
        <v/>
      </c>
    </row>
    <row r="201" spans="1:195" s="13" customFormat="1" ht="22.5" customHeight="1">
      <c r="A201" s="1014"/>
      <c r="B201" s="166"/>
      <c r="C201" s="494"/>
      <c r="D201" s="660" t="s">
        <v>374</v>
      </c>
      <c r="E201" s="991" t="s">
        <v>241</v>
      </c>
      <c r="F201" s="688"/>
      <c r="G201" s="688"/>
      <c r="H201" s="688">
        <v>1</v>
      </c>
      <c r="I201" s="663" t="s">
        <v>358</v>
      </c>
      <c r="J201" s="167"/>
      <c r="K201" s="165"/>
      <c r="L201" s="662">
        <v>2001</v>
      </c>
      <c r="M201" s="167" t="str">
        <f t="shared" si="151"/>
        <v>平13</v>
      </c>
      <c r="N201" s="665">
        <f t="shared" si="183"/>
        <v>19</v>
      </c>
      <c r="O201" s="998">
        <v>60</v>
      </c>
      <c r="P201" s="693" t="s">
        <v>68</v>
      </c>
      <c r="Q201" s="68"/>
      <c r="R201" s="168"/>
      <c r="S201" s="168"/>
      <c r="T201" s="169"/>
      <c r="U201" s="461" t="e">
        <f t="shared" si="168"/>
        <v>#DIV/0!</v>
      </c>
      <c r="V201" s="461" t="e">
        <f t="shared" si="169"/>
        <v>#DIV/0!</v>
      </c>
      <c r="W201" s="462" t="e">
        <f t="shared" si="170"/>
        <v>#DIV/0!</v>
      </c>
      <c r="X201" s="68"/>
      <c r="Y201" s="68"/>
      <c r="Z201" s="68"/>
      <c r="AA201" s="68"/>
      <c r="AB201" s="68"/>
      <c r="AC201" s="79" t="str">
        <f t="shared" si="171"/>
        <v>7: 100㎡未満</v>
      </c>
      <c r="AD201" s="69"/>
      <c r="AE201" s="69" t="str">
        <f t="shared" si="172"/>
        <v/>
      </c>
      <c r="AF201" s="170"/>
      <c r="AG201" s="170"/>
      <c r="AH201" s="171"/>
      <c r="AI201" s="170"/>
      <c r="AJ201" s="170"/>
      <c r="AK201" s="170"/>
      <c r="AL201" s="172"/>
      <c r="AM201" s="172"/>
      <c r="AN201" s="172"/>
      <c r="AO201" s="172"/>
      <c r="AP201" s="173"/>
      <c r="AQ201" s="463" t="str">
        <f t="shared" si="173"/>
        <v/>
      </c>
      <c r="AR201" s="464"/>
      <c r="AS201" s="464"/>
      <c r="AT201" s="464"/>
      <c r="AU201" s="464"/>
      <c r="AV201" s="464"/>
      <c r="AW201" s="464"/>
      <c r="AX201" s="464"/>
      <c r="AY201" s="464"/>
      <c r="AZ201" s="464"/>
      <c r="BA201" s="464"/>
      <c r="BB201" s="68">
        <f t="shared" si="174"/>
        <v>14</v>
      </c>
      <c r="BC201" s="68"/>
      <c r="BD201" s="68">
        <f t="shared" si="175"/>
        <v>14</v>
      </c>
      <c r="BE201" s="69" t="e">
        <f t="shared" si="181"/>
        <v>#REF!</v>
      </c>
      <c r="BF201" s="146"/>
      <c r="BG201" s="465"/>
      <c r="BH201" s="466"/>
      <c r="BI201" s="174"/>
      <c r="BJ201" s="175"/>
      <c r="BK201" s="467"/>
      <c r="BL201" s="465"/>
      <c r="BM201" s="441" t="str">
        <f t="shared" si="177"/>
        <v/>
      </c>
      <c r="BN201" s="663" t="s">
        <v>68</v>
      </c>
      <c r="BO201" s="663">
        <v>1</v>
      </c>
      <c r="BP201" s="441"/>
      <c r="BQ201" s="441"/>
      <c r="BR201" s="663"/>
      <c r="BS201" s="663"/>
      <c r="BT201" s="663"/>
      <c r="BU201" s="663"/>
      <c r="BV201" s="663"/>
      <c r="BW201" s="663"/>
      <c r="BX201" s="663"/>
      <c r="BY201" s="663"/>
      <c r="BZ201" s="441"/>
      <c r="CA201" s="695"/>
      <c r="CB201" s="696"/>
      <c r="CC201" s="499"/>
      <c r="CD201" s="192">
        <v>1</v>
      </c>
      <c r="CE201" s="177" t="str">
        <f>IF($I201="","",IFERROR(INDEX(#REF!,MATCH('一覧（改訂後・学校空調は中規模で表示ver）'!$I153,#REF!,0),MATCH($CD$4,#REF!,0)),""))</f>
        <v/>
      </c>
      <c r="CF201" s="178" t="str">
        <f t="shared" si="179"/>
        <v/>
      </c>
      <c r="CG201" s="176" t="str">
        <f t="shared" si="135"/>
        <v/>
      </c>
      <c r="CH201" s="179"/>
      <c r="CI201" s="106" t="str">
        <f t="shared" si="136"/>
        <v/>
      </c>
      <c r="CJ201" s="75" t="str">
        <f>IF(OR($CI201="",$I201=""),"",INDEX(#REF!,MATCH($I201,#REF!,0),MATCH(CI$4,#REF!,0)))</f>
        <v/>
      </c>
      <c r="CK201" s="180" t="str">
        <f t="shared" si="137"/>
        <v/>
      </c>
      <c r="CL201" s="75">
        <v>1</v>
      </c>
      <c r="CM201" s="181" t="str">
        <f t="shared" si="152"/>
        <v/>
      </c>
      <c r="CN201" s="107" t="e">
        <f>IF(OR(O201="",TYPE(O201)&lt;&gt;1),"",IF(OR(BM201="",INDEX(#REF!,MATCH('一覧（改訂後・学校空調は中規模で表示ver）'!$Q153,#REF!,0),MATCH('一覧（改訂後・学校空調は中規模で表示ver）'!CN$4,#REF!,0))="",INDEX(#REF!,MATCH('一覧（改訂後・学校空調は中規模で表示ver）'!$Q153,#REF!,0),MATCH('一覧（改訂後・学校空調は中規模で表示ver）'!CN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N$4,#REF!,0))+$L201)))</f>
        <v>#REF!</v>
      </c>
      <c r="CO201" s="75" t="e">
        <f>IF(OR(CN201="",$I201=""),"",IF(AND(CN201&lt;&gt;"",$CI201=CN201),INDEX(#REF!,MATCH($I201,#REF!,0),MATCH(CN$4,#REF!,0))+35,INDEX(#REF!,MATCH($I201,#REF!,0),MATCH(CN$4,#REF!,0))))</f>
        <v>#REF!</v>
      </c>
      <c r="CP201" s="180" t="e">
        <f t="shared" si="153"/>
        <v>#REF!</v>
      </c>
      <c r="CQ201" s="75">
        <v>1</v>
      </c>
      <c r="CR201" s="181" t="e">
        <f t="shared" si="154"/>
        <v>#REF!</v>
      </c>
      <c r="CS201" s="107" t="e">
        <f>IF(OR(O201="",TYPE(O201)&lt;&gt;1),"",IF(OR(BM201="",INDEX(#REF!,MATCH('一覧（改訂後・学校空調は中規模で表示ver）'!Q153,#REF!,0),MATCH(CS$4,#REF!,0))="",INDEX(#REF!,MATCH('一覧（改訂後・学校空調は中規模で表示ver）'!Q153,#REF!,0),MATCH(CS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S$4,#REF!,0))+$L201)))</f>
        <v>#REF!</v>
      </c>
      <c r="CT201" s="75" t="e">
        <f>IF(OR(CS201="",$I201=""),"",IF(BL201="中規模のみで残存維持",IF(AND($CI201=CS201,CS201&lt;&gt;""),INDEX(#REF!,MATCH($I201,#REF!,0),MATCH(CN$4,#REF!,0))+35,INDEX(#REF!,MATCH($I201,#REF!,0),MATCH(CN$4,#REF!,0))),IF(AND($CI201=CS201,CS201&lt;&gt;""),INDEX(#REF!,MATCH($I201,#REF!,0),MATCH(CI$4,#REF!,0))+35,INDEX(#REF!,MATCH($I201,#REF!,0),MATCH(CS$4,#REF!,0)))))</f>
        <v>#REF!</v>
      </c>
      <c r="CU201" s="180" t="e">
        <f t="shared" si="138"/>
        <v>#REF!</v>
      </c>
      <c r="CV201" s="75">
        <v>1</v>
      </c>
      <c r="CW201" s="181" t="e">
        <f t="shared" si="180"/>
        <v>#REF!</v>
      </c>
      <c r="CX201" s="107" t="e">
        <f>IF(OR(O201="",TYPE(O201)&lt;&gt;1),"",IF(OR(BM201="",,INDEX(#REF!,MATCH('一覧（改訂後・学校空調は中規模で表示ver）'!$Q153,#REF!,0),MATCH('一覧（改訂後・学校空調は中規模で表示ver）'!CX$4,#REF!,0))="",INDEX(#REF!,MATCH('一覧（改訂後・学校空調は中規模で表示ver）'!$Q153,#REF!,0),MATCH('一覧（改訂後・学校空調は中規模で表示ver）'!CX$4,#REF!,0))+L201&gt;=BM201),"",IF(OR(BL201="事後保全対応で更新",BL201="事後保全のみ更新せず"),"",INDEX(#REF!,MATCH('一覧（改訂後・学校空調は中規模で表示ver）'!$Q153,#REF!,0),MATCH('一覧（改訂後・学校空調は中規模で表示ver）'!CX$4,#REF!,0))+L201)))</f>
        <v>#REF!</v>
      </c>
      <c r="CY201" s="75" t="e">
        <f>IF(OR(CX201="",$I201=""),"",IF(AND(CX201&lt;&gt;"",$CI201=CX201),INDEX(#REF!,MATCH($I201,#REF!,0),MATCH(CI$4,#REF!,0))+35,INDEX(#REF!,MATCH($I201,#REF!,0),MATCH(CX$4,#REF!,0))))</f>
        <v>#REF!</v>
      </c>
      <c r="CZ201" s="180" t="e">
        <f t="shared" si="155"/>
        <v>#REF!</v>
      </c>
      <c r="DA201" s="75">
        <v>1</v>
      </c>
      <c r="DB201" s="182" t="e">
        <f t="shared" si="156"/>
        <v>#REF!</v>
      </c>
      <c r="DC201" s="109" t="str">
        <f t="shared" si="139"/>
        <v/>
      </c>
      <c r="DD201" s="76" t="str">
        <f t="shared" si="150"/>
        <v/>
      </c>
      <c r="DE201" s="82">
        <v>1</v>
      </c>
      <c r="DF201" s="183" t="str">
        <f t="shared" si="140"/>
        <v/>
      </c>
      <c r="DG201" s="85" t="str">
        <f>IF($DC201="","",INDEX(#REF!,MATCH($I201,#REF!,0),MATCH(DC$4,#REF!,0)))</f>
        <v/>
      </c>
      <c r="DH201" s="184" t="str">
        <f t="shared" si="157"/>
        <v/>
      </c>
      <c r="DI201" s="77">
        <v>3</v>
      </c>
      <c r="DJ201" s="185" t="str">
        <f t="shared" si="158"/>
        <v/>
      </c>
      <c r="DK201" s="78" t="str">
        <f t="shared" si="159"/>
        <v/>
      </c>
      <c r="DL201" s="75" t="str">
        <f>IF(OR(DK201="",$I201=""),"",IF(AND(DK201&lt;&gt;"",$CI201=DK201),INDEX(#REF!,MATCH($I201,#REF!,0),MATCH(DL$4,#REF!,0))+35,INDEX(#REF!,MATCH($I201,#REF!,0),MATCH(DL$4,#REF!,0))))</f>
        <v/>
      </c>
      <c r="DM201" s="180" t="str">
        <f t="shared" si="160"/>
        <v/>
      </c>
      <c r="DN201" s="75">
        <v>1</v>
      </c>
      <c r="DO201" s="181" t="str">
        <f t="shared" si="161"/>
        <v/>
      </c>
      <c r="DP201" s="78" t="str">
        <f t="shared" si="162"/>
        <v/>
      </c>
      <c r="DQ201" s="75" t="str">
        <f>IF(OR(DP201="",$I201=""),"",IF(AND($BM201=DP201,DP201&lt;&gt;""),INDEX(#REF!,MATCH($I201,#REF!,0),MATCH(DQ$4,#REF!,0))+35,INDEX(#REF!,MATCH($I201,#REF!,0),MATCH(DQ$4,#REF!,0))))</f>
        <v/>
      </c>
      <c r="DR201" s="180" t="str">
        <f t="shared" si="163"/>
        <v/>
      </c>
      <c r="DS201" s="75">
        <v>1</v>
      </c>
      <c r="DT201" s="181" t="str">
        <f t="shared" si="164"/>
        <v/>
      </c>
      <c r="DU201" s="78" t="str">
        <f t="shared" si="165"/>
        <v/>
      </c>
      <c r="DV201" s="75" t="str">
        <f>IF(OR(DU201="",$I201=""),"",IF(AND(DU201&lt;&gt;"",$CI201=DU201),INDEX(#REF!,MATCH($I201,#REF!,0),MATCH(DV$4,#REF!,0))+35,INDEX(#REF!,MATCH($I201,#REF!,0),MATCH(DV$4,#REF!,0))))</f>
        <v/>
      </c>
      <c r="DW201" s="180" t="str">
        <f t="shared" si="166"/>
        <v/>
      </c>
      <c r="DX201" s="75">
        <v>1</v>
      </c>
      <c r="DY201" s="154" t="str">
        <f t="shared" si="167"/>
        <v/>
      </c>
      <c r="DZ201" s="508"/>
      <c r="EA201" s="812"/>
      <c r="EB201" s="838"/>
      <c r="EC201" s="838"/>
      <c r="ED201" s="839"/>
      <c r="EE201" s="855"/>
      <c r="EF201" s="791"/>
      <c r="EG201" s="792"/>
      <c r="EH201" s="792"/>
      <c r="EI201" s="792"/>
      <c r="EJ201" s="803"/>
      <c r="EK201" s="791"/>
      <c r="EL201" s="792"/>
      <c r="EM201" s="792"/>
      <c r="EN201" s="788"/>
      <c r="EO201" s="789"/>
      <c r="EP201" s="787"/>
      <c r="EQ201" s="788"/>
      <c r="ER201" s="788"/>
      <c r="ES201" s="788"/>
      <c r="ET201" s="789"/>
      <c r="EU201" s="787"/>
      <c r="EV201" s="788"/>
      <c r="EW201" s="788"/>
      <c r="EX201" s="788"/>
      <c r="EY201" s="789"/>
      <c r="EZ201" s="787"/>
      <c r="FA201" s="788"/>
      <c r="FB201" s="788"/>
      <c r="FC201" s="788"/>
      <c r="FD201" s="789"/>
      <c r="FE201" s="787"/>
      <c r="FF201" s="792"/>
      <c r="FG201" s="792"/>
      <c r="FH201" s="788"/>
      <c r="FI201" s="789"/>
      <c r="FJ201" s="867"/>
      <c r="FK201" s="788"/>
      <c r="FL201" s="788"/>
      <c r="FM201" s="788"/>
      <c r="FN201" s="915"/>
      <c r="FO201" s="210"/>
      <c r="FP201" s="43"/>
      <c r="FQ201" s="43"/>
      <c r="FR201" s="55" t="str">
        <f t="shared" si="141"/>
        <v/>
      </c>
      <c r="FS201" s="43"/>
      <c r="FT201" s="56" t="str">
        <f>IF(AR201="","",INDEX($FZ$2:$GD$2,2,MATCH(AR201,#REF!,0)))</f>
        <v/>
      </c>
      <c r="FU201" s="57" t="str">
        <f>IF(AS201="","",INDEX($FZ$2:$GD$2,2,MATCH(AS201,#REF!,0)))</f>
        <v/>
      </c>
      <c r="FV201" s="57" t="str">
        <f>IF(AT201="","",INDEX($FZ$2:$GD$2,2,MATCH(AT201,#REF!,0)))</f>
        <v/>
      </c>
      <c r="FW201" s="57" t="str">
        <f>IF(AU201="","",INDEX($FZ$2:$GD$2,2,MATCH(AU201,#REF!,0)))</f>
        <v/>
      </c>
      <c r="FX201" s="57" t="str">
        <f>IF(AV201="","",INDEX($FZ$2:$GD$2,2,MATCH(AV201,#REF!,0)))</f>
        <v/>
      </c>
      <c r="FY201" s="57" t="str">
        <f>IF(AW201="","",INDEX($FZ$2:$GD$2,2,MATCH(AW201,#REF!,0)))</f>
        <v/>
      </c>
      <c r="FZ201" s="57" t="str">
        <f>IF(AX201="","",INDEX($FZ$2:$GD$2,2,MATCH(AX201,#REF!,0)))</f>
        <v/>
      </c>
      <c r="GA201" s="57" t="str">
        <f>IF(AY201="","",INDEX($FZ$2:$GD$2,2,MATCH(AY201,#REF!,0)))</f>
        <v/>
      </c>
      <c r="GB201" s="57" t="str">
        <f>IF(AZ201="","",INDEX($FZ$2:$GD$2,2,MATCH(AZ201,#REF!,0)))</f>
        <v/>
      </c>
      <c r="GC201" s="58" t="str">
        <f>IF(BA201="","",INDEX($FZ$2:$GD$2,2,MATCH(BA201,#REF!,0)))</f>
        <v/>
      </c>
      <c r="GD201" s="59" t="e">
        <f>SUMPRODUCT(FT201:GC201,#REF!)</f>
        <v>#REF!</v>
      </c>
      <c r="GE201" s="43"/>
      <c r="GF201" s="88" t="str">
        <f t="shared" si="142"/>
        <v/>
      </c>
      <c r="GG201" s="88" t="e">
        <f t="shared" si="143"/>
        <v>#REF!</v>
      </c>
      <c r="GH201" s="88" t="e">
        <f t="shared" si="144"/>
        <v>#REF!</v>
      </c>
      <c r="GI201" s="87" t="e">
        <f t="shared" si="145"/>
        <v>#REF!</v>
      </c>
      <c r="GJ201" s="87" t="str">
        <f t="shared" si="146"/>
        <v/>
      </c>
      <c r="GK201" s="87" t="str">
        <f t="shared" si="147"/>
        <v/>
      </c>
      <c r="GL201" s="87" t="str">
        <f t="shared" si="148"/>
        <v/>
      </c>
      <c r="GM201" s="87" t="str">
        <f t="shared" si="149"/>
        <v/>
      </c>
    </row>
    <row r="202" spans="1:195" s="990" customFormat="1" ht="22.5" customHeight="1" outlineLevel="1">
      <c r="A202" s="1014"/>
      <c r="B202" s="938"/>
      <c r="C202" s="939"/>
      <c r="D202" s="664" t="s">
        <v>523</v>
      </c>
      <c r="E202" s="1002" t="s">
        <v>649</v>
      </c>
      <c r="F202" s="667"/>
      <c r="G202" s="667"/>
      <c r="H202" s="667"/>
      <c r="I202" s="661" t="s">
        <v>358</v>
      </c>
      <c r="J202" s="675"/>
      <c r="K202" s="940"/>
      <c r="L202" s="665" t="s">
        <v>646</v>
      </c>
      <c r="M202" s="675"/>
      <c r="N202" s="665" t="s">
        <v>646</v>
      </c>
      <c r="O202" s="995" t="s">
        <v>646</v>
      </c>
      <c r="P202" s="694"/>
      <c r="Q202" s="941"/>
      <c r="R202" s="942"/>
      <c r="S202" s="942"/>
      <c r="T202" s="943"/>
      <c r="U202" s="944"/>
      <c r="V202" s="944"/>
      <c r="W202" s="945"/>
      <c r="X202" s="941"/>
      <c r="Y202" s="941"/>
      <c r="Z202" s="941"/>
      <c r="AA202" s="941"/>
      <c r="AB202" s="941"/>
      <c r="AC202" s="946"/>
      <c r="AD202" s="947"/>
      <c r="AE202" s="947"/>
      <c r="AF202" s="948"/>
      <c r="AG202" s="948"/>
      <c r="AH202" s="949"/>
      <c r="AI202" s="948"/>
      <c r="AJ202" s="948"/>
      <c r="AK202" s="948"/>
      <c r="AL202" s="950"/>
      <c r="AM202" s="950"/>
      <c r="AN202" s="950"/>
      <c r="AO202" s="950"/>
      <c r="AP202" s="951"/>
      <c r="AQ202" s="952"/>
      <c r="AR202" s="953"/>
      <c r="AS202" s="953"/>
      <c r="AT202" s="953"/>
      <c r="AU202" s="953"/>
      <c r="AV202" s="953"/>
      <c r="AW202" s="953"/>
      <c r="AX202" s="953"/>
      <c r="AY202" s="953"/>
      <c r="AZ202" s="953"/>
      <c r="BA202" s="953"/>
      <c r="BB202" s="941"/>
      <c r="BC202" s="941"/>
      <c r="BD202" s="941"/>
      <c r="BE202" s="947"/>
      <c r="BF202" s="954"/>
      <c r="BG202" s="466"/>
      <c r="BH202" s="466"/>
      <c r="BI202" s="955"/>
      <c r="BJ202" s="468"/>
      <c r="BK202" s="468"/>
      <c r="BL202" s="466"/>
      <c r="BM202" s="956"/>
      <c r="BN202" s="661" t="s">
        <v>646</v>
      </c>
      <c r="BO202" s="661" t="s">
        <v>646</v>
      </c>
      <c r="BP202" s="956"/>
      <c r="BQ202" s="956"/>
      <c r="BR202" s="661"/>
      <c r="BS202" s="661"/>
      <c r="BT202" s="661"/>
      <c r="BU202" s="661"/>
      <c r="BV202" s="661"/>
      <c r="BW202" s="661"/>
      <c r="BX202" s="661"/>
      <c r="BY202" s="661"/>
      <c r="BZ202" s="956"/>
      <c r="CA202" s="695"/>
      <c r="CB202" s="696"/>
      <c r="CC202" s="957"/>
      <c r="CD202" s="958"/>
      <c r="CE202" s="959"/>
      <c r="CF202" s="960"/>
      <c r="CG202" s="961"/>
      <c r="CH202" s="962"/>
      <c r="CI202" s="963"/>
      <c r="CJ202" s="964"/>
      <c r="CK202" s="965"/>
      <c r="CL202" s="964"/>
      <c r="CM202" s="966"/>
      <c r="CN202" s="967"/>
      <c r="CO202" s="964"/>
      <c r="CP202" s="965"/>
      <c r="CQ202" s="964"/>
      <c r="CR202" s="966"/>
      <c r="CS202" s="967"/>
      <c r="CT202" s="964"/>
      <c r="CU202" s="965"/>
      <c r="CV202" s="964"/>
      <c r="CW202" s="966"/>
      <c r="CX202" s="967"/>
      <c r="CY202" s="964"/>
      <c r="CZ202" s="965"/>
      <c r="DA202" s="964"/>
      <c r="DB202" s="968"/>
      <c r="DC202" s="969"/>
      <c r="DD202" s="970"/>
      <c r="DE202" s="971"/>
      <c r="DF202" s="972"/>
      <c r="DG202" s="973"/>
      <c r="DH202" s="974"/>
      <c r="DI202" s="975"/>
      <c r="DJ202" s="976"/>
      <c r="DK202" s="967"/>
      <c r="DL202" s="964"/>
      <c r="DM202" s="965"/>
      <c r="DN202" s="964"/>
      <c r="DO202" s="966"/>
      <c r="DP202" s="967"/>
      <c r="DQ202" s="964"/>
      <c r="DR202" s="965"/>
      <c r="DS202" s="964"/>
      <c r="DT202" s="966"/>
      <c r="DU202" s="967"/>
      <c r="DV202" s="964"/>
      <c r="DW202" s="965"/>
      <c r="DX202" s="964"/>
      <c r="DY202" s="977"/>
      <c r="DZ202" s="978"/>
      <c r="EA202" s="979"/>
      <c r="EB202" s="838"/>
      <c r="EC202" s="838"/>
      <c r="ED202" s="839"/>
      <c r="EE202" s="980"/>
      <c r="EF202" s="896"/>
      <c r="EG202" s="806"/>
      <c r="EH202" s="806"/>
      <c r="EI202" s="779"/>
      <c r="EJ202" s="771"/>
      <c r="EK202" s="765"/>
      <c r="EL202" s="779"/>
      <c r="EM202" s="779"/>
      <c r="EN202" s="770" t="s">
        <v>627</v>
      </c>
      <c r="EO202" s="800" t="s">
        <v>627</v>
      </c>
      <c r="EP202" s="769" t="s">
        <v>627</v>
      </c>
      <c r="EQ202" s="770" t="s">
        <v>627</v>
      </c>
      <c r="ER202" s="770" t="s">
        <v>627</v>
      </c>
      <c r="ES202" s="835"/>
      <c r="ET202" s="804"/>
      <c r="EU202" s="890"/>
      <c r="EV202" s="835"/>
      <c r="EW202" s="835"/>
      <c r="EX202" s="835"/>
      <c r="EY202" s="804"/>
      <c r="EZ202" s="890"/>
      <c r="FA202" s="806"/>
      <c r="FB202" s="806"/>
      <c r="FC202" s="835"/>
      <c r="FD202" s="892"/>
      <c r="FE202" s="934"/>
      <c r="FF202" s="838"/>
      <c r="FG202" s="838"/>
      <c r="FH202" s="838"/>
      <c r="FI202" s="933"/>
      <c r="FJ202" s="876" t="s">
        <v>626</v>
      </c>
      <c r="FK202" s="757" t="s">
        <v>626</v>
      </c>
      <c r="FL202" s="757" t="s">
        <v>626</v>
      </c>
      <c r="FM202" s="835"/>
      <c r="FN202" s="920"/>
      <c r="FO202" s="981"/>
      <c r="FP202" s="982"/>
      <c r="FQ202" s="982"/>
      <c r="FR202" s="983"/>
      <c r="FS202" s="982"/>
      <c r="FT202" s="984"/>
      <c r="FU202" s="985"/>
      <c r="FV202" s="985"/>
      <c r="FW202" s="985"/>
      <c r="FX202" s="985"/>
      <c r="FY202" s="985"/>
      <c r="FZ202" s="985"/>
      <c r="GA202" s="985"/>
      <c r="GB202" s="985"/>
      <c r="GC202" s="986"/>
      <c r="GD202" s="987"/>
      <c r="GE202" s="982"/>
      <c r="GF202" s="988"/>
      <c r="GG202" s="988"/>
      <c r="GH202" s="988"/>
      <c r="GI202" s="989"/>
      <c r="GJ202" s="989"/>
      <c r="GK202" s="989"/>
      <c r="GL202" s="989"/>
      <c r="GM202" s="989"/>
    </row>
    <row r="203" spans="1:195" s="13" customFormat="1" ht="22.5" customHeight="1">
      <c r="A203" s="1014"/>
      <c r="B203" s="166"/>
      <c r="C203" s="494"/>
      <c r="D203" s="660" t="s">
        <v>374</v>
      </c>
      <c r="E203" s="991" t="s">
        <v>590</v>
      </c>
      <c r="F203" s="688">
        <v>1</v>
      </c>
      <c r="G203" s="688">
        <v>1</v>
      </c>
      <c r="H203" s="688">
        <v>1</v>
      </c>
      <c r="I203" s="663" t="s">
        <v>358</v>
      </c>
      <c r="J203" s="167"/>
      <c r="K203" s="165"/>
      <c r="L203" s="662">
        <v>1973</v>
      </c>
      <c r="M203" s="167" t="str">
        <f t="shared" si="151"/>
        <v>昭48</v>
      </c>
      <c r="N203" s="665">
        <f t="shared" si="183"/>
        <v>47</v>
      </c>
      <c r="O203" s="998">
        <v>3644</v>
      </c>
      <c r="P203" s="693" t="s">
        <v>68</v>
      </c>
      <c r="Q203" s="68"/>
      <c r="R203" s="168"/>
      <c r="S203" s="168"/>
      <c r="T203" s="169"/>
      <c r="U203" s="461" t="e">
        <f t="shared" si="168"/>
        <v>#DIV/0!</v>
      </c>
      <c r="V203" s="461" t="e">
        <f t="shared" si="169"/>
        <v>#DIV/0!</v>
      </c>
      <c r="W203" s="462" t="e">
        <f t="shared" si="170"/>
        <v>#DIV/0!</v>
      </c>
      <c r="X203" s="68"/>
      <c r="Y203" s="68"/>
      <c r="Z203" s="68"/>
      <c r="AA203" s="68"/>
      <c r="AB203" s="68"/>
      <c r="AC203" s="79" t="str">
        <f t="shared" si="171"/>
        <v>2: 3,000㎡以上</v>
      </c>
      <c r="AD203" s="69"/>
      <c r="AE203" s="69" t="str">
        <f t="shared" si="172"/>
        <v/>
      </c>
      <c r="AF203" s="170"/>
      <c r="AG203" s="170"/>
      <c r="AH203" s="171"/>
      <c r="AI203" s="170"/>
      <c r="AJ203" s="170"/>
      <c r="AK203" s="170"/>
      <c r="AL203" s="172"/>
      <c r="AM203" s="172"/>
      <c r="AN203" s="172"/>
      <c r="AO203" s="172"/>
      <c r="AP203" s="173"/>
      <c r="AQ203" s="463" t="str">
        <f t="shared" si="173"/>
        <v/>
      </c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68">
        <f t="shared" si="174"/>
        <v>42</v>
      </c>
      <c r="BC203" s="68"/>
      <c r="BD203" s="68">
        <f t="shared" si="175"/>
        <v>42</v>
      </c>
      <c r="BE203" s="69" t="e">
        <f t="shared" ref="BE203:BE218" si="184">GD203/10</f>
        <v>#REF!</v>
      </c>
      <c r="BF203" s="146"/>
      <c r="BG203" s="465"/>
      <c r="BH203" s="466"/>
      <c r="BI203" s="174"/>
      <c r="BJ203" s="175"/>
      <c r="BK203" s="467"/>
      <c r="BL203" s="465"/>
      <c r="BM203" s="441" t="str">
        <f t="shared" si="177"/>
        <v/>
      </c>
      <c r="BN203" s="663" t="s">
        <v>68</v>
      </c>
      <c r="BO203" s="663">
        <v>3</v>
      </c>
      <c r="BP203" s="441"/>
      <c r="BQ203" s="441"/>
      <c r="BR203" s="663"/>
      <c r="BS203" s="663"/>
      <c r="BT203" s="663"/>
      <c r="BU203" s="663"/>
      <c r="BV203" s="663"/>
      <c r="BW203" s="663"/>
      <c r="BX203" s="663"/>
      <c r="BY203" s="663"/>
      <c r="BZ203" s="441"/>
      <c r="CA203" s="695"/>
      <c r="CB203" s="696"/>
      <c r="CC203" s="499"/>
      <c r="CD203" s="192">
        <v>1</v>
      </c>
      <c r="CE203" s="177" t="str">
        <f>IF($I203="","",IFERROR(INDEX(#REF!,MATCH('一覧（改訂後・学校空調は中規模で表示ver）'!$I154,#REF!,0),MATCH($CD$4,#REF!,0)),""))</f>
        <v/>
      </c>
      <c r="CF203" s="178" t="str">
        <f t="shared" si="179"/>
        <v/>
      </c>
      <c r="CG203" s="176" t="str">
        <f t="shared" ref="CG203:CG237" si="185">IF(BL203="廃止等",BM203,"")</f>
        <v/>
      </c>
      <c r="CH203" s="179"/>
      <c r="CI203" s="106" t="str">
        <f t="shared" ref="CI203:CI237" si="186">IF(BH203="","",IF(BH203="要躯体改修",$B$4,VALUE(LEFT(BH203,4))))</f>
        <v/>
      </c>
      <c r="CJ203" s="75" t="str">
        <f>IF(OR($CI203="",$I203=""),"",INDEX(#REF!,MATCH($I203,#REF!,0),MATCH(CI$4,#REF!,0)))</f>
        <v/>
      </c>
      <c r="CK203" s="180" t="str">
        <f t="shared" ref="CK203:CK237" si="187">IF(OR(O203="",TYPE(O203)&lt;&gt;1,$CI203=""),"",ROUND(O203*CJ203,0))</f>
        <v/>
      </c>
      <c r="CL203" s="75">
        <v>1</v>
      </c>
      <c r="CM203" s="181" t="str">
        <f t="shared" si="152"/>
        <v/>
      </c>
      <c r="CN203" s="107" t="e">
        <f>IF(OR(O203="",TYPE(O203)&lt;&gt;1),"",IF(OR(BM203="",INDEX(#REF!,MATCH('一覧（改訂後・学校空調は中規模で表示ver）'!$Q154,#REF!,0),MATCH('一覧（改訂後・学校空調は中規模で表示ver）'!CN$4,#REF!,0))="",INDEX(#REF!,MATCH('一覧（改訂後・学校空調は中規模で表示ver）'!$Q154,#REF!,0),MATCH('一覧（改訂後・学校空調は中規模で表示ver）'!CN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N$4,#REF!,0))+$L203)))</f>
        <v>#REF!</v>
      </c>
      <c r="CO203" s="75" t="e">
        <f>IF(OR(CN203="",$I203=""),"",IF(AND(CN203&lt;&gt;"",$CI203=CN203),INDEX(#REF!,MATCH($I203,#REF!,0),MATCH(CN$4,#REF!,0))+35,INDEX(#REF!,MATCH($I203,#REF!,0),MATCH(CN$4,#REF!,0))))</f>
        <v>#REF!</v>
      </c>
      <c r="CP203" s="180" t="e">
        <f t="shared" si="153"/>
        <v>#REF!</v>
      </c>
      <c r="CQ203" s="75">
        <v>1</v>
      </c>
      <c r="CR203" s="181" t="e">
        <f t="shared" si="154"/>
        <v>#REF!</v>
      </c>
      <c r="CS203" s="107" t="e">
        <f>IF(OR(O203="",TYPE(O203)&lt;&gt;1),"",IF(OR(BM203="",INDEX(#REF!,MATCH('一覧（改訂後・学校空調は中規模で表示ver）'!Q154,#REF!,0),MATCH(CS$4,#REF!,0))="",INDEX(#REF!,MATCH('一覧（改訂後・学校空調は中規模で表示ver）'!Q154,#REF!,0),MATCH(CS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S$4,#REF!,0))+$L203)))</f>
        <v>#REF!</v>
      </c>
      <c r="CT203" s="75" t="e">
        <f>IF(OR(CS203="",$I203=""),"",IF(BL203="中規模のみで残存維持",IF(AND($CI203=CS203,CS203&lt;&gt;""),INDEX(#REF!,MATCH($I203,#REF!,0),MATCH(CN$4,#REF!,0))+35,INDEX(#REF!,MATCH($I203,#REF!,0),MATCH(CN$4,#REF!,0))),IF(AND($CI203=CS203,CS203&lt;&gt;""),INDEX(#REF!,MATCH($I203,#REF!,0),MATCH(CI$4,#REF!,0))+35,INDEX(#REF!,MATCH($I203,#REF!,0),MATCH(CS$4,#REF!,0)))))</f>
        <v>#REF!</v>
      </c>
      <c r="CU203" s="180" t="e">
        <f t="shared" ref="CU203:CU237" si="188">IF(OR(CS203="",O203="",TYPE(O203)&lt;&gt;1),"",ROUND(O203*CT203,0))</f>
        <v>#REF!</v>
      </c>
      <c r="CV203" s="75">
        <v>1</v>
      </c>
      <c r="CW203" s="181" t="e">
        <f t="shared" si="180"/>
        <v>#REF!</v>
      </c>
      <c r="CX203" s="107" t="e">
        <f>IF(OR(O203="",TYPE(O203)&lt;&gt;1),"",IF(OR(BM203="",,INDEX(#REF!,MATCH('一覧（改訂後・学校空調は中規模で表示ver）'!$Q154,#REF!,0),MATCH('一覧（改訂後・学校空調は中規模で表示ver）'!CX$4,#REF!,0))="",INDEX(#REF!,MATCH('一覧（改訂後・学校空調は中規模で表示ver）'!$Q154,#REF!,0),MATCH('一覧（改訂後・学校空調は中規模で表示ver）'!CX$4,#REF!,0))+L203&gt;=BM203),"",IF(OR(BL203="事後保全対応で更新",BL203="事後保全のみ更新せず"),"",INDEX(#REF!,MATCH('一覧（改訂後・学校空調は中規模で表示ver）'!$Q154,#REF!,0),MATCH('一覧（改訂後・学校空調は中規模で表示ver）'!CX$4,#REF!,0))+L203)))</f>
        <v>#REF!</v>
      </c>
      <c r="CY203" s="75" t="e">
        <f>IF(OR(CX203="",$I203=""),"",IF(AND(CX203&lt;&gt;"",$CI203=CX203),INDEX(#REF!,MATCH($I203,#REF!,0),MATCH(CI$4,#REF!,0))+35,INDEX(#REF!,MATCH($I203,#REF!,0),MATCH(CX$4,#REF!,0))))</f>
        <v>#REF!</v>
      </c>
      <c r="CZ203" s="180" t="e">
        <f t="shared" si="155"/>
        <v>#REF!</v>
      </c>
      <c r="DA203" s="75">
        <v>1</v>
      </c>
      <c r="DB203" s="182" t="e">
        <f t="shared" si="156"/>
        <v>#REF!</v>
      </c>
      <c r="DC203" s="109" t="str">
        <f t="shared" ref="DC203:DC237" si="189">IF(OR(BL203="更新",BL203="事後保全対応で更新"),IF(AND(BM203&lt;&gt;"",TYPE(BM203)=1),BM203,""),"")</f>
        <v/>
      </c>
      <c r="DD203" s="76" t="str">
        <f t="shared" si="150"/>
        <v/>
      </c>
      <c r="DE203" s="82">
        <v>1</v>
      </c>
      <c r="DF203" s="183" t="str">
        <f t="shared" ref="DF203:DF237" si="190">IF(OR(DC203="",$O203="",TYPE($O203)&lt;&gt;1),"",O203*DE203)</f>
        <v/>
      </c>
      <c r="DG203" s="85" t="str">
        <f>IF($DC203="","",INDEX(#REF!,MATCH($I203,#REF!,0),MATCH(DC$4,#REF!,0)))</f>
        <v/>
      </c>
      <c r="DH203" s="184" t="str">
        <f t="shared" si="157"/>
        <v/>
      </c>
      <c r="DI203" s="77">
        <v>3</v>
      </c>
      <c r="DJ203" s="185" t="str">
        <f t="shared" si="158"/>
        <v/>
      </c>
      <c r="DK203" s="78" t="str">
        <f t="shared" si="159"/>
        <v/>
      </c>
      <c r="DL203" s="75" t="str">
        <f>IF(OR(DK203="",$I203=""),"",IF(AND(DK203&lt;&gt;"",$CI203=DK203),INDEX(#REF!,MATCH($I203,#REF!,0),MATCH(DL$4,#REF!,0))+35,INDEX(#REF!,MATCH($I203,#REF!,0),MATCH(DL$4,#REF!,0))))</f>
        <v/>
      </c>
      <c r="DM203" s="180" t="str">
        <f t="shared" si="160"/>
        <v/>
      </c>
      <c r="DN203" s="75">
        <v>1</v>
      </c>
      <c r="DO203" s="181" t="str">
        <f t="shared" si="161"/>
        <v/>
      </c>
      <c r="DP203" s="78" t="str">
        <f t="shared" si="162"/>
        <v/>
      </c>
      <c r="DQ203" s="75" t="str">
        <f>IF(OR(DP203="",$I203=""),"",IF(AND($BM203=DP203,DP203&lt;&gt;""),INDEX(#REF!,MATCH($I203,#REF!,0),MATCH(DQ$4,#REF!,0))+35,INDEX(#REF!,MATCH($I203,#REF!,0),MATCH(DQ$4,#REF!,0))))</f>
        <v/>
      </c>
      <c r="DR203" s="180" t="str">
        <f t="shared" si="163"/>
        <v/>
      </c>
      <c r="DS203" s="75">
        <v>1</v>
      </c>
      <c r="DT203" s="181" t="str">
        <f t="shared" si="164"/>
        <v/>
      </c>
      <c r="DU203" s="78" t="str">
        <f t="shared" si="165"/>
        <v/>
      </c>
      <c r="DV203" s="75" t="str">
        <f>IF(OR(DU203="",$I203=""),"",IF(AND(DU203&lt;&gt;"",$CI203=DU203),INDEX(#REF!,MATCH($I203,#REF!,0),MATCH(DV$4,#REF!,0))+35,INDEX(#REF!,MATCH($I203,#REF!,0),MATCH(DV$4,#REF!,0))))</f>
        <v/>
      </c>
      <c r="DW203" s="180" t="str">
        <f t="shared" si="166"/>
        <v/>
      </c>
      <c r="DX203" s="75">
        <v>1</v>
      </c>
      <c r="DY203" s="154" t="str">
        <f t="shared" si="167"/>
        <v/>
      </c>
      <c r="DZ203" s="508"/>
      <c r="EA203" s="812"/>
      <c r="EB203" s="836" t="s">
        <v>626</v>
      </c>
      <c r="EC203" s="838"/>
      <c r="ED203" s="836" t="s">
        <v>626</v>
      </c>
      <c r="EE203" s="855"/>
      <c r="EF203" s="769" t="s">
        <v>627</v>
      </c>
      <c r="EG203" s="799" t="s">
        <v>627</v>
      </c>
      <c r="EH203" s="799" t="s">
        <v>627</v>
      </c>
      <c r="EI203" s="799" t="s">
        <v>627</v>
      </c>
      <c r="EJ203" s="794" t="s">
        <v>627</v>
      </c>
      <c r="EK203" s="888" t="s">
        <v>627</v>
      </c>
      <c r="EL203" s="792"/>
      <c r="EM203" s="792"/>
      <c r="EN203" s="788"/>
      <c r="EO203" s="789"/>
      <c r="EP203" s="787"/>
      <c r="EQ203" s="788"/>
      <c r="ER203" s="788"/>
      <c r="ES203" s="788"/>
      <c r="ET203" s="789"/>
      <c r="EU203" s="787"/>
      <c r="EV203" s="788"/>
      <c r="EW203" s="788"/>
      <c r="EX203" s="788"/>
      <c r="EY203" s="789"/>
      <c r="EZ203" s="787"/>
      <c r="FA203" s="792"/>
      <c r="FB203" s="757" t="s">
        <v>626</v>
      </c>
      <c r="FC203" s="757" t="s">
        <v>626</v>
      </c>
      <c r="FD203" s="757" t="s">
        <v>626</v>
      </c>
      <c r="FE203" s="931"/>
      <c r="FF203" s="808"/>
      <c r="FG203" s="838"/>
      <c r="FH203" s="788"/>
      <c r="FI203" s="789"/>
      <c r="FJ203" s="867"/>
      <c r="FK203" s="788"/>
      <c r="FL203" s="788"/>
      <c r="FM203" s="788"/>
      <c r="FN203" s="915"/>
      <c r="FO203" s="210"/>
      <c r="FP203" s="43"/>
      <c r="FQ203" s="43"/>
      <c r="FR203" s="55" t="str">
        <f t="shared" ref="FR203:FR237" si="191">IF(SUM(DZ203:FO203)=0,"",SUM(DZ203:FO203)+CF203)</f>
        <v/>
      </c>
      <c r="FS203" s="43"/>
      <c r="FT203" s="56" t="str">
        <f>IF(AR203="","",INDEX($FZ$2:$GD$2,2,MATCH(AR203,#REF!,0)))</f>
        <v/>
      </c>
      <c r="FU203" s="57" t="str">
        <f>IF(AS203="","",INDEX($FZ$2:$GD$2,2,MATCH(AS203,#REF!,0)))</f>
        <v/>
      </c>
      <c r="FV203" s="57" t="str">
        <f>IF(AT203="","",INDEX($FZ$2:$GD$2,2,MATCH(AT203,#REF!,0)))</f>
        <v/>
      </c>
      <c r="FW203" s="57" t="str">
        <f>IF(AU203="","",INDEX($FZ$2:$GD$2,2,MATCH(AU203,#REF!,0)))</f>
        <v/>
      </c>
      <c r="FX203" s="57" t="str">
        <f>IF(AV203="","",INDEX($FZ$2:$GD$2,2,MATCH(AV203,#REF!,0)))</f>
        <v/>
      </c>
      <c r="FY203" s="57" t="str">
        <f>IF(AW203="","",INDEX($FZ$2:$GD$2,2,MATCH(AW203,#REF!,0)))</f>
        <v/>
      </c>
      <c r="FZ203" s="57" t="str">
        <f>IF(AX203="","",INDEX($FZ$2:$GD$2,2,MATCH(AX203,#REF!,0)))</f>
        <v/>
      </c>
      <c r="GA203" s="57" t="str">
        <f>IF(AY203="","",INDEX($FZ$2:$GD$2,2,MATCH(AY203,#REF!,0)))</f>
        <v/>
      </c>
      <c r="GB203" s="57" t="str">
        <f>IF(AZ203="","",INDEX($FZ$2:$GD$2,2,MATCH(AZ203,#REF!,0)))</f>
        <v/>
      </c>
      <c r="GC203" s="58" t="str">
        <f>IF(BA203="","",INDEX($FZ$2:$GD$2,2,MATCH(BA203,#REF!,0)))</f>
        <v/>
      </c>
      <c r="GD203" s="59" t="e">
        <f>SUMPRODUCT(FT203:GC203,#REF!)</f>
        <v>#REF!</v>
      </c>
      <c r="GE203" s="43"/>
      <c r="GF203" s="88" t="str">
        <f t="shared" ref="GF203:GF237" si="192">IF(CI203="","",CI203+CL203-1)</f>
        <v/>
      </c>
      <c r="GG203" s="88" t="e">
        <f t="shared" ref="GG203:GG237" si="193">IF(CN203="","",CN203+CQ203-1)</f>
        <v>#REF!</v>
      </c>
      <c r="GH203" s="88" t="e">
        <f t="shared" ref="GH203:GH237" si="194">IF(CS203="","",CS203+CV203-1)</f>
        <v>#REF!</v>
      </c>
      <c r="GI203" s="87" t="e">
        <f t="shared" ref="GI203:GI237" si="195">IF(CX203="","",CX203+DA203-1)</f>
        <v>#REF!</v>
      </c>
      <c r="GJ203" s="87" t="str">
        <f t="shared" ref="GJ203:GJ237" si="196">IF(DC203="","",DC203+DI203-1)</f>
        <v/>
      </c>
      <c r="GK203" s="87" t="str">
        <f t="shared" ref="GK203:GK237" si="197">IF(DK203="","",DK203+DN203-1)</f>
        <v/>
      </c>
      <c r="GL203" s="87" t="str">
        <f t="shared" ref="GL203:GL237" si="198">IF(DP203="","",DP203+DS203-1)</f>
        <v/>
      </c>
      <c r="GM203" s="87" t="str">
        <f t="shared" ref="GM203:GM237" si="199">IF(DU203="","",DU203+DX203-1)</f>
        <v/>
      </c>
    </row>
    <row r="204" spans="1:195" s="13" customFormat="1" ht="22.5" customHeight="1">
      <c r="A204" s="1014"/>
      <c r="B204" s="166"/>
      <c r="C204" s="494"/>
      <c r="D204" s="660" t="s">
        <v>374</v>
      </c>
      <c r="E204" s="991" t="s">
        <v>591</v>
      </c>
      <c r="F204" s="688"/>
      <c r="G204" s="688"/>
      <c r="H204" s="688">
        <v>1</v>
      </c>
      <c r="I204" s="663" t="s">
        <v>358</v>
      </c>
      <c r="J204" s="167"/>
      <c r="K204" s="165"/>
      <c r="L204" s="662">
        <v>1973</v>
      </c>
      <c r="M204" s="167" t="str">
        <f t="shared" si="151"/>
        <v>昭48</v>
      </c>
      <c r="N204" s="665">
        <f t="shared" si="183"/>
        <v>47</v>
      </c>
      <c r="O204" s="998">
        <v>1000</v>
      </c>
      <c r="P204" s="693" t="s">
        <v>68</v>
      </c>
      <c r="Q204" s="68"/>
      <c r="R204" s="168"/>
      <c r="S204" s="168"/>
      <c r="T204" s="169"/>
      <c r="U204" s="461" t="e">
        <f t="shared" si="168"/>
        <v>#DIV/0!</v>
      </c>
      <c r="V204" s="461" t="e">
        <f t="shared" si="169"/>
        <v>#DIV/0!</v>
      </c>
      <c r="W204" s="462" t="e">
        <f t="shared" si="170"/>
        <v>#DIV/0!</v>
      </c>
      <c r="X204" s="68"/>
      <c r="Y204" s="68"/>
      <c r="Z204" s="68"/>
      <c r="AA204" s="68"/>
      <c r="AB204" s="68"/>
      <c r="AC204" s="79" t="str">
        <f t="shared" si="171"/>
        <v>3: 1,000㎡以上</v>
      </c>
      <c r="AD204" s="69"/>
      <c r="AE204" s="69" t="str">
        <f t="shared" si="172"/>
        <v/>
      </c>
      <c r="AF204" s="170"/>
      <c r="AG204" s="170"/>
      <c r="AH204" s="171"/>
      <c r="AI204" s="170"/>
      <c r="AJ204" s="170"/>
      <c r="AK204" s="170"/>
      <c r="AL204" s="172"/>
      <c r="AM204" s="172"/>
      <c r="AN204" s="172"/>
      <c r="AO204" s="172"/>
      <c r="AP204" s="173"/>
      <c r="AQ204" s="463" t="str">
        <f t="shared" si="173"/>
        <v/>
      </c>
      <c r="AR204" s="464"/>
      <c r="AS204" s="464"/>
      <c r="AT204" s="464"/>
      <c r="AU204" s="464"/>
      <c r="AV204" s="464"/>
      <c r="AW204" s="464"/>
      <c r="AX204" s="464"/>
      <c r="AY204" s="464"/>
      <c r="AZ204" s="464"/>
      <c r="BA204" s="464"/>
      <c r="BB204" s="68">
        <f t="shared" si="174"/>
        <v>42</v>
      </c>
      <c r="BC204" s="68"/>
      <c r="BD204" s="68">
        <f t="shared" si="175"/>
        <v>42</v>
      </c>
      <c r="BE204" s="69" t="e">
        <f t="shared" si="184"/>
        <v>#REF!</v>
      </c>
      <c r="BF204" s="146"/>
      <c r="BG204" s="465"/>
      <c r="BH204" s="466"/>
      <c r="BI204" s="174"/>
      <c r="BJ204" s="175"/>
      <c r="BK204" s="467"/>
      <c r="BL204" s="465"/>
      <c r="BM204" s="441" t="str">
        <f t="shared" si="177"/>
        <v/>
      </c>
      <c r="BN204" s="663" t="s">
        <v>68</v>
      </c>
      <c r="BO204" s="661">
        <v>3</v>
      </c>
      <c r="BP204" s="441"/>
      <c r="BQ204" s="441"/>
      <c r="BR204" s="663"/>
      <c r="BS204" s="663"/>
      <c r="BT204" s="663"/>
      <c r="BU204" s="663"/>
      <c r="BV204" s="663"/>
      <c r="BW204" s="663"/>
      <c r="BX204" s="663"/>
      <c r="BY204" s="663"/>
      <c r="BZ204" s="441"/>
      <c r="CA204" s="695"/>
      <c r="CB204" s="696"/>
      <c r="CC204" s="499"/>
      <c r="CD204" s="192">
        <v>1</v>
      </c>
      <c r="CE204" s="177" t="str">
        <f>IF($I204="","",IFERROR(INDEX(#REF!,MATCH('一覧（改訂後・学校空調は中規模で表示ver）'!$I155,#REF!,0),MATCH($CD$4,#REF!,0)),""))</f>
        <v/>
      </c>
      <c r="CF204" s="178" t="str">
        <f t="shared" si="179"/>
        <v/>
      </c>
      <c r="CG204" s="176" t="str">
        <f t="shared" si="185"/>
        <v/>
      </c>
      <c r="CH204" s="179"/>
      <c r="CI204" s="106" t="str">
        <f t="shared" si="186"/>
        <v/>
      </c>
      <c r="CJ204" s="75" t="str">
        <f>IF(OR($CI204="",$I204=""),"",INDEX(#REF!,MATCH($I204,#REF!,0),MATCH(CI$4,#REF!,0)))</f>
        <v/>
      </c>
      <c r="CK204" s="180" t="str">
        <f t="shared" si="187"/>
        <v/>
      </c>
      <c r="CL204" s="75">
        <v>1</v>
      </c>
      <c r="CM204" s="181" t="str">
        <f t="shared" si="152"/>
        <v/>
      </c>
      <c r="CN204" s="107" t="e">
        <f>IF(OR(O204="",TYPE(O204)&lt;&gt;1),"",IF(OR(BM204="",INDEX(#REF!,MATCH('一覧（改訂後・学校空調は中規模で表示ver）'!$Q155,#REF!,0),MATCH('一覧（改訂後・学校空調は中規模で表示ver）'!CN$4,#REF!,0))="",INDEX(#REF!,MATCH('一覧（改訂後・学校空調は中規模で表示ver）'!$Q155,#REF!,0),MATCH('一覧（改訂後・学校空調は中規模で表示ver）'!CN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N$4,#REF!,0))+$L204)))</f>
        <v>#REF!</v>
      </c>
      <c r="CO204" s="75" t="e">
        <f>IF(OR(CN204="",$I204=""),"",IF(AND(CN204&lt;&gt;"",$CI204=CN204),INDEX(#REF!,MATCH($I204,#REF!,0),MATCH(CN$4,#REF!,0))+35,INDEX(#REF!,MATCH($I204,#REF!,0),MATCH(CN$4,#REF!,0))))</f>
        <v>#REF!</v>
      </c>
      <c r="CP204" s="180" t="e">
        <f t="shared" si="153"/>
        <v>#REF!</v>
      </c>
      <c r="CQ204" s="75">
        <v>1</v>
      </c>
      <c r="CR204" s="181" t="e">
        <f t="shared" si="154"/>
        <v>#REF!</v>
      </c>
      <c r="CS204" s="107" t="e">
        <f>IF(OR(O204="",TYPE(O204)&lt;&gt;1),"",IF(OR(BM204="",INDEX(#REF!,MATCH('一覧（改訂後・学校空調は中規模で表示ver）'!Q155,#REF!,0),MATCH(CS$4,#REF!,0))="",INDEX(#REF!,MATCH('一覧（改訂後・学校空調は中規模で表示ver）'!Q155,#REF!,0),MATCH(CS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S$4,#REF!,0))+$L204)))</f>
        <v>#REF!</v>
      </c>
      <c r="CT204" s="75" t="e">
        <f>IF(OR(CS204="",$I204=""),"",IF(BL204="中規模のみで残存維持",IF(AND($CI204=CS204,CS204&lt;&gt;""),INDEX(#REF!,MATCH($I204,#REF!,0),MATCH(CN$4,#REF!,0))+35,INDEX(#REF!,MATCH($I204,#REF!,0),MATCH(CN$4,#REF!,0))),IF(AND($CI204=CS204,CS204&lt;&gt;""),INDEX(#REF!,MATCH($I204,#REF!,0),MATCH(CI$4,#REF!,0))+35,INDEX(#REF!,MATCH($I204,#REF!,0),MATCH(CS$4,#REF!,0)))))</f>
        <v>#REF!</v>
      </c>
      <c r="CU204" s="180" t="e">
        <f t="shared" si="188"/>
        <v>#REF!</v>
      </c>
      <c r="CV204" s="75">
        <v>1</v>
      </c>
      <c r="CW204" s="181" t="e">
        <f t="shared" si="180"/>
        <v>#REF!</v>
      </c>
      <c r="CX204" s="107" t="e">
        <f>IF(OR(O204="",TYPE(O204)&lt;&gt;1),"",IF(OR(BM204="",,INDEX(#REF!,MATCH('一覧（改訂後・学校空調は中規模で表示ver）'!$Q155,#REF!,0),MATCH('一覧（改訂後・学校空調は中規模で表示ver）'!CX$4,#REF!,0))="",INDEX(#REF!,MATCH('一覧（改訂後・学校空調は中規模で表示ver）'!$Q155,#REF!,0),MATCH('一覧（改訂後・学校空調は中規模で表示ver）'!CX$4,#REF!,0))+L204&gt;=BM204),"",IF(OR(BL204="事後保全対応で更新",BL204="事後保全のみ更新せず"),"",INDEX(#REF!,MATCH('一覧（改訂後・学校空調は中規模で表示ver）'!$Q155,#REF!,0),MATCH('一覧（改訂後・学校空調は中規模で表示ver）'!CX$4,#REF!,0))+L204)))</f>
        <v>#REF!</v>
      </c>
      <c r="CY204" s="75" t="e">
        <f>IF(OR(CX204="",$I204=""),"",IF(AND(CX204&lt;&gt;"",$CI204=CX204),INDEX(#REF!,MATCH($I204,#REF!,0),MATCH(CI$4,#REF!,0))+35,INDEX(#REF!,MATCH($I204,#REF!,0),MATCH(CX$4,#REF!,0))))</f>
        <v>#REF!</v>
      </c>
      <c r="CZ204" s="180" t="e">
        <f t="shared" si="155"/>
        <v>#REF!</v>
      </c>
      <c r="DA204" s="75">
        <v>1</v>
      </c>
      <c r="DB204" s="182" t="e">
        <f t="shared" si="156"/>
        <v>#REF!</v>
      </c>
      <c r="DC204" s="109" t="str">
        <f t="shared" si="189"/>
        <v/>
      </c>
      <c r="DD204" s="76" t="str">
        <f t="shared" ref="DD204:DD237" si="200">IF(Q204="","",Q204)</f>
        <v/>
      </c>
      <c r="DE204" s="82">
        <v>1</v>
      </c>
      <c r="DF204" s="183" t="str">
        <f t="shared" si="190"/>
        <v/>
      </c>
      <c r="DG204" s="85" t="str">
        <f>IF($DC204="","",INDEX(#REF!,MATCH($I204,#REF!,0),MATCH(DC$4,#REF!,0)))</f>
        <v/>
      </c>
      <c r="DH204" s="184" t="str">
        <f t="shared" si="157"/>
        <v/>
      </c>
      <c r="DI204" s="77">
        <v>3</v>
      </c>
      <c r="DJ204" s="185" t="str">
        <f t="shared" si="158"/>
        <v/>
      </c>
      <c r="DK204" s="78" t="str">
        <f t="shared" si="159"/>
        <v/>
      </c>
      <c r="DL204" s="75" t="str">
        <f>IF(OR(DK204="",$I204=""),"",IF(AND(DK204&lt;&gt;"",$CI204=DK204),INDEX(#REF!,MATCH($I204,#REF!,0),MATCH(DL$4,#REF!,0))+35,INDEX(#REF!,MATCH($I204,#REF!,0),MATCH(DL$4,#REF!,0))))</f>
        <v/>
      </c>
      <c r="DM204" s="180" t="str">
        <f t="shared" si="160"/>
        <v/>
      </c>
      <c r="DN204" s="75">
        <v>1</v>
      </c>
      <c r="DO204" s="181" t="str">
        <f t="shared" si="161"/>
        <v/>
      </c>
      <c r="DP204" s="78" t="str">
        <f t="shared" si="162"/>
        <v/>
      </c>
      <c r="DQ204" s="75" t="str">
        <f>IF(OR(DP204="",$I204=""),"",IF(AND($BM204=DP204,DP204&lt;&gt;""),INDEX(#REF!,MATCH($I204,#REF!,0),MATCH(DQ$4,#REF!,0))+35,INDEX(#REF!,MATCH($I204,#REF!,0),MATCH(DQ$4,#REF!,0))))</f>
        <v/>
      </c>
      <c r="DR204" s="180" t="str">
        <f t="shared" si="163"/>
        <v/>
      </c>
      <c r="DS204" s="75">
        <v>1</v>
      </c>
      <c r="DT204" s="181" t="str">
        <f t="shared" si="164"/>
        <v/>
      </c>
      <c r="DU204" s="78" t="str">
        <f t="shared" si="165"/>
        <v/>
      </c>
      <c r="DV204" s="75" t="str">
        <f>IF(OR(DU204="",$I204=""),"",IF(AND(DU204&lt;&gt;"",$CI204=DU204),INDEX(#REF!,MATCH($I204,#REF!,0),MATCH(DV$4,#REF!,0))+35,INDEX(#REF!,MATCH($I204,#REF!,0),MATCH(DV$4,#REF!,0))))</f>
        <v/>
      </c>
      <c r="DW204" s="180" t="str">
        <f t="shared" si="166"/>
        <v/>
      </c>
      <c r="DX204" s="75">
        <v>1</v>
      </c>
      <c r="DY204" s="154" t="str">
        <f t="shared" si="167"/>
        <v/>
      </c>
      <c r="DZ204" s="508"/>
      <c r="EA204" s="812"/>
      <c r="EB204" s="838"/>
      <c r="EC204" s="838"/>
      <c r="ED204" s="836" t="s">
        <v>626</v>
      </c>
      <c r="EE204" s="855"/>
      <c r="EF204" s="769" t="s">
        <v>627</v>
      </c>
      <c r="EG204" s="799" t="s">
        <v>627</v>
      </c>
      <c r="EH204" s="799" t="s">
        <v>627</v>
      </c>
      <c r="EI204" s="799" t="s">
        <v>627</v>
      </c>
      <c r="EJ204" s="794" t="s">
        <v>627</v>
      </c>
      <c r="EK204" s="888" t="s">
        <v>627</v>
      </c>
      <c r="EL204" s="792"/>
      <c r="EM204" s="792"/>
      <c r="EN204" s="788"/>
      <c r="EO204" s="877"/>
      <c r="EP204" s="787"/>
      <c r="EQ204" s="788"/>
      <c r="ER204" s="788"/>
      <c r="ES204" s="788"/>
      <c r="ET204" s="789"/>
      <c r="EU204" s="787"/>
      <c r="EV204" s="788"/>
      <c r="EW204" s="788"/>
      <c r="EX204" s="788"/>
      <c r="EY204" s="789"/>
      <c r="EZ204" s="787"/>
      <c r="FA204" s="792"/>
      <c r="FB204" s="757" t="s">
        <v>626</v>
      </c>
      <c r="FC204" s="757" t="s">
        <v>626</v>
      </c>
      <c r="FD204" s="757" t="s">
        <v>626</v>
      </c>
      <c r="FE204" s="931"/>
      <c r="FF204" s="808"/>
      <c r="FG204" s="838"/>
      <c r="FH204" s="788"/>
      <c r="FI204" s="789"/>
      <c r="FJ204" s="867"/>
      <c r="FK204" s="788"/>
      <c r="FL204" s="788"/>
      <c r="FM204" s="788"/>
      <c r="FN204" s="915"/>
      <c r="FO204" s="210"/>
      <c r="FP204" s="43"/>
      <c r="FQ204" s="43"/>
      <c r="FR204" s="55" t="str">
        <f t="shared" si="191"/>
        <v/>
      </c>
      <c r="FS204" s="43"/>
      <c r="FT204" s="56" t="str">
        <f>IF(AR204="","",INDEX($FZ$2:$GD$2,2,MATCH(AR204,#REF!,0)))</f>
        <v/>
      </c>
      <c r="FU204" s="57" t="str">
        <f>IF(AS204="","",INDEX($FZ$2:$GD$2,2,MATCH(AS204,#REF!,0)))</f>
        <v/>
      </c>
      <c r="FV204" s="57" t="str">
        <f>IF(AT204="","",INDEX($FZ$2:$GD$2,2,MATCH(AT204,#REF!,0)))</f>
        <v/>
      </c>
      <c r="FW204" s="57" t="str">
        <f>IF(AU204="","",INDEX($FZ$2:$GD$2,2,MATCH(AU204,#REF!,0)))</f>
        <v/>
      </c>
      <c r="FX204" s="57" t="str">
        <f>IF(AV204="","",INDEX($FZ$2:$GD$2,2,MATCH(AV204,#REF!,0)))</f>
        <v/>
      </c>
      <c r="FY204" s="57" t="str">
        <f>IF(AW204="","",INDEX($FZ$2:$GD$2,2,MATCH(AW204,#REF!,0)))</f>
        <v/>
      </c>
      <c r="FZ204" s="57" t="str">
        <f>IF(AX204="","",INDEX($FZ$2:$GD$2,2,MATCH(AX204,#REF!,0)))</f>
        <v/>
      </c>
      <c r="GA204" s="57" t="str">
        <f>IF(AY204="","",INDEX($FZ$2:$GD$2,2,MATCH(AY204,#REF!,0)))</f>
        <v/>
      </c>
      <c r="GB204" s="57" t="str">
        <f>IF(AZ204="","",INDEX($FZ$2:$GD$2,2,MATCH(AZ204,#REF!,0)))</f>
        <v/>
      </c>
      <c r="GC204" s="58" t="str">
        <f>IF(BA204="","",INDEX($FZ$2:$GD$2,2,MATCH(BA204,#REF!,0)))</f>
        <v/>
      </c>
      <c r="GD204" s="59" t="e">
        <f>SUMPRODUCT(FT204:GC204,#REF!)</f>
        <v>#REF!</v>
      </c>
      <c r="GE204" s="43"/>
      <c r="GF204" s="88" t="str">
        <f t="shared" si="192"/>
        <v/>
      </c>
      <c r="GG204" s="88" t="e">
        <f t="shared" si="193"/>
        <v>#REF!</v>
      </c>
      <c r="GH204" s="88" t="e">
        <f t="shared" si="194"/>
        <v>#REF!</v>
      </c>
      <c r="GI204" s="87" t="e">
        <f t="shared" si="195"/>
        <v>#REF!</v>
      </c>
      <c r="GJ204" s="87" t="str">
        <f t="shared" si="196"/>
        <v/>
      </c>
      <c r="GK204" s="87" t="str">
        <f t="shared" si="197"/>
        <v/>
      </c>
      <c r="GL204" s="87" t="str">
        <f t="shared" si="198"/>
        <v/>
      </c>
      <c r="GM204" s="87" t="str">
        <f t="shared" si="199"/>
        <v/>
      </c>
    </row>
    <row r="205" spans="1:195" s="13" customFormat="1" ht="22.5" customHeight="1">
      <c r="A205" s="1014"/>
      <c r="B205" s="166"/>
      <c r="C205" s="494"/>
      <c r="D205" s="660" t="s">
        <v>374</v>
      </c>
      <c r="E205" s="991" t="s">
        <v>592</v>
      </c>
      <c r="F205" s="688"/>
      <c r="G205" s="688"/>
      <c r="H205" s="688">
        <v>1</v>
      </c>
      <c r="I205" s="663" t="s">
        <v>358</v>
      </c>
      <c r="J205" s="167"/>
      <c r="K205" s="165"/>
      <c r="L205" s="665">
        <v>1973</v>
      </c>
      <c r="M205" s="167" t="str">
        <f t="shared" ref="M205:M237" si="201">IF(OR(L205="",TYPE(L205)&lt;&gt;1),"",TEXT(DATEVALUE(L205&amp;"/1/1"),"gge"))</f>
        <v>昭48</v>
      </c>
      <c r="N205" s="665">
        <f t="shared" si="183"/>
        <v>47</v>
      </c>
      <c r="O205" s="998">
        <v>264</v>
      </c>
      <c r="P205" s="693" t="s">
        <v>68</v>
      </c>
      <c r="Q205" s="68"/>
      <c r="R205" s="168"/>
      <c r="S205" s="168"/>
      <c r="T205" s="169"/>
      <c r="U205" s="461" t="e">
        <f t="shared" si="168"/>
        <v>#DIV/0!</v>
      </c>
      <c r="V205" s="461" t="e">
        <f t="shared" si="169"/>
        <v>#DIV/0!</v>
      </c>
      <c r="W205" s="462" t="e">
        <f t="shared" si="170"/>
        <v>#DIV/0!</v>
      </c>
      <c r="X205" s="68"/>
      <c r="Y205" s="68"/>
      <c r="Z205" s="68"/>
      <c r="AA205" s="68"/>
      <c r="AB205" s="68"/>
      <c r="AC205" s="79" t="str">
        <f t="shared" si="171"/>
        <v>5: 200㎡以上</v>
      </c>
      <c r="AD205" s="69"/>
      <c r="AE205" s="69" t="str">
        <f t="shared" si="172"/>
        <v/>
      </c>
      <c r="AF205" s="170"/>
      <c r="AG205" s="170"/>
      <c r="AH205" s="171"/>
      <c r="AI205" s="170"/>
      <c r="AJ205" s="170"/>
      <c r="AK205" s="170"/>
      <c r="AL205" s="172"/>
      <c r="AM205" s="172"/>
      <c r="AN205" s="172"/>
      <c r="AO205" s="172"/>
      <c r="AP205" s="173"/>
      <c r="AQ205" s="463" t="str">
        <f t="shared" si="173"/>
        <v/>
      </c>
      <c r="AR205" s="464"/>
      <c r="AS205" s="464"/>
      <c r="AT205" s="464"/>
      <c r="AU205" s="464"/>
      <c r="AV205" s="464"/>
      <c r="AW205" s="464"/>
      <c r="AX205" s="464"/>
      <c r="AY205" s="464"/>
      <c r="AZ205" s="464"/>
      <c r="BA205" s="464"/>
      <c r="BB205" s="68">
        <f t="shared" si="174"/>
        <v>42</v>
      </c>
      <c r="BC205" s="68"/>
      <c r="BD205" s="68">
        <f t="shared" si="175"/>
        <v>42</v>
      </c>
      <c r="BE205" s="69" t="e">
        <f t="shared" si="184"/>
        <v>#REF!</v>
      </c>
      <c r="BF205" s="146"/>
      <c r="BG205" s="465"/>
      <c r="BH205" s="466"/>
      <c r="BI205" s="174"/>
      <c r="BJ205" s="175"/>
      <c r="BK205" s="467"/>
      <c r="BL205" s="465"/>
      <c r="BM205" s="441" t="str">
        <f t="shared" si="177"/>
        <v/>
      </c>
      <c r="BN205" s="663" t="s">
        <v>68</v>
      </c>
      <c r="BO205" s="663">
        <v>1</v>
      </c>
      <c r="BP205" s="441"/>
      <c r="BQ205" s="441"/>
      <c r="BR205" s="663"/>
      <c r="BS205" s="663"/>
      <c r="BT205" s="663"/>
      <c r="BU205" s="663"/>
      <c r="BV205" s="663"/>
      <c r="BW205" s="663"/>
      <c r="BX205" s="663"/>
      <c r="BY205" s="663"/>
      <c r="BZ205" s="441"/>
      <c r="CA205" s="695"/>
      <c r="CB205" s="696"/>
      <c r="CC205" s="499"/>
      <c r="CD205" s="192">
        <v>1</v>
      </c>
      <c r="CE205" s="177" t="str">
        <f>IF($I205="","",IFERROR(INDEX(#REF!,MATCH('一覧（改訂後・学校空調は中規模で表示ver）'!$I156,#REF!,0),MATCH($CD$4,#REF!,0)),""))</f>
        <v/>
      </c>
      <c r="CF205" s="178" t="str">
        <f t="shared" si="179"/>
        <v/>
      </c>
      <c r="CG205" s="176" t="str">
        <f t="shared" si="185"/>
        <v/>
      </c>
      <c r="CH205" s="179"/>
      <c r="CI205" s="106" t="str">
        <f t="shared" si="186"/>
        <v/>
      </c>
      <c r="CJ205" s="75" t="str">
        <f>IF(OR($CI205="",$I205=""),"",INDEX(#REF!,MATCH($I205,#REF!,0),MATCH(CI$4,#REF!,0)))</f>
        <v/>
      </c>
      <c r="CK205" s="180" t="str">
        <f t="shared" si="187"/>
        <v/>
      </c>
      <c r="CL205" s="75">
        <v>1</v>
      </c>
      <c r="CM205" s="181" t="str">
        <f t="shared" ref="CM205:CM237" si="202">IF(CI205="","",CK205/CL205)</f>
        <v/>
      </c>
      <c r="CN205" s="107" t="e">
        <f>IF(OR(O205="",TYPE(O205)&lt;&gt;1),"",IF(OR(BM205="",INDEX(#REF!,MATCH('一覧（改訂後・学校空調は中規模で表示ver）'!$Q156,#REF!,0),MATCH('一覧（改訂後・学校空調は中規模で表示ver）'!CN$4,#REF!,0))="",INDEX(#REF!,MATCH('一覧（改訂後・学校空調は中規模で表示ver）'!$Q156,#REF!,0),MATCH('一覧（改訂後・学校空調は中規模で表示ver）'!CN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N$4,#REF!,0))+$L205)))</f>
        <v>#REF!</v>
      </c>
      <c r="CO205" s="75" t="e">
        <f>IF(OR(CN205="",$I205=""),"",IF(AND(CN205&lt;&gt;"",$CI205=CN205),INDEX(#REF!,MATCH($I205,#REF!,0),MATCH(CN$4,#REF!,0))+35,INDEX(#REF!,MATCH($I205,#REF!,0),MATCH(CN$4,#REF!,0))))</f>
        <v>#REF!</v>
      </c>
      <c r="CP205" s="180" t="e">
        <f t="shared" ref="CP205:CP237" si="203">IF(OR(CN205="",$O205="",TYPE($O205)&lt;&gt;1),"",ROUND($O205*CO205,0))</f>
        <v>#REF!</v>
      </c>
      <c r="CQ205" s="75">
        <v>1</v>
      </c>
      <c r="CR205" s="181" t="e">
        <f t="shared" ref="CR205:CR237" si="204">IF(CN205="","",CP205/CQ205)</f>
        <v>#REF!</v>
      </c>
      <c r="CS205" s="107" t="e">
        <f>IF(OR(O205="",TYPE(O205)&lt;&gt;1),"",IF(OR(BM205="",INDEX(#REF!,MATCH('一覧（改訂後・学校空調は中規模で表示ver）'!Q156,#REF!,0),MATCH(CS$4,#REF!,0))="",INDEX(#REF!,MATCH('一覧（改訂後・学校空調は中規模で表示ver）'!Q156,#REF!,0),MATCH(CS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S$4,#REF!,0))+$L205)))</f>
        <v>#REF!</v>
      </c>
      <c r="CT205" s="75" t="e">
        <f>IF(OR(CS205="",$I205=""),"",IF(BL205="中規模のみで残存維持",IF(AND($CI205=CS205,CS205&lt;&gt;""),INDEX(#REF!,MATCH($I205,#REF!,0),MATCH(CN$4,#REF!,0))+35,INDEX(#REF!,MATCH($I205,#REF!,0),MATCH(CN$4,#REF!,0))),IF(AND($CI205=CS205,CS205&lt;&gt;""),INDEX(#REF!,MATCH($I205,#REF!,0),MATCH(CI$4,#REF!,0))+35,INDEX(#REF!,MATCH($I205,#REF!,0),MATCH(CS$4,#REF!,0)))))</f>
        <v>#REF!</v>
      </c>
      <c r="CU205" s="180" t="e">
        <f t="shared" si="188"/>
        <v>#REF!</v>
      </c>
      <c r="CV205" s="75">
        <v>1</v>
      </c>
      <c r="CW205" s="181" t="e">
        <f t="shared" si="180"/>
        <v>#REF!</v>
      </c>
      <c r="CX205" s="107" t="e">
        <f>IF(OR(O205="",TYPE(O205)&lt;&gt;1),"",IF(OR(BM205="",,INDEX(#REF!,MATCH('一覧（改訂後・学校空調は中規模で表示ver）'!$Q156,#REF!,0),MATCH('一覧（改訂後・学校空調は中規模で表示ver）'!CX$4,#REF!,0))="",INDEX(#REF!,MATCH('一覧（改訂後・学校空調は中規模で表示ver）'!$Q156,#REF!,0),MATCH('一覧（改訂後・学校空調は中規模で表示ver）'!CX$4,#REF!,0))+L205&gt;=BM205),"",IF(OR(BL205="事後保全対応で更新",BL205="事後保全のみ更新せず"),"",INDEX(#REF!,MATCH('一覧（改訂後・学校空調は中規模で表示ver）'!$Q156,#REF!,0),MATCH('一覧（改訂後・学校空調は中規模で表示ver）'!CX$4,#REF!,0))+L205)))</f>
        <v>#REF!</v>
      </c>
      <c r="CY205" s="75" t="e">
        <f>IF(OR(CX205="",$I205=""),"",IF(AND(CX205&lt;&gt;"",$CI205=CX205),INDEX(#REF!,MATCH($I205,#REF!,0),MATCH(CI$4,#REF!,0))+35,INDEX(#REF!,MATCH($I205,#REF!,0),MATCH(CX$4,#REF!,0))))</f>
        <v>#REF!</v>
      </c>
      <c r="CZ205" s="180" t="e">
        <f t="shared" ref="CZ205:CZ237" si="205">IF(OR(CX205="",$O205="",TYPE($O205)&lt;&gt;1),"",ROUND($O205*CY205,0))</f>
        <v>#REF!</v>
      </c>
      <c r="DA205" s="75">
        <v>1</v>
      </c>
      <c r="DB205" s="182" t="e">
        <f t="shared" ref="DB205:DB237" si="206">IF($CX205="","",$CZ205/$DA205)</f>
        <v>#REF!</v>
      </c>
      <c r="DC205" s="109" t="str">
        <f t="shared" si="189"/>
        <v/>
      </c>
      <c r="DD205" s="76" t="str">
        <f t="shared" si="200"/>
        <v/>
      </c>
      <c r="DE205" s="82">
        <v>1</v>
      </c>
      <c r="DF205" s="183" t="str">
        <f t="shared" si="190"/>
        <v/>
      </c>
      <c r="DG205" s="85" t="str">
        <f>IF($DC205="","",INDEX(#REF!,MATCH($I205,#REF!,0),MATCH(DC$4,#REF!,0)))</f>
        <v/>
      </c>
      <c r="DH205" s="184" t="str">
        <f t="shared" ref="DH205:DH237" si="207">IF(OR(DF205="",TYPE(DF205)&lt;&gt;1),"",ROUND(DF205*DG205,0))</f>
        <v/>
      </c>
      <c r="DI205" s="77">
        <v>3</v>
      </c>
      <c r="DJ205" s="185" t="str">
        <f t="shared" ref="DJ205:DJ237" si="208">IF(DH205="","",DH205/DI205)</f>
        <v/>
      </c>
      <c r="DK205" s="78" t="str">
        <f t="shared" ref="DK205:DK237" si="209">IF(DC205="","",DC205+20)</f>
        <v/>
      </c>
      <c r="DL205" s="75" t="str">
        <f>IF(OR(DK205="",$I205=""),"",IF(AND(DK205&lt;&gt;"",$CI205=DK205),INDEX(#REF!,MATCH($I205,#REF!,0),MATCH(DL$4,#REF!,0))+35,INDEX(#REF!,MATCH($I205,#REF!,0),MATCH(DL$4,#REF!,0))))</f>
        <v/>
      </c>
      <c r="DM205" s="180" t="str">
        <f t="shared" ref="DM205:DM237" si="210">IF(OR(DK205="",$DF205="",TYPE($DF205)&lt;&gt;1),"",ROUND($DF205*DL205,0))</f>
        <v/>
      </c>
      <c r="DN205" s="75">
        <v>1</v>
      </c>
      <c r="DO205" s="181" t="str">
        <f t="shared" ref="DO205:DO237" si="211">IF(DK205="","",DM205/DN205)</f>
        <v/>
      </c>
      <c r="DP205" s="78" t="str">
        <f t="shared" ref="DP205:DP237" si="212">IF(DC205="","",IF(OR(DD205="RC",DD205="SRC",DD205="S"),DC205+40,""))</f>
        <v/>
      </c>
      <c r="DQ205" s="75" t="str">
        <f>IF(OR(DP205="",$I205=""),"",IF(AND($BM205=DP205,DP205&lt;&gt;""),INDEX(#REF!,MATCH($I205,#REF!,0),MATCH(DQ$4,#REF!,0))+35,INDEX(#REF!,MATCH($I205,#REF!,0),MATCH(DQ$4,#REF!,0))))</f>
        <v/>
      </c>
      <c r="DR205" s="180" t="str">
        <f t="shared" ref="DR205:DR237" si="213">IF(OR(DP205="",$DF205="",TYPE($DF205)&lt;&gt;1),"",ROUND($DF205*DQ205,0))</f>
        <v/>
      </c>
      <c r="DS205" s="75">
        <v>1</v>
      </c>
      <c r="DT205" s="181" t="str">
        <f t="shared" ref="DT205:DT237" si="214">IF($DP205="","",$DR205/$DS205)</f>
        <v/>
      </c>
      <c r="DU205" s="78" t="str">
        <f t="shared" ref="DU205:DU237" si="215">IF(DC205="","",IF(OR(DD205="RC",DD205="SRC"),DC205+60,""))</f>
        <v/>
      </c>
      <c r="DV205" s="75" t="str">
        <f>IF(OR(DU205="",$I205=""),"",IF(AND(DU205&lt;&gt;"",$CI205=DU205),INDEX(#REF!,MATCH($I205,#REF!,0),MATCH(DV$4,#REF!,0))+35,INDEX(#REF!,MATCH($I205,#REF!,0),MATCH(DV$4,#REF!,0))))</f>
        <v/>
      </c>
      <c r="DW205" s="180" t="str">
        <f t="shared" ref="DW205:DW237" si="216">IF(OR(DU205="",$DF205="",TYPE($DF205)&lt;&gt;1),"",ROUND($DF205*DV205,0))</f>
        <v/>
      </c>
      <c r="DX205" s="75">
        <v>1</v>
      </c>
      <c r="DY205" s="154" t="str">
        <f t="shared" ref="DY205:DY237" si="217">IF($DU205="","",$DW205/$DX205)</f>
        <v/>
      </c>
      <c r="DZ205" s="508"/>
      <c r="EA205" s="812"/>
      <c r="EB205" s="838"/>
      <c r="EC205" s="838"/>
      <c r="ED205" s="836" t="s">
        <v>626</v>
      </c>
      <c r="EE205" s="855"/>
      <c r="EF205" s="769" t="s">
        <v>627</v>
      </c>
      <c r="EG205" s="799" t="s">
        <v>627</v>
      </c>
      <c r="EH205" s="799" t="s">
        <v>627</v>
      </c>
      <c r="EI205" s="799" t="s">
        <v>627</v>
      </c>
      <c r="EJ205" s="794" t="s">
        <v>627</v>
      </c>
      <c r="EK205" s="888" t="s">
        <v>627</v>
      </c>
      <c r="EL205" s="792"/>
      <c r="EM205" s="792"/>
      <c r="EN205" s="788"/>
      <c r="EO205" s="789"/>
      <c r="EP205" s="787"/>
      <c r="EQ205" s="788"/>
      <c r="ER205" s="788"/>
      <c r="ES205" s="788"/>
      <c r="ET205" s="789"/>
      <c r="EU205" s="787"/>
      <c r="EV205" s="788"/>
      <c r="EW205" s="788"/>
      <c r="EX205" s="788"/>
      <c r="EY205" s="789"/>
      <c r="EZ205" s="787"/>
      <c r="FA205" s="792"/>
      <c r="FB205" s="757" t="s">
        <v>626</v>
      </c>
      <c r="FC205" s="757" t="s">
        <v>626</v>
      </c>
      <c r="FD205" s="757" t="s">
        <v>626</v>
      </c>
      <c r="FE205" s="931"/>
      <c r="FF205" s="808"/>
      <c r="FG205" s="838"/>
      <c r="FH205" s="788"/>
      <c r="FI205" s="789"/>
      <c r="FJ205" s="867"/>
      <c r="FK205" s="788"/>
      <c r="FL205" s="788"/>
      <c r="FM205" s="788"/>
      <c r="FN205" s="915"/>
      <c r="FO205" s="210"/>
      <c r="FP205" s="43"/>
      <c r="FQ205" s="43"/>
      <c r="FR205" s="55" t="str">
        <f t="shared" si="191"/>
        <v/>
      </c>
      <c r="FS205" s="43"/>
      <c r="FT205" s="56" t="str">
        <f>IF(AR205="","",INDEX($FZ$2:$GD$2,2,MATCH(AR205,#REF!,0)))</f>
        <v/>
      </c>
      <c r="FU205" s="57" t="str">
        <f>IF(AS205="","",INDEX($FZ$2:$GD$2,2,MATCH(AS205,#REF!,0)))</f>
        <v/>
      </c>
      <c r="FV205" s="57" t="str">
        <f>IF(AT205="","",INDEX($FZ$2:$GD$2,2,MATCH(AT205,#REF!,0)))</f>
        <v/>
      </c>
      <c r="FW205" s="57" t="str">
        <f>IF(AU205="","",INDEX($FZ$2:$GD$2,2,MATCH(AU205,#REF!,0)))</f>
        <v/>
      </c>
      <c r="FX205" s="57" t="str">
        <f>IF(AV205="","",INDEX($FZ$2:$GD$2,2,MATCH(AV205,#REF!,0)))</f>
        <v/>
      </c>
      <c r="FY205" s="57" t="str">
        <f>IF(AW205="","",INDEX($FZ$2:$GD$2,2,MATCH(AW205,#REF!,0)))</f>
        <v/>
      </c>
      <c r="FZ205" s="57" t="str">
        <f>IF(AX205="","",INDEX($FZ$2:$GD$2,2,MATCH(AX205,#REF!,0)))</f>
        <v/>
      </c>
      <c r="GA205" s="57" t="str">
        <f>IF(AY205="","",INDEX($FZ$2:$GD$2,2,MATCH(AY205,#REF!,0)))</f>
        <v/>
      </c>
      <c r="GB205" s="57" t="str">
        <f>IF(AZ205="","",INDEX($FZ$2:$GD$2,2,MATCH(AZ205,#REF!,0)))</f>
        <v/>
      </c>
      <c r="GC205" s="58" t="str">
        <f>IF(BA205="","",INDEX($FZ$2:$GD$2,2,MATCH(BA205,#REF!,0)))</f>
        <v/>
      </c>
      <c r="GD205" s="59" t="e">
        <f>SUMPRODUCT(FT205:GC205,#REF!)</f>
        <v>#REF!</v>
      </c>
      <c r="GE205" s="43"/>
      <c r="GF205" s="88" t="str">
        <f t="shared" si="192"/>
        <v/>
      </c>
      <c r="GG205" s="88" t="e">
        <f t="shared" si="193"/>
        <v>#REF!</v>
      </c>
      <c r="GH205" s="88" t="e">
        <f t="shared" si="194"/>
        <v>#REF!</v>
      </c>
      <c r="GI205" s="87" t="e">
        <f t="shared" si="195"/>
        <v>#REF!</v>
      </c>
      <c r="GJ205" s="87" t="str">
        <f t="shared" si="196"/>
        <v/>
      </c>
      <c r="GK205" s="87" t="str">
        <f t="shared" si="197"/>
        <v/>
      </c>
      <c r="GL205" s="87" t="str">
        <f t="shared" si="198"/>
        <v/>
      </c>
      <c r="GM205" s="87" t="str">
        <f t="shared" si="199"/>
        <v/>
      </c>
    </row>
    <row r="206" spans="1:195" s="13" customFormat="1" ht="22.5" customHeight="1">
      <c r="A206" s="1014"/>
      <c r="B206" s="166"/>
      <c r="C206" s="494"/>
      <c r="D206" s="660" t="s">
        <v>374</v>
      </c>
      <c r="E206" s="991" t="s">
        <v>284</v>
      </c>
      <c r="F206" s="688"/>
      <c r="G206" s="688"/>
      <c r="H206" s="688">
        <v>1</v>
      </c>
      <c r="I206" s="663" t="s">
        <v>358</v>
      </c>
      <c r="J206" s="167"/>
      <c r="K206" s="165"/>
      <c r="L206" s="665">
        <v>1974</v>
      </c>
      <c r="M206" s="167" t="str">
        <f t="shared" si="201"/>
        <v>昭49</v>
      </c>
      <c r="N206" s="665">
        <f t="shared" si="183"/>
        <v>46</v>
      </c>
      <c r="O206" s="998">
        <v>329</v>
      </c>
      <c r="P206" s="693" t="s">
        <v>68</v>
      </c>
      <c r="Q206" s="68"/>
      <c r="R206" s="168"/>
      <c r="S206" s="168"/>
      <c r="T206" s="169"/>
      <c r="U206" s="461" t="e">
        <f t="shared" ref="U206:U250" si="218">IF(OR(TYPE(O206)&lt;&gt;1,O206=""),"",IF(O206=0,0,ROUND(O206/(R206+S206)*1.1,0)))</f>
        <v>#DIV/0!</v>
      </c>
      <c r="V206" s="461" t="e">
        <f t="shared" ref="V206:V250" si="219">IF(OR(TYPE(O206)&lt;&gt;1,O206=""),"",IF(O206=0,0,ROUND((O206/(R206+S206))^0.5*1.1*4*(4*R206+1)*0.7,0)))</f>
        <v>#DIV/0!</v>
      </c>
      <c r="W206" s="462" t="e">
        <f t="shared" ref="W206:W237" si="220">IF(OR(TYPE(O206)&lt;&gt;1,O206=""),"",IF(O206=0,0,ROUND((O206/(R206+S206))^0.5*1.1*4*(4*R206+1)*0.3,0)))</f>
        <v>#DIV/0!</v>
      </c>
      <c r="X206" s="68"/>
      <c r="Y206" s="68"/>
      <c r="Z206" s="68"/>
      <c r="AA206" s="68"/>
      <c r="AB206" s="68"/>
      <c r="AC206" s="79" t="str">
        <f t="shared" ref="AC206:AC237" si="221">IF(OR(O206="",TYPE(O206)&lt;&gt;1),"",IF(O206&gt;=5000,"1: 5,000㎡以上",IF(O206&gt;=3000,"2: 3,000㎡以上",IF(O206&gt;=1000,"3: 1,000㎡以上",IF(O206&gt;=500,"4: 500㎡以上",IF(O206&gt;=200,"5: 200㎡以上",IF(O206&gt;=100,"6: 100㎡以上",IF(O206&gt;=0,"7: 100㎡未満",""))))))))</f>
        <v>5: 200㎡以上</v>
      </c>
      <c r="AD206" s="69"/>
      <c r="AE206" s="69" t="str">
        <f t="shared" ref="AE206:AE225" si="222">IF(AD206="","",AD206-L206)</f>
        <v/>
      </c>
      <c r="AF206" s="170"/>
      <c r="AG206" s="170"/>
      <c r="AH206" s="171"/>
      <c r="AI206" s="170"/>
      <c r="AJ206" s="170"/>
      <c r="AK206" s="170"/>
      <c r="AL206" s="172"/>
      <c r="AM206" s="172"/>
      <c r="AN206" s="172"/>
      <c r="AO206" s="172"/>
      <c r="AP206" s="173"/>
      <c r="AQ206" s="463" t="str">
        <f t="shared" ref="AQ206:AQ237" si="223">IF(OR(AP206="",BB206=""),"",IF(OR(AP206="80年以上",AP206="躯体補修の上80年以上"),80-BB206,IF(OR(AP206="60年以上80年未満",AP206="躯体補修の上60年未満"),IF(TYPE(AN206)=1,AN206-BB206,80-BB206),IF(OR(AP206="60年未満",AP206="60年"),60-BB206,IF(AP206="40年",40-BB206,"")))))</f>
        <v/>
      </c>
      <c r="AR206" s="464"/>
      <c r="AS206" s="464"/>
      <c r="AT206" s="464"/>
      <c r="AU206" s="464"/>
      <c r="AV206" s="464"/>
      <c r="AW206" s="464"/>
      <c r="AX206" s="464"/>
      <c r="AY206" s="464"/>
      <c r="AZ206" s="464"/>
      <c r="BA206" s="464"/>
      <c r="BB206" s="68">
        <f t="shared" ref="BB206:BB237" si="224">IF(AND(TYPE(B$4)=1,B$4&lt;&gt;"",TYPE(L206)=1,L206&lt;&gt;""),B$4-L206,"")</f>
        <v>41</v>
      </c>
      <c r="BC206" s="68"/>
      <c r="BD206" s="68">
        <f t="shared" ref="BD206:BD237" si="225">IF(BB206="","",BB206+BC206)</f>
        <v>41</v>
      </c>
      <c r="BE206" s="69" t="e">
        <f t="shared" si="184"/>
        <v>#REF!</v>
      </c>
      <c r="BF206" s="146"/>
      <c r="BG206" s="465"/>
      <c r="BH206" s="466"/>
      <c r="BI206" s="174"/>
      <c r="BJ206" s="175"/>
      <c r="BK206" s="467"/>
      <c r="BL206" s="465"/>
      <c r="BM206" s="441" t="str">
        <f t="shared" ref="BM206:BM237" si="226">IF(OR(B$4="",AQ206=""),"",AQ206+B$4)</f>
        <v/>
      </c>
      <c r="BN206" s="663" t="s">
        <v>68</v>
      </c>
      <c r="BO206" s="663">
        <v>2</v>
      </c>
      <c r="BP206" s="441"/>
      <c r="BQ206" s="441"/>
      <c r="BR206" s="663"/>
      <c r="BS206" s="663"/>
      <c r="BT206" s="663"/>
      <c r="BU206" s="663"/>
      <c r="BV206" s="663"/>
      <c r="BW206" s="663"/>
      <c r="BX206" s="663"/>
      <c r="BY206" s="663"/>
      <c r="BZ206" s="441"/>
      <c r="CA206" s="695"/>
      <c r="CB206" s="696"/>
      <c r="CC206" s="499"/>
      <c r="CD206" s="192">
        <v>1</v>
      </c>
      <c r="CE206" s="177" t="str">
        <f>IF($I206="","",IFERROR(INDEX(#REF!,MATCH('一覧（改訂後・学校空調は中規模で表示ver）'!$I157,#REF!,0),MATCH($CD$4,#REF!,0)),""))</f>
        <v/>
      </c>
      <c r="CF206" s="178" t="str">
        <f t="shared" si="179"/>
        <v/>
      </c>
      <c r="CG206" s="176" t="str">
        <f t="shared" si="185"/>
        <v/>
      </c>
      <c r="CH206" s="179"/>
      <c r="CI206" s="106" t="str">
        <f t="shared" si="186"/>
        <v/>
      </c>
      <c r="CJ206" s="75" t="str">
        <f>IF(OR($CI206="",$I206=""),"",INDEX(#REF!,MATCH($I206,#REF!,0),MATCH(CI$4,#REF!,0)))</f>
        <v/>
      </c>
      <c r="CK206" s="180" t="str">
        <f t="shared" si="187"/>
        <v/>
      </c>
      <c r="CL206" s="75">
        <v>1</v>
      </c>
      <c r="CM206" s="181" t="str">
        <f t="shared" si="202"/>
        <v/>
      </c>
      <c r="CN206" s="107" t="e">
        <f>IF(OR(O206="",TYPE(O206)&lt;&gt;1),"",IF(OR(BM206="",INDEX(#REF!,MATCH('一覧（改訂後・学校空調は中規模で表示ver）'!$Q157,#REF!,0),MATCH('一覧（改訂後・学校空調は中規模で表示ver）'!CN$4,#REF!,0))="",INDEX(#REF!,MATCH('一覧（改訂後・学校空調は中規模で表示ver）'!$Q157,#REF!,0),MATCH('一覧（改訂後・学校空調は中規模で表示ver）'!CN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N$4,#REF!,0))+$L206)))</f>
        <v>#REF!</v>
      </c>
      <c r="CO206" s="75" t="e">
        <f>IF(OR(CN206="",$I206=""),"",IF(AND(CN206&lt;&gt;"",$CI206=CN206),INDEX(#REF!,MATCH($I206,#REF!,0),MATCH(CN$4,#REF!,0))+35,INDEX(#REF!,MATCH($I206,#REF!,0),MATCH(CN$4,#REF!,0))))</f>
        <v>#REF!</v>
      </c>
      <c r="CP206" s="180" t="e">
        <f t="shared" si="203"/>
        <v>#REF!</v>
      </c>
      <c r="CQ206" s="75">
        <v>1</v>
      </c>
      <c r="CR206" s="181" t="e">
        <f t="shared" si="204"/>
        <v>#REF!</v>
      </c>
      <c r="CS206" s="107" t="e">
        <f>IF(OR(O206="",TYPE(O206)&lt;&gt;1),"",IF(OR(BM206="",INDEX(#REF!,MATCH('一覧（改訂後・学校空調は中規模で表示ver）'!Q157,#REF!,0),MATCH(CS$4,#REF!,0))="",INDEX(#REF!,MATCH('一覧（改訂後・学校空調は中規模で表示ver）'!Q157,#REF!,0),MATCH(CS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S$4,#REF!,0))+$L206)))</f>
        <v>#REF!</v>
      </c>
      <c r="CT206" s="75" t="e">
        <f>IF(OR(CS206="",$I206=""),"",IF(BL206="中規模のみで残存維持",IF(AND($CI206=CS206,CS206&lt;&gt;""),INDEX(#REF!,MATCH($I206,#REF!,0),MATCH(CN$4,#REF!,0))+35,INDEX(#REF!,MATCH($I206,#REF!,0),MATCH(CN$4,#REF!,0))),IF(AND($CI206=CS206,CS206&lt;&gt;""),INDEX(#REF!,MATCH($I206,#REF!,0),MATCH(CI$4,#REF!,0))+35,INDEX(#REF!,MATCH($I206,#REF!,0),MATCH(CS$4,#REF!,0)))))</f>
        <v>#REF!</v>
      </c>
      <c r="CU206" s="180" t="e">
        <f t="shared" si="188"/>
        <v>#REF!</v>
      </c>
      <c r="CV206" s="75">
        <v>1</v>
      </c>
      <c r="CW206" s="181" t="e">
        <f t="shared" si="180"/>
        <v>#REF!</v>
      </c>
      <c r="CX206" s="107" t="e">
        <f>IF(OR(O206="",TYPE(O206)&lt;&gt;1),"",IF(OR(BM206="",,INDEX(#REF!,MATCH('一覧（改訂後・学校空調は中規模で表示ver）'!$Q157,#REF!,0),MATCH('一覧（改訂後・学校空調は中規模で表示ver）'!CX$4,#REF!,0))="",INDEX(#REF!,MATCH('一覧（改訂後・学校空調は中規模で表示ver）'!$Q157,#REF!,0),MATCH('一覧（改訂後・学校空調は中規模で表示ver）'!CX$4,#REF!,0))+L206&gt;=BM206),"",IF(OR(BL206="事後保全対応で更新",BL206="事後保全のみ更新せず"),"",INDEX(#REF!,MATCH('一覧（改訂後・学校空調は中規模で表示ver）'!$Q157,#REF!,0),MATCH('一覧（改訂後・学校空調は中規模で表示ver）'!CX$4,#REF!,0))+L206)))</f>
        <v>#REF!</v>
      </c>
      <c r="CY206" s="75" t="e">
        <f>IF(OR(CX206="",$I206=""),"",IF(AND(CX206&lt;&gt;"",$CI206=CX206),INDEX(#REF!,MATCH($I206,#REF!,0),MATCH(CI$4,#REF!,0))+35,INDEX(#REF!,MATCH($I206,#REF!,0),MATCH(CX$4,#REF!,0))))</f>
        <v>#REF!</v>
      </c>
      <c r="CZ206" s="180" t="e">
        <f t="shared" si="205"/>
        <v>#REF!</v>
      </c>
      <c r="DA206" s="75">
        <v>1</v>
      </c>
      <c r="DB206" s="182" t="e">
        <f t="shared" si="206"/>
        <v>#REF!</v>
      </c>
      <c r="DC206" s="109" t="str">
        <f t="shared" si="189"/>
        <v/>
      </c>
      <c r="DD206" s="76" t="str">
        <f t="shared" si="200"/>
        <v/>
      </c>
      <c r="DE206" s="82">
        <v>1</v>
      </c>
      <c r="DF206" s="183" t="str">
        <f t="shared" si="190"/>
        <v/>
      </c>
      <c r="DG206" s="85" t="str">
        <f>IF($DC206="","",INDEX(#REF!,MATCH($I206,#REF!,0),MATCH(DC$4,#REF!,0)))</f>
        <v/>
      </c>
      <c r="DH206" s="184" t="str">
        <f t="shared" si="207"/>
        <v/>
      </c>
      <c r="DI206" s="77">
        <v>3</v>
      </c>
      <c r="DJ206" s="185" t="str">
        <f t="shared" si="208"/>
        <v/>
      </c>
      <c r="DK206" s="78" t="str">
        <f t="shared" si="209"/>
        <v/>
      </c>
      <c r="DL206" s="75" t="str">
        <f>IF(OR(DK206="",$I206=""),"",IF(AND(DK206&lt;&gt;"",$CI206=DK206),INDEX(#REF!,MATCH($I206,#REF!,0),MATCH(DL$4,#REF!,0))+35,INDEX(#REF!,MATCH($I206,#REF!,0),MATCH(DL$4,#REF!,0))))</f>
        <v/>
      </c>
      <c r="DM206" s="180" t="str">
        <f t="shared" si="210"/>
        <v/>
      </c>
      <c r="DN206" s="75">
        <v>1</v>
      </c>
      <c r="DO206" s="181" t="str">
        <f t="shared" si="211"/>
        <v/>
      </c>
      <c r="DP206" s="78" t="str">
        <f t="shared" si="212"/>
        <v/>
      </c>
      <c r="DQ206" s="75" t="str">
        <f>IF(OR(DP206="",$I206=""),"",IF(AND($BM206=DP206,DP206&lt;&gt;""),INDEX(#REF!,MATCH($I206,#REF!,0),MATCH(DQ$4,#REF!,0))+35,INDEX(#REF!,MATCH($I206,#REF!,0),MATCH(DQ$4,#REF!,0))))</f>
        <v/>
      </c>
      <c r="DR206" s="180" t="str">
        <f t="shared" si="213"/>
        <v/>
      </c>
      <c r="DS206" s="75">
        <v>1</v>
      </c>
      <c r="DT206" s="181" t="str">
        <f t="shared" si="214"/>
        <v/>
      </c>
      <c r="DU206" s="78" t="str">
        <f t="shared" si="215"/>
        <v/>
      </c>
      <c r="DV206" s="75" t="str">
        <f>IF(OR(DU206="",$I206=""),"",IF(AND(DU206&lt;&gt;"",$CI206=DU206),INDEX(#REF!,MATCH($I206,#REF!,0),MATCH(DV$4,#REF!,0))+35,INDEX(#REF!,MATCH($I206,#REF!,0),MATCH(DV$4,#REF!,0))))</f>
        <v/>
      </c>
      <c r="DW206" s="180" t="str">
        <f t="shared" si="216"/>
        <v/>
      </c>
      <c r="DX206" s="75">
        <v>1</v>
      </c>
      <c r="DY206" s="154" t="str">
        <f t="shared" si="217"/>
        <v/>
      </c>
      <c r="DZ206" s="508"/>
      <c r="EA206" s="812"/>
      <c r="EB206" s="838"/>
      <c r="EC206" s="838"/>
      <c r="ED206" s="836" t="s">
        <v>626</v>
      </c>
      <c r="EE206" s="855"/>
      <c r="EF206" s="769" t="s">
        <v>627</v>
      </c>
      <c r="EG206" s="799" t="s">
        <v>627</v>
      </c>
      <c r="EH206" s="799" t="s">
        <v>627</v>
      </c>
      <c r="EI206" s="799" t="s">
        <v>627</v>
      </c>
      <c r="EJ206" s="794" t="s">
        <v>627</v>
      </c>
      <c r="EK206" s="888" t="s">
        <v>627</v>
      </c>
      <c r="EL206" s="792"/>
      <c r="EM206" s="792"/>
      <c r="EN206" s="788"/>
      <c r="EO206" s="789"/>
      <c r="EP206" s="787"/>
      <c r="EQ206" s="788"/>
      <c r="ER206" s="788"/>
      <c r="ES206" s="788"/>
      <c r="ET206" s="789"/>
      <c r="EU206" s="787"/>
      <c r="EV206" s="788"/>
      <c r="EW206" s="788"/>
      <c r="EX206" s="788"/>
      <c r="EY206" s="789"/>
      <c r="EZ206" s="787"/>
      <c r="FA206" s="792"/>
      <c r="FB206" s="757" t="s">
        <v>626</v>
      </c>
      <c r="FC206" s="757" t="s">
        <v>626</v>
      </c>
      <c r="FD206" s="757" t="s">
        <v>626</v>
      </c>
      <c r="FE206" s="931"/>
      <c r="FF206" s="808"/>
      <c r="FG206" s="838"/>
      <c r="FH206" s="788"/>
      <c r="FI206" s="789"/>
      <c r="FJ206" s="867"/>
      <c r="FK206" s="788"/>
      <c r="FL206" s="788"/>
      <c r="FM206" s="788"/>
      <c r="FN206" s="915"/>
      <c r="FO206" s="210"/>
      <c r="FP206" s="43"/>
      <c r="FQ206" s="43"/>
      <c r="FR206" s="55" t="str">
        <f t="shared" si="191"/>
        <v/>
      </c>
      <c r="FS206" s="43"/>
      <c r="FT206" s="56" t="str">
        <f>IF(AR206="","",INDEX($FZ$2:$GD$2,2,MATCH(AR206,#REF!,0)))</f>
        <v/>
      </c>
      <c r="FU206" s="57" t="str">
        <f>IF(AS206="","",INDEX($FZ$2:$GD$2,2,MATCH(AS206,#REF!,0)))</f>
        <v/>
      </c>
      <c r="FV206" s="57" t="str">
        <f>IF(AT206="","",INDEX($FZ$2:$GD$2,2,MATCH(AT206,#REF!,0)))</f>
        <v/>
      </c>
      <c r="FW206" s="57" t="str">
        <f>IF(AU206="","",INDEX($FZ$2:$GD$2,2,MATCH(AU206,#REF!,0)))</f>
        <v/>
      </c>
      <c r="FX206" s="57" t="str">
        <f>IF(AV206="","",INDEX($FZ$2:$GD$2,2,MATCH(AV206,#REF!,0)))</f>
        <v/>
      </c>
      <c r="FY206" s="57" t="str">
        <f>IF(AW206="","",INDEX($FZ$2:$GD$2,2,MATCH(AW206,#REF!,0)))</f>
        <v/>
      </c>
      <c r="FZ206" s="57" t="str">
        <f>IF(AX206="","",INDEX($FZ$2:$GD$2,2,MATCH(AX206,#REF!,0)))</f>
        <v/>
      </c>
      <c r="GA206" s="57" t="str">
        <f>IF(AY206="","",INDEX($FZ$2:$GD$2,2,MATCH(AY206,#REF!,0)))</f>
        <v/>
      </c>
      <c r="GB206" s="57" t="str">
        <f>IF(AZ206="","",INDEX($FZ$2:$GD$2,2,MATCH(AZ206,#REF!,0)))</f>
        <v/>
      </c>
      <c r="GC206" s="58" t="str">
        <f>IF(BA206="","",INDEX($FZ$2:$GD$2,2,MATCH(BA206,#REF!,0)))</f>
        <v/>
      </c>
      <c r="GD206" s="59" t="e">
        <f>SUMPRODUCT(FT206:GC206,#REF!)</f>
        <v>#REF!</v>
      </c>
      <c r="GE206" s="43"/>
      <c r="GF206" s="88" t="str">
        <f t="shared" si="192"/>
        <v/>
      </c>
      <c r="GG206" s="88" t="e">
        <f t="shared" si="193"/>
        <v>#REF!</v>
      </c>
      <c r="GH206" s="88" t="e">
        <f t="shared" si="194"/>
        <v>#REF!</v>
      </c>
      <c r="GI206" s="87" t="e">
        <f t="shared" si="195"/>
        <v>#REF!</v>
      </c>
      <c r="GJ206" s="87" t="str">
        <f t="shared" si="196"/>
        <v/>
      </c>
      <c r="GK206" s="87" t="str">
        <f t="shared" si="197"/>
        <v/>
      </c>
      <c r="GL206" s="87" t="str">
        <f t="shared" si="198"/>
        <v/>
      </c>
      <c r="GM206" s="87" t="str">
        <f t="shared" si="199"/>
        <v/>
      </c>
    </row>
    <row r="207" spans="1:195" s="13" customFormat="1" ht="22.5" customHeight="1">
      <c r="A207" s="1014"/>
      <c r="B207" s="166"/>
      <c r="C207" s="494"/>
      <c r="D207" s="660" t="s">
        <v>374</v>
      </c>
      <c r="E207" s="991" t="s">
        <v>593</v>
      </c>
      <c r="F207" s="688"/>
      <c r="G207" s="688"/>
      <c r="H207" s="688">
        <v>1</v>
      </c>
      <c r="I207" s="663" t="s">
        <v>391</v>
      </c>
      <c r="J207" s="167"/>
      <c r="K207" s="165"/>
      <c r="L207" s="665">
        <v>1969</v>
      </c>
      <c r="M207" s="167" t="str">
        <f t="shared" si="201"/>
        <v>昭44</v>
      </c>
      <c r="N207" s="665">
        <f t="shared" si="183"/>
        <v>51</v>
      </c>
      <c r="O207" s="995">
        <v>180</v>
      </c>
      <c r="P207" s="706"/>
      <c r="Q207" s="68"/>
      <c r="R207" s="168"/>
      <c r="S207" s="168"/>
      <c r="T207" s="169"/>
      <c r="U207" s="461" t="e">
        <f t="shared" si="218"/>
        <v>#DIV/0!</v>
      </c>
      <c r="V207" s="461" t="e">
        <f t="shared" si="219"/>
        <v>#DIV/0!</v>
      </c>
      <c r="W207" s="462" t="e">
        <f t="shared" si="220"/>
        <v>#DIV/0!</v>
      </c>
      <c r="X207" s="68"/>
      <c r="Y207" s="68"/>
      <c r="Z207" s="68"/>
      <c r="AA207" s="68"/>
      <c r="AB207" s="68"/>
      <c r="AC207" s="79" t="str">
        <f t="shared" si="221"/>
        <v>6: 100㎡以上</v>
      </c>
      <c r="AD207" s="69"/>
      <c r="AE207" s="69" t="str">
        <f t="shared" si="222"/>
        <v/>
      </c>
      <c r="AF207" s="170"/>
      <c r="AG207" s="170"/>
      <c r="AH207" s="171"/>
      <c r="AI207" s="170"/>
      <c r="AJ207" s="170"/>
      <c r="AK207" s="170"/>
      <c r="AL207" s="172"/>
      <c r="AM207" s="172"/>
      <c r="AN207" s="172"/>
      <c r="AO207" s="172"/>
      <c r="AP207" s="173"/>
      <c r="AQ207" s="463" t="str">
        <f t="shared" si="223"/>
        <v/>
      </c>
      <c r="AR207" s="464"/>
      <c r="AS207" s="464"/>
      <c r="AT207" s="464"/>
      <c r="AU207" s="464"/>
      <c r="AV207" s="464"/>
      <c r="AW207" s="464"/>
      <c r="AX207" s="464"/>
      <c r="AY207" s="464"/>
      <c r="AZ207" s="464"/>
      <c r="BA207" s="464"/>
      <c r="BB207" s="68">
        <f t="shared" si="224"/>
        <v>46</v>
      </c>
      <c r="BC207" s="68"/>
      <c r="BD207" s="68">
        <f t="shared" si="225"/>
        <v>46</v>
      </c>
      <c r="BE207" s="69" t="e">
        <f t="shared" si="184"/>
        <v>#REF!</v>
      </c>
      <c r="BF207" s="146"/>
      <c r="BG207" s="465"/>
      <c r="BH207" s="466"/>
      <c r="BI207" s="174"/>
      <c r="BJ207" s="175"/>
      <c r="BK207" s="467"/>
      <c r="BL207" s="465"/>
      <c r="BM207" s="441" t="str">
        <f t="shared" si="226"/>
        <v/>
      </c>
      <c r="BN207" s="801"/>
      <c r="BO207" s="801"/>
      <c r="BP207" s="441" t="s">
        <v>3</v>
      </c>
      <c r="BQ207" s="441"/>
      <c r="BR207" s="663"/>
      <c r="BS207" s="663"/>
      <c r="BT207" s="663"/>
      <c r="BU207" s="663"/>
      <c r="BV207" s="663"/>
      <c r="BW207" s="663"/>
      <c r="BX207" s="663"/>
      <c r="BY207" s="663"/>
      <c r="BZ207" s="441" t="s">
        <v>1</v>
      </c>
      <c r="CA207" s="695"/>
      <c r="CB207" s="696"/>
      <c r="CC207" s="499">
        <v>23760900</v>
      </c>
      <c r="CD207" s="192">
        <v>1</v>
      </c>
      <c r="CE207" s="177" t="str">
        <f>IF($I207="","",IFERROR(INDEX(#REF!,MATCH('一覧（改訂後・学校空調は中規模で表示ver）'!$I158,#REF!,0),MATCH($CD$4,#REF!,0)),""))</f>
        <v/>
      </c>
      <c r="CF207" s="178" t="str">
        <f t="shared" si="179"/>
        <v/>
      </c>
      <c r="CG207" s="176" t="str">
        <f t="shared" si="185"/>
        <v/>
      </c>
      <c r="CH207" s="179"/>
      <c r="CI207" s="106" t="str">
        <f t="shared" si="186"/>
        <v/>
      </c>
      <c r="CJ207" s="75" t="str">
        <f>IF(OR($CI207="",$I207=""),"",INDEX(#REF!,MATCH($I207,#REF!,0),MATCH(CI$4,#REF!,0)))</f>
        <v/>
      </c>
      <c r="CK207" s="180" t="str">
        <f t="shared" si="187"/>
        <v/>
      </c>
      <c r="CL207" s="75">
        <v>1</v>
      </c>
      <c r="CM207" s="181" t="str">
        <f t="shared" si="202"/>
        <v/>
      </c>
      <c r="CN207" s="107" t="e">
        <f>IF(OR(O207="",TYPE(O207)&lt;&gt;1),"",IF(OR(BM207="",INDEX(#REF!,MATCH('一覧（改訂後・学校空調は中規模で表示ver）'!$Q158,#REF!,0),MATCH('一覧（改訂後・学校空調は中規模で表示ver）'!CN$4,#REF!,0))="",INDEX(#REF!,MATCH('一覧（改訂後・学校空調は中規模で表示ver）'!$Q158,#REF!,0),MATCH('一覧（改訂後・学校空調は中規模で表示ver）'!CN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N$4,#REF!,0))+$L207)))</f>
        <v>#REF!</v>
      </c>
      <c r="CO207" s="75" t="e">
        <f>IF(OR(CN207="",$I207=""),"",IF(AND(CN207&lt;&gt;"",$CI207=CN207),INDEX(#REF!,MATCH($I207,#REF!,0),MATCH(CN$4,#REF!,0))+35,INDEX(#REF!,MATCH($I207,#REF!,0),MATCH(CN$4,#REF!,0))))</f>
        <v>#REF!</v>
      </c>
      <c r="CP207" s="180" t="e">
        <f t="shared" si="203"/>
        <v>#REF!</v>
      </c>
      <c r="CQ207" s="75">
        <v>1</v>
      </c>
      <c r="CR207" s="181" t="e">
        <f t="shared" si="204"/>
        <v>#REF!</v>
      </c>
      <c r="CS207" s="107" t="e">
        <f>IF(OR(O207="",TYPE(O207)&lt;&gt;1),"",IF(OR(BM207="",INDEX(#REF!,MATCH('一覧（改訂後・学校空調は中規模で表示ver）'!Q158,#REF!,0),MATCH(CS$4,#REF!,0))="",INDEX(#REF!,MATCH('一覧（改訂後・学校空調は中規模で表示ver）'!Q158,#REF!,0),MATCH(CS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S$4,#REF!,0))+$L207)))</f>
        <v>#REF!</v>
      </c>
      <c r="CT207" s="75" t="e">
        <f>IF(OR(CS207="",$I207=""),"",IF(BL207="中規模のみで残存維持",IF(AND($CI207=CS207,CS207&lt;&gt;""),INDEX(#REF!,MATCH($I207,#REF!,0),MATCH(CN$4,#REF!,0))+35,INDEX(#REF!,MATCH($I207,#REF!,0),MATCH(CN$4,#REF!,0))),IF(AND($CI207=CS207,CS207&lt;&gt;""),INDEX(#REF!,MATCH($I207,#REF!,0),MATCH(CI$4,#REF!,0))+35,INDEX(#REF!,MATCH($I207,#REF!,0),MATCH(CS$4,#REF!,0)))))</f>
        <v>#REF!</v>
      </c>
      <c r="CU207" s="180" t="e">
        <f t="shared" si="188"/>
        <v>#REF!</v>
      </c>
      <c r="CV207" s="75">
        <v>1</v>
      </c>
      <c r="CW207" s="181" t="e">
        <f t="shared" si="180"/>
        <v>#REF!</v>
      </c>
      <c r="CX207" s="107" t="e">
        <f>IF(OR(O207="",TYPE(O207)&lt;&gt;1),"",IF(OR(BM207="",,INDEX(#REF!,MATCH('一覧（改訂後・学校空調は中規模で表示ver）'!$Q158,#REF!,0),MATCH('一覧（改訂後・学校空調は中規模で表示ver）'!CX$4,#REF!,0))="",INDEX(#REF!,MATCH('一覧（改訂後・学校空調は中規模で表示ver）'!$Q158,#REF!,0),MATCH('一覧（改訂後・学校空調は中規模で表示ver）'!CX$4,#REF!,0))+L207&gt;=BM207),"",IF(OR(BL207="事後保全対応で更新",BL207="事後保全のみ更新せず"),"",INDEX(#REF!,MATCH('一覧（改訂後・学校空調は中規模で表示ver）'!$Q158,#REF!,0),MATCH('一覧（改訂後・学校空調は中規模で表示ver）'!CX$4,#REF!,0))+L207)))</f>
        <v>#REF!</v>
      </c>
      <c r="CY207" s="75" t="e">
        <f>IF(OR(CX207="",$I207=""),"",IF(AND(CX207&lt;&gt;"",$CI207=CX207),INDEX(#REF!,MATCH($I207,#REF!,0),MATCH(CI$4,#REF!,0))+35,INDEX(#REF!,MATCH($I207,#REF!,0),MATCH(CX$4,#REF!,0))))</f>
        <v>#REF!</v>
      </c>
      <c r="CZ207" s="180" t="e">
        <f t="shared" si="205"/>
        <v>#REF!</v>
      </c>
      <c r="DA207" s="75">
        <v>1</v>
      </c>
      <c r="DB207" s="182" t="e">
        <f t="shared" si="206"/>
        <v>#REF!</v>
      </c>
      <c r="DC207" s="109" t="str">
        <f t="shared" si="189"/>
        <v/>
      </c>
      <c r="DD207" s="76" t="str">
        <f t="shared" si="200"/>
        <v/>
      </c>
      <c r="DE207" s="82">
        <v>1</v>
      </c>
      <c r="DF207" s="183" t="str">
        <f t="shared" si="190"/>
        <v/>
      </c>
      <c r="DG207" s="85" t="str">
        <f>IF($DC207="","",INDEX(#REF!,MATCH($I207,#REF!,0),MATCH(DC$4,#REF!,0)))</f>
        <v/>
      </c>
      <c r="DH207" s="184" t="str">
        <f t="shared" si="207"/>
        <v/>
      </c>
      <c r="DI207" s="77">
        <v>3</v>
      </c>
      <c r="DJ207" s="185" t="str">
        <f t="shared" si="208"/>
        <v/>
      </c>
      <c r="DK207" s="78" t="str">
        <f t="shared" si="209"/>
        <v/>
      </c>
      <c r="DL207" s="75" t="str">
        <f>IF(OR(DK207="",$I207=""),"",IF(AND(DK207&lt;&gt;"",$CI207=DK207),INDEX(#REF!,MATCH($I207,#REF!,0),MATCH(DL$4,#REF!,0))+35,INDEX(#REF!,MATCH($I207,#REF!,0),MATCH(DL$4,#REF!,0))))</f>
        <v/>
      </c>
      <c r="DM207" s="180" t="str">
        <f t="shared" si="210"/>
        <v/>
      </c>
      <c r="DN207" s="75">
        <v>1</v>
      </c>
      <c r="DO207" s="181" t="str">
        <f t="shared" si="211"/>
        <v/>
      </c>
      <c r="DP207" s="78" t="str">
        <f t="shared" si="212"/>
        <v/>
      </c>
      <c r="DQ207" s="75" t="str">
        <f>IF(OR(DP207="",$I207=""),"",IF(AND($BM207=DP207,DP207&lt;&gt;""),INDEX(#REF!,MATCH($I207,#REF!,0),MATCH(DQ$4,#REF!,0))+35,INDEX(#REF!,MATCH($I207,#REF!,0),MATCH(DQ$4,#REF!,0))))</f>
        <v/>
      </c>
      <c r="DR207" s="180" t="str">
        <f t="shared" si="213"/>
        <v/>
      </c>
      <c r="DS207" s="75">
        <v>1</v>
      </c>
      <c r="DT207" s="181" t="str">
        <f t="shared" si="214"/>
        <v/>
      </c>
      <c r="DU207" s="78" t="str">
        <f t="shared" si="215"/>
        <v/>
      </c>
      <c r="DV207" s="75" t="str">
        <f>IF(OR(DU207="",$I207=""),"",IF(AND(DU207&lt;&gt;"",$CI207=DU207),INDEX(#REF!,MATCH($I207,#REF!,0),MATCH(DV$4,#REF!,0))+35,INDEX(#REF!,MATCH($I207,#REF!,0),MATCH(DV$4,#REF!,0))))</f>
        <v/>
      </c>
      <c r="DW207" s="180" t="str">
        <f t="shared" si="216"/>
        <v/>
      </c>
      <c r="DX207" s="75">
        <v>1</v>
      </c>
      <c r="DY207" s="154" t="str">
        <f t="shared" si="217"/>
        <v/>
      </c>
      <c r="DZ207" s="508"/>
      <c r="EA207" s="812"/>
      <c r="EB207" s="808"/>
      <c r="EC207" s="808"/>
      <c r="ED207" s="816"/>
      <c r="EE207" s="855"/>
      <c r="EF207" s="769" t="s">
        <v>627</v>
      </c>
      <c r="EG207" s="770" t="s">
        <v>627</v>
      </c>
      <c r="EH207" s="799" t="s">
        <v>627</v>
      </c>
      <c r="EI207" s="799" t="s">
        <v>627</v>
      </c>
      <c r="EJ207" s="800" t="s">
        <v>627</v>
      </c>
      <c r="EK207" s="791"/>
      <c r="EL207" s="792"/>
      <c r="EM207" s="792"/>
      <c r="EN207" s="792"/>
      <c r="EO207" s="790"/>
      <c r="EP207" s="791"/>
      <c r="EQ207" s="792"/>
      <c r="ER207" s="792"/>
      <c r="ES207" s="792"/>
      <c r="ET207" s="790"/>
      <c r="EU207" s="791"/>
      <c r="EV207" s="792"/>
      <c r="EW207" s="792"/>
      <c r="EX207" s="792"/>
      <c r="EY207" s="790"/>
      <c r="EZ207" s="791"/>
      <c r="FA207" s="792"/>
      <c r="FB207" s="757" t="s">
        <v>626</v>
      </c>
      <c r="FC207" s="758" t="s">
        <v>626</v>
      </c>
      <c r="FD207" s="790"/>
      <c r="FE207" s="932"/>
      <c r="FF207" s="838"/>
      <c r="FG207" s="792"/>
      <c r="FH207" s="792"/>
      <c r="FI207" s="790"/>
      <c r="FJ207" s="868"/>
      <c r="FK207" s="792"/>
      <c r="FL207" s="792"/>
      <c r="FM207" s="792"/>
      <c r="FN207" s="918"/>
      <c r="FO207" s="210"/>
      <c r="FP207" s="43"/>
      <c r="FQ207" s="43"/>
      <c r="FR207" s="55" t="str">
        <f t="shared" si="191"/>
        <v/>
      </c>
      <c r="FS207" s="43"/>
      <c r="FT207" s="56" t="str">
        <f>IF(AR207="","",INDEX($FZ$2:$GD$2,2,MATCH(AR207,#REF!,0)))</f>
        <v/>
      </c>
      <c r="FU207" s="57" t="str">
        <f>IF(AS207="","",INDEX($FZ$2:$GD$2,2,MATCH(AS207,#REF!,0)))</f>
        <v/>
      </c>
      <c r="FV207" s="57" t="str">
        <f>IF(AT207="","",INDEX($FZ$2:$GD$2,2,MATCH(AT207,#REF!,0)))</f>
        <v/>
      </c>
      <c r="FW207" s="57" t="str">
        <f>IF(AU207="","",INDEX($FZ$2:$GD$2,2,MATCH(AU207,#REF!,0)))</f>
        <v/>
      </c>
      <c r="FX207" s="57" t="str">
        <f>IF(AV207="","",INDEX($FZ$2:$GD$2,2,MATCH(AV207,#REF!,0)))</f>
        <v/>
      </c>
      <c r="FY207" s="57" t="str">
        <f>IF(AW207="","",INDEX($FZ$2:$GD$2,2,MATCH(AW207,#REF!,0)))</f>
        <v/>
      </c>
      <c r="FZ207" s="57" t="str">
        <f>IF(AX207="","",INDEX($FZ$2:$GD$2,2,MATCH(AX207,#REF!,0)))</f>
        <v/>
      </c>
      <c r="GA207" s="57" t="str">
        <f>IF(AY207="","",INDEX($FZ$2:$GD$2,2,MATCH(AY207,#REF!,0)))</f>
        <v/>
      </c>
      <c r="GB207" s="57" t="str">
        <f>IF(AZ207="","",INDEX($FZ$2:$GD$2,2,MATCH(AZ207,#REF!,0)))</f>
        <v/>
      </c>
      <c r="GC207" s="58" t="str">
        <f>IF(BA207="","",INDEX($FZ$2:$GD$2,2,MATCH(BA207,#REF!,0)))</f>
        <v/>
      </c>
      <c r="GD207" s="59" t="e">
        <f>SUMPRODUCT(FT207:GC207,#REF!)</f>
        <v>#REF!</v>
      </c>
      <c r="GE207" s="43"/>
      <c r="GF207" s="88" t="str">
        <f t="shared" si="192"/>
        <v/>
      </c>
      <c r="GG207" s="88" t="e">
        <f t="shared" si="193"/>
        <v>#REF!</v>
      </c>
      <c r="GH207" s="88" t="e">
        <f t="shared" si="194"/>
        <v>#REF!</v>
      </c>
      <c r="GI207" s="87" t="e">
        <f t="shared" si="195"/>
        <v>#REF!</v>
      </c>
      <c r="GJ207" s="87" t="str">
        <f t="shared" si="196"/>
        <v/>
      </c>
      <c r="GK207" s="87" t="str">
        <f t="shared" si="197"/>
        <v/>
      </c>
      <c r="GL207" s="87" t="str">
        <f t="shared" si="198"/>
        <v/>
      </c>
      <c r="GM207" s="87" t="str">
        <f t="shared" si="199"/>
        <v/>
      </c>
    </row>
    <row r="208" spans="1:195" s="13" customFormat="1" ht="22.5" customHeight="1">
      <c r="A208" s="1014"/>
      <c r="B208" s="166"/>
      <c r="C208" s="494"/>
      <c r="D208" s="660" t="s">
        <v>374</v>
      </c>
      <c r="E208" s="991" t="s">
        <v>285</v>
      </c>
      <c r="F208" s="688"/>
      <c r="G208" s="688"/>
      <c r="H208" s="688">
        <v>1</v>
      </c>
      <c r="I208" s="663" t="s">
        <v>358</v>
      </c>
      <c r="J208" s="167"/>
      <c r="K208" s="165"/>
      <c r="L208" s="662">
        <v>2008</v>
      </c>
      <c r="M208" s="167" t="str">
        <f t="shared" si="201"/>
        <v>平20</v>
      </c>
      <c r="N208" s="665">
        <f t="shared" si="183"/>
        <v>12</v>
      </c>
      <c r="O208" s="995">
        <v>1295</v>
      </c>
      <c r="P208" s="693" t="s">
        <v>70</v>
      </c>
      <c r="Q208" s="68"/>
      <c r="R208" s="168"/>
      <c r="S208" s="168"/>
      <c r="T208" s="169"/>
      <c r="U208" s="461" t="e">
        <f t="shared" si="218"/>
        <v>#DIV/0!</v>
      </c>
      <c r="V208" s="461" t="e">
        <f t="shared" si="219"/>
        <v>#DIV/0!</v>
      </c>
      <c r="W208" s="462" t="e">
        <f t="shared" si="220"/>
        <v>#DIV/0!</v>
      </c>
      <c r="X208" s="68"/>
      <c r="Y208" s="68"/>
      <c r="Z208" s="68"/>
      <c r="AA208" s="68"/>
      <c r="AB208" s="68"/>
      <c r="AC208" s="79" t="str">
        <f t="shared" si="221"/>
        <v>3: 1,000㎡以上</v>
      </c>
      <c r="AD208" s="69"/>
      <c r="AE208" s="69" t="str">
        <f t="shared" si="222"/>
        <v/>
      </c>
      <c r="AF208" s="170"/>
      <c r="AG208" s="170"/>
      <c r="AH208" s="171"/>
      <c r="AI208" s="170"/>
      <c r="AJ208" s="170"/>
      <c r="AK208" s="170"/>
      <c r="AL208" s="172"/>
      <c r="AM208" s="172"/>
      <c r="AN208" s="172"/>
      <c r="AO208" s="172"/>
      <c r="AP208" s="173"/>
      <c r="AQ208" s="463" t="str">
        <f t="shared" si="223"/>
        <v/>
      </c>
      <c r="AR208" s="464"/>
      <c r="AS208" s="464"/>
      <c r="AT208" s="464"/>
      <c r="AU208" s="464"/>
      <c r="AV208" s="464"/>
      <c r="AW208" s="464"/>
      <c r="AX208" s="464"/>
      <c r="AY208" s="464"/>
      <c r="AZ208" s="464"/>
      <c r="BA208" s="464"/>
      <c r="BB208" s="68">
        <f t="shared" si="224"/>
        <v>7</v>
      </c>
      <c r="BC208" s="68"/>
      <c r="BD208" s="68">
        <f t="shared" si="225"/>
        <v>7</v>
      </c>
      <c r="BE208" s="69" t="e">
        <f t="shared" si="184"/>
        <v>#REF!</v>
      </c>
      <c r="BF208" s="146"/>
      <c r="BG208" s="465"/>
      <c r="BH208" s="466"/>
      <c r="BI208" s="174"/>
      <c r="BJ208" s="175"/>
      <c r="BK208" s="467"/>
      <c r="BL208" s="465"/>
      <c r="BM208" s="441" t="str">
        <f t="shared" si="226"/>
        <v/>
      </c>
      <c r="BN208" s="663" t="s">
        <v>70</v>
      </c>
      <c r="BO208" s="663">
        <v>2</v>
      </c>
      <c r="BP208" s="441" t="s">
        <v>0</v>
      </c>
      <c r="BQ208" s="441"/>
      <c r="BR208" s="663"/>
      <c r="BS208" s="663"/>
      <c r="BT208" s="663"/>
      <c r="BU208" s="663"/>
      <c r="BV208" s="663"/>
      <c r="BW208" s="663"/>
      <c r="BX208" s="663"/>
      <c r="BY208" s="663"/>
      <c r="BZ208" s="441" t="s">
        <v>0</v>
      </c>
      <c r="CA208" s="695"/>
      <c r="CB208" s="696"/>
      <c r="CC208" s="499"/>
      <c r="CD208" s="192">
        <v>1</v>
      </c>
      <c r="CE208" s="177" t="str">
        <f>IF($I208="","",IFERROR(INDEX(#REF!,MATCH('一覧（改訂後・学校空調は中規模で表示ver）'!$I159,#REF!,0),MATCH($CD$4,#REF!,0)),""))</f>
        <v/>
      </c>
      <c r="CF208" s="178" t="str">
        <f t="shared" si="179"/>
        <v/>
      </c>
      <c r="CG208" s="176" t="str">
        <f t="shared" si="185"/>
        <v/>
      </c>
      <c r="CH208" s="179"/>
      <c r="CI208" s="106" t="str">
        <f t="shared" si="186"/>
        <v/>
      </c>
      <c r="CJ208" s="75" t="str">
        <f>IF(OR($CI208="",$I208=""),"",INDEX(#REF!,MATCH($I208,#REF!,0),MATCH(CI$4,#REF!,0)))</f>
        <v/>
      </c>
      <c r="CK208" s="180" t="str">
        <f t="shared" si="187"/>
        <v/>
      </c>
      <c r="CL208" s="75">
        <v>1</v>
      </c>
      <c r="CM208" s="181" t="str">
        <f t="shared" si="202"/>
        <v/>
      </c>
      <c r="CN208" s="107" t="e">
        <f>IF(OR(O208="",TYPE(O208)&lt;&gt;1),"",IF(OR(BM208="",INDEX(#REF!,MATCH('一覧（改訂後・学校空調は中規模で表示ver）'!$Q159,#REF!,0),MATCH('一覧（改訂後・学校空調は中規模で表示ver）'!CN$4,#REF!,0))="",INDEX(#REF!,MATCH('一覧（改訂後・学校空調は中規模で表示ver）'!$Q159,#REF!,0),MATCH('一覧（改訂後・学校空調は中規模で表示ver）'!CN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N$4,#REF!,0))+$L208)))</f>
        <v>#REF!</v>
      </c>
      <c r="CO208" s="75" t="e">
        <f>IF(OR(CN208="",$I208=""),"",IF(AND(CN208&lt;&gt;"",$CI208=CN208),INDEX(#REF!,MATCH($I208,#REF!,0),MATCH(CN$4,#REF!,0))+35,INDEX(#REF!,MATCH($I208,#REF!,0),MATCH(CN$4,#REF!,0))))</f>
        <v>#REF!</v>
      </c>
      <c r="CP208" s="180" t="e">
        <f t="shared" si="203"/>
        <v>#REF!</v>
      </c>
      <c r="CQ208" s="75">
        <v>1</v>
      </c>
      <c r="CR208" s="181" t="e">
        <f t="shared" si="204"/>
        <v>#REF!</v>
      </c>
      <c r="CS208" s="107" t="e">
        <f>IF(OR(O208="",TYPE(O208)&lt;&gt;1),"",IF(OR(BM208="",INDEX(#REF!,MATCH('一覧（改訂後・学校空調は中規模で表示ver）'!Q159,#REF!,0),MATCH(CS$4,#REF!,0))="",INDEX(#REF!,MATCH('一覧（改訂後・学校空調は中規模で表示ver）'!Q159,#REF!,0),MATCH(CS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S$4,#REF!,0))+$L208)))</f>
        <v>#REF!</v>
      </c>
      <c r="CT208" s="75" t="e">
        <f>IF(OR(CS208="",$I208=""),"",IF(BL208="中規模のみで残存維持",IF(AND($CI208=CS208,CS208&lt;&gt;""),INDEX(#REF!,MATCH($I208,#REF!,0),MATCH(CN$4,#REF!,0))+35,INDEX(#REF!,MATCH($I208,#REF!,0),MATCH(CN$4,#REF!,0))),IF(AND($CI208=CS208,CS208&lt;&gt;""),INDEX(#REF!,MATCH($I208,#REF!,0),MATCH(CI$4,#REF!,0))+35,INDEX(#REF!,MATCH($I208,#REF!,0),MATCH(CS$4,#REF!,0)))))</f>
        <v>#REF!</v>
      </c>
      <c r="CU208" s="180" t="e">
        <f t="shared" si="188"/>
        <v>#REF!</v>
      </c>
      <c r="CV208" s="75">
        <v>1</v>
      </c>
      <c r="CW208" s="181" t="e">
        <f t="shared" si="180"/>
        <v>#REF!</v>
      </c>
      <c r="CX208" s="107" t="e">
        <f>IF(OR(O208="",TYPE(O208)&lt;&gt;1),"",IF(OR(BM208="",,INDEX(#REF!,MATCH('一覧（改訂後・学校空調は中規模で表示ver）'!$Q159,#REF!,0),MATCH('一覧（改訂後・学校空調は中規模で表示ver）'!CX$4,#REF!,0))="",INDEX(#REF!,MATCH('一覧（改訂後・学校空調は中規模で表示ver）'!$Q159,#REF!,0),MATCH('一覧（改訂後・学校空調は中規模で表示ver）'!CX$4,#REF!,0))+L208&gt;=BM208),"",IF(OR(BL208="事後保全対応で更新",BL208="事後保全のみ更新せず"),"",INDEX(#REF!,MATCH('一覧（改訂後・学校空調は中規模で表示ver）'!$Q159,#REF!,0),MATCH('一覧（改訂後・学校空調は中規模で表示ver）'!CX$4,#REF!,0))+L208)))</f>
        <v>#REF!</v>
      </c>
      <c r="CY208" s="75" t="e">
        <f>IF(OR(CX208="",$I208=""),"",IF(AND(CX208&lt;&gt;"",$CI208=CX208),INDEX(#REF!,MATCH($I208,#REF!,0),MATCH(CI$4,#REF!,0))+35,INDEX(#REF!,MATCH($I208,#REF!,0),MATCH(CX$4,#REF!,0))))</f>
        <v>#REF!</v>
      </c>
      <c r="CZ208" s="180" t="e">
        <f t="shared" si="205"/>
        <v>#REF!</v>
      </c>
      <c r="DA208" s="75">
        <v>1</v>
      </c>
      <c r="DB208" s="182" t="e">
        <f t="shared" si="206"/>
        <v>#REF!</v>
      </c>
      <c r="DC208" s="109" t="str">
        <f t="shared" si="189"/>
        <v/>
      </c>
      <c r="DD208" s="76" t="str">
        <f t="shared" si="200"/>
        <v/>
      </c>
      <c r="DE208" s="82">
        <v>1</v>
      </c>
      <c r="DF208" s="183" t="str">
        <f t="shared" si="190"/>
        <v/>
      </c>
      <c r="DG208" s="85" t="str">
        <f>IF($DC208="","",INDEX(#REF!,MATCH($I208,#REF!,0),MATCH(DC$4,#REF!,0)))</f>
        <v/>
      </c>
      <c r="DH208" s="184" t="str">
        <f t="shared" si="207"/>
        <v/>
      </c>
      <c r="DI208" s="77">
        <v>3</v>
      </c>
      <c r="DJ208" s="185" t="str">
        <f t="shared" si="208"/>
        <v/>
      </c>
      <c r="DK208" s="78" t="str">
        <f t="shared" si="209"/>
        <v/>
      </c>
      <c r="DL208" s="75" t="str">
        <f>IF(OR(DK208="",$I208=""),"",IF(AND(DK208&lt;&gt;"",$CI208=DK208),INDEX(#REF!,MATCH($I208,#REF!,0),MATCH(DL$4,#REF!,0))+35,INDEX(#REF!,MATCH($I208,#REF!,0),MATCH(DL$4,#REF!,0))))</f>
        <v/>
      </c>
      <c r="DM208" s="180" t="str">
        <f t="shared" si="210"/>
        <v/>
      </c>
      <c r="DN208" s="75">
        <v>1</v>
      </c>
      <c r="DO208" s="181" t="str">
        <f t="shared" si="211"/>
        <v/>
      </c>
      <c r="DP208" s="78" t="str">
        <f t="shared" si="212"/>
        <v/>
      </c>
      <c r="DQ208" s="75" t="str">
        <f>IF(OR(DP208="",$I208=""),"",IF(AND($BM208=DP208,DP208&lt;&gt;""),INDEX(#REF!,MATCH($I208,#REF!,0),MATCH(DQ$4,#REF!,0))+35,INDEX(#REF!,MATCH($I208,#REF!,0),MATCH(DQ$4,#REF!,0))))</f>
        <v/>
      </c>
      <c r="DR208" s="180" t="str">
        <f t="shared" si="213"/>
        <v/>
      </c>
      <c r="DS208" s="75">
        <v>1</v>
      </c>
      <c r="DT208" s="181" t="str">
        <f t="shared" si="214"/>
        <v/>
      </c>
      <c r="DU208" s="78" t="str">
        <f t="shared" si="215"/>
        <v/>
      </c>
      <c r="DV208" s="75" t="str">
        <f>IF(OR(DU208="",$I208=""),"",IF(AND(DU208&lt;&gt;"",$CI208=DU208),INDEX(#REF!,MATCH($I208,#REF!,0),MATCH(DV$4,#REF!,0))+35,INDEX(#REF!,MATCH($I208,#REF!,0),MATCH(DV$4,#REF!,0))))</f>
        <v/>
      </c>
      <c r="DW208" s="180" t="str">
        <f t="shared" si="216"/>
        <v/>
      </c>
      <c r="DX208" s="75">
        <v>1</v>
      </c>
      <c r="DY208" s="154" t="str">
        <f t="shared" si="217"/>
        <v/>
      </c>
      <c r="DZ208" s="508"/>
      <c r="EA208" s="812"/>
      <c r="EB208" s="808"/>
      <c r="EC208" s="808"/>
      <c r="ED208" s="816"/>
      <c r="EE208" s="855"/>
      <c r="EF208" s="791"/>
      <c r="EG208" s="792"/>
      <c r="EH208" s="792"/>
      <c r="EI208" s="792"/>
      <c r="EJ208" s="790"/>
      <c r="EK208" s="791"/>
      <c r="EL208" s="758" t="s">
        <v>626</v>
      </c>
      <c r="EM208" s="758" t="s">
        <v>626</v>
      </c>
      <c r="EN208" s="788"/>
      <c r="EO208" s="789"/>
      <c r="EP208" s="787"/>
      <c r="EQ208" s="788"/>
      <c r="ER208" s="788"/>
      <c r="ES208" s="788"/>
      <c r="ET208" s="789"/>
      <c r="EU208" s="787"/>
      <c r="EV208" s="788"/>
      <c r="EW208" s="788"/>
      <c r="EX208" s="788"/>
      <c r="EY208" s="789"/>
      <c r="EZ208" s="787"/>
      <c r="FA208" s="788"/>
      <c r="FB208" s="788"/>
      <c r="FC208" s="788"/>
      <c r="FD208" s="789"/>
      <c r="FE208" s="791"/>
      <c r="FF208" s="809" t="s">
        <v>623</v>
      </c>
      <c r="FG208" s="809" t="s">
        <v>623</v>
      </c>
      <c r="FH208" s="792"/>
      <c r="FI208" s="789"/>
      <c r="FJ208" s="867"/>
      <c r="FK208" s="788"/>
      <c r="FL208" s="788"/>
      <c r="FM208" s="788"/>
      <c r="FN208" s="915"/>
      <c r="FO208" s="210"/>
      <c r="FP208" s="43"/>
      <c r="FQ208" s="43"/>
      <c r="FR208" s="55" t="str">
        <f t="shared" si="191"/>
        <v/>
      </c>
      <c r="FS208" s="43"/>
      <c r="FT208" s="56" t="str">
        <f>IF(AR208="","",INDEX($FZ$2:$GD$2,2,MATCH(AR208,#REF!,0)))</f>
        <v/>
      </c>
      <c r="FU208" s="57" t="str">
        <f>IF(AS208="","",INDEX($FZ$2:$GD$2,2,MATCH(AS208,#REF!,0)))</f>
        <v/>
      </c>
      <c r="FV208" s="57" t="str">
        <f>IF(AT208="","",INDEX($FZ$2:$GD$2,2,MATCH(AT208,#REF!,0)))</f>
        <v/>
      </c>
      <c r="FW208" s="57" t="str">
        <f>IF(AU208="","",INDEX($FZ$2:$GD$2,2,MATCH(AU208,#REF!,0)))</f>
        <v/>
      </c>
      <c r="FX208" s="57" t="str">
        <f>IF(AV208="","",INDEX($FZ$2:$GD$2,2,MATCH(AV208,#REF!,0)))</f>
        <v/>
      </c>
      <c r="FY208" s="57" t="str">
        <f>IF(AW208="","",INDEX($FZ$2:$GD$2,2,MATCH(AW208,#REF!,0)))</f>
        <v/>
      </c>
      <c r="FZ208" s="57" t="str">
        <f>IF(AX208="","",INDEX($FZ$2:$GD$2,2,MATCH(AX208,#REF!,0)))</f>
        <v/>
      </c>
      <c r="GA208" s="57" t="str">
        <f>IF(AY208="","",INDEX($FZ$2:$GD$2,2,MATCH(AY208,#REF!,0)))</f>
        <v/>
      </c>
      <c r="GB208" s="57" t="str">
        <f>IF(AZ208="","",INDEX($FZ$2:$GD$2,2,MATCH(AZ208,#REF!,0)))</f>
        <v/>
      </c>
      <c r="GC208" s="58" t="str">
        <f>IF(BA208="","",INDEX($FZ$2:$GD$2,2,MATCH(BA208,#REF!,0)))</f>
        <v/>
      </c>
      <c r="GD208" s="59" t="e">
        <f>SUMPRODUCT(FT208:GC208,#REF!)</f>
        <v>#REF!</v>
      </c>
      <c r="GE208" s="43"/>
      <c r="GF208" s="88" t="str">
        <f t="shared" si="192"/>
        <v/>
      </c>
      <c r="GG208" s="88" t="e">
        <f t="shared" si="193"/>
        <v>#REF!</v>
      </c>
      <c r="GH208" s="88" t="e">
        <f t="shared" si="194"/>
        <v>#REF!</v>
      </c>
      <c r="GI208" s="87" t="e">
        <f t="shared" si="195"/>
        <v>#REF!</v>
      </c>
      <c r="GJ208" s="87" t="str">
        <f t="shared" si="196"/>
        <v/>
      </c>
      <c r="GK208" s="87" t="str">
        <f t="shared" si="197"/>
        <v/>
      </c>
      <c r="GL208" s="87" t="str">
        <f t="shared" si="198"/>
        <v/>
      </c>
      <c r="GM208" s="87" t="str">
        <f t="shared" si="199"/>
        <v/>
      </c>
    </row>
    <row r="209" spans="1:195" s="13" customFormat="1" ht="22.5" customHeight="1">
      <c r="A209" s="1014"/>
      <c r="B209" s="166"/>
      <c r="C209" s="494"/>
      <c r="D209" s="660" t="s">
        <v>374</v>
      </c>
      <c r="E209" s="991" t="s">
        <v>286</v>
      </c>
      <c r="F209" s="688"/>
      <c r="G209" s="688"/>
      <c r="H209" s="688">
        <v>1</v>
      </c>
      <c r="I209" s="663" t="s">
        <v>358</v>
      </c>
      <c r="J209" s="167"/>
      <c r="K209" s="165"/>
      <c r="L209" s="662">
        <v>1968</v>
      </c>
      <c r="M209" s="167" t="str">
        <f t="shared" si="201"/>
        <v>昭43</v>
      </c>
      <c r="N209" s="665">
        <f t="shared" si="183"/>
        <v>52</v>
      </c>
      <c r="O209" s="998">
        <v>68</v>
      </c>
      <c r="P209" s="693" t="s">
        <v>70</v>
      </c>
      <c r="Q209" s="68"/>
      <c r="R209" s="168"/>
      <c r="S209" s="168"/>
      <c r="T209" s="169"/>
      <c r="U209" s="461" t="e">
        <f t="shared" si="218"/>
        <v>#DIV/0!</v>
      </c>
      <c r="V209" s="461" t="e">
        <f t="shared" si="219"/>
        <v>#DIV/0!</v>
      </c>
      <c r="W209" s="462" t="e">
        <f t="shared" si="220"/>
        <v>#DIV/0!</v>
      </c>
      <c r="X209" s="68"/>
      <c r="Y209" s="68"/>
      <c r="Z209" s="68"/>
      <c r="AA209" s="68"/>
      <c r="AB209" s="68"/>
      <c r="AC209" s="79" t="str">
        <f t="shared" si="221"/>
        <v>7: 100㎡未満</v>
      </c>
      <c r="AD209" s="69"/>
      <c r="AE209" s="69" t="str">
        <f t="shared" si="222"/>
        <v/>
      </c>
      <c r="AF209" s="170"/>
      <c r="AG209" s="170"/>
      <c r="AH209" s="171"/>
      <c r="AI209" s="170"/>
      <c r="AJ209" s="170"/>
      <c r="AK209" s="170"/>
      <c r="AL209" s="172"/>
      <c r="AM209" s="172"/>
      <c r="AN209" s="172"/>
      <c r="AO209" s="172"/>
      <c r="AP209" s="173"/>
      <c r="AQ209" s="463" t="str">
        <f t="shared" si="223"/>
        <v/>
      </c>
      <c r="AR209" s="464"/>
      <c r="AS209" s="464"/>
      <c r="AT209" s="464"/>
      <c r="AU209" s="464"/>
      <c r="AV209" s="464"/>
      <c r="AW209" s="464"/>
      <c r="AX209" s="464"/>
      <c r="AY209" s="464"/>
      <c r="AZ209" s="464"/>
      <c r="BA209" s="464"/>
      <c r="BB209" s="68">
        <f t="shared" si="224"/>
        <v>47</v>
      </c>
      <c r="BC209" s="68"/>
      <c r="BD209" s="68">
        <f t="shared" si="225"/>
        <v>47</v>
      </c>
      <c r="BE209" s="69" t="e">
        <f t="shared" si="184"/>
        <v>#REF!</v>
      </c>
      <c r="BF209" s="146"/>
      <c r="BG209" s="465"/>
      <c r="BH209" s="466"/>
      <c r="BI209" s="174"/>
      <c r="BJ209" s="175"/>
      <c r="BK209" s="467"/>
      <c r="BL209" s="465"/>
      <c r="BM209" s="441" t="str">
        <f t="shared" si="226"/>
        <v/>
      </c>
      <c r="BN209" s="663" t="s">
        <v>70</v>
      </c>
      <c r="BO209" s="663">
        <v>1</v>
      </c>
      <c r="BP209" s="441"/>
      <c r="BQ209" s="441"/>
      <c r="BR209" s="663"/>
      <c r="BS209" s="663"/>
      <c r="BT209" s="663"/>
      <c r="BU209" s="663"/>
      <c r="BV209" s="663"/>
      <c r="BW209" s="663"/>
      <c r="BX209" s="663"/>
      <c r="BY209" s="663"/>
      <c r="BZ209" s="441"/>
      <c r="CA209" s="695"/>
      <c r="CB209" s="696"/>
      <c r="CC209" s="499"/>
      <c r="CD209" s="192">
        <v>1</v>
      </c>
      <c r="CE209" s="177" t="str">
        <f>IF($I209="","",IFERROR(INDEX(#REF!,MATCH('一覧（改訂後・学校空調は中規模で表示ver）'!$I160,#REF!,0),MATCH($CD$4,#REF!,0)),""))</f>
        <v/>
      </c>
      <c r="CF209" s="178" t="str">
        <f t="shared" si="179"/>
        <v/>
      </c>
      <c r="CG209" s="176" t="str">
        <f t="shared" si="185"/>
        <v/>
      </c>
      <c r="CH209" s="179"/>
      <c r="CI209" s="106" t="str">
        <f t="shared" si="186"/>
        <v/>
      </c>
      <c r="CJ209" s="75" t="str">
        <f>IF(OR($CI209="",$I209=""),"",INDEX(#REF!,MATCH($I209,#REF!,0),MATCH(CI$4,#REF!,0)))</f>
        <v/>
      </c>
      <c r="CK209" s="180" t="str">
        <f t="shared" si="187"/>
        <v/>
      </c>
      <c r="CL209" s="75">
        <v>1</v>
      </c>
      <c r="CM209" s="181" t="str">
        <f t="shared" si="202"/>
        <v/>
      </c>
      <c r="CN209" s="107" t="e">
        <f>IF(OR(O209="",TYPE(O209)&lt;&gt;1),"",IF(OR(BM209="",INDEX(#REF!,MATCH('一覧（改訂後・学校空調は中規模で表示ver）'!$Q160,#REF!,0),MATCH('一覧（改訂後・学校空調は中規模で表示ver）'!CN$4,#REF!,0))="",INDEX(#REF!,MATCH('一覧（改訂後・学校空調は中規模で表示ver）'!$Q160,#REF!,0),MATCH('一覧（改訂後・学校空調は中規模で表示ver）'!CN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N$4,#REF!,0))+$L209)))</f>
        <v>#REF!</v>
      </c>
      <c r="CO209" s="75" t="e">
        <f>IF(OR(CN209="",$I209=""),"",IF(AND(CN209&lt;&gt;"",$CI209=CN209),INDEX(#REF!,MATCH($I209,#REF!,0),MATCH(CN$4,#REF!,0))+35,INDEX(#REF!,MATCH($I209,#REF!,0),MATCH(CN$4,#REF!,0))))</f>
        <v>#REF!</v>
      </c>
      <c r="CP209" s="180" t="e">
        <f t="shared" si="203"/>
        <v>#REF!</v>
      </c>
      <c r="CQ209" s="75">
        <v>1</v>
      </c>
      <c r="CR209" s="181" t="e">
        <f t="shared" si="204"/>
        <v>#REF!</v>
      </c>
      <c r="CS209" s="107" t="e">
        <f>IF(OR(O209="",TYPE(O209)&lt;&gt;1),"",IF(OR(BM209="",INDEX(#REF!,MATCH('一覧（改訂後・学校空調は中規模で表示ver）'!Q160,#REF!,0),MATCH(CS$4,#REF!,0))="",INDEX(#REF!,MATCH('一覧（改訂後・学校空調は中規模で表示ver）'!Q160,#REF!,0),MATCH(CS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S$4,#REF!,0))+$L209)))</f>
        <v>#REF!</v>
      </c>
      <c r="CT209" s="75" t="e">
        <f>IF(OR(CS209="",$I209=""),"",IF(BL209="中規模のみで残存維持",IF(AND($CI209=CS209,CS209&lt;&gt;""),INDEX(#REF!,MATCH($I209,#REF!,0),MATCH(CN$4,#REF!,0))+35,INDEX(#REF!,MATCH($I209,#REF!,0),MATCH(CN$4,#REF!,0))),IF(AND($CI209=CS209,CS209&lt;&gt;""),INDEX(#REF!,MATCH($I209,#REF!,0),MATCH(CI$4,#REF!,0))+35,INDEX(#REF!,MATCH($I209,#REF!,0),MATCH(CS$4,#REF!,0)))))</f>
        <v>#REF!</v>
      </c>
      <c r="CU209" s="180" t="e">
        <f t="shared" si="188"/>
        <v>#REF!</v>
      </c>
      <c r="CV209" s="75">
        <v>1</v>
      </c>
      <c r="CW209" s="181" t="e">
        <f t="shared" si="180"/>
        <v>#REF!</v>
      </c>
      <c r="CX209" s="107" t="e">
        <f>IF(OR(O209="",TYPE(O209)&lt;&gt;1),"",IF(OR(BM209="",,INDEX(#REF!,MATCH('一覧（改訂後・学校空調は中規模で表示ver）'!$Q160,#REF!,0),MATCH('一覧（改訂後・学校空調は中規模で表示ver）'!CX$4,#REF!,0))="",INDEX(#REF!,MATCH('一覧（改訂後・学校空調は中規模で表示ver）'!$Q160,#REF!,0),MATCH('一覧（改訂後・学校空調は中規模で表示ver）'!CX$4,#REF!,0))+L209&gt;=BM209),"",IF(OR(BL209="事後保全対応で更新",BL209="事後保全のみ更新せず"),"",INDEX(#REF!,MATCH('一覧（改訂後・学校空調は中規模で表示ver）'!$Q160,#REF!,0),MATCH('一覧（改訂後・学校空調は中規模で表示ver）'!CX$4,#REF!,0))+L209)))</f>
        <v>#REF!</v>
      </c>
      <c r="CY209" s="75" t="e">
        <f>IF(OR(CX209="",$I209=""),"",IF(AND(CX209&lt;&gt;"",$CI209=CX209),INDEX(#REF!,MATCH($I209,#REF!,0),MATCH(CI$4,#REF!,0))+35,INDEX(#REF!,MATCH($I209,#REF!,0),MATCH(CX$4,#REF!,0))))</f>
        <v>#REF!</v>
      </c>
      <c r="CZ209" s="180" t="e">
        <f t="shared" si="205"/>
        <v>#REF!</v>
      </c>
      <c r="DA209" s="75">
        <v>1</v>
      </c>
      <c r="DB209" s="182" t="e">
        <f t="shared" si="206"/>
        <v>#REF!</v>
      </c>
      <c r="DC209" s="109" t="str">
        <f t="shared" si="189"/>
        <v/>
      </c>
      <c r="DD209" s="76" t="str">
        <f t="shared" si="200"/>
        <v/>
      </c>
      <c r="DE209" s="82">
        <v>1</v>
      </c>
      <c r="DF209" s="183" t="str">
        <f t="shared" si="190"/>
        <v/>
      </c>
      <c r="DG209" s="85" t="str">
        <f>IF($DC209="","",INDEX(#REF!,MATCH($I209,#REF!,0),MATCH(DC$4,#REF!,0)))</f>
        <v/>
      </c>
      <c r="DH209" s="184" t="str">
        <f t="shared" si="207"/>
        <v/>
      </c>
      <c r="DI209" s="77">
        <v>3</v>
      </c>
      <c r="DJ209" s="185" t="str">
        <f t="shared" si="208"/>
        <v/>
      </c>
      <c r="DK209" s="78" t="str">
        <f t="shared" si="209"/>
        <v/>
      </c>
      <c r="DL209" s="75" t="str">
        <f>IF(OR(DK209="",$I209=""),"",IF(AND(DK209&lt;&gt;"",$CI209=DK209),INDEX(#REF!,MATCH($I209,#REF!,0),MATCH(DL$4,#REF!,0))+35,INDEX(#REF!,MATCH($I209,#REF!,0),MATCH(DL$4,#REF!,0))))</f>
        <v/>
      </c>
      <c r="DM209" s="180" t="str">
        <f t="shared" si="210"/>
        <v/>
      </c>
      <c r="DN209" s="75">
        <v>1</v>
      </c>
      <c r="DO209" s="181" t="str">
        <f t="shared" si="211"/>
        <v/>
      </c>
      <c r="DP209" s="78" t="str">
        <f t="shared" si="212"/>
        <v/>
      </c>
      <c r="DQ209" s="75" t="str">
        <f>IF(OR(DP209="",$I209=""),"",IF(AND($BM209=DP209,DP209&lt;&gt;""),INDEX(#REF!,MATCH($I209,#REF!,0),MATCH(DQ$4,#REF!,0))+35,INDEX(#REF!,MATCH($I209,#REF!,0),MATCH(DQ$4,#REF!,0))))</f>
        <v/>
      </c>
      <c r="DR209" s="180" t="str">
        <f t="shared" si="213"/>
        <v/>
      </c>
      <c r="DS209" s="75">
        <v>1</v>
      </c>
      <c r="DT209" s="181" t="str">
        <f t="shared" si="214"/>
        <v/>
      </c>
      <c r="DU209" s="78" t="str">
        <f t="shared" si="215"/>
        <v/>
      </c>
      <c r="DV209" s="75" t="str">
        <f>IF(OR(DU209="",$I209=""),"",IF(AND(DU209&lt;&gt;"",$CI209=DU209),INDEX(#REF!,MATCH($I209,#REF!,0),MATCH(DV$4,#REF!,0))+35,INDEX(#REF!,MATCH($I209,#REF!,0),MATCH(DV$4,#REF!,0))))</f>
        <v/>
      </c>
      <c r="DW209" s="180" t="str">
        <f t="shared" si="216"/>
        <v/>
      </c>
      <c r="DX209" s="75">
        <v>1</v>
      </c>
      <c r="DY209" s="154" t="str">
        <f t="shared" si="217"/>
        <v/>
      </c>
      <c r="DZ209" s="508"/>
      <c r="EA209" s="812"/>
      <c r="EB209" s="808"/>
      <c r="EC209" s="808"/>
      <c r="ED209" s="816"/>
      <c r="EE209" s="855"/>
      <c r="EF209" s="791"/>
      <c r="EG209" s="792"/>
      <c r="EH209" s="792"/>
      <c r="EI209" s="801"/>
      <c r="EJ209" s="790"/>
      <c r="EK209" s="791"/>
      <c r="EL209" s="792"/>
      <c r="EM209" s="792"/>
      <c r="EN209" s="788"/>
      <c r="EO209" s="789"/>
      <c r="EP209" s="787"/>
      <c r="EQ209" s="792"/>
      <c r="ER209" s="801"/>
      <c r="ES209" s="792"/>
      <c r="ET209" s="790"/>
      <c r="EU209" s="791"/>
      <c r="EV209" s="792"/>
      <c r="EW209" s="788"/>
      <c r="EX209" s="788"/>
      <c r="EY209" s="789"/>
      <c r="EZ209" s="787"/>
      <c r="FA209" s="788"/>
      <c r="FB209" s="792"/>
      <c r="FC209" s="792"/>
      <c r="FD209" s="790"/>
      <c r="FE209" s="787"/>
      <c r="FF209" s="788"/>
      <c r="FG209" s="788"/>
      <c r="FH209" s="788"/>
      <c r="FI209" s="789"/>
      <c r="FJ209" s="867"/>
      <c r="FK209" s="788"/>
      <c r="FL209" s="788"/>
      <c r="FM209" s="788"/>
      <c r="FN209" s="915"/>
      <c r="FO209" s="210"/>
      <c r="FP209" s="43"/>
      <c r="FQ209" s="43"/>
      <c r="FR209" s="55" t="str">
        <f t="shared" si="191"/>
        <v/>
      </c>
      <c r="FS209" s="43"/>
      <c r="FT209" s="56" t="str">
        <f>IF(AR209="","",INDEX($FZ$2:$GD$2,2,MATCH(AR209,#REF!,0)))</f>
        <v/>
      </c>
      <c r="FU209" s="57" t="str">
        <f>IF(AS209="","",INDEX($FZ$2:$GD$2,2,MATCH(AS209,#REF!,0)))</f>
        <v/>
      </c>
      <c r="FV209" s="57" t="str">
        <f>IF(AT209="","",INDEX($FZ$2:$GD$2,2,MATCH(AT209,#REF!,0)))</f>
        <v/>
      </c>
      <c r="FW209" s="57" t="str">
        <f>IF(AU209="","",INDEX($FZ$2:$GD$2,2,MATCH(AU209,#REF!,0)))</f>
        <v/>
      </c>
      <c r="FX209" s="57" t="str">
        <f>IF(AV209="","",INDEX($FZ$2:$GD$2,2,MATCH(AV209,#REF!,0)))</f>
        <v/>
      </c>
      <c r="FY209" s="57" t="str">
        <f>IF(AW209="","",INDEX($FZ$2:$GD$2,2,MATCH(AW209,#REF!,0)))</f>
        <v/>
      </c>
      <c r="FZ209" s="57" t="str">
        <f>IF(AX209="","",INDEX($FZ$2:$GD$2,2,MATCH(AX209,#REF!,0)))</f>
        <v/>
      </c>
      <c r="GA209" s="57" t="str">
        <f>IF(AY209="","",INDEX($FZ$2:$GD$2,2,MATCH(AY209,#REF!,0)))</f>
        <v/>
      </c>
      <c r="GB209" s="57" t="str">
        <f>IF(AZ209="","",INDEX($FZ$2:$GD$2,2,MATCH(AZ209,#REF!,0)))</f>
        <v/>
      </c>
      <c r="GC209" s="58" t="str">
        <f>IF(BA209="","",INDEX($FZ$2:$GD$2,2,MATCH(BA209,#REF!,0)))</f>
        <v/>
      </c>
      <c r="GD209" s="59" t="e">
        <f>SUMPRODUCT(FT209:GC209,#REF!)</f>
        <v>#REF!</v>
      </c>
      <c r="GE209" s="43"/>
      <c r="GF209" s="88" t="str">
        <f t="shared" si="192"/>
        <v/>
      </c>
      <c r="GG209" s="88" t="e">
        <f t="shared" si="193"/>
        <v>#REF!</v>
      </c>
      <c r="GH209" s="88" t="e">
        <f t="shared" si="194"/>
        <v>#REF!</v>
      </c>
      <c r="GI209" s="87" t="e">
        <f t="shared" si="195"/>
        <v>#REF!</v>
      </c>
      <c r="GJ209" s="87" t="str">
        <f t="shared" si="196"/>
        <v/>
      </c>
      <c r="GK209" s="87" t="str">
        <f t="shared" si="197"/>
        <v/>
      </c>
      <c r="GL209" s="87" t="str">
        <f t="shared" si="198"/>
        <v/>
      </c>
      <c r="GM209" s="87" t="str">
        <f t="shared" si="199"/>
        <v/>
      </c>
    </row>
    <row r="210" spans="1:195" s="13" customFormat="1" ht="22.5" customHeight="1">
      <c r="A210" s="1014"/>
      <c r="B210" s="166"/>
      <c r="C210" s="494"/>
      <c r="D210" s="660" t="s">
        <v>374</v>
      </c>
      <c r="E210" s="991" t="s">
        <v>594</v>
      </c>
      <c r="F210" s="688">
        <v>1</v>
      </c>
      <c r="G210" s="688">
        <v>1</v>
      </c>
      <c r="H210" s="688">
        <v>1</v>
      </c>
      <c r="I210" s="663" t="s">
        <v>358</v>
      </c>
      <c r="J210" s="167"/>
      <c r="K210" s="165"/>
      <c r="L210" s="662">
        <v>1978</v>
      </c>
      <c r="M210" s="167" t="str">
        <f t="shared" si="201"/>
        <v>昭53</v>
      </c>
      <c r="N210" s="665">
        <f t="shared" si="183"/>
        <v>42</v>
      </c>
      <c r="O210" s="998">
        <v>1555</v>
      </c>
      <c r="P210" s="693" t="s">
        <v>68</v>
      </c>
      <c r="Q210" s="68"/>
      <c r="R210" s="168"/>
      <c r="S210" s="168"/>
      <c r="T210" s="169"/>
      <c r="U210" s="461" t="e">
        <f t="shared" si="218"/>
        <v>#DIV/0!</v>
      </c>
      <c r="V210" s="461" t="e">
        <f t="shared" si="219"/>
        <v>#DIV/0!</v>
      </c>
      <c r="W210" s="462" t="e">
        <f t="shared" si="220"/>
        <v>#DIV/0!</v>
      </c>
      <c r="X210" s="68"/>
      <c r="Y210" s="68"/>
      <c r="Z210" s="68"/>
      <c r="AA210" s="68"/>
      <c r="AB210" s="68"/>
      <c r="AC210" s="79" t="str">
        <f t="shared" si="221"/>
        <v>3: 1,000㎡以上</v>
      </c>
      <c r="AD210" s="69"/>
      <c r="AE210" s="69" t="str">
        <f t="shared" si="222"/>
        <v/>
      </c>
      <c r="AF210" s="170"/>
      <c r="AG210" s="170"/>
      <c r="AH210" s="171"/>
      <c r="AI210" s="170"/>
      <c r="AJ210" s="170"/>
      <c r="AK210" s="170"/>
      <c r="AL210" s="172"/>
      <c r="AM210" s="172"/>
      <c r="AN210" s="172"/>
      <c r="AO210" s="172"/>
      <c r="AP210" s="173"/>
      <c r="AQ210" s="463" t="str">
        <f t="shared" si="223"/>
        <v/>
      </c>
      <c r="AR210" s="464"/>
      <c r="AS210" s="464"/>
      <c r="AT210" s="464"/>
      <c r="AU210" s="464"/>
      <c r="AV210" s="464"/>
      <c r="AW210" s="464"/>
      <c r="AX210" s="464"/>
      <c r="AY210" s="464"/>
      <c r="AZ210" s="464"/>
      <c r="BA210" s="464"/>
      <c r="BB210" s="68">
        <f t="shared" si="224"/>
        <v>37</v>
      </c>
      <c r="BC210" s="68"/>
      <c r="BD210" s="68">
        <f t="shared" si="225"/>
        <v>37</v>
      </c>
      <c r="BE210" s="69" t="e">
        <f t="shared" si="184"/>
        <v>#REF!</v>
      </c>
      <c r="BF210" s="146"/>
      <c r="BG210" s="465"/>
      <c r="BH210" s="466"/>
      <c r="BI210" s="174"/>
      <c r="BJ210" s="175"/>
      <c r="BK210" s="467"/>
      <c r="BL210" s="465"/>
      <c r="BM210" s="441" t="str">
        <f t="shared" si="226"/>
        <v/>
      </c>
      <c r="BN210" s="663" t="s">
        <v>68</v>
      </c>
      <c r="BO210" s="663">
        <v>2</v>
      </c>
      <c r="BP210" s="441" t="s">
        <v>0</v>
      </c>
      <c r="BQ210" s="441"/>
      <c r="BR210" s="663"/>
      <c r="BS210" s="663"/>
      <c r="BT210" s="663"/>
      <c r="BU210" s="663"/>
      <c r="BV210" s="663"/>
      <c r="BW210" s="663"/>
      <c r="BX210" s="663"/>
      <c r="BY210" s="663"/>
      <c r="BZ210" s="441" t="s">
        <v>0</v>
      </c>
      <c r="CA210" s="695"/>
      <c r="CB210" s="696"/>
      <c r="CC210" s="499"/>
      <c r="CD210" s="192">
        <v>1</v>
      </c>
      <c r="CE210" s="177" t="str">
        <f>IF($I210="","",IFERROR(INDEX(#REF!,MATCH('一覧（改訂後・学校空調は中規模で表示ver）'!$I161,#REF!,0),MATCH($CD$4,#REF!,0)),""))</f>
        <v/>
      </c>
      <c r="CF210" s="178" t="str">
        <f t="shared" si="179"/>
        <v/>
      </c>
      <c r="CG210" s="176" t="str">
        <f t="shared" si="185"/>
        <v/>
      </c>
      <c r="CH210" s="179"/>
      <c r="CI210" s="106" t="str">
        <f t="shared" si="186"/>
        <v/>
      </c>
      <c r="CJ210" s="75" t="str">
        <f>IF(OR($CI210="",$I210=""),"",INDEX(#REF!,MATCH($I210,#REF!,0),MATCH(CI$4,#REF!,0)))</f>
        <v/>
      </c>
      <c r="CK210" s="180" t="str">
        <f t="shared" si="187"/>
        <v/>
      </c>
      <c r="CL210" s="75">
        <v>1</v>
      </c>
      <c r="CM210" s="181" t="str">
        <f t="shared" si="202"/>
        <v/>
      </c>
      <c r="CN210" s="107" t="e">
        <f>IF(OR(O210="",TYPE(O210)&lt;&gt;1),"",IF(OR(BM210="",INDEX(#REF!,MATCH('一覧（改訂後・学校空調は中規模で表示ver）'!$Q161,#REF!,0),MATCH('一覧（改訂後・学校空調は中規模で表示ver）'!CN$4,#REF!,0))="",INDEX(#REF!,MATCH('一覧（改訂後・学校空調は中規模で表示ver）'!$Q161,#REF!,0),MATCH('一覧（改訂後・学校空調は中規模で表示ver）'!CN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N$4,#REF!,0))+$L210)))</f>
        <v>#REF!</v>
      </c>
      <c r="CO210" s="75" t="e">
        <f>IF(OR(CN210="",$I210=""),"",IF(AND(CN210&lt;&gt;"",$CI210=CN210),INDEX(#REF!,MATCH($I210,#REF!,0),MATCH(CN$4,#REF!,0))+35,INDEX(#REF!,MATCH($I210,#REF!,0),MATCH(CN$4,#REF!,0))))</f>
        <v>#REF!</v>
      </c>
      <c r="CP210" s="180" t="e">
        <f t="shared" si="203"/>
        <v>#REF!</v>
      </c>
      <c r="CQ210" s="75">
        <v>1</v>
      </c>
      <c r="CR210" s="181" t="e">
        <f t="shared" si="204"/>
        <v>#REF!</v>
      </c>
      <c r="CS210" s="107" t="e">
        <f>IF(OR(O210="",TYPE(O210)&lt;&gt;1),"",IF(OR(BM210="",INDEX(#REF!,MATCH('一覧（改訂後・学校空調は中規模で表示ver）'!Q161,#REF!,0),MATCH(CS$4,#REF!,0))="",INDEX(#REF!,MATCH('一覧（改訂後・学校空調は中規模で表示ver）'!Q161,#REF!,0),MATCH(CS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S$4,#REF!,0))+$L210)))</f>
        <v>#REF!</v>
      </c>
      <c r="CT210" s="75" t="e">
        <f>IF(OR(CS210="",$I210=""),"",IF(BL210="中規模のみで残存維持",IF(AND($CI210=CS210,CS210&lt;&gt;""),INDEX(#REF!,MATCH($I210,#REF!,0),MATCH(CN$4,#REF!,0))+35,INDEX(#REF!,MATCH($I210,#REF!,0),MATCH(CN$4,#REF!,0))),IF(AND($CI210=CS210,CS210&lt;&gt;""),INDEX(#REF!,MATCH($I210,#REF!,0),MATCH(CI$4,#REF!,0))+35,INDEX(#REF!,MATCH($I210,#REF!,0),MATCH(CS$4,#REF!,0)))))</f>
        <v>#REF!</v>
      </c>
      <c r="CU210" s="180" t="e">
        <f t="shared" si="188"/>
        <v>#REF!</v>
      </c>
      <c r="CV210" s="75">
        <v>1</v>
      </c>
      <c r="CW210" s="181" t="e">
        <f t="shared" si="180"/>
        <v>#REF!</v>
      </c>
      <c r="CX210" s="107" t="e">
        <f>IF(OR(O210="",TYPE(O210)&lt;&gt;1),"",IF(OR(BM210="",,INDEX(#REF!,MATCH('一覧（改訂後・学校空調は中規模で表示ver）'!$Q161,#REF!,0),MATCH('一覧（改訂後・学校空調は中規模で表示ver）'!CX$4,#REF!,0))="",INDEX(#REF!,MATCH('一覧（改訂後・学校空調は中規模で表示ver）'!$Q161,#REF!,0),MATCH('一覧（改訂後・学校空調は中規模で表示ver）'!CX$4,#REF!,0))+L210&gt;=BM210),"",IF(OR(BL210="事後保全対応で更新",BL210="事後保全のみ更新せず"),"",INDEX(#REF!,MATCH('一覧（改訂後・学校空調は中規模で表示ver）'!$Q161,#REF!,0),MATCH('一覧（改訂後・学校空調は中規模で表示ver）'!CX$4,#REF!,0))+L210)))</f>
        <v>#REF!</v>
      </c>
      <c r="CY210" s="75" t="e">
        <f>IF(OR(CX210="",$I210=""),"",IF(AND(CX210&lt;&gt;"",$CI210=CX210),INDEX(#REF!,MATCH($I210,#REF!,0),MATCH(CI$4,#REF!,0))+35,INDEX(#REF!,MATCH($I210,#REF!,0),MATCH(CX$4,#REF!,0))))</f>
        <v>#REF!</v>
      </c>
      <c r="CZ210" s="180" t="e">
        <f t="shared" si="205"/>
        <v>#REF!</v>
      </c>
      <c r="DA210" s="75">
        <v>1</v>
      </c>
      <c r="DB210" s="182" t="e">
        <f t="shared" si="206"/>
        <v>#REF!</v>
      </c>
      <c r="DC210" s="109" t="str">
        <f t="shared" si="189"/>
        <v/>
      </c>
      <c r="DD210" s="76" t="str">
        <f t="shared" si="200"/>
        <v/>
      </c>
      <c r="DE210" s="82">
        <v>1</v>
      </c>
      <c r="DF210" s="183" t="str">
        <f t="shared" si="190"/>
        <v/>
      </c>
      <c r="DG210" s="85" t="str">
        <f>IF($DC210="","",INDEX(#REF!,MATCH($I210,#REF!,0),MATCH(DC$4,#REF!,0)))</f>
        <v/>
      </c>
      <c r="DH210" s="184" t="str">
        <f t="shared" si="207"/>
        <v/>
      </c>
      <c r="DI210" s="77">
        <v>3</v>
      </c>
      <c r="DJ210" s="185" t="str">
        <f t="shared" si="208"/>
        <v/>
      </c>
      <c r="DK210" s="78" t="str">
        <f t="shared" si="209"/>
        <v/>
      </c>
      <c r="DL210" s="75" t="str">
        <f>IF(OR(DK210="",$I210=""),"",IF(AND(DK210&lt;&gt;"",$CI210=DK210),INDEX(#REF!,MATCH($I210,#REF!,0),MATCH(DL$4,#REF!,0))+35,INDEX(#REF!,MATCH($I210,#REF!,0),MATCH(DL$4,#REF!,0))))</f>
        <v/>
      </c>
      <c r="DM210" s="180" t="str">
        <f t="shared" si="210"/>
        <v/>
      </c>
      <c r="DN210" s="75">
        <v>1</v>
      </c>
      <c r="DO210" s="181" t="str">
        <f t="shared" si="211"/>
        <v/>
      </c>
      <c r="DP210" s="78" t="str">
        <f t="shared" si="212"/>
        <v/>
      </c>
      <c r="DQ210" s="75" t="str">
        <f>IF(OR(DP210="",$I210=""),"",IF(AND($BM210=DP210,DP210&lt;&gt;""),INDEX(#REF!,MATCH($I210,#REF!,0),MATCH(DQ$4,#REF!,0))+35,INDEX(#REF!,MATCH($I210,#REF!,0),MATCH(DQ$4,#REF!,0))))</f>
        <v/>
      </c>
      <c r="DR210" s="180" t="str">
        <f t="shared" si="213"/>
        <v/>
      </c>
      <c r="DS210" s="75">
        <v>1</v>
      </c>
      <c r="DT210" s="181" t="str">
        <f t="shared" si="214"/>
        <v/>
      </c>
      <c r="DU210" s="78" t="str">
        <f t="shared" si="215"/>
        <v/>
      </c>
      <c r="DV210" s="75" t="str">
        <f>IF(OR(DU210="",$I210=""),"",IF(AND(DU210&lt;&gt;"",$CI210=DU210),INDEX(#REF!,MATCH($I210,#REF!,0),MATCH(DV$4,#REF!,0))+35,INDEX(#REF!,MATCH($I210,#REF!,0),MATCH(DV$4,#REF!,0))))</f>
        <v/>
      </c>
      <c r="DW210" s="180" t="str">
        <f t="shared" si="216"/>
        <v/>
      </c>
      <c r="DX210" s="75">
        <v>1</v>
      </c>
      <c r="DY210" s="154" t="str">
        <f t="shared" si="217"/>
        <v/>
      </c>
      <c r="DZ210" s="508"/>
      <c r="EA210" s="812"/>
      <c r="EB210" s="836" t="s">
        <v>626</v>
      </c>
      <c r="EC210" s="838"/>
      <c r="ED210" s="836" t="s">
        <v>626</v>
      </c>
      <c r="EE210" s="855"/>
      <c r="EF210" s="791"/>
      <c r="EG210" s="779"/>
      <c r="EH210" s="779"/>
      <c r="EI210" s="779"/>
      <c r="EJ210" s="771"/>
      <c r="EK210" s="765"/>
      <c r="EL210" s="792"/>
      <c r="EM210" s="792"/>
      <c r="EN210" s="792"/>
      <c r="EO210" s="789"/>
      <c r="EP210" s="787"/>
      <c r="EQ210" s="788"/>
      <c r="ER210" s="788"/>
      <c r="ES210" s="788"/>
      <c r="ET210" s="789"/>
      <c r="EU210" s="787"/>
      <c r="EV210" s="788"/>
      <c r="EW210" s="788"/>
      <c r="EX210" s="788"/>
      <c r="EY210" s="790"/>
      <c r="EZ210" s="791"/>
      <c r="FA210" s="788"/>
      <c r="FB210" s="788"/>
      <c r="FC210" s="788"/>
      <c r="FD210" s="933"/>
      <c r="FE210" s="932"/>
      <c r="FF210" s="838"/>
      <c r="FG210" s="792"/>
      <c r="FH210" s="788"/>
      <c r="FI210" s="789"/>
      <c r="FJ210" s="867"/>
      <c r="FK210" s="788"/>
      <c r="FL210" s="788"/>
      <c r="FM210" s="788"/>
      <c r="FN210" s="915"/>
      <c r="FO210" s="210"/>
      <c r="FP210" s="43"/>
      <c r="FQ210" s="43"/>
      <c r="FR210" s="55" t="str">
        <f t="shared" si="191"/>
        <v/>
      </c>
      <c r="FS210" s="43"/>
      <c r="FT210" s="56" t="str">
        <f>IF(AR210="","",INDEX($FZ$2:$GD$2,2,MATCH(AR210,#REF!,0)))</f>
        <v/>
      </c>
      <c r="FU210" s="57" t="str">
        <f>IF(AS210="","",INDEX($FZ$2:$GD$2,2,MATCH(AS210,#REF!,0)))</f>
        <v/>
      </c>
      <c r="FV210" s="57" t="str">
        <f>IF(AT210="","",INDEX($FZ$2:$GD$2,2,MATCH(AT210,#REF!,0)))</f>
        <v/>
      </c>
      <c r="FW210" s="57" t="str">
        <f>IF(AU210="","",INDEX($FZ$2:$GD$2,2,MATCH(AU210,#REF!,0)))</f>
        <v/>
      </c>
      <c r="FX210" s="57" t="str">
        <f>IF(AV210="","",INDEX($FZ$2:$GD$2,2,MATCH(AV210,#REF!,0)))</f>
        <v/>
      </c>
      <c r="FY210" s="57" t="str">
        <f>IF(AW210="","",INDEX($FZ$2:$GD$2,2,MATCH(AW210,#REF!,0)))</f>
        <v/>
      </c>
      <c r="FZ210" s="57" t="str">
        <f>IF(AX210="","",INDEX($FZ$2:$GD$2,2,MATCH(AX210,#REF!,0)))</f>
        <v/>
      </c>
      <c r="GA210" s="57" t="str">
        <f>IF(AY210="","",INDEX($FZ$2:$GD$2,2,MATCH(AY210,#REF!,0)))</f>
        <v/>
      </c>
      <c r="GB210" s="57" t="str">
        <f>IF(AZ210="","",INDEX($FZ$2:$GD$2,2,MATCH(AZ210,#REF!,0)))</f>
        <v/>
      </c>
      <c r="GC210" s="58" t="str">
        <f>IF(BA210="","",INDEX($FZ$2:$GD$2,2,MATCH(BA210,#REF!,0)))</f>
        <v/>
      </c>
      <c r="GD210" s="59" t="e">
        <f>SUMPRODUCT(FT210:GC210,#REF!)</f>
        <v>#REF!</v>
      </c>
      <c r="GE210" s="43"/>
      <c r="GF210" s="88" t="str">
        <f t="shared" si="192"/>
        <v/>
      </c>
      <c r="GG210" s="88" t="e">
        <f t="shared" si="193"/>
        <v>#REF!</v>
      </c>
      <c r="GH210" s="88" t="e">
        <f t="shared" si="194"/>
        <v>#REF!</v>
      </c>
      <c r="GI210" s="87" t="e">
        <f t="shared" si="195"/>
        <v>#REF!</v>
      </c>
      <c r="GJ210" s="87" t="str">
        <f t="shared" si="196"/>
        <v/>
      </c>
      <c r="GK210" s="87" t="str">
        <f t="shared" si="197"/>
        <v/>
      </c>
      <c r="GL210" s="87" t="str">
        <f t="shared" si="198"/>
        <v/>
      </c>
      <c r="GM210" s="87" t="str">
        <f t="shared" si="199"/>
        <v/>
      </c>
    </row>
    <row r="211" spans="1:195" s="13" customFormat="1" ht="22.5" customHeight="1">
      <c r="A211" s="1014"/>
      <c r="B211" s="166"/>
      <c r="C211" s="494"/>
      <c r="D211" s="660" t="s">
        <v>374</v>
      </c>
      <c r="E211" s="991" t="s">
        <v>248</v>
      </c>
      <c r="F211" s="688"/>
      <c r="G211" s="688"/>
      <c r="H211" s="688">
        <v>1</v>
      </c>
      <c r="I211" s="663" t="s">
        <v>358</v>
      </c>
      <c r="J211" s="167"/>
      <c r="K211" s="165"/>
      <c r="L211" s="662">
        <v>1979</v>
      </c>
      <c r="M211" s="167" t="str">
        <f t="shared" si="201"/>
        <v>昭54</v>
      </c>
      <c r="N211" s="665">
        <f t="shared" si="183"/>
        <v>41</v>
      </c>
      <c r="O211" s="995">
        <v>1120</v>
      </c>
      <c r="P211" s="693" t="s">
        <v>68</v>
      </c>
      <c r="Q211" s="68"/>
      <c r="R211" s="168"/>
      <c r="S211" s="168"/>
      <c r="T211" s="169"/>
      <c r="U211" s="461" t="e">
        <f t="shared" si="218"/>
        <v>#DIV/0!</v>
      </c>
      <c r="V211" s="461" t="e">
        <f t="shared" si="219"/>
        <v>#DIV/0!</v>
      </c>
      <c r="W211" s="462" t="e">
        <f t="shared" si="220"/>
        <v>#DIV/0!</v>
      </c>
      <c r="X211" s="68"/>
      <c r="Y211" s="68"/>
      <c r="Z211" s="68"/>
      <c r="AA211" s="68"/>
      <c r="AB211" s="68"/>
      <c r="AC211" s="79" t="str">
        <f t="shared" si="221"/>
        <v>3: 1,000㎡以上</v>
      </c>
      <c r="AD211" s="69"/>
      <c r="AE211" s="69" t="str">
        <f t="shared" si="222"/>
        <v/>
      </c>
      <c r="AF211" s="170"/>
      <c r="AG211" s="170"/>
      <c r="AH211" s="171"/>
      <c r="AI211" s="170"/>
      <c r="AJ211" s="170"/>
      <c r="AK211" s="170"/>
      <c r="AL211" s="172"/>
      <c r="AM211" s="172"/>
      <c r="AN211" s="172"/>
      <c r="AO211" s="172"/>
      <c r="AP211" s="173"/>
      <c r="AQ211" s="463" t="str">
        <f t="shared" si="223"/>
        <v/>
      </c>
      <c r="AR211" s="464"/>
      <c r="AS211" s="464"/>
      <c r="AT211" s="464"/>
      <c r="AU211" s="464"/>
      <c r="AV211" s="464"/>
      <c r="AW211" s="464"/>
      <c r="AX211" s="464"/>
      <c r="AY211" s="464"/>
      <c r="AZ211" s="464"/>
      <c r="BA211" s="464"/>
      <c r="BB211" s="68">
        <f t="shared" si="224"/>
        <v>36</v>
      </c>
      <c r="BC211" s="68"/>
      <c r="BD211" s="68">
        <f t="shared" si="225"/>
        <v>36</v>
      </c>
      <c r="BE211" s="69" t="e">
        <f t="shared" si="184"/>
        <v>#REF!</v>
      </c>
      <c r="BF211" s="146"/>
      <c r="BG211" s="465"/>
      <c r="BH211" s="466"/>
      <c r="BI211" s="174"/>
      <c r="BJ211" s="175"/>
      <c r="BK211" s="467"/>
      <c r="BL211" s="465"/>
      <c r="BM211" s="441" t="str">
        <f t="shared" si="226"/>
        <v/>
      </c>
      <c r="BN211" s="663" t="s">
        <v>68</v>
      </c>
      <c r="BO211" s="663">
        <v>2</v>
      </c>
      <c r="BP211" s="441"/>
      <c r="BQ211" s="441"/>
      <c r="BR211" s="663"/>
      <c r="BS211" s="663"/>
      <c r="BT211" s="663"/>
      <c r="BU211" s="663"/>
      <c r="BV211" s="663"/>
      <c r="BW211" s="663"/>
      <c r="BX211" s="663"/>
      <c r="BY211" s="663"/>
      <c r="BZ211" s="441"/>
      <c r="CA211" s="695"/>
      <c r="CB211" s="696"/>
      <c r="CC211" s="499"/>
      <c r="CD211" s="192">
        <v>1</v>
      </c>
      <c r="CE211" s="177" t="str">
        <f>IF($I211="","",IFERROR(INDEX(#REF!,MATCH('一覧（改訂後・学校空調は中規模で表示ver）'!$I162,#REF!,0),MATCH($CD$4,#REF!,0)),""))</f>
        <v/>
      </c>
      <c r="CF211" s="178" t="str">
        <f t="shared" si="179"/>
        <v/>
      </c>
      <c r="CG211" s="176" t="str">
        <f t="shared" si="185"/>
        <v/>
      </c>
      <c r="CH211" s="179"/>
      <c r="CI211" s="106" t="str">
        <f t="shared" si="186"/>
        <v/>
      </c>
      <c r="CJ211" s="75" t="str">
        <f>IF(OR($CI211="",$I211=""),"",INDEX(#REF!,MATCH($I211,#REF!,0),MATCH(CI$4,#REF!,0)))</f>
        <v/>
      </c>
      <c r="CK211" s="180" t="str">
        <f t="shared" si="187"/>
        <v/>
      </c>
      <c r="CL211" s="75">
        <v>1</v>
      </c>
      <c r="CM211" s="181" t="str">
        <f t="shared" si="202"/>
        <v/>
      </c>
      <c r="CN211" s="107" t="e">
        <f>IF(OR(O211="",TYPE(O211)&lt;&gt;1),"",IF(OR(BM211="",INDEX(#REF!,MATCH('一覧（改訂後・学校空調は中規模で表示ver）'!$Q162,#REF!,0),MATCH('一覧（改訂後・学校空調は中規模で表示ver）'!CN$4,#REF!,0))="",INDEX(#REF!,MATCH('一覧（改訂後・学校空調は中規模で表示ver）'!$Q162,#REF!,0),MATCH('一覧（改訂後・学校空調は中規模で表示ver）'!CN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N$4,#REF!,0))+$L211)))</f>
        <v>#REF!</v>
      </c>
      <c r="CO211" s="75" t="e">
        <f>IF(OR(CN211="",$I211=""),"",IF(AND(CN211&lt;&gt;"",$CI211=CN211),INDEX(#REF!,MATCH($I211,#REF!,0),MATCH(CN$4,#REF!,0))+35,INDEX(#REF!,MATCH($I211,#REF!,0),MATCH(CN$4,#REF!,0))))</f>
        <v>#REF!</v>
      </c>
      <c r="CP211" s="180" t="e">
        <f t="shared" si="203"/>
        <v>#REF!</v>
      </c>
      <c r="CQ211" s="75">
        <v>1</v>
      </c>
      <c r="CR211" s="181" t="e">
        <f t="shared" si="204"/>
        <v>#REF!</v>
      </c>
      <c r="CS211" s="107" t="e">
        <f>IF(OR(O211="",TYPE(O211)&lt;&gt;1),"",IF(OR(BM211="",INDEX(#REF!,MATCH('一覧（改訂後・学校空調は中規模で表示ver）'!Q162,#REF!,0),MATCH(CS$4,#REF!,0))="",INDEX(#REF!,MATCH('一覧（改訂後・学校空調は中規模で表示ver）'!Q162,#REF!,0),MATCH(CS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S$4,#REF!,0))+$L211)))</f>
        <v>#REF!</v>
      </c>
      <c r="CT211" s="75" t="e">
        <f>IF(OR(CS211="",$I211=""),"",IF(BL211="中規模のみで残存維持",IF(AND($CI211=CS211,CS211&lt;&gt;""),INDEX(#REF!,MATCH($I211,#REF!,0),MATCH(CN$4,#REF!,0))+35,INDEX(#REF!,MATCH($I211,#REF!,0),MATCH(CN$4,#REF!,0))),IF(AND($CI211=CS211,CS211&lt;&gt;""),INDEX(#REF!,MATCH($I211,#REF!,0),MATCH(CI$4,#REF!,0))+35,INDEX(#REF!,MATCH($I211,#REF!,0),MATCH(CS$4,#REF!,0)))))</f>
        <v>#REF!</v>
      </c>
      <c r="CU211" s="180" t="e">
        <f t="shared" si="188"/>
        <v>#REF!</v>
      </c>
      <c r="CV211" s="75">
        <v>1</v>
      </c>
      <c r="CW211" s="181" t="e">
        <f t="shared" si="180"/>
        <v>#REF!</v>
      </c>
      <c r="CX211" s="107" t="e">
        <f>IF(OR(O211="",TYPE(O211)&lt;&gt;1),"",IF(OR(BM211="",,INDEX(#REF!,MATCH('一覧（改訂後・学校空調は中規模で表示ver）'!$Q162,#REF!,0),MATCH('一覧（改訂後・学校空調は中規模で表示ver）'!CX$4,#REF!,0))="",INDEX(#REF!,MATCH('一覧（改訂後・学校空調は中規模で表示ver）'!$Q162,#REF!,0),MATCH('一覧（改訂後・学校空調は中規模で表示ver）'!CX$4,#REF!,0))+L211&gt;=BM211),"",IF(OR(BL211="事後保全対応で更新",BL211="事後保全のみ更新せず"),"",INDEX(#REF!,MATCH('一覧（改訂後・学校空調は中規模で表示ver）'!$Q162,#REF!,0),MATCH('一覧（改訂後・学校空調は中規模で表示ver）'!CX$4,#REF!,0))+L211)))</f>
        <v>#REF!</v>
      </c>
      <c r="CY211" s="75" t="e">
        <f>IF(OR(CX211="",$I211=""),"",IF(AND(CX211&lt;&gt;"",$CI211=CX211),INDEX(#REF!,MATCH($I211,#REF!,0),MATCH(CI$4,#REF!,0))+35,INDEX(#REF!,MATCH($I211,#REF!,0),MATCH(CX$4,#REF!,0))))</f>
        <v>#REF!</v>
      </c>
      <c r="CZ211" s="180" t="e">
        <f t="shared" si="205"/>
        <v>#REF!</v>
      </c>
      <c r="DA211" s="75">
        <v>1</v>
      </c>
      <c r="DB211" s="182" t="e">
        <f t="shared" si="206"/>
        <v>#REF!</v>
      </c>
      <c r="DC211" s="109" t="str">
        <f t="shared" si="189"/>
        <v/>
      </c>
      <c r="DD211" s="76" t="str">
        <f t="shared" si="200"/>
        <v/>
      </c>
      <c r="DE211" s="82">
        <v>1</v>
      </c>
      <c r="DF211" s="183" t="str">
        <f t="shared" si="190"/>
        <v/>
      </c>
      <c r="DG211" s="85" t="str">
        <f>IF($DC211="","",INDEX(#REF!,MATCH($I211,#REF!,0),MATCH(DC$4,#REF!,0)))</f>
        <v/>
      </c>
      <c r="DH211" s="184" t="str">
        <f t="shared" si="207"/>
        <v/>
      </c>
      <c r="DI211" s="77">
        <v>3</v>
      </c>
      <c r="DJ211" s="185" t="str">
        <f t="shared" si="208"/>
        <v/>
      </c>
      <c r="DK211" s="78" t="str">
        <f t="shared" si="209"/>
        <v/>
      </c>
      <c r="DL211" s="75" t="str">
        <f>IF(OR(DK211="",$I211=""),"",IF(AND(DK211&lt;&gt;"",$CI211=DK211),INDEX(#REF!,MATCH($I211,#REF!,0),MATCH(DL$4,#REF!,0))+35,INDEX(#REF!,MATCH($I211,#REF!,0),MATCH(DL$4,#REF!,0))))</f>
        <v/>
      </c>
      <c r="DM211" s="180" t="str">
        <f t="shared" si="210"/>
        <v/>
      </c>
      <c r="DN211" s="75">
        <v>1</v>
      </c>
      <c r="DO211" s="181" t="str">
        <f t="shared" si="211"/>
        <v/>
      </c>
      <c r="DP211" s="78" t="str">
        <f t="shared" si="212"/>
        <v/>
      </c>
      <c r="DQ211" s="75" t="str">
        <f>IF(OR(DP211="",$I211=""),"",IF(AND($BM211=DP211,DP211&lt;&gt;""),INDEX(#REF!,MATCH($I211,#REF!,0),MATCH(DQ$4,#REF!,0))+35,INDEX(#REF!,MATCH($I211,#REF!,0),MATCH(DQ$4,#REF!,0))))</f>
        <v/>
      </c>
      <c r="DR211" s="180" t="str">
        <f t="shared" si="213"/>
        <v/>
      </c>
      <c r="DS211" s="75">
        <v>1</v>
      </c>
      <c r="DT211" s="181" t="str">
        <f t="shared" si="214"/>
        <v/>
      </c>
      <c r="DU211" s="78" t="str">
        <f t="shared" si="215"/>
        <v/>
      </c>
      <c r="DV211" s="75" t="str">
        <f>IF(OR(DU211="",$I211=""),"",IF(AND(DU211&lt;&gt;"",$CI211=DU211),INDEX(#REF!,MATCH($I211,#REF!,0),MATCH(DV$4,#REF!,0))+35,INDEX(#REF!,MATCH($I211,#REF!,0),MATCH(DV$4,#REF!,0))))</f>
        <v/>
      </c>
      <c r="DW211" s="180" t="str">
        <f t="shared" si="216"/>
        <v/>
      </c>
      <c r="DX211" s="75">
        <v>1</v>
      </c>
      <c r="DY211" s="154" t="str">
        <f t="shared" si="217"/>
        <v/>
      </c>
      <c r="DZ211" s="508"/>
      <c r="EA211" s="812"/>
      <c r="EB211" s="838"/>
      <c r="EC211" s="838"/>
      <c r="ED211" s="839"/>
      <c r="EE211" s="855"/>
      <c r="EF211" s="791"/>
      <c r="EG211" s="779"/>
      <c r="EH211" s="779"/>
      <c r="EI211" s="779"/>
      <c r="EJ211" s="771"/>
      <c r="EK211" s="765"/>
      <c r="EL211" s="792"/>
      <c r="EM211" s="792"/>
      <c r="EN211" s="788"/>
      <c r="EO211" s="789"/>
      <c r="EP211" s="787"/>
      <c r="EQ211" s="788"/>
      <c r="ER211" s="788"/>
      <c r="ES211" s="788"/>
      <c r="ET211" s="789"/>
      <c r="EU211" s="787"/>
      <c r="EV211" s="788"/>
      <c r="EW211" s="788"/>
      <c r="EX211" s="788"/>
      <c r="EY211" s="790"/>
      <c r="EZ211" s="791"/>
      <c r="FA211" s="788"/>
      <c r="FB211" s="788"/>
      <c r="FC211" s="788"/>
      <c r="FD211" s="933"/>
      <c r="FE211" s="932"/>
      <c r="FF211" s="838"/>
      <c r="FG211" s="788"/>
      <c r="FH211" s="788"/>
      <c r="FI211" s="789"/>
      <c r="FJ211" s="867"/>
      <c r="FK211" s="788"/>
      <c r="FL211" s="788"/>
      <c r="FM211" s="788"/>
      <c r="FN211" s="915"/>
      <c r="FO211" s="210"/>
      <c r="FP211" s="43"/>
      <c r="FQ211" s="43"/>
      <c r="FR211" s="55" t="str">
        <f t="shared" si="191"/>
        <v/>
      </c>
      <c r="FS211" s="43"/>
      <c r="FT211" s="56" t="str">
        <f>IF(AR211="","",INDEX($FZ$2:$GD$2,2,MATCH(AR211,#REF!,0)))</f>
        <v/>
      </c>
      <c r="FU211" s="57" t="str">
        <f>IF(AS211="","",INDEX($FZ$2:$GD$2,2,MATCH(AS211,#REF!,0)))</f>
        <v/>
      </c>
      <c r="FV211" s="57" t="str">
        <f>IF(AT211="","",INDEX($FZ$2:$GD$2,2,MATCH(AT211,#REF!,0)))</f>
        <v/>
      </c>
      <c r="FW211" s="57" t="str">
        <f>IF(AU211="","",INDEX($FZ$2:$GD$2,2,MATCH(AU211,#REF!,0)))</f>
        <v/>
      </c>
      <c r="FX211" s="57" t="str">
        <f>IF(AV211="","",INDEX($FZ$2:$GD$2,2,MATCH(AV211,#REF!,0)))</f>
        <v/>
      </c>
      <c r="FY211" s="57" t="str">
        <f>IF(AW211="","",INDEX($FZ$2:$GD$2,2,MATCH(AW211,#REF!,0)))</f>
        <v/>
      </c>
      <c r="FZ211" s="57" t="str">
        <f>IF(AX211="","",INDEX($FZ$2:$GD$2,2,MATCH(AX211,#REF!,0)))</f>
        <v/>
      </c>
      <c r="GA211" s="57" t="str">
        <f>IF(AY211="","",INDEX($FZ$2:$GD$2,2,MATCH(AY211,#REF!,0)))</f>
        <v/>
      </c>
      <c r="GB211" s="57" t="str">
        <f>IF(AZ211="","",INDEX($FZ$2:$GD$2,2,MATCH(AZ211,#REF!,0)))</f>
        <v/>
      </c>
      <c r="GC211" s="58" t="str">
        <f>IF(BA211="","",INDEX($FZ$2:$GD$2,2,MATCH(BA211,#REF!,0)))</f>
        <v/>
      </c>
      <c r="GD211" s="59" t="e">
        <f>SUMPRODUCT(FT211:GC211,#REF!)</f>
        <v>#REF!</v>
      </c>
      <c r="GE211" s="43"/>
      <c r="GF211" s="88" t="str">
        <f t="shared" si="192"/>
        <v/>
      </c>
      <c r="GG211" s="88" t="e">
        <f t="shared" si="193"/>
        <v>#REF!</v>
      </c>
      <c r="GH211" s="88" t="e">
        <f t="shared" si="194"/>
        <v>#REF!</v>
      </c>
      <c r="GI211" s="87" t="e">
        <f t="shared" si="195"/>
        <v>#REF!</v>
      </c>
      <c r="GJ211" s="87" t="str">
        <f t="shared" si="196"/>
        <v/>
      </c>
      <c r="GK211" s="87" t="str">
        <f t="shared" si="197"/>
        <v/>
      </c>
      <c r="GL211" s="87" t="str">
        <f t="shared" si="198"/>
        <v/>
      </c>
      <c r="GM211" s="87" t="str">
        <f t="shared" si="199"/>
        <v/>
      </c>
    </row>
    <row r="212" spans="1:195" s="13" customFormat="1" ht="22.5" customHeight="1">
      <c r="A212" s="1014"/>
      <c r="B212" s="166"/>
      <c r="C212" s="494"/>
      <c r="D212" s="660" t="s">
        <v>374</v>
      </c>
      <c r="E212" s="991" t="s">
        <v>595</v>
      </c>
      <c r="F212" s="688"/>
      <c r="G212" s="688"/>
      <c r="H212" s="688">
        <v>1</v>
      </c>
      <c r="I212" s="663" t="s">
        <v>358</v>
      </c>
      <c r="J212" s="167"/>
      <c r="K212" s="165"/>
      <c r="L212" s="662">
        <v>1979</v>
      </c>
      <c r="M212" s="167" t="str">
        <f t="shared" si="201"/>
        <v>昭54</v>
      </c>
      <c r="N212" s="665">
        <f t="shared" si="183"/>
        <v>41</v>
      </c>
      <c r="O212" s="998">
        <v>360</v>
      </c>
      <c r="P212" s="693" t="s">
        <v>68</v>
      </c>
      <c r="Q212" s="68"/>
      <c r="R212" s="168"/>
      <c r="S212" s="168"/>
      <c r="T212" s="169"/>
      <c r="U212" s="461" t="e">
        <f t="shared" si="218"/>
        <v>#DIV/0!</v>
      </c>
      <c r="V212" s="461" t="e">
        <f t="shared" si="219"/>
        <v>#DIV/0!</v>
      </c>
      <c r="W212" s="462" t="e">
        <f t="shared" si="220"/>
        <v>#DIV/0!</v>
      </c>
      <c r="X212" s="68"/>
      <c r="Y212" s="68"/>
      <c r="Z212" s="68"/>
      <c r="AA212" s="68"/>
      <c r="AB212" s="68"/>
      <c r="AC212" s="79" t="str">
        <f t="shared" si="221"/>
        <v>5: 200㎡以上</v>
      </c>
      <c r="AD212" s="69"/>
      <c r="AE212" s="69" t="str">
        <f t="shared" si="222"/>
        <v/>
      </c>
      <c r="AF212" s="170"/>
      <c r="AG212" s="170"/>
      <c r="AH212" s="171"/>
      <c r="AI212" s="170"/>
      <c r="AJ212" s="170"/>
      <c r="AK212" s="170"/>
      <c r="AL212" s="172"/>
      <c r="AM212" s="172"/>
      <c r="AN212" s="172"/>
      <c r="AO212" s="172"/>
      <c r="AP212" s="173"/>
      <c r="AQ212" s="463" t="str">
        <f t="shared" si="223"/>
        <v/>
      </c>
      <c r="AR212" s="464"/>
      <c r="AS212" s="464"/>
      <c r="AT212" s="464"/>
      <c r="AU212" s="464"/>
      <c r="AV212" s="464"/>
      <c r="AW212" s="464"/>
      <c r="AX212" s="464"/>
      <c r="AY212" s="464"/>
      <c r="AZ212" s="464"/>
      <c r="BA212" s="464"/>
      <c r="BB212" s="68">
        <f t="shared" si="224"/>
        <v>36</v>
      </c>
      <c r="BC212" s="68"/>
      <c r="BD212" s="68">
        <f t="shared" si="225"/>
        <v>36</v>
      </c>
      <c r="BE212" s="69" t="e">
        <f t="shared" si="184"/>
        <v>#REF!</v>
      </c>
      <c r="BF212" s="146"/>
      <c r="BG212" s="465"/>
      <c r="BH212" s="466"/>
      <c r="BI212" s="174"/>
      <c r="BJ212" s="175"/>
      <c r="BK212" s="467"/>
      <c r="BL212" s="465"/>
      <c r="BM212" s="441" t="str">
        <f t="shared" si="226"/>
        <v/>
      </c>
      <c r="BN212" s="663" t="s">
        <v>68</v>
      </c>
      <c r="BO212" s="663">
        <v>1</v>
      </c>
      <c r="BP212" s="441"/>
      <c r="BQ212" s="441"/>
      <c r="BR212" s="663"/>
      <c r="BS212" s="663"/>
      <c r="BT212" s="663"/>
      <c r="BU212" s="663"/>
      <c r="BV212" s="663"/>
      <c r="BW212" s="663"/>
      <c r="BX212" s="663"/>
      <c r="BY212" s="663"/>
      <c r="BZ212" s="441"/>
      <c r="CA212" s="695"/>
      <c r="CB212" s="696"/>
      <c r="CC212" s="499"/>
      <c r="CD212" s="192">
        <v>1</v>
      </c>
      <c r="CE212" s="177" t="str">
        <f>IF($I212="","",IFERROR(INDEX(#REF!,MATCH('一覧（改訂後・学校空調は中規模で表示ver）'!$I163,#REF!,0),MATCH($CD$4,#REF!,0)),""))</f>
        <v/>
      </c>
      <c r="CF212" s="178" t="str">
        <f t="shared" si="179"/>
        <v/>
      </c>
      <c r="CG212" s="176" t="str">
        <f t="shared" si="185"/>
        <v/>
      </c>
      <c r="CH212" s="179"/>
      <c r="CI212" s="106" t="str">
        <f t="shared" si="186"/>
        <v/>
      </c>
      <c r="CJ212" s="75" t="str">
        <f>IF(OR($CI212="",$I212=""),"",INDEX(#REF!,MATCH($I212,#REF!,0),MATCH(CI$4,#REF!,0)))</f>
        <v/>
      </c>
      <c r="CK212" s="180" t="str">
        <f t="shared" si="187"/>
        <v/>
      </c>
      <c r="CL212" s="75">
        <v>1</v>
      </c>
      <c r="CM212" s="181" t="str">
        <f t="shared" si="202"/>
        <v/>
      </c>
      <c r="CN212" s="107" t="e">
        <f>IF(OR(O212="",TYPE(O212)&lt;&gt;1),"",IF(OR(BM212="",INDEX(#REF!,MATCH('一覧（改訂後・学校空調は中規模で表示ver）'!$Q163,#REF!,0),MATCH('一覧（改訂後・学校空調は中規模で表示ver）'!CN$4,#REF!,0))="",INDEX(#REF!,MATCH('一覧（改訂後・学校空調は中規模で表示ver）'!$Q163,#REF!,0),MATCH('一覧（改訂後・学校空調は中規模で表示ver）'!CN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N$4,#REF!,0))+$L212)))</f>
        <v>#REF!</v>
      </c>
      <c r="CO212" s="75" t="e">
        <f>IF(OR(CN212="",$I212=""),"",IF(AND(CN212&lt;&gt;"",$CI212=CN212),INDEX(#REF!,MATCH($I212,#REF!,0),MATCH(CN$4,#REF!,0))+35,INDEX(#REF!,MATCH($I212,#REF!,0),MATCH(CN$4,#REF!,0))))</f>
        <v>#REF!</v>
      </c>
      <c r="CP212" s="180" t="e">
        <f t="shared" si="203"/>
        <v>#REF!</v>
      </c>
      <c r="CQ212" s="75">
        <v>1</v>
      </c>
      <c r="CR212" s="181" t="e">
        <f t="shared" si="204"/>
        <v>#REF!</v>
      </c>
      <c r="CS212" s="107" t="e">
        <f>IF(OR(O212="",TYPE(O212)&lt;&gt;1),"",IF(OR(BM212="",INDEX(#REF!,MATCH('一覧（改訂後・学校空調は中規模で表示ver）'!Q163,#REF!,0),MATCH(CS$4,#REF!,0))="",INDEX(#REF!,MATCH('一覧（改訂後・学校空調は中規模で表示ver）'!Q163,#REF!,0),MATCH(CS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S$4,#REF!,0))+$L212)))</f>
        <v>#REF!</v>
      </c>
      <c r="CT212" s="75" t="e">
        <f>IF(OR(CS212="",$I212=""),"",IF(BL212="中規模のみで残存維持",IF(AND($CI212=CS212,CS212&lt;&gt;""),INDEX(#REF!,MATCH($I212,#REF!,0),MATCH(CN$4,#REF!,0))+35,INDEX(#REF!,MATCH($I212,#REF!,0),MATCH(CN$4,#REF!,0))),IF(AND($CI212=CS212,CS212&lt;&gt;""),INDEX(#REF!,MATCH($I212,#REF!,0),MATCH(CI$4,#REF!,0))+35,INDEX(#REF!,MATCH($I212,#REF!,0),MATCH(CS$4,#REF!,0)))))</f>
        <v>#REF!</v>
      </c>
      <c r="CU212" s="180" t="e">
        <f t="shared" si="188"/>
        <v>#REF!</v>
      </c>
      <c r="CV212" s="75">
        <v>1</v>
      </c>
      <c r="CW212" s="181" t="e">
        <f t="shared" si="180"/>
        <v>#REF!</v>
      </c>
      <c r="CX212" s="107" t="e">
        <f>IF(OR(O212="",TYPE(O212)&lt;&gt;1),"",IF(OR(BM212="",,INDEX(#REF!,MATCH('一覧（改訂後・学校空調は中規模で表示ver）'!$Q163,#REF!,0),MATCH('一覧（改訂後・学校空調は中規模で表示ver）'!CX$4,#REF!,0))="",INDEX(#REF!,MATCH('一覧（改訂後・学校空調は中規模で表示ver）'!$Q163,#REF!,0),MATCH('一覧（改訂後・学校空調は中規模で表示ver）'!CX$4,#REF!,0))+L212&gt;=BM212),"",IF(OR(BL212="事後保全対応で更新",BL212="事後保全のみ更新せず"),"",INDEX(#REF!,MATCH('一覧（改訂後・学校空調は中規模で表示ver）'!$Q163,#REF!,0),MATCH('一覧（改訂後・学校空調は中規模で表示ver）'!CX$4,#REF!,0))+L212)))</f>
        <v>#REF!</v>
      </c>
      <c r="CY212" s="75" t="e">
        <f>IF(OR(CX212="",$I212=""),"",IF(AND(CX212&lt;&gt;"",$CI212=CX212),INDEX(#REF!,MATCH($I212,#REF!,0),MATCH(CI$4,#REF!,0))+35,INDEX(#REF!,MATCH($I212,#REF!,0),MATCH(CX$4,#REF!,0))))</f>
        <v>#REF!</v>
      </c>
      <c r="CZ212" s="180" t="e">
        <f t="shared" si="205"/>
        <v>#REF!</v>
      </c>
      <c r="DA212" s="75">
        <v>1</v>
      </c>
      <c r="DB212" s="182" t="e">
        <f t="shared" si="206"/>
        <v>#REF!</v>
      </c>
      <c r="DC212" s="109" t="str">
        <f t="shared" si="189"/>
        <v/>
      </c>
      <c r="DD212" s="76" t="str">
        <f t="shared" si="200"/>
        <v/>
      </c>
      <c r="DE212" s="82">
        <v>1</v>
      </c>
      <c r="DF212" s="183" t="str">
        <f t="shared" si="190"/>
        <v/>
      </c>
      <c r="DG212" s="85" t="str">
        <f>IF($DC212="","",INDEX(#REF!,MATCH($I212,#REF!,0),MATCH(DC$4,#REF!,0)))</f>
        <v/>
      </c>
      <c r="DH212" s="184" t="str">
        <f t="shared" si="207"/>
        <v/>
      </c>
      <c r="DI212" s="77">
        <v>3</v>
      </c>
      <c r="DJ212" s="185" t="str">
        <f t="shared" si="208"/>
        <v/>
      </c>
      <c r="DK212" s="78" t="str">
        <f t="shared" si="209"/>
        <v/>
      </c>
      <c r="DL212" s="75" t="str">
        <f>IF(OR(DK212="",$I212=""),"",IF(AND(DK212&lt;&gt;"",$CI212=DK212),INDEX(#REF!,MATCH($I212,#REF!,0),MATCH(DL$4,#REF!,0))+35,INDEX(#REF!,MATCH($I212,#REF!,0),MATCH(DL$4,#REF!,0))))</f>
        <v/>
      </c>
      <c r="DM212" s="180" t="str">
        <f t="shared" si="210"/>
        <v/>
      </c>
      <c r="DN212" s="75">
        <v>1</v>
      </c>
      <c r="DO212" s="181" t="str">
        <f t="shared" si="211"/>
        <v/>
      </c>
      <c r="DP212" s="78" t="str">
        <f t="shared" si="212"/>
        <v/>
      </c>
      <c r="DQ212" s="75" t="str">
        <f>IF(OR(DP212="",$I212=""),"",IF(AND($BM212=DP212,DP212&lt;&gt;""),INDEX(#REF!,MATCH($I212,#REF!,0),MATCH(DQ$4,#REF!,0))+35,INDEX(#REF!,MATCH($I212,#REF!,0),MATCH(DQ$4,#REF!,0))))</f>
        <v/>
      </c>
      <c r="DR212" s="180" t="str">
        <f t="shared" si="213"/>
        <v/>
      </c>
      <c r="DS212" s="75">
        <v>1</v>
      </c>
      <c r="DT212" s="181" t="str">
        <f t="shared" si="214"/>
        <v/>
      </c>
      <c r="DU212" s="78" t="str">
        <f t="shared" si="215"/>
        <v/>
      </c>
      <c r="DV212" s="75" t="str">
        <f>IF(OR(DU212="",$I212=""),"",IF(AND(DU212&lt;&gt;"",$CI212=DU212),INDEX(#REF!,MATCH($I212,#REF!,0),MATCH(DV$4,#REF!,0))+35,INDEX(#REF!,MATCH($I212,#REF!,0),MATCH(DV$4,#REF!,0))))</f>
        <v/>
      </c>
      <c r="DW212" s="180" t="str">
        <f t="shared" si="216"/>
        <v/>
      </c>
      <c r="DX212" s="75">
        <v>1</v>
      </c>
      <c r="DY212" s="154" t="str">
        <f t="shared" si="217"/>
        <v/>
      </c>
      <c r="DZ212" s="513" t="s">
        <v>438</v>
      </c>
      <c r="EA212" s="812"/>
      <c r="EB212" s="838"/>
      <c r="EC212" s="838"/>
      <c r="ED212" s="839"/>
      <c r="EE212" s="855"/>
      <c r="EF212" s="791"/>
      <c r="EG212" s="779"/>
      <c r="EH212" s="779"/>
      <c r="EI212" s="779"/>
      <c r="EJ212" s="771"/>
      <c r="EK212" s="765"/>
      <c r="EL212" s="792"/>
      <c r="EM212" s="792"/>
      <c r="EN212" s="788"/>
      <c r="EO212" s="789"/>
      <c r="EP212" s="787"/>
      <c r="EQ212" s="792"/>
      <c r="ER212" s="801"/>
      <c r="ES212" s="792"/>
      <c r="ET212" s="790"/>
      <c r="EU212" s="791"/>
      <c r="EV212" s="788"/>
      <c r="EW212" s="788"/>
      <c r="EX212" s="788"/>
      <c r="EY212" s="790"/>
      <c r="EZ212" s="791"/>
      <c r="FA212" s="788"/>
      <c r="FB212" s="788"/>
      <c r="FC212" s="788"/>
      <c r="FD212" s="933"/>
      <c r="FE212" s="932"/>
      <c r="FF212" s="838"/>
      <c r="FG212" s="792"/>
      <c r="FH212" s="788"/>
      <c r="FI212" s="789"/>
      <c r="FJ212" s="867"/>
      <c r="FK212" s="788"/>
      <c r="FL212" s="788"/>
      <c r="FM212" s="788"/>
      <c r="FN212" s="915"/>
      <c r="FO212" s="210"/>
      <c r="FP212" s="43"/>
      <c r="FQ212" s="43"/>
      <c r="FR212" s="55" t="str">
        <f t="shared" si="191"/>
        <v/>
      </c>
      <c r="FS212" s="43"/>
      <c r="FT212" s="56" t="str">
        <f>IF(AR212="","",INDEX($FZ$2:$GD$2,2,MATCH(AR212,#REF!,0)))</f>
        <v/>
      </c>
      <c r="FU212" s="57" t="str">
        <f>IF(AS212="","",INDEX($FZ$2:$GD$2,2,MATCH(AS212,#REF!,0)))</f>
        <v/>
      </c>
      <c r="FV212" s="57" t="str">
        <f>IF(AT212="","",INDEX($FZ$2:$GD$2,2,MATCH(AT212,#REF!,0)))</f>
        <v/>
      </c>
      <c r="FW212" s="57" t="str">
        <f>IF(AU212="","",INDEX($FZ$2:$GD$2,2,MATCH(AU212,#REF!,0)))</f>
        <v/>
      </c>
      <c r="FX212" s="57" t="str">
        <f>IF(AV212="","",INDEX($FZ$2:$GD$2,2,MATCH(AV212,#REF!,0)))</f>
        <v/>
      </c>
      <c r="FY212" s="57" t="str">
        <f>IF(AW212="","",INDEX($FZ$2:$GD$2,2,MATCH(AW212,#REF!,0)))</f>
        <v/>
      </c>
      <c r="FZ212" s="57" t="str">
        <f>IF(AX212="","",INDEX($FZ$2:$GD$2,2,MATCH(AX212,#REF!,0)))</f>
        <v/>
      </c>
      <c r="GA212" s="57" t="str">
        <f>IF(AY212="","",INDEX($FZ$2:$GD$2,2,MATCH(AY212,#REF!,0)))</f>
        <v/>
      </c>
      <c r="GB212" s="57" t="str">
        <f>IF(AZ212="","",INDEX($FZ$2:$GD$2,2,MATCH(AZ212,#REF!,0)))</f>
        <v/>
      </c>
      <c r="GC212" s="58" t="str">
        <f>IF(BA212="","",INDEX($FZ$2:$GD$2,2,MATCH(BA212,#REF!,0)))</f>
        <v/>
      </c>
      <c r="GD212" s="59" t="e">
        <f>SUMPRODUCT(FT212:GC212,#REF!)</f>
        <v>#REF!</v>
      </c>
      <c r="GE212" s="43"/>
      <c r="GF212" s="88" t="str">
        <f t="shared" si="192"/>
        <v/>
      </c>
      <c r="GG212" s="88" t="e">
        <f t="shared" si="193"/>
        <v>#REF!</v>
      </c>
      <c r="GH212" s="88" t="e">
        <f t="shared" si="194"/>
        <v>#REF!</v>
      </c>
      <c r="GI212" s="87" t="e">
        <f t="shared" si="195"/>
        <v>#REF!</v>
      </c>
      <c r="GJ212" s="87" t="str">
        <f t="shared" si="196"/>
        <v/>
      </c>
      <c r="GK212" s="87" t="str">
        <f t="shared" si="197"/>
        <v/>
      </c>
      <c r="GL212" s="87" t="str">
        <f t="shared" si="198"/>
        <v/>
      </c>
      <c r="GM212" s="87" t="str">
        <f t="shared" si="199"/>
        <v/>
      </c>
    </row>
    <row r="213" spans="1:195" s="13" customFormat="1" ht="22.5" customHeight="1">
      <c r="A213" s="1014"/>
      <c r="B213" s="166"/>
      <c r="C213" s="494"/>
      <c r="D213" s="660" t="s">
        <v>374</v>
      </c>
      <c r="E213" s="991" t="s">
        <v>250</v>
      </c>
      <c r="F213" s="688"/>
      <c r="G213" s="688"/>
      <c r="H213" s="688">
        <v>1</v>
      </c>
      <c r="I213" s="663" t="s">
        <v>358</v>
      </c>
      <c r="J213" s="167"/>
      <c r="K213" s="165"/>
      <c r="L213" s="662">
        <v>1979</v>
      </c>
      <c r="M213" s="167" t="str">
        <f t="shared" si="201"/>
        <v>昭54</v>
      </c>
      <c r="N213" s="665">
        <f t="shared" si="183"/>
        <v>41</v>
      </c>
      <c r="O213" s="998">
        <v>866</v>
      </c>
      <c r="P213" s="693" t="s">
        <v>70</v>
      </c>
      <c r="Q213" s="68"/>
      <c r="R213" s="168"/>
      <c r="S213" s="168"/>
      <c r="T213" s="169"/>
      <c r="U213" s="461" t="e">
        <f t="shared" si="218"/>
        <v>#DIV/0!</v>
      </c>
      <c r="V213" s="461" t="e">
        <f t="shared" si="219"/>
        <v>#DIV/0!</v>
      </c>
      <c r="W213" s="462" t="e">
        <f t="shared" si="220"/>
        <v>#DIV/0!</v>
      </c>
      <c r="X213" s="68"/>
      <c r="Y213" s="68"/>
      <c r="Z213" s="68"/>
      <c r="AA213" s="68"/>
      <c r="AB213" s="68"/>
      <c r="AC213" s="79" t="str">
        <f t="shared" si="221"/>
        <v>4: 500㎡以上</v>
      </c>
      <c r="AD213" s="69"/>
      <c r="AE213" s="69" t="str">
        <f t="shared" si="222"/>
        <v/>
      </c>
      <c r="AF213" s="170"/>
      <c r="AG213" s="170"/>
      <c r="AH213" s="171"/>
      <c r="AI213" s="170"/>
      <c r="AJ213" s="170"/>
      <c r="AK213" s="170"/>
      <c r="AL213" s="172"/>
      <c r="AM213" s="172"/>
      <c r="AN213" s="172"/>
      <c r="AO213" s="172"/>
      <c r="AP213" s="173"/>
      <c r="AQ213" s="463" t="str">
        <f t="shared" si="223"/>
        <v/>
      </c>
      <c r="AR213" s="464"/>
      <c r="AS213" s="464"/>
      <c r="AT213" s="464"/>
      <c r="AU213" s="464"/>
      <c r="AV213" s="464"/>
      <c r="AW213" s="464"/>
      <c r="AX213" s="464"/>
      <c r="AY213" s="464"/>
      <c r="AZ213" s="464"/>
      <c r="BA213" s="464"/>
      <c r="BB213" s="68">
        <f t="shared" si="224"/>
        <v>36</v>
      </c>
      <c r="BC213" s="68"/>
      <c r="BD213" s="68">
        <f t="shared" si="225"/>
        <v>36</v>
      </c>
      <c r="BE213" s="69" t="e">
        <f t="shared" si="184"/>
        <v>#REF!</v>
      </c>
      <c r="BF213" s="146"/>
      <c r="BG213" s="465"/>
      <c r="BH213" s="466"/>
      <c r="BI213" s="174"/>
      <c r="BJ213" s="175"/>
      <c r="BK213" s="467"/>
      <c r="BL213" s="465"/>
      <c r="BM213" s="441" t="str">
        <f t="shared" si="226"/>
        <v/>
      </c>
      <c r="BN213" s="663" t="s">
        <v>70</v>
      </c>
      <c r="BO213" s="663">
        <v>1</v>
      </c>
      <c r="BP213" s="441"/>
      <c r="BQ213" s="441"/>
      <c r="BR213" s="663"/>
      <c r="BS213" s="663"/>
      <c r="BT213" s="663"/>
      <c r="BU213" s="663"/>
      <c r="BV213" s="663"/>
      <c r="BW213" s="663"/>
      <c r="BX213" s="663"/>
      <c r="BY213" s="663"/>
      <c r="BZ213" s="441"/>
      <c r="CA213" s="695"/>
      <c r="CB213" s="696"/>
      <c r="CC213" s="499"/>
      <c r="CD213" s="192">
        <v>1</v>
      </c>
      <c r="CE213" s="177" t="str">
        <f>IF($I213="","",IFERROR(INDEX(#REF!,MATCH('一覧（改訂後・学校空調は中規模で表示ver）'!$I164,#REF!,0),MATCH($CD$4,#REF!,0)),""))</f>
        <v/>
      </c>
      <c r="CF213" s="178" t="str">
        <f t="shared" si="179"/>
        <v/>
      </c>
      <c r="CG213" s="176" t="str">
        <f t="shared" si="185"/>
        <v/>
      </c>
      <c r="CH213" s="179"/>
      <c r="CI213" s="106" t="str">
        <f t="shared" si="186"/>
        <v/>
      </c>
      <c r="CJ213" s="75" t="str">
        <f>IF(OR($CI213="",$I213=""),"",INDEX(#REF!,MATCH($I213,#REF!,0),MATCH(CI$4,#REF!,0)))</f>
        <v/>
      </c>
      <c r="CK213" s="180" t="str">
        <f t="shared" si="187"/>
        <v/>
      </c>
      <c r="CL213" s="75">
        <v>1</v>
      </c>
      <c r="CM213" s="181" t="str">
        <f t="shared" si="202"/>
        <v/>
      </c>
      <c r="CN213" s="107" t="e">
        <f>IF(OR(O213="",TYPE(O213)&lt;&gt;1),"",IF(OR(BM213="",INDEX(#REF!,MATCH('一覧（改訂後・学校空調は中規模で表示ver）'!$Q164,#REF!,0),MATCH('一覧（改訂後・学校空調は中規模で表示ver）'!CN$4,#REF!,0))="",INDEX(#REF!,MATCH('一覧（改訂後・学校空調は中規模で表示ver）'!$Q164,#REF!,0),MATCH('一覧（改訂後・学校空調は中規模で表示ver）'!CN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N$4,#REF!,0))+$L213)))</f>
        <v>#REF!</v>
      </c>
      <c r="CO213" s="75" t="e">
        <f>IF(OR(CN213="",$I213=""),"",IF(AND(CN213&lt;&gt;"",$CI213=CN213),INDEX(#REF!,MATCH($I213,#REF!,0),MATCH(CN$4,#REF!,0))+35,INDEX(#REF!,MATCH($I213,#REF!,0),MATCH(CN$4,#REF!,0))))</f>
        <v>#REF!</v>
      </c>
      <c r="CP213" s="180" t="e">
        <f t="shared" si="203"/>
        <v>#REF!</v>
      </c>
      <c r="CQ213" s="75">
        <v>1</v>
      </c>
      <c r="CR213" s="181" t="e">
        <f t="shared" si="204"/>
        <v>#REF!</v>
      </c>
      <c r="CS213" s="107" t="e">
        <f>IF(OR(O213="",TYPE(O213)&lt;&gt;1),"",IF(OR(BM213="",INDEX(#REF!,MATCH('一覧（改訂後・学校空調は中規模で表示ver）'!Q164,#REF!,0),MATCH(CS$4,#REF!,0))="",INDEX(#REF!,MATCH('一覧（改訂後・学校空調は中規模で表示ver）'!Q164,#REF!,0),MATCH(CS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S$4,#REF!,0))+$L213)))</f>
        <v>#REF!</v>
      </c>
      <c r="CT213" s="75" t="e">
        <f>IF(OR(CS213="",$I213=""),"",IF(BL213="中規模のみで残存維持",IF(AND($CI213=CS213,CS213&lt;&gt;""),INDEX(#REF!,MATCH($I213,#REF!,0),MATCH(CN$4,#REF!,0))+35,INDEX(#REF!,MATCH($I213,#REF!,0),MATCH(CN$4,#REF!,0))),IF(AND($CI213=CS213,CS213&lt;&gt;""),INDEX(#REF!,MATCH($I213,#REF!,0),MATCH(CI$4,#REF!,0))+35,INDEX(#REF!,MATCH($I213,#REF!,0),MATCH(CS$4,#REF!,0)))))</f>
        <v>#REF!</v>
      </c>
      <c r="CU213" s="180" t="e">
        <f t="shared" si="188"/>
        <v>#REF!</v>
      </c>
      <c r="CV213" s="75">
        <v>1</v>
      </c>
      <c r="CW213" s="181" t="e">
        <f t="shared" si="180"/>
        <v>#REF!</v>
      </c>
      <c r="CX213" s="107" t="e">
        <f>IF(OR(O213="",TYPE(O213)&lt;&gt;1),"",IF(OR(BM213="",,INDEX(#REF!,MATCH('一覧（改訂後・学校空調は中規模で表示ver）'!$Q164,#REF!,0),MATCH('一覧（改訂後・学校空調は中規模で表示ver）'!CX$4,#REF!,0))="",INDEX(#REF!,MATCH('一覧（改訂後・学校空調は中規模で表示ver）'!$Q164,#REF!,0),MATCH('一覧（改訂後・学校空調は中規模で表示ver）'!CX$4,#REF!,0))+L213&gt;=BM213),"",IF(OR(BL213="事後保全対応で更新",BL213="事後保全のみ更新せず"),"",INDEX(#REF!,MATCH('一覧（改訂後・学校空調は中規模で表示ver）'!$Q164,#REF!,0),MATCH('一覧（改訂後・学校空調は中規模で表示ver）'!CX$4,#REF!,0))+L213)))</f>
        <v>#REF!</v>
      </c>
      <c r="CY213" s="75" t="e">
        <f>IF(OR(CX213="",$I213=""),"",IF(AND(CX213&lt;&gt;"",$CI213=CX213),INDEX(#REF!,MATCH($I213,#REF!,0),MATCH(CI$4,#REF!,0))+35,INDEX(#REF!,MATCH($I213,#REF!,0),MATCH(CX$4,#REF!,0))))</f>
        <v>#REF!</v>
      </c>
      <c r="CZ213" s="180" t="e">
        <f t="shared" si="205"/>
        <v>#REF!</v>
      </c>
      <c r="DA213" s="75">
        <v>1</v>
      </c>
      <c r="DB213" s="182" t="e">
        <f t="shared" si="206"/>
        <v>#REF!</v>
      </c>
      <c r="DC213" s="109" t="str">
        <f t="shared" si="189"/>
        <v/>
      </c>
      <c r="DD213" s="76" t="str">
        <f t="shared" si="200"/>
        <v/>
      </c>
      <c r="DE213" s="82">
        <v>1</v>
      </c>
      <c r="DF213" s="183" t="str">
        <f t="shared" si="190"/>
        <v/>
      </c>
      <c r="DG213" s="85" t="str">
        <f>IF($DC213="","",INDEX(#REF!,MATCH($I213,#REF!,0),MATCH(DC$4,#REF!,0)))</f>
        <v/>
      </c>
      <c r="DH213" s="184" t="str">
        <f t="shared" si="207"/>
        <v/>
      </c>
      <c r="DI213" s="77">
        <v>3</v>
      </c>
      <c r="DJ213" s="185" t="str">
        <f t="shared" si="208"/>
        <v/>
      </c>
      <c r="DK213" s="78" t="str">
        <f t="shared" si="209"/>
        <v/>
      </c>
      <c r="DL213" s="75" t="str">
        <f>IF(OR(DK213="",$I213=""),"",IF(AND(DK213&lt;&gt;"",$CI213=DK213),INDEX(#REF!,MATCH($I213,#REF!,0),MATCH(DL$4,#REF!,0))+35,INDEX(#REF!,MATCH($I213,#REF!,0),MATCH(DL$4,#REF!,0))))</f>
        <v/>
      </c>
      <c r="DM213" s="180" t="str">
        <f t="shared" si="210"/>
        <v/>
      </c>
      <c r="DN213" s="75">
        <v>1</v>
      </c>
      <c r="DO213" s="181" t="str">
        <f t="shared" si="211"/>
        <v/>
      </c>
      <c r="DP213" s="78" t="str">
        <f t="shared" si="212"/>
        <v/>
      </c>
      <c r="DQ213" s="75" t="str">
        <f>IF(OR(DP213="",$I213=""),"",IF(AND($BM213=DP213,DP213&lt;&gt;""),INDEX(#REF!,MATCH($I213,#REF!,0),MATCH(DQ$4,#REF!,0))+35,INDEX(#REF!,MATCH($I213,#REF!,0),MATCH(DQ$4,#REF!,0))))</f>
        <v/>
      </c>
      <c r="DR213" s="180" t="str">
        <f t="shared" si="213"/>
        <v/>
      </c>
      <c r="DS213" s="75">
        <v>1</v>
      </c>
      <c r="DT213" s="181" t="str">
        <f t="shared" si="214"/>
        <v/>
      </c>
      <c r="DU213" s="78" t="str">
        <f t="shared" si="215"/>
        <v/>
      </c>
      <c r="DV213" s="75" t="str">
        <f>IF(OR(DU213="",$I213=""),"",IF(AND(DU213&lt;&gt;"",$CI213=DU213),INDEX(#REF!,MATCH($I213,#REF!,0),MATCH(DV$4,#REF!,0))+35,INDEX(#REF!,MATCH($I213,#REF!,0),MATCH(DV$4,#REF!,0))))</f>
        <v/>
      </c>
      <c r="DW213" s="180" t="str">
        <f t="shared" si="216"/>
        <v/>
      </c>
      <c r="DX213" s="75">
        <v>1</v>
      </c>
      <c r="DY213" s="154" t="str">
        <f t="shared" si="217"/>
        <v/>
      </c>
      <c r="DZ213" s="513" t="s">
        <v>438</v>
      </c>
      <c r="EA213" s="812"/>
      <c r="EB213" s="838"/>
      <c r="EC213" s="838"/>
      <c r="ED213" s="839"/>
      <c r="EE213" s="855"/>
      <c r="EF213" s="791"/>
      <c r="EG213" s="779"/>
      <c r="EH213" s="779"/>
      <c r="EI213" s="779"/>
      <c r="EJ213" s="771"/>
      <c r="EK213" s="765"/>
      <c r="EL213" s="792"/>
      <c r="EM213" s="792"/>
      <c r="EN213" s="788"/>
      <c r="EO213" s="789"/>
      <c r="EP213" s="787"/>
      <c r="EQ213" s="788"/>
      <c r="ER213" s="788"/>
      <c r="ES213" s="788"/>
      <c r="ET213" s="789"/>
      <c r="EU213" s="787"/>
      <c r="EV213" s="788"/>
      <c r="EW213" s="788"/>
      <c r="EX213" s="788"/>
      <c r="EY213" s="790"/>
      <c r="EZ213" s="791"/>
      <c r="FA213" s="788"/>
      <c r="FB213" s="788"/>
      <c r="FC213" s="788"/>
      <c r="FD213" s="933"/>
      <c r="FE213" s="932"/>
      <c r="FF213" s="838"/>
      <c r="FG213" s="788"/>
      <c r="FH213" s="788"/>
      <c r="FI213" s="789"/>
      <c r="FJ213" s="867"/>
      <c r="FK213" s="788"/>
      <c r="FL213" s="788"/>
      <c r="FM213" s="788"/>
      <c r="FN213" s="915"/>
      <c r="FO213" s="210"/>
      <c r="FP213" s="43"/>
      <c r="FQ213" s="43"/>
      <c r="FR213" s="55" t="str">
        <f t="shared" si="191"/>
        <v/>
      </c>
      <c r="FS213" s="43"/>
      <c r="FT213" s="56" t="str">
        <f>IF(AR213="","",INDEX($FZ$2:$GD$2,2,MATCH(AR213,#REF!,0)))</f>
        <v/>
      </c>
      <c r="FU213" s="57" t="str">
        <f>IF(AS213="","",INDEX($FZ$2:$GD$2,2,MATCH(AS213,#REF!,0)))</f>
        <v/>
      </c>
      <c r="FV213" s="57" t="str">
        <f>IF(AT213="","",INDEX($FZ$2:$GD$2,2,MATCH(AT213,#REF!,0)))</f>
        <v/>
      </c>
      <c r="FW213" s="57" t="str">
        <f>IF(AU213="","",INDEX($FZ$2:$GD$2,2,MATCH(AU213,#REF!,0)))</f>
        <v/>
      </c>
      <c r="FX213" s="57" t="str">
        <f>IF(AV213="","",INDEX($FZ$2:$GD$2,2,MATCH(AV213,#REF!,0)))</f>
        <v/>
      </c>
      <c r="FY213" s="57" t="str">
        <f>IF(AW213="","",INDEX($FZ$2:$GD$2,2,MATCH(AW213,#REF!,0)))</f>
        <v/>
      </c>
      <c r="FZ213" s="57" t="str">
        <f>IF(AX213="","",INDEX($FZ$2:$GD$2,2,MATCH(AX213,#REF!,0)))</f>
        <v/>
      </c>
      <c r="GA213" s="57" t="str">
        <f>IF(AY213="","",INDEX($FZ$2:$GD$2,2,MATCH(AY213,#REF!,0)))</f>
        <v/>
      </c>
      <c r="GB213" s="57" t="str">
        <f>IF(AZ213="","",INDEX($FZ$2:$GD$2,2,MATCH(AZ213,#REF!,0)))</f>
        <v/>
      </c>
      <c r="GC213" s="58" t="str">
        <f>IF(BA213="","",INDEX($FZ$2:$GD$2,2,MATCH(BA213,#REF!,0)))</f>
        <v/>
      </c>
      <c r="GD213" s="59" t="e">
        <f>SUMPRODUCT(FT213:GC213,#REF!)</f>
        <v>#REF!</v>
      </c>
      <c r="GE213" s="43"/>
      <c r="GF213" s="88" t="str">
        <f t="shared" si="192"/>
        <v/>
      </c>
      <c r="GG213" s="88" t="e">
        <f t="shared" si="193"/>
        <v>#REF!</v>
      </c>
      <c r="GH213" s="88" t="e">
        <f t="shared" si="194"/>
        <v>#REF!</v>
      </c>
      <c r="GI213" s="87" t="e">
        <f t="shared" si="195"/>
        <v>#REF!</v>
      </c>
      <c r="GJ213" s="87" t="str">
        <f t="shared" si="196"/>
        <v/>
      </c>
      <c r="GK213" s="87" t="str">
        <f t="shared" si="197"/>
        <v/>
      </c>
      <c r="GL213" s="87" t="str">
        <f t="shared" si="198"/>
        <v/>
      </c>
      <c r="GM213" s="87" t="str">
        <f t="shared" si="199"/>
        <v/>
      </c>
    </row>
    <row r="214" spans="1:195" s="13" customFormat="1" ht="22.5" customHeight="1">
      <c r="A214" s="1014"/>
      <c r="B214" s="166"/>
      <c r="C214" s="494"/>
      <c r="D214" s="660" t="s">
        <v>374</v>
      </c>
      <c r="E214" s="991" t="s">
        <v>251</v>
      </c>
      <c r="F214" s="688"/>
      <c r="G214" s="688"/>
      <c r="H214" s="688">
        <v>1</v>
      </c>
      <c r="I214" s="663" t="s">
        <v>358</v>
      </c>
      <c r="J214" s="167"/>
      <c r="K214" s="165"/>
      <c r="L214" s="662">
        <v>1968</v>
      </c>
      <c r="M214" s="167" t="str">
        <f t="shared" si="201"/>
        <v>昭43</v>
      </c>
      <c r="N214" s="665">
        <f t="shared" si="183"/>
        <v>52</v>
      </c>
      <c r="O214" s="995">
        <v>36</v>
      </c>
      <c r="P214" s="693" t="s">
        <v>91</v>
      </c>
      <c r="Q214" s="68"/>
      <c r="R214" s="168"/>
      <c r="S214" s="168"/>
      <c r="T214" s="169"/>
      <c r="U214" s="461" t="e">
        <f t="shared" si="218"/>
        <v>#DIV/0!</v>
      </c>
      <c r="V214" s="461" t="e">
        <f t="shared" si="219"/>
        <v>#DIV/0!</v>
      </c>
      <c r="W214" s="462" t="e">
        <f t="shared" si="220"/>
        <v>#DIV/0!</v>
      </c>
      <c r="X214" s="68"/>
      <c r="Y214" s="68"/>
      <c r="Z214" s="68"/>
      <c r="AA214" s="68"/>
      <c r="AB214" s="68"/>
      <c r="AC214" s="79" t="str">
        <f t="shared" si="221"/>
        <v>7: 100㎡未満</v>
      </c>
      <c r="AD214" s="69"/>
      <c r="AE214" s="69" t="str">
        <f t="shared" si="222"/>
        <v/>
      </c>
      <c r="AF214" s="170"/>
      <c r="AG214" s="170"/>
      <c r="AH214" s="171"/>
      <c r="AI214" s="170"/>
      <c r="AJ214" s="170"/>
      <c r="AK214" s="170"/>
      <c r="AL214" s="172"/>
      <c r="AM214" s="172"/>
      <c r="AN214" s="172"/>
      <c r="AO214" s="172"/>
      <c r="AP214" s="173"/>
      <c r="AQ214" s="463" t="str">
        <f t="shared" si="223"/>
        <v/>
      </c>
      <c r="AR214" s="464"/>
      <c r="AS214" s="464"/>
      <c r="AT214" s="464"/>
      <c r="AU214" s="464"/>
      <c r="AV214" s="464"/>
      <c r="AW214" s="464"/>
      <c r="AX214" s="464"/>
      <c r="AY214" s="464"/>
      <c r="AZ214" s="464"/>
      <c r="BA214" s="464"/>
      <c r="BB214" s="68">
        <f t="shared" si="224"/>
        <v>47</v>
      </c>
      <c r="BC214" s="68"/>
      <c r="BD214" s="68">
        <f t="shared" si="225"/>
        <v>47</v>
      </c>
      <c r="BE214" s="69" t="e">
        <f t="shared" si="184"/>
        <v>#REF!</v>
      </c>
      <c r="BF214" s="146"/>
      <c r="BG214" s="465"/>
      <c r="BH214" s="466"/>
      <c r="BI214" s="174"/>
      <c r="BJ214" s="175"/>
      <c r="BK214" s="467"/>
      <c r="BL214" s="465"/>
      <c r="BM214" s="441" t="str">
        <f t="shared" si="226"/>
        <v/>
      </c>
      <c r="BN214" s="663" t="s">
        <v>91</v>
      </c>
      <c r="BO214" s="663">
        <v>1</v>
      </c>
      <c r="BP214" s="441"/>
      <c r="BQ214" s="441"/>
      <c r="BR214" s="663"/>
      <c r="BS214" s="663"/>
      <c r="BT214" s="663"/>
      <c r="BU214" s="663"/>
      <c r="BV214" s="663"/>
      <c r="BW214" s="663"/>
      <c r="BX214" s="663"/>
      <c r="BY214" s="663"/>
      <c r="BZ214" s="441"/>
      <c r="CA214" s="695"/>
      <c r="CB214" s="696"/>
      <c r="CC214" s="499"/>
      <c r="CD214" s="192">
        <v>1</v>
      </c>
      <c r="CE214" s="177" t="str">
        <f>IF($I214="","",IFERROR(INDEX(#REF!,MATCH('一覧（改訂後・学校空調は中規模で表示ver）'!$I165,#REF!,0),MATCH($CD$4,#REF!,0)),""))</f>
        <v/>
      </c>
      <c r="CF214" s="178" t="str">
        <f t="shared" si="179"/>
        <v/>
      </c>
      <c r="CG214" s="176" t="str">
        <f t="shared" si="185"/>
        <v/>
      </c>
      <c r="CH214" s="179"/>
      <c r="CI214" s="106" t="str">
        <f t="shared" si="186"/>
        <v/>
      </c>
      <c r="CJ214" s="75" t="str">
        <f>IF(OR($CI214="",$I214=""),"",INDEX(#REF!,MATCH($I214,#REF!,0),MATCH(CI$4,#REF!,0)))</f>
        <v/>
      </c>
      <c r="CK214" s="180" t="str">
        <f t="shared" si="187"/>
        <v/>
      </c>
      <c r="CL214" s="75">
        <v>1</v>
      </c>
      <c r="CM214" s="181" t="str">
        <f t="shared" si="202"/>
        <v/>
      </c>
      <c r="CN214" s="107" t="e">
        <f>IF(OR(O214="",TYPE(O214)&lt;&gt;1),"",IF(OR(BM214="",INDEX(#REF!,MATCH('一覧（改訂後・学校空調は中規模で表示ver）'!$Q165,#REF!,0),MATCH('一覧（改訂後・学校空調は中規模で表示ver）'!CN$4,#REF!,0))="",INDEX(#REF!,MATCH('一覧（改訂後・学校空調は中規模で表示ver）'!$Q165,#REF!,0),MATCH('一覧（改訂後・学校空調は中規模で表示ver）'!CN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N$4,#REF!,0))+$L214)))</f>
        <v>#REF!</v>
      </c>
      <c r="CO214" s="75" t="e">
        <f>IF(OR(CN214="",$I214=""),"",IF(AND(CN214&lt;&gt;"",$CI214=CN214),INDEX(#REF!,MATCH($I214,#REF!,0),MATCH(CN$4,#REF!,0))+35,INDEX(#REF!,MATCH($I214,#REF!,0),MATCH(CN$4,#REF!,0))))</f>
        <v>#REF!</v>
      </c>
      <c r="CP214" s="180" t="e">
        <f t="shared" si="203"/>
        <v>#REF!</v>
      </c>
      <c r="CQ214" s="75">
        <v>1</v>
      </c>
      <c r="CR214" s="181" t="e">
        <f t="shared" si="204"/>
        <v>#REF!</v>
      </c>
      <c r="CS214" s="107" t="e">
        <f>IF(OR(O214="",TYPE(O214)&lt;&gt;1),"",IF(OR(BM214="",INDEX(#REF!,MATCH('一覧（改訂後・学校空調は中規模で表示ver）'!Q165,#REF!,0),MATCH(CS$4,#REF!,0))="",INDEX(#REF!,MATCH('一覧（改訂後・学校空調は中規模で表示ver）'!Q165,#REF!,0),MATCH(CS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S$4,#REF!,0))+$L214)))</f>
        <v>#REF!</v>
      </c>
      <c r="CT214" s="75" t="e">
        <f>IF(OR(CS214="",$I214=""),"",IF(BL214="中規模のみで残存維持",IF(AND($CI214=CS214,CS214&lt;&gt;""),INDEX(#REF!,MATCH($I214,#REF!,0),MATCH(CN$4,#REF!,0))+35,INDEX(#REF!,MATCH($I214,#REF!,0),MATCH(CN$4,#REF!,0))),IF(AND($CI214=CS214,CS214&lt;&gt;""),INDEX(#REF!,MATCH($I214,#REF!,0),MATCH(CI$4,#REF!,0))+35,INDEX(#REF!,MATCH($I214,#REF!,0),MATCH(CS$4,#REF!,0)))))</f>
        <v>#REF!</v>
      </c>
      <c r="CU214" s="180" t="e">
        <f t="shared" si="188"/>
        <v>#REF!</v>
      </c>
      <c r="CV214" s="75">
        <v>1</v>
      </c>
      <c r="CW214" s="181" t="e">
        <f t="shared" si="180"/>
        <v>#REF!</v>
      </c>
      <c r="CX214" s="107" t="e">
        <f>IF(OR(O214="",TYPE(O214)&lt;&gt;1),"",IF(OR(BM214="",,INDEX(#REF!,MATCH('一覧（改訂後・学校空調は中規模で表示ver）'!$Q165,#REF!,0),MATCH('一覧（改訂後・学校空調は中規模で表示ver）'!CX$4,#REF!,0))="",INDEX(#REF!,MATCH('一覧（改訂後・学校空調は中規模で表示ver）'!$Q165,#REF!,0),MATCH('一覧（改訂後・学校空調は中規模で表示ver）'!CX$4,#REF!,0))+L214&gt;=BM214),"",IF(OR(BL214="事後保全対応で更新",BL214="事後保全のみ更新せず"),"",INDEX(#REF!,MATCH('一覧（改訂後・学校空調は中規模で表示ver）'!$Q165,#REF!,0),MATCH('一覧（改訂後・学校空調は中規模で表示ver）'!CX$4,#REF!,0))+L214)))</f>
        <v>#REF!</v>
      </c>
      <c r="CY214" s="75" t="e">
        <f>IF(OR(CX214="",$I214=""),"",IF(AND(CX214&lt;&gt;"",$CI214=CX214),INDEX(#REF!,MATCH($I214,#REF!,0),MATCH(CI$4,#REF!,0))+35,INDEX(#REF!,MATCH($I214,#REF!,0),MATCH(CX$4,#REF!,0))))</f>
        <v>#REF!</v>
      </c>
      <c r="CZ214" s="180" t="e">
        <f t="shared" si="205"/>
        <v>#REF!</v>
      </c>
      <c r="DA214" s="75">
        <v>1</v>
      </c>
      <c r="DB214" s="182" t="e">
        <f t="shared" si="206"/>
        <v>#REF!</v>
      </c>
      <c r="DC214" s="109" t="str">
        <f t="shared" si="189"/>
        <v/>
      </c>
      <c r="DD214" s="76" t="str">
        <f t="shared" si="200"/>
        <v/>
      </c>
      <c r="DE214" s="82">
        <v>1</v>
      </c>
      <c r="DF214" s="183" t="str">
        <f t="shared" si="190"/>
        <v/>
      </c>
      <c r="DG214" s="85" t="str">
        <f>IF($DC214="","",INDEX(#REF!,MATCH($I214,#REF!,0),MATCH(DC$4,#REF!,0)))</f>
        <v/>
      </c>
      <c r="DH214" s="184" t="str">
        <f t="shared" si="207"/>
        <v/>
      </c>
      <c r="DI214" s="77">
        <v>3</v>
      </c>
      <c r="DJ214" s="185" t="str">
        <f t="shared" si="208"/>
        <v/>
      </c>
      <c r="DK214" s="78" t="str">
        <f t="shared" si="209"/>
        <v/>
      </c>
      <c r="DL214" s="75" t="str">
        <f>IF(OR(DK214="",$I214=""),"",IF(AND(DK214&lt;&gt;"",$CI214=DK214),INDEX(#REF!,MATCH($I214,#REF!,0),MATCH(DL$4,#REF!,0))+35,INDEX(#REF!,MATCH($I214,#REF!,0),MATCH(DL$4,#REF!,0))))</f>
        <v/>
      </c>
      <c r="DM214" s="180" t="str">
        <f t="shared" si="210"/>
        <v/>
      </c>
      <c r="DN214" s="75">
        <v>1</v>
      </c>
      <c r="DO214" s="181" t="str">
        <f t="shared" si="211"/>
        <v/>
      </c>
      <c r="DP214" s="78" t="str">
        <f t="shared" si="212"/>
        <v/>
      </c>
      <c r="DQ214" s="75" t="str">
        <f>IF(OR(DP214="",$I214=""),"",IF(AND($BM214=DP214,DP214&lt;&gt;""),INDEX(#REF!,MATCH($I214,#REF!,0),MATCH(DQ$4,#REF!,0))+35,INDEX(#REF!,MATCH($I214,#REF!,0),MATCH(DQ$4,#REF!,0))))</f>
        <v/>
      </c>
      <c r="DR214" s="180" t="str">
        <f t="shared" si="213"/>
        <v/>
      </c>
      <c r="DS214" s="75">
        <v>1</v>
      </c>
      <c r="DT214" s="181" t="str">
        <f t="shared" si="214"/>
        <v/>
      </c>
      <c r="DU214" s="78" t="str">
        <f t="shared" si="215"/>
        <v/>
      </c>
      <c r="DV214" s="75" t="str">
        <f>IF(OR(DU214="",$I214=""),"",IF(AND(DU214&lt;&gt;"",$CI214=DU214),INDEX(#REF!,MATCH($I214,#REF!,0),MATCH(DV$4,#REF!,0))+35,INDEX(#REF!,MATCH($I214,#REF!,0),MATCH(DV$4,#REF!,0))))</f>
        <v/>
      </c>
      <c r="DW214" s="180" t="str">
        <f t="shared" si="216"/>
        <v/>
      </c>
      <c r="DX214" s="75">
        <v>1</v>
      </c>
      <c r="DY214" s="154" t="str">
        <f t="shared" si="217"/>
        <v/>
      </c>
      <c r="DZ214" s="513" t="s">
        <v>438</v>
      </c>
      <c r="EA214" s="812"/>
      <c r="EB214" s="838"/>
      <c r="EC214" s="838"/>
      <c r="ED214" s="839"/>
      <c r="EE214" s="855"/>
      <c r="EF214" s="791"/>
      <c r="EG214" s="806"/>
      <c r="EH214" s="806"/>
      <c r="EI214" s="792"/>
      <c r="EJ214" s="803"/>
      <c r="EK214" s="791"/>
      <c r="EL214" s="792"/>
      <c r="EM214" s="792"/>
      <c r="EN214" s="788"/>
      <c r="EO214" s="789"/>
      <c r="EP214" s="787"/>
      <c r="EQ214" s="788"/>
      <c r="ER214" s="788"/>
      <c r="ES214" s="788"/>
      <c r="ET214" s="789"/>
      <c r="EU214" s="787"/>
      <c r="EV214" s="788"/>
      <c r="EW214" s="788"/>
      <c r="EX214" s="788"/>
      <c r="EY214" s="790"/>
      <c r="EZ214" s="791"/>
      <c r="FA214" s="788"/>
      <c r="FB214" s="788"/>
      <c r="FC214" s="788"/>
      <c r="FD214" s="804"/>
      <c r="FE214" s="890"/>
      <c r="FF214" s="835"/>
      <c r="FG214" s="788"/>
      <c r="FH214" s="788"/>
      <c r="FI214" s="789"/>
      <c r="FJ214" s="867"/>
      <c r="FK214" s="788"/>
      <c r="FL214" s="788"/>
      <c r="FM214" s="788"/>
      <c r="FN214" s="915"/>
      <c r="FO214" s="210"/>
      <c r="FP214" s="43"/>
      <c r="FQ214" s="43"/>
      <c r="FR214" s="55" t="str">
        <f t="shared" si="191"/>
        <v/>
      </c>
      <c r="FS214" s="43"/>
      <c r="FT214" s="56" t="str">
        <f>IF(AR214="","",INDEX($FZ$2:$GD$2,2,MATCH(AR214,#REF!,0)))</f>
        <v/>
      </c>
      <c r="FU214" s="57" t="str">
        <f>IF(AS214="","",INDEX($FZ$2:$GD$2,2,MATCH(AS214,#REF!,0)))</f>
        <v/>
      </c>
      <c r="FV214" s="57" t="str">
        <f>IF(AT214="","",INDEX($FZ$2:$GD$2,2,MATCH(AT214,#REF!,0)))</f>
        <v/>
      </c>
      <c r="FW214" s="57" t="str">
        <f>IF(AU214="","",INDEX($FZ$2:$GD$2,2,MATCH(AU214,#REF!,0)))</f>
        <v/>
      </c>
      <c r="FX214" s="57" t="str">
        <f>IF(AV214="","",INDEX($FZ$2:$GD$2,2,MATCH(AV214,#REF!,0)))</f>
        <v/>
      </c>
      <c r="FY214" s="57" t="str">
        <f>IF(AW214="","",INDEX($FZ$2:$GD$2,2,MATCH(AW214,#REF!,0)))</f>
        <v/>
      </c>
      <c r="FZ214" s="57" t="str">
        <f>IF(AX214="","",INDEX($FZ$2:$GD$2,2,MATCH(AX214,#REF!,0)))</f>
        <v/>
      </c>
      <c r="GA214" s="57" t="str">
        <f>IF(AY214="","",INDEX($FZ$2:$GD$2,2,MATCH(AY214,#REF!,0)))</f>
        <v/>
      </c>
      <c r="GB214" s="57" t="str">
        <f>IF(AZ214="","",INDEX($FZ$2:$GD$2,2,MATCH(AZ214,#REF!,0)))</f>
        <v/>
      </c>
      <c r="GC214" s="58" t="str">
        <f>IF(BA214="","",INDEX($FZ$2:$GD$2,2,MATCH(BA214,#REF!,0)))</f>
        <v/>
      </c>
      <c r="GD214" s="59" t="e">
        <f>SUMPRODUCT(FT214:GC214,#REF!)</f>
        <v>#REF!</v>
      </c>
      <c r="GE214" s="43"/>
      <c r="GF214" s="88" t="str">
        <f t="shared" si="192"/>
        <v/>
      </c>
      <c r="GG214" s="88" t="e">
        <f t="shared" si="193"/>
        <v>#REF!</v>
      </c>
      <c r="GH214" s="88" t="e">
        <f t="shared" si="194"/>
        <v>#REF!</v>
      </c>
      <c r="GI214" s="87" t="e">
        <f t="shared" si="195"/>
        <v>#REF!</v>
      </c>
      <c r="GJ214" s="87" t="str">
        <f t="shared" si="196"/>
        <v/>
      </c>
      <c r="GK214" s="87" t="str">
        <f t="shared" si="197"/>
        <v/>
      </c>
      <c r="GL214" s="87" t="str">
        <f t="shared" si="198"/>
        <v/>
      </c>
      <c r="GM214" s="87" t="str">
        <f t="shared" si="199"/>
        <v/>
      </c>
    </row>
    <row r="215" spans="1:195" s="13" customFormat="1" ht="22.5" customHeight="1">
      <c r="A215" s="1014"/>
      <c r="B215" s="166"/>
      <c r="C215" s="494"/>
      <c r="D215" s="660" t="s">
        <v>374</v>
      </c>
      <c r="E215" s="991" t="s">
        <v>596</v>
      </c>
      <c r="F215" s="688">
        <v>1</v>
      </c>
      <c r="G215" s="688">
        <v>1</v>
      </c>
      <c r="H215" s="688">
        <v>1</v>
      </c>
      <c r="I215" s="663" t="s">
        <v>358</v>
      </c>
      <c r="J215" s="167"/>
      <c r="K215" s="165"/>
      <c r="L215" s="662">
        <v>1987</v>
      </c>
      <c r="M215" s="167" t="str">
        <f t="shared" si="201"/>
        <v>昭62</v>
      </c>
      <c r="N215" s="665">
        <f t="shared" si="183"/>
        <v>33</v>
      </c>
      <c r="O215" s="998">
        <v>2123</v>
      </c>
      <c r="P215" s="693" t="s">
        <v>68</v>
      </c>
      <c r="Q215" s="68"/>
      <c r="R215" s="168"/>
      <c r="S215" s="168"/>
      <c r="T215" s="169"/>
      <c r="U215" s="461" t="e">
        <f t="shared" si="218"/>
        <v>#DIV/0!</v>
      </c>
      <c r="V215" s="461" t="e">
        <f t="shared" si="219"/>
        <v>#DIV/0!</v>
      </c>
      <c r="W215" s="462" t="e">
        <f t="shared" si="220"/>
        <v>#DIV/0!</v>
      </c>
      <c r="X215" s="68"/>
      <c r="Y215" s="68"/>
      <c r="Z215" s="68"/>
      <c r="AA215" s="68"/>
      <c r="AB215" s="68"/>
      <c r="AC215" s="79" t="str">
        <f t="shared" si="221"/>
        <v>3: 1,000㎡以上</v>
      </c>
      <c r="AD215" s="69"/>
      <c r="AE215" s="69" t="str">
        <f t="shared" si="222"/>
        <v/>
      </c>
      <c r="AF215" s="170"/>
      <c r="AG215" s="170"/>
      <c r="AH215" s="171"/>
      <c r="AI215" s="170"/>
      <c r="AJ215" s="170"/>
      <c r="AK215" s="170"/>
      <c r="AL215" s="172"/>
      <c r="AM215" s="172"/>
      <c r="AN215" s="172"/>
      <c r="AO215" s="172"/>
      <c r="AP215" s="173"/>
      <c r="AQ215" s="463" t="str">
        <f t="shared" si="223"/>
        <v/>
      </c>
      <c r="AR215" s="464"/>
      <c r="AS215" s="464"/>
      <c r="AT215" s="464"/>
      <c r="AU215" s="464"/>
      <c r="AV215" s="464"/>
      <c r="AW215" s="464"/>
      <c r="AX215" s="464"/>
      <c r="AY215" s="464"/>
      <c r="AZ215" s="464"/>
      <c r="BA215" s="464"/>
      <c r="BB215" s="68">
        <f t="shared" si="224"/>
        <v>28</v>
      </c>
      <c r="BC215" s="68"/>
      <c r="BD215" s="68">
        <f t="shared" si="225"/>
        <v>28</v>
      </c>
      <c r="BE215" s="69" t="e">
        <f t="shared" si="184"/>
        <v>#REF!</v>
      </c>
      <c r="BF215" s="146"/>
      <c r="BG215" s="465"/>
      <c r="BH215" s="466"/>
      <c r="BI215" s="174"/>
      <c r="BJ215" s="175"/>
      <c r="BK215" s="467"/>
      <c r="BL215" s="465"/>
      <c r="BM215" s="441" t="str">
        <f t="shared" si="226"/>
        <v/>
      </c>
      <c r="BN215" s="663" t="s">
        <v>68</v>
      </c>
      <c r="BO215" s="663">
        <v>3</v>
      </c>
      <c r="BP215" s="441"/>
      <c r="BQ215" s="441"/>
      <c r="BR215" s="663"/>
      <c r="BS215" s="663"/>
      <c r="BT215" s="663"/>
      <c r="BU215" s="663"/>
      <c r="BV215" s="663"/>
      <c r="BW215" s="663"/>
      <c r="BX215" s="663"/>
      <c r="BY215" s="663"/>
      <c r="BZ215" s="441"/>
      <c r="CA215" s="695"/>
      <c r="CB215" s="696"/>
      <c r="CC215" s="499"/>
      <c r="CD215" s="192">
        <v>1</v>
      </c>
      <c r="CE215" s="177" t="str">
        <f>IF($I215="","",IFERROR(INDEX(#REF!,MATCH('一覧（改訂後・学校空調は中規模で表示ver）'!$I166,#REF!,0),MATCH($CD$4,#REF!,0)),""))</f>
        <v/>
      </c>
      <c r="CF215" s="178" t="str">
        <f t="shared" si="179"/>
        <v/>
      </c>
      <c r="CG215" s="176" t="str">
        <f t="shared" si="185"/>
        <v/>
      </c>
      <c r="CH215" s="179"/>
      <c r="CI215" s="106" t="str">
        <f t="shared" si="186"/>
        <v/>
      </c>
      <c r="CJ215" s="75" t="str">
        <f>IF(OR($CI215="",$I215=""),"",INDEX(#REF!,MATCH($I215,#REF!,0),MATCH(CI$4,#REF!,0)))</f>
        <v/>
      </c>
      <c r="CK215" s="180" t="str">
        <f t="shared" si="187"/>
        <v/>
      </c>
      <c r="CL215" s="75">
        <v>1</v>
      </c>
      <c r="CM215" s="181" t="str">
        <f t="shared" si="202"/>
        <v/>
      </c>
      <c r="CN215" s="107" t="e">
        <f>IF(OR(O215="",TYPE(O215)&lt;&gt;1),"",IF(OR(BM215="",INDEX(#REF!,MATCH('一覧（改訂後・学校空調は中規模で表示ver）'!$Q166,#REF!,0),MATCH('一覧（改訂後・学校空調は中規模で表示ver）'!CN$4,#REF!,0))="",INDEX(#REF!,MATCH('一覧（改訂後・学校空調は中規模で表示ver）'!$Q166,#REF!,0),MATCH('一覧（改訂後・学校空調は中規模で表示ver）'!CN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N$4,#REF!,0))+$L215)))</f>
        <v>#REF!</v>
      </c>
      <c r="CO215" s="75" t="e">
        <f>IF(OR(CN215="",$I215=""),"",IF(AND(CN215&lt;&gt;"",$CI215=CN215),INDEX(#REF!,MATCH($I215,#REF!,0),MATCH(CN$4,#REF!,0))+35,INDEX(#REF!,MATCH($I215,#REF!,0),MATCH(CN$4,#REF!,0))))</f>
        <v>#REF!</v>
      </c>
      <c r="CP215" s="180" t="e">
        <f t="shared" si="203"/>
        <v>#REF!</v>
      </c>
      <c r="CQ215" s="75">
        <v>1</v>
      </c>
      <c r="CR215" s="181" t="e">
        <f t="shared" si="204"/>
        <v>#REF!</v>
      </c>
      <c r="CS215" s="107" t="e">
        <f>IF(OR(O215="",TYPE(O215)&lt;&gt;1),"",IF(OR(BM215="",INDEX(#REF!,MATCH('一覧（改訂後・学校空調は中規模で表示ver）'!Q166,#REF!,0),MATCH(CS$4,#REF!,0))="",INDEX(#REF!,MATCH('一覧（改訂後・学校空調は中規模で表示ver）'!Q166,#REF!,0),MATCH(CS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S$4,#REF!,0))+$L215)))</f>
        <v>#REF!</v>
      </c>
      <c r="CT215" s="75" t="e">
        <f>IF(OR(CS215="",$I215=""),"",IF(BL215="中規模のみで残存維持",IF(AND($CI215=CS215,CS215&lt;&gt;""),INDEX(#REF!,MATCH($I215,#REF!,0),MATCH(CN$4,#REF!,0))+35,INDEX(#REF!,MATCH($I215,#REF!,0),MATCH(CN$4,#REF!,0))),IF(AND($CI215=CS215,CS215&lt;&gt;""),INDEX(#REF!,MATCH($I215,#REF!,0),MATCH(CI$4,#REF!,0))+35,INDEX(#REF!,MATCH($I215,#REF!,0),MATCH(CS$4,#REF!,0)))))</f>
        <v>#REF!</v>
      </c>
      <c r="CU215" s="180" t="e">
        <f t="shared" si="188"/>
        <v>#REF!</v>
      </c>
      <c r="CV215" s="75">
        <v>1</v>
      </c>
      <c r="CW215" s="181" t="e">
        <f t="shared" si="180"/>
        <v>#REF!</v>
      </c>
      <c r="CX215" s="107" t="e">
        <f>IF(OR(O215="",TYPE(O215)&lt;&gt;1),"",IF(OR(BM215="",,INDEX(#REF!,MATCH('一覧（改訂後・学校空調は中規模で表示ver）'!$Q166,#REF!,0),MATCH('一覧（改訂後・学校空調は中規模で表示ver）'!CX$4,#REF!,0))="",INDEX(#REF!,MATCH('一覧（改訂後・学校空調は中規模で表示ver）'!$Q166,#REF!,0),MATCH('一覧（改訂後・学校空調は中規模で表示ver）'!CX$4,#REF!,0))+L215&gt;=BM215),"",IF(OR(BL215="事後保全対応で更新",BL215="事後保全のみ更新せず"),"",INDEX(#REF!,MATCH('一覧（改訂後・学校空調は中規模で表示ver）'!$Q166,#REF!,0),MATCH('一覧（改訂後・学校空調は中規模で表示ver）'!CX$4,#REF!,0))+L215)))</f>
        <v>#REF!</v>
      </c>
      <c r="CY215" s="75" t="e">
        <f>IF(OR(CX215="",$I215=""),"",IF(AND(CX215&lt;&gt;"",$CI215=CX215),INDEX(#REF!,MATCH($I215,#REF!,0),MATCH(CI$4,#REF!,0))+35,INDEX(#REF!,MATCH($I215,#REF!,0),MATCH(CX$4,#REF!,0))))</f>
        <v>#REF!</v>
      </c>
      <c r="CZ215" s="180" t="e">
        <f t="shared" si="205"/>
        <v>#REF!</v>
      </c>
      <c r="DA215" s="75">
        <v>1</v>
      </c>
      <c r="DB215" s="182" t="e">
        <f t="shared" si="206"/>
        <v>#REF!</v>
      </c>
      <c r="DC215" s="109" t="str">
        <f t="shared" si="189"/>
        <v/>
      </c>
      <c r="DD215" s="76" t="str">
        <f t="shared" si="200"/>
        <v/>
      </c>
      <c r="DE215" s="82">
        <v>1</v>
      </c>
      <c r="DF215" s="183" t="str">
        <f t="shared" si="190"/>
        <v/>
      </c>
      <c r="DG215" s="85" t="str">
        <f>IF($DC215="","",INDEX(#REF!,MATCH($I215,#REF!,0),MATCH(DC$4,#REF!,0)))</f>
        <v/>
      </c>
      <c r="DH215" s="184" t="str">
        <f t="shared" si="207"/>
        <v/>
      </c>
      <c r="DI215" s="77">
        <v>3</v>
      </c>
      <c r="DJ215" s="185" t="str">
        <f t="shared" si="208"/>
        <v/>
      </c>
      <c r="DK215" s="78" t="str">
        <f t="shared" si="209"/>
        <v/>
      </c>
      <c r="DL215" s="75" t="str">
        <f>IF(OR(DK215="",$I215=""),"",IF(AND(DK215&lt;&gt;"",$CI215=DK215),INDEX(#REF!,MATCH($I215,#REF!,0),MATCH(DL$4,#REF!,0))+35,INDEX(#REF!,MATCH($I215,#REF!,0),MATCH(DL$4,#REF!,0))))</f>
        <v/>
      </c>
      <c r="DM215" s="180" t="str">
        <f t="shared" si="210"/>
        <v/>
      </c>
      <c r="DN215" s="75">
        <v>1</v>
      </c>
      <c r="DO215" s="181" t="str">
        <f t="shared" si="211"/>
        <v/>
      </c>
      <c r="DP215" s="78" t="str">
        <f t="shared" si="212"/>
        <v/>
      </c>
      <c r="DQ215" s="75" t="str">
        <f>IF(OR(DP215="",$I215=""),"",IF(AND($BM215=DP215,DP215&lt;&gt;""),INDEX(#REF!,MATCH($I215,#REF!,0),MATCH(DQ$4,#REF!,0))+35,INDEX(#REF!,MATCH($I215,#REF!,0),MATCH(DQ$4,#REF!,0))))</f>
        <v/>
      </c>
      <c r="DR215" s="180" t="str">
        <f t="shared" si="213"/>
        <v/>
      </c>
      <c r="DS215" s="75">
        <v>1</v>
      </c>
      <c r="DT215" s="181" t="str">
        <f t="shared" si="214"/>
        <v/>
      </c>
      <c r="DU215" s="78" t="str">
        <f t="shared" si="215"/>
        <v/>
      </c>
      <c r="DV215" s="75" t="str">
        <f>IF(OR(DU215="",$I215=""),"",IF(AND(DU215&lt;&gt;"",$CI215=DU215),INDEX(#REF!,MATCH($I215,#REF!,0),MATCH(DV$4,#REF!,0))+35,INDEX(#REF!,MATCH($I215,#REF!,0),MATCH(DV$4,#REF!,0))))</f>
        <v/>
      </c>
      <c r="DW215" s="180" t="str">
        <f t="shared" si="216"/>
        <v/>
      </c>
      <c r="DX215" s="75">
        <v>1</v>
      </c>
      <c r="DY215" s="154" t="str">
        <f t="shared" si="217"/>
        <v/>
      </c>
      <c r="DZ215" s="513" t="s">
        <v>438</v>
      </c>
      <c r="EA215" s="812"/>
      <c r="EB215" s="838"/>
      <c r="EC215" s="838"/>
      <c r="ED215" s="836" t="s">
        <v>626</v>
      </c>
      <c r="EE215" s="855"/>
      <c r="EF215" s="791"/>
      <c r="EG215" s="779"/>
      <c r="EH215" s="779"/>
      <c r="EI215" s="779"/>
      <c r="EJ215" s="771"/>
      <c r="EK215" s="765"/>
      <c r="EL215" s="792"/>
      <c r="EM215" s="792"/>
      <c r="EN215" s="788"/>
      <c r="EO215" s="789"/>
      <c r="EP215" s="787"/>
      <c r="EQ215" s="788"/>
      <c r="ER215" s="788"/>
      <c r="ES215" s="788"/>
      <c r="ET215" s="789"/>
      <c r="EU215" s="787"/>
      <c r="EV215" s="788"/>
      <c r="EW215" s="788"/>
      <c r="EX215" s="792"/>
      <c r="EY215" s="790"/>
      <c r="EZ215" s="791"/>
      <c r="FA215" s="788"/>
      <c r="FB215" s="788"/>
      <c r="FC215" s="788"/>
      <c r="FD215" s="933"/>
      <c r="FE215" s="932"/>
      <c r="FF215" s="838"/>
      <c r="FG215" s="792"/>
      <c r="FH215" s="788"/>
      <c r="FI215" s="789"/>
      <c r="FJ215" s="867"/>
      <c r="FK215" s="788"/>
      <c r="FL215" s="788"/>
      <c r="FM215" s="788"/>
      <c r="FN215" s="915"/>
      <c r="FO215" s="210"/>
      <c r="FP215" s="43"/>
      <c r="FQ215" s="43"/>
      <c r="FR215" s="55" t="str">
        <f t="shared" si="191"/>
        <v/>
      </c>
      <c r="FS215" s="43"/>
      <c r="FT215" s="56" t="str">
        <f>IF(AR215="","",INDEX($FZ$2:$GD$2,2,MATCH(AR215,#REF!,0)))</f>
        <v/>
      </c>
      <c r="FU215" s="57" t="str">
        <f>IF(AS215="","",INDEX($FZ$2:$GD$2,2,MATCH(AS215,#REF!,0)))</f>
        <v/>
      </c>
      <c r="FV215" s="57" t="str">
        <f>IF(AT215="","",INDEX($FZ$2:$GD$2,2,MATCH(AT215,#REF!,0)))</f>
        <v/>
      </c>
      <c r="FW215" s="57" t="str">
        <f>IF(AU215="","",INDEX($FZ$2:$GD$2,2,MATCH(AU215,#REF!,0)))</f>
        <v/>
      </c>
      <c r="FX215" s="57" t="str">
        <f>IF(AV215="","",INDEX($FZ$2:$GD$2,2,MATCH(AV215,#REF!,0)))</f>
        <v/>
      </c>
      <c r="FY215" s="57" t="str">
        <f>IF(AW215="","",INDEX($FZ$2:$GD$2,2,MATCH(AW215,#REF!,0)))</f>
        <v/>
      </c>
      <c r="FZ215" s="57" t="str">
        <f>IF(AX215="","",INDEX($FZ$2:$GD$2,2,MATCH(AX215,#REF!,0)))</f>
        <v/>
      </c>
      <c r="GA215" s="57" t="str">
        <f>IF(AY215="","",INDEX($FZ$2:$GD$2,2,MATCH(AY215,#REF!,0)))</f>
        <v/>
      </c>
      <c r="GB215" s="57" t="str">
        <f>IF(AZ215="","",INDEX($FZ$2:$GD$2,2,MATCH(AZ215,#REF!,0)))</f>
        <v/>
      </c>
      <c r="GC215" s="58" t="str">
        <f>IF(BA215="","",INDEX($FZ$2:$GD$2,2,MATCH(BA215,#REF!,0)))</f>
        <v/>
      </c>
      <c r="GD215" s="59" t="e">
        <f>SUMPRODUCT(FT215:GC215,#REF!)</f>
        <v>#REF!</v>
      </c>
      <c r="GE215" s="43"/>
      <c r="GF215" s="88" t="str">
        <f t="shared" si="192"/>
        <v/>
      </c>
      <c r="GG215" s="88" t="e">
        <f t="shared" si="193"/>
        <v>#REF!</v>
      </c>
      <c r="GH215" s="88" t="e">
        <f t="shared" si="194"/>
        <v>#REF!</v>
      </c>
      <c r="GI215" s="87" t="e">
        <f t="shared" si="195"/>
        <v>#REF!</v>
      </c>
      <c r="GJ215" s="87" t="str">
        <f t="shared" si="196"/>
        <v/>
      </c>
      <c r="GK215" s="87" t="str">
        <f t="shared" si="197"/>
        <v/>
      </c>
      <c r="GL215" s="87" t="str">
        <f t="shared" si="198"/>
        <v/>
      </c>
      <c r="GM215" s="87" t="str">
        <f t="shared" si="199"/>
        <v/>
      </c>
    </row>
    <row r="216" spans="1:195" s="13" customFormat="1" ht="22.5" customHeight="1">
      <c r="A216" s="1014"/>
      <c r="B216" s="166"/>
      <c r="C216" s="494"/>
      <c r="D216" s="660" t="s">
        <v>374</v>
      </c>
      <c r="E216" s="991" t="s">
        <v>252</v>
      </c>
      <c r="F216" s="688"/>
      <c r="G216" s="688"/>
      <c r="H216" s="688">
        <v>1</v>
      </c>
      <c r="I216" s="663" t="s">
        <v>358</v>
      </c>
      <c r="J216" s="167"/>
      <c r="K216" s="165"/>
      <c r="L216" s="662">
        <v>1987</v>
      </c>
      <c r="M216" s="167" t="str">
        <f t="shared" si="201"/>
        <v>昭62</v>
      </c>
      <c r="N216" s="665">
        <f t="shared" si="183"/>
        <v>33</v>
      </c>
      <c r="O216" s="998">
        <v>1111</v>
      </c>
      <c r="P216" s="693" t="s">
        <v>68</v>
      </c>
      <c r="Q216" s="68"/>
      <c r="R216" s="168"/>
      <c r="S216" s="168"/>
      <c r="T216" s="169"/>
      <c r="U216" s="461" t="e">
        <f t="shared" si="218"/>
        <v>#DIV/0!</v>
      </c>
      <c r="V216" s="461" t="e">
        <f t="shared" si="219"/>
        <v>#DIV/0!</v>
      </c>
      <c r="W216" s="462" t="e">
        <f t="shared" si="220"/>
        <v>#DIV/0!</v>
      </c>
      <c r="X216" s="68"/>
      <c r="Y216" s="68"/>
      <c r="Z216" s="68"/>
      <c r="AA216" s="68"/>
      <c r="AB216" s="68"/>
      <c r="AC216" s="79" t="str">
        <f t="shared" si="221"/>
        <v>3: 1,000㎡以上</v>
      </c>
      <c r="AD216" s="69"/>
      <c r="AE216" s="69" t="str">
        <f t="shared" si="222"/>
        <v/>
      </c>
      <c r="AF216" s="170"/>
      <c r="AG216" s="170"/>
      <c r="AH216" s="171"/>
      <c r="AI216" s="170"/>
      <c r="AJ216" s="170"/>
      <c r="AK216" s="170"/>
      <c r="AL216" s="172"/>
      <c r="AM216" s="172"/>
      <c r="AN216" s="172"/>
      <c r="AO216" s="172"/>
      <c r="AP216" s="173"/>
      <c r="AQ216" s="463" t="str">
        <f t="shared" si="223"/>
        <v/>
      </c>
      <c r="AR216" s="464"/>
      <c r="AS216" s="464"/>
      <c r="AT216" s="464"/>
      <c r="AU216" s="464"/>
      <c r="AV216" s="464"/>
      <c r="AW216" s="464"/>
      <c r="AX216" s="464"/>
      <c r="AY216" s="464"/>
      <c r="AZ216" s="464"/>
      <c r="BA216" s="464"/>
      <c r="BB216" s="68">
        <f t="shared" si="224"/>
        <v>28</v>
      </c>
      <c r="BC216" s="68"/>
      <c r="BD216" s="68">
        <f t="shared" si="225"/>
        <v>28</v>
      </c>
      <c r="BE216" s="69" t="e">
        <f t="shared" si="184"/>
        <v>#REF!</v>
      </c>
      <c r="BF216" s="146"/>
      <c r="BG216" s="465"/>
      <c r="BH216" s="466"/>
      <c r="BI216" s="174"/>
      <c r="BJ216" s="175"/>
      <c r="BK216" s="467"/>
      <c r="BL216" s="465"/>
      <c r="BM216" s="441" t="str">
        <f t="shared" si="226"/>
        <v/>
      </c>
      <c r="BN216" s="663" t="s">
        <v>68</v>
      </c>
      <c r="BO216" s="661">
        <v>2</v>
      </c>
      <c r="BP216" s="441"/>
      <c r="BQ216" s="441"/>
      <c r="BR216" s="663"/>
      <c r="BS216" s="663"/>
      <c r="BT216" s="663"/>
      <c r="BU216" s="663"/>
      <c r="BV216" s="663"/>
      <c r="BW216" s="663"/>
      <c r="BX216" s="663"/>
      <c r="BY216" s="663"/>
      <c r="BZ216" s="441"/>
      <c r="CA216" s="695"/>
      <c r="CB216" s="696"/>
      <c r="CC216" s="499"/>
      <c r="CD216" s="192">
        <v>1</v>
      </c>
      <c r="CE216" s="177" t="str">
        <f>IF($I216="","",IFERROR(INDEX(#REF!,MATCH('一覧（改訂後・学校空調は中規模で表示ver）'!$I167,#REF!,0),MATCH($CD$4,#REF!,0)),""))</f>
        <v/>
      </c>
      <c r="CF216" s="178" t="str">
        <f t="shared" si="179"/>
        <v/>
      </c>
      <c r="CG216" s="176" t="str">
        <f t="shared" si="185"/>
        <v/>
      </c>
      <c r="CH216" s="179"/>
      <c r="CI216" s="106" t="str">
        <f t="shared" si="186"/>
        <v/>
      </c>
      <c r="CJ216" s="75" t="str">
        <f>IF(OR($CI216="",$I216=""),"",INDEX(#REF!,MATCH($I216,#REF!,0),MATCH(CI$4,#REF!,0)))</f>
        <v/>
      </c>
      <c r="CK216" s="180" t="str">
        <f t="shared" si="187"/>
        <v/>
      </c>
      <c r="CL216" s="75">
        <v>1</v>
      </c>
      <c r="CM216" s="181" t="str">
        <f t="shared" si="202"/>
        <v/>
      </c>
      <c r="CN216" s="107" t="e">
        <f>IF(OR(O216="",TYPE(O216)&lt;&gt;1),"",IF(OR(BM216="",INDEX(#REF!,MATCH('一覧（改訂後・学校空調は中規模で表示ver）'!$Q167,#REF!,0),MATCH('一覧（改訂後・学校空調は中規模で表示ver）'!CN$4,#REF!,0))="",INDEX(#REF!,MATCH('一覧（改訂後・学校空調は中規模で表示ver）'!$Q167,#REF!,0),MATCH('一覧（改訂後・学校空調は中規模で表示ver）'!CN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N$4,#REF!,0))+$L216)))</f>
        <v>#REF!</v>
      </c>
      <c r="CO216" s="75" t="e">
        <f>IF(OR(CN216="",$I216=""),"",IF(AND(CN216&lt;&gt;"",$CI216=CN216),INDEX(#REF!,MATCH($I216,#REF!,0),MATCH(CN$4,#REF!,0))+35,INDEX(#REF!,MATCH($I216,#REF!,0),MATCH(CN$4,#REF!,0))))</f>
        <v>#REF!</v>
      </c>
      <c r="CP216" s="180" t="e">
        <f t="shared" si="203"/>
        <v>#REF!</v>
      </c>
      <c r="CQ216" s="75">
        <v>1</v>
      </c>
      <c r="CR216" s="181" t="e">
        <f t="shared" si="204"/>
        <v>#REF!</v>
      </c>
      <c r="CS216" s="107" t="e">
        <f>IF(OR(O216="",TYPE(O216)&lt;&gt;1),"",IF(OR(BM216="",INDEX(#REF!,MATCH('一覧（改訂後・学校空調は中規模で表示ver）'!Q167,#REF!,0),MATCH(CS$4,#REF!,0))="",INDEX(#REF!,MATCH('一覧（改訂後・学校空調は中規模で表示ver）'!Q167,#REF!,0),MATCH(CS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S$4,#REF!,0))+$L216)))</f>
        <v>#REF!</v>
      </c>
      <c r="CT216" s="75" t="e">
        <f>IF(OR(CS216="",$I216=""),"",IF(BL216="中規模のみで残存維持",IF(AND($CI216=CS216,CS216&lt;&gt;""),INDEX(#REF!,MATCH($I216,#REF!,0),MATCH(CN$4,#REF!,0))+35,INDEX(#REF!,MATCH($I216,#REF!,0),MATCH(CN$4,#REF!,0))),IF(AND($CI216=CS216,CS216&lt;&gt;""),INDEX(#REF!,MATCH($I216,#REF!,0),MATCH(CI$4,#REF!,0))+35,INDEX(#REF!,MATCH($I216,#REF!,0),MATCH(CS$4,#REF!,0)))))</f>
        <v>#REF!</v>
      </c>
      <c r="CU216" s="180" t="e">
        <f t="shared" si="188"/>
        <v>#REF!</v>
      </c>
      <c r="CV216" s="75">
        <v>1</v>
      </c>
      <c r="CW216" s="181" t="e">
        <f t="shared" si="180"/>
        <v>#REF!</v>
      </c>
      <c r="CX216" s="107" t="e">
        <f>IF(OR(O216="",TYPE(O216)&lt;&gt;1),"",IF(OR(BM216="",,INDEX(#REF!,MATCH('一覧（改訂後・学校空調は中規模で表示ver）'!$Q167,#REF!,0),MATCH('一覧（改訂後・学校空調は中規模で表示ver）'!CX$4,#REF!,0))="",INDEX(#REF!,MATCH('一覧（改訂後・学校空調は中規模で表示ver）'!$Q167,#REF!,0),MATCH('一覧（改訂後・学校空調は中規模で表示ver）'!CX$4,#REF!,0))+L216&gt;=BM216),"",IF(OR(BL216="事後保全対応で更新",BL216="事後保全のみ更新せず"),"",INDEX(#REF!,MATCH('一覧（改訂後・学校空調は中規模で表示ver）'!$Q167,#REF!,0),MATCH('一覧（改訂後・学校空調は中規模で表示ver）'!CX$4,#REF!,0))+L216)))</f>
        <v>#REF!</v>
      </c>
      <c r="CY216" s="75" t="e">
        <f>IF(OR(CX216="",$I216=""),"",IF(AND(CX216&lt;&gt;"",$CI216=CX216),INDEX(#REF!,MATCH($I216,#REF!,0),MATCH(CI$4,#REF!,0))+35,INDEX(#REF!,MATCH($I216,#REF!,0),MATCH(CX$4,#REF!,0))))</f>
        <v>#REF!</v>
      </c>
      <c r="CZ216" s="180" t="e">
        <f t="shared" si="205"/>
        <v>#REF!</v>
      </c>
      <c r="DA216" s="75">
        <v>1</v>
      </c>
      <c r="DB216" s="182" t="e">
        <f t="shared" si="206"/>
        <v>#REF!</v>
      </c>
      <c r="DC216" s="109" t="str">
        <f t="shared" si="189"/>
        <v/>
      </c>
      <c r="DD216" s="76" t="str">
        <f t="shared" si="200"/>
        <v/>
      </c>
      <c r="DE216" s="82">
        <v>1</v>
      </c>
      <c r="DF216" s="183" t="str">
        <f t="shared" si="190"/>
        <v/>
      </c>
      <c r="DG216" s="85" t="str">
        <f>IF($DC216="","",INDEX(#REF!,MATCH($I216,#REF!,0),MATCH(DC$4,#REF!,0)))</f>
        <v/>
      </c>
      <c r="DH216" s="184" t="str">
        <f t="shared" si="207"/>
        <v/>
      </c>
      <c r="DI216" s="77">
        <v>3</v>
      </c>
      <c r="DJ216" s="185" t="str">
        <f t="shared" si="208"/>
        <v/>
      </c>
      <c r="DK216" s="78" t="str">
        <f t="shared" si="209"/>
        <v/>
      </c>
      <c r="DL216" s="75" t="str">
        <f>IF(OR(DK216="",$I216=""),"",IF(AND(DK216&lt;&gt;"",$CI216=DK216),INDEX(#REF!,MATCH($I216,#REF!,0),MATCH(DL$4,#REF!,0))+35,INDEX(#REF!,MATCH($I216,#REF!,0),MATCH(DL$4,#REF!,0))))</f>
        <v/>
      </c>
      <c r="DM216" s="180" t="str">
        <f t="shared" si="210"/>
        <v/>
      </c>
      <c r="DN216" s="75">
        <v>1</v>
      </c>
      <c r="DO216" s="181" t="str">
        <f t="shared" si="211"/>
        <v/>
      </c>
      <c r="DP216" s="78" t="str">
        <f t="shared" si="212"/>
        <v/>
      </c>
      <c r="DQ216" s="75" t="str">
        <f>IF(OR(DP216="",$I216=""),"",IF(AND($BM216=DP216,DP216&lt;&gt;""),INDEX(#REF!,MATCH($I216,#REF!,0),MATCH(DQ$4,#REF!,0))+35,INDEX(#REF!,MATCH($I216,#REF!,0),MATCH(DQ$4,#REF!,0))))</f>
        <v/>
      </c>
      <c r="DR216" s="180" t="str">
        <f t="shared" si="213"/>
        <v/>
      </c>
      <c r="DS216" s="75">
        <v>1</v>
      </c>
      <c r="DT216" s="181" t="str">
        <f t="shared" si="214"/>
        <v/>
      </c>
      <c r="DU216" s="78" t="str">
        <f t="shared" si="215"/>
        <v/>
      </c>
      <c r="DV216" s="75" t="str">
        <f>IF(OR(DU216="",$I216=""),"",IF(AND(DU216&lt;&gt;"",$CI216=DU216),INDEX(#REF!,MATCH($I216,#REF!,0),MATCH(DV$4,#REF!,0))+35,INDEX(#REF!,MATCH($I216,#REF!,0),MATCH(DV$4,#REF!,0))))</f>
        <v/>
      </c>
      <c r="DW216" s="180" t="str">
        <f t="shared" si="216"/>
        <v/>
      </c>
      <c r="DX216" s="75">
        <v>1</v>
      </c>
      <c r="DY216" s="154" t="str">
        <f t="shared" si="217"/>
        <v/>
      </c>
      <c r="DZ216" s="513" t="s">
        <v>438</v>
      </c>
      <c r="EA216" s="812"/>
      <c r="EB216" s="836" t="s">
        <v>626</v>
      </c>
      <c r="EC216" s="838"/>
      <c r="ED216" s="839"/>
      <c r="EE216" s="855"/>
      <c r="EF216" s="791"/>
      <c r="EG216" s="779"/>
      <c r="EH216" s="779"/>
      <c r="EI216" s="779"/>
      <c r="EJ216" s="771"/>
      <c r="EK216" s="765"/>
      <c r="EL216" s="792"/>
      <c r="EM216" s="792"/>
      <c r="EN216" s="788"/>
      <c r="EO216" s="789"/>
      <c r="EP216" s="787"/>
      <c r="EQ216" s="788"/>
      <c r="ER216" s="788"/>
      <c r="ES216" s="788"/>
      <c r="ET216" s="789"/>
      <c r="EU216" s="787"/>
      <c r="EV216" s="788"/>
      <c r="EW216" s="788"/>
      <c r="EX216" s="792"/>
      <c r="EY216" s="790"/>
      <c r="EZ216" s="791"/>
      <c r="FA216" s="788"/>
      <c r="FB216" s="788"/>
      <c r="FC216" s="788"/>
      <c r="FD216" s="933"/>
      <c r="FE216" s="932"/>
      <c r="FF216" s="838"/>
      <c r="FG216" s="788"/>
      <c r="FH216" s="788"/>
      <c r="FI216" s="789"/>
      <c r="FJ216" s="867"/>
      <c r="FK216" s="788"/>
      <c r="FL216" s="788"/>
      <c r="FM216" s="788"/>
      <c r="FN216" s="915"/>
      <c r="FO216" s="210"/>
      <c r="FP216" s="43"/>
      <c r="FQ216" s="43"/>
      <c r="FR216" s="55" t="str">
        <f t="shared" si="191"/>
        <v/>
      </c>
      <c r="FS216" s="43"/>
      <c r="FT216" s="56" t="str">
        <f>IF(AR216="","",INDEX($FZ$2:$GD$2,2,MATCH(AR216,#REF!,0)))</f>
        <v/>
      </c>
      <c r="FU216" s="57" t="str">
        <f>IF(AS216="","",INDEX($FZ$2:$GD$2,2,MATCH(AS216,#REF!,0)))</f>
        <v/>
      </c>
      <c r="FV216" s="57" t="str">
        <f>IF(AT216="","",INDEX($FZ$2:$GD$2,2,MATCH(AT216,#REF!,0)))</f>
        <v/>
      </c>
      <c r="FW216" s="57" t="str">
        <f>IF(AU216="","",INDEX($FZ$2:$GD$2,2,MATCH(AU216,#REF!,0)))</f>
        <v/>
      </c>
      <c r="FX216" s="57" t="str">
        <f>IF(AV216="","",INDEX($FZ$2:$GD$2,2,MATCH(AV216,#REF!,0)))</f>
        <v/>
      </c>
      <c r="FY216" s="57" t="str">
        <f>IF(AW216="","",INDEX($FZ$2:$GD$2,2,MATCH(AW216,#REF!,0)))</f>
        <v/>
      </c>
      <c r="FZ216" s="57" t="str">
        <f>IF(AX216="","",INDEX($FZ$2:$GD$2,2,MATCH(AX216,#REF!,0)))</f>
        <v/>
      </c>
      <c r="GA216" s="57" t="str">
        <f>IF(AY216="","",INDEX($FZ$2:$GD$2,2,MATCH(AY216,#REF!,0)))</f>
        <v/>
      </c>
      <c r="GB216" s="57" t="str">
        <f>IF(AZ216="","",INDEX($FZ$2:$GD$2,2,MATCH(AZ216,#REF!,0)))</f>
        <v/>
      </c>
      <c r="GC216" s="58" t="str">
        <f>IF(BA216="","",INDEX($FZ$2:$GD$2,2,MATCH(BA216,#REF!,0)))</f>
        <v/>
      </c>
      <c r="GD216" s="59" t="e">
        <f>SUMPRODUCT(FT216:GC216,#REF!)</f>
        <v>#REF!</v>
      </c>
      <c r="GE216" s="43"/>
      <c r="GF216" s="88" t="str">
        <f t="shared" si="192"/>
        <v/>
      </c>
      <c r="GG216" s="88" t="e">
        <f t="shared" si="193"/>
        <v>#REF!</v>
      </c>
      <c r="GH216" s="88" t="e">
        <f t="shared" si="194"/>
        <v>#REF!</v>
      </c>
      <c r="GI216" s="87" t="e">
        <f t="shared" si="195"/>
        <v>#REF!</v>
      </c>
      <c r="GJ216" s="87" t="str">
        <f t="shared" si="196"/>
        <v/>
      </c>
      <c r="GK216" s="87" t="str">
        <f t="shared" si="197"/>
        <v/>
      </c>
      <c r="GL216" s="87" t="str">
        <f t="shared" si="198"/>
        <v/>
      </c>
      <c r="GM216" s="87" t="str">
        <f t="shared" si="199"/>
        <v/>
      </c>
    </row>
    <row r="217" spans="1:195" s="13" customFormat="1" ht="22.5" customHeight="1">
      <c r="A217" s="1014"/>
      <c r="B217" s="166"/>
      <c r="C217" s="494"/>
      <c r="D217" s="660" t="s">
        <v>374</v>
      </c>
      <c r="E217" s="991" t="s">
        <v>254</v>
      </c>
      <c r="F217" s="688"/>
      <c r="G217" s="688"/>
      <c r="H217" s="688">
        <v>1</v>
      </c>
      <c r="I217" s="663" t="s">
        <v>358</v>
      </c>
      <c r="J217" s="167"/>
      <c r="K217" s="165"/>
      <c r="L217" s="662">
        <v>1987</v>
      </c>
      <c r="M217" s="167" t="str">
        <f t="shared" si="201"/>
        <v>昭62</v>
      </c>
      <c r="N217" s="665">
        <f t="shared" si="183"/>
        <v>33</v>
      </c>
      <c r="O217" s="998">
        <v>836</v>
      </c>
      <c r="P217" s="693" t="s">
        <v>68</v>
      </c>
      <c r="Q217" s="68"/>
      <c r="R217" s="168"/>
      <c r="S217" s="168"/>
      <c r="T217" s="169"/>
      <c r="U217" s="461" t="e">
        <f t="shared" si="218"/>
        <v>#DIV/0!</v>
      </c>
      <c r="V217" s="461" t="e">
        <f t="shared" si="219"/>
        <v>#DIV/0!</v>
      </c>
      <c r="W217" s="462" t="e">
        <f t="shared" si="220"/>
        <v>#DIV/0!</v>
      </c>
      <c r="X217" s="68"/>
      <c r="Y217" s="68"/>
      <c r="Z217" s="68"/>
      <c r="AA217" s="68"/>
      <c r="AB217" s="68"/>
      <c r="AC217" s="79" t="str">
        <f t="shared" si="221"/>
        <v>4: 500㎡以上</v>
      </c>
      <c r="AD217" s="69"/>
      <c r="AE217" s="69" t="str">
        <f t="shared" si="222"/>
        <v/>
      </c>
      <c r="AF217" s="170"/>
      <c r="AG217" s="170"/>
      <c r="AH217" s="171"/>
      <c r="AI217" s="170"/>
      <c r="AJ217" s="170"/>
      <c r="AK217" s="170"/>
      <c r="AL217" s="172"/>
      <c r="AM217" s="172"/>
      <c r="AN217" s="172"/>
      <c r="AO217" s="172"/>
      <c r="AP217" s="173"/>
      <c r="AQ217" s="463" t="str">
        <f t="shared" si="223"/>
        <v/>
      </c>
      <c r="AR217" s="464"/>
      <c r="AS217" s="464"/>
      <c r="AT217" s="464"/>
      <c r="AU217" s="464"/>
      <c r="AV217" s="464"/>
      <c r="AW217" s="464"/>
      <c r="AX217" s="464"/>
      <c r="AY217" s="464"/>
      <c r="AZ217" s="464"/>
      <c r="BA217" s="464"/>
      <c r="BB217" s="68">
        <f t="shared" si="224"/>
        <v>28</v>
      </c>
      <c r="BC217" s="68"/>
      <c r="BD217" s="68">
        <f t="shared" si="225"/>
        <v>28</v>
      </c>
      <c r="BE217" s="69" t="e">
        <f t="shared" si="184"/>
        <v>#REF!</v>
      </c>
      <c r="BF217" s="146"/>
      <c r="BG217" s="465"/>
      <c r="BH217" s="466"/>
      <c r="BI217" s="174"/>
      <c r="BJ217" s="175"/>
      <c r="BK217" s="467"/>
      <c r="BL217" s="465"/>
      <c r="BM217" s="441" t="str">
        <f t="shared" si="226"/>
        <v/>
      </c>
      <c r="BN217" s="663" t="s">
        <v>68</v>
      </c>
      <c r="BO217" s="663">
        <v>1</v>
      </c>
      <c r="BP217" s="441"/>
      <c r="BQ217" s="441"/>
      <c r="BR217" s="663"/>
      <c r="BS217" s="663"/>
      <c r="BT217" s="663"/>
      <c r="BU217" s="663"/>
      <c r="BV217" s="663"/>
      <c r="BW217" s="663"/>
      <c r="BX217" s="663"/>
      <c r="BY217" s="663"/>
      <c r="BZ217" s="441"/>
      <c r="CA217" s="695"/>
      <c r="CB217" s="696"/>
      <c r="CC217" s="499"/>
      <c r="CD217" s="192">
        <v>1</v>
      </c>
      <c r="CE217" s="177" t="str">
        <f>IF($I217="","",IFERROR(INDEX(#REF!,MATCH('一覧（改訂後・学校空調は中規模で表示ver）'!$I168,#REF!,0),MATCH($CD$4,#REF!,0)),""))</f>
        <v/>
      </c>
      <c r="CF217" s="178" t="str">
        <f t="shared" si="179"/>
        <v/>
      </c>
      <c r="CG217" s="176" t="str">
        <f t="shared" si="185"/>
        <v/>
      </c>
      <c r="CH217" s="179"/>
      <c r="CI217" s="106" t="str">
        <f t="shared" si="186"/>
        <v/>
      </c>
      <c r="CJ217" s="75" t="str">
        <f>IF(OR($CI217="",$I217=""),"",INDEX(#REF!,MATCH($I217,#REF!,0),MATCH(CI$4,#REF!,0)))</f>
        <v/>
      </c>
      <c r="CK217" s="180" t="str">
        <f t="shared" si="187"/>
        <v/>
      </c>
      <c r="CL217" s="75">
        <v>1</v>
      </c>
      <c r="CM217" s="181" t="str">
        <f t="shared" si="202"/>
        <v/>
      </c>
      <c r="CN217" s="107" t="e">
        <f>IF(OR(O217="",TYPE(O217)&lt;&gt;1),"",IF(OR(BM217="",INDEX(#REF!,MATCH('一覧（改訂後・学校空調は中規模で表示ver）'!$Q168,#REF!,0),MATCH('一覧（改訂後・学校空調は中規模で表示ver）'!CN$4,#REF!,0))="",INDEX(#REF!,MATCH('一覧（改訂後・学校空調は中規模で表示ver）'!$Q168,#REF!,0),MATCH('一覧（改訂後・学校空調は中規模で表示ver）'!CN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N$4,#REF!,0))+$L217)))</f>
        <v>#REF!</v>
      </c>
      <c r="CO217" s="75" t="e">
        <f>IF(OR(CN217="",$I217=""),"",IF(AND(CN217&lt;&gt;"",$CI217=CN217),INDEX(#REF!,MATCH($I217,#REF!,0),MATCH(CN$4,#REF!,0))+35,INDEX(#REF!,MATCH($I217,#REF!,0),MATCH(CN$4,#REF!,0))))</f>
        <v>#REF!</v>
      </c>
      <c r="CP217" s="180" t="e">
        <f t="shared" si="203"/>
        <v>#REF!</v>
      </c>
      <c r="CQ217" s="75">
        <v>1</v>
      </c>
      <c r="CR217" s="181" t="e">
        <f t="shared" si="204"/>
        <v>#REF!</v>
      </c>
      <c r="CS217" s="107" t="e">
        <f>IF(OR(O217="",TYPE(O217)&lt;&gt;1),"",IF(OR(BM217="",INDEX(#REF!,MATCH('一覧（改訂後・学校空調は中規模で表示ver）'!Q168,#REF!,0),MATCH(CS$4,#REF!,0))="",INDEX(#REF!,MATCH('一覧（改訂後・学校空調は中規模で表示ver）'!Q168,#REF!,0),MATCH(CS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S$4,#REF!,0))+$L217)))</f>
        <v>#REF!</v>
      </c>
      <c r="CT217" s="75" t="e">
        <f>IF(OR(CS217="",$I217=""),"",IF(BL217="中規模のみで残存維持",IF(AND($CI217=CS217,CS217&lt;&gt;""),INDEX(#REF!,MATCH($I217,#REF!,0),MATCH(CN$4,#REF!,0))+35,INDEX(#REF!,MATCH($I217,#REF!,0),MATCH(CN$4,#REF!,0))),IF(AND($CI217=CS217,CS217&lt;&gt;""),INDEX(#REF!,MATCH($I217,#REF!,0),MATCH(CI$4,#REF!,0))+35,INDEX(#REF!,MATCH($I217,#REF!,0),MATCH(CS$4,#REF!,0)))))</f>
        <v>#REF!</v>
      </c>
      <c r="CU217" s="180" t="e">
        <f t="shared" si="188"/>
        <v>#REF!</v>
      </c>
      <c r="CV217" s="75">
        <v>1</v>
      </c>
      <c r="CW217" s="181" t="e">
        <f t="shared" si="180"/>
        <v>#REF!</v>
      </c>
      <c r="CX217" s="107" t="e">
        <f>IF(OR(O217="",TYPE(O217)&lt;&gt;1),"",IF(OR(BM217="",,INDEX(#REF!,MATCH('一覧（改訂後・学校空調は中規模で表示ver）'!$Q168,#REF!,0),MATCH('一覧（改訂後・学校空調は中規模で表示ver）'!CX$4,#REF!,0))="",INDEX(#REF!,MATCH('一覧（改訂後・学校空調は中規模で表示ver）'!$Q168,#REF!,0),MATCH('一覧（改訂後・学校空調は中規模で表示ver）'!CX$4,#REF!,0))+L217&gt;=BM217),"",IF(OR(BL217="事後保全対応で更新",BL217="事後保全のみ更新せず"),"",INDEX(#REF!,MATCH('一覧（改訂後・学校空調は中規模で表示ver）'!$Q168,#REF!,0),MATCH('一覧（改訂後・学校空調は中規模で表示ver）'!CX$4,#REF!,0))+L217)))</f>
        <v>#REF!</v>
      </c>
      <c r="CY217" s="75" t="e">
        <f>IF(OR(CX217="",$I217=""),"",IF(AND(CX217&lt;&gt;"",$CI217=CX217),INDEX(#REF!,MATCH($I217,#REF!,0),MATCH(CI$4,#REF!,0))+35,INDEX(#REF!,MATCH($I217,#REF!,0),MATCH(CX$4,#REF!,0))))</f>
        <v>#REF!</v>
      </c>
      <c r="CZ217" s="180" t="e">
        <f t="shared" si="205"/>
        <v>#REF!</v>
      </c>
      <c r="DA217" s="75">
        <v>1</v>
      </c>
      <c r="DB217" s="182" t="e">
        <f t="shared" si="206"/>
        <v>#REF!</v>
      </c>
      <c r="DC217" s="109" t="str">
        <f t="shared" si="189"/>
        <v/>
      </c>
      <c r="DD217" s="76" t="str">
        <f t="shared" si="200"/>
        <v/>
      </c>
      <c r="DE217" s="82">
        <v>1</v>
      </c>
      <c r="DF217" s="183" t="str">
        <f t="shared" si="190"/>
        <v/>
      </c>
      <c r="DG217" s="85" t="str">
        <f>IF($DC217="","",INDEX(#REF!,MATCH($I217,#REF!,0),MATCH(DC$4,#REF!,0)))</f>
        <v/>
      </c>
      <c r="DH217" s="184" t="str">
        <f t="shared" si="207"/>
        <v/>
      </c>
      <c r="DI217" s="77">
        <v>3</v>
      </c>
      <c r="DJ217" s="185" t="str">
        <f t="shared" si="208"/>
        <v/>
      </c>
      <c r="DK217" s="78" t="str">
        <f t="shared" si="209"/>
        <v/>
      </c>
      <c r="DL217" s="75" t="str">
        <f>IF(OR(DK217="",$I217=""),"",IF(AND(DK217&lt;&gt;"",$CI217=DK217),INDEX(#REF!,MATCH($I217,#REF!,0),MATCH(DL$4,#REF!,0))+35,INDEX(#REF!,MATCH($I217,#REF!,0),MATCH(DL$4,#REF!,0))))</f>
        <v/>
      </c>
      <c r="DM217" s="180" t="str">
        <f t="shared" si="210"/>
        <v/>
      </c>
      <c r="DN217" s="75">
        <v>1</v>
      </c>
      <c r="DO217" s="181" t="str">
        <f t="shared" si="211"/>
        <v/>
      </c>
      <c r="DP217" s="78" t="str">
        <f t="shared" si="212"/>
        <v/>
      </c>
      <c r="DQ217" s="75" t="str">
        <f>IF(OR(DP217="",$I217=""),"",IF(AND($BM217=DP217,DP217&lt;&gt;""),INDEX(#REF!,MATCH($I217,#REF!,0),MATCH(DQ$4,#REF!,0))+35,INDEX(#REF!,MATCH($I217,#REF!,0),MATCH(DQ$4,#REF!,0))))</f>
        <v/>
      </c>
      <c r="DR217" s="180" t="str">
        <f t="shared" si="213"/>
        <v/>
      </c>
      <c r="DS217" s="75">
        <v>1</v>
      </c>
      <c r="DT217" s="181" t="str">
        <f t="shared" si="214"/>
        <v/>
      </c>
      <c r="DU217" s="78" t="str">
        <f t="shared" si="215"/>
        <v/>
      </c>
      <c r="DV217" s="75" t="str">
        <f>IF(OR(DU217="",$I217=""),"",IF(AND(DU217&lt;&gt;"",$CI217=DU217),INDEX(#REF!,MATCH($I217,#REF!,0),MATCH(DV$4,#REF!,0))+35,INDEX(#REF!,MATCH($I217,#REF!,0),MATCH(DV$4,#REF!,0))))</f>
        <v/>
      </c>
      <c r="DW217" s="180" t="str">
        <f t="shared" si="216"/>
        <v/>
      </c>
      <c r="DX217" s="75">
        <v>1</v>
      </c>
      <c r="DY217" s="154" t="str">
        <f t="shared" si="217"/>
        <v/>
      </c>
      <c r="DZ217" s="513" t="s">
        <v>438</v>
      </c>
      <c r="EA217" s="812"/>
      <c r="EB217" s="838"/>
      <c r="EC217" s="838"/>
      <c r="ED217" s="839"/>
      <c r="EE217" s="855"/>
      <c r="EF217" s="791"/>
      <c r="EG217" s="779"/>
      <c r="EH217" s="779"/>
      <c r="EI217" s="779"/>
      <c r="EJ217" s="771"/>
      <c r="EK217" s="765"/>
      <c r="EL217" s="792"/>
      <c r="EM217" s="792"/>
      <c r="EN217" s="788"/>
      <c r="EO217" s="789"/>
      <c r="EP217" s="787"/>
      <c r="EQ217" s="788"/>
      <c r="ER217" s="788"/>
      <c r="ES217" s="788"/>
      <c r="ET217" s="789"/>
      <c r="EU217" s="787"/>
      <c r="EV217" s="788"/>
      <c r="EW217" s="788"/>
      <c r="EX217" s="788"/>
      <c r="EY217" s="790"/>
      <c r="EZ217" s="791"/>
      <c r="FA217" s="788"/>
      <c r="FB217" s="788"/>
      <c r="FC217" s="788"/>
      <c r="FD217" s="933"/>
      <c r="FE217" s="932"/>
      <c r="FF217" s="838"/>
      <c r="FG217" s="788"/>
      <c r="FH217" s="788"/>
      <c r="FI217" s="789"/>
      <c r="FJ217" s="867"/>
      <c r="FK217" s="788"/>
      <c r="FL217" s="788"/>
      <c r="FM217" s="788"/>
      <c r="FN217" s="915"/>
      <c r="FO217" s="210"/>
      <c r="FP217" s="43"/>
      <c r="FQ217" s="43"/>
      <c r="FR217" s="55" t="str">
        <f t="shared" si="191"/>
        <v/>
      </c>
      <c r="FS217" s="43"/>
      <c r="FT217" s="56" t="str">
        <f>IF(AR217="","",INDEX($FZ$2:$GD$2,2,MATCH(AR217,#REF!,0)))</f>
        <v/>
      </c>
      <c r="FU217" s="57" t="str">
        <f>IF(AS217="","",INDEX($FZ$2:$GD$2,2,MATCH(AS217,#REF!,0)))</f>
        <v/>
      </c>
      <c r="FV217" s="57" t="str">
        <f>IF(AT217="","",INDEX($FZ$2:$GD$2,2,MATCH(AT217,#REF!,0)))</f>
        <v/>
      </c>
      <c r="FW217" s="57" t="str">
        <f>IF(AU217="","",INDEX($FZ$2:$GD$2,2,MATCH(AU217,#REF!,0)))</f>
        <v/>
      </c>
      <c r="FX217" s="57" t="str">
        <f>IF(AV217="","",INDEX($FZ$2:$GD$2,2,MATCH(AV217,#REF!,0)))</f>
        <v/>
      </c>
      <c r="FY217" s="57" t="str">
        <f>IF(AW217="","",INDEX($FZ$2:$GD$2,2,MATCH(AW217,#REF!,0)))</f>
        <v/>
      </c>
      <c r="FZ217" s="57" t="str">
        <f>IF(AX217="","",INDEX($FZ$2:$GD$2,2,MATCH(AX217,#REF!,0)))</f>
        <v/>
      </c>
      <c r="GA217" s="57" t="str">
        <f>IF(AY217="","",INDEX($FZ$2:$GD$2,2,MATCH(AY217,#REF!,0)))</f>
        <v/>
      </c>
      <c r="GB217" s="57" t="str">
        <f>IF(AZ217="","",INDEX($FZ$2:$GD$2,2,MATCH(AZ217,#REF!,0)))</f>
        <v/>
      </c>
      <c r="GC217" s="58" t="str">
        <f>IF(BA217="","",INDEX($FZ$2:$GD$2,2,MATCH(BA217,#REF!,0)))</f>
        <v/>
      </c>
      <c r="GD217" s="59" t="e">
        <f>SUMPRODUCT(FT217:GC217,#REF!)</f>
        <v>#REF!</v>
      </c>
      <c r="GE217" s="43"/>
      <c r="GF217" s="88" t="str">
        <f t="shared" si="192"/>
        <v/>
      </c>
      <c r="GG217" s="88" t="e">
        <f t="shared" si="193"/>
        <v>#REF!</v>
      </c>
      <c r="GH217" s="88" t="e">
        <f t="shared" si="194"/>
        <v>#REF!</v>
      </c>
      <c r="GI217" s="87" t="e">
        <f t="shared" si="195"/>
        <v>#REF!</v>
      </c>
      <c r="GJ217" s="87" t="str">
        <f t="shared" si="196"/>
        <v/>
      </c>
      <c r="GK217" s="87" t="str">
        <f t="shared" si="197"/>
        <v/>
      </c>
      <c r="GL217" s="87" t="str">
        <f t="shared" si="198"/>
        <v/>
      </c>
      <c r="GM217" s="87" t="str">
        <f t="shared" si="199"/>
        <v/>
      </c>
    </row>
    <row r="218" spans="1:195" s="13" customFormat="1" ht="22.5" customHeight="1">
      <c r="A218" s="1014"/>
      <c r="B218" s="166"/>
      <c r="C218" s="494"/>
      <c r="D218" s="660" t="s">
        <v>374</v>
      </c>
      <c r="E218" s="991" t="s">
        <v>255</v>
      </c>
      <c r="F218" s="688"/>
      <c r="G218" s="688"/>
      <c r="H218" s="688">
        <v>1</v>
      </c>
      <c r="I218" s="663" t="s">
        <v>358</v>
      </c>
      <c r="J218" s="167"/>
      <c r="K218" s="165"/>
      <c r="L218" s="662">
        <v>1965</v>
      </c>
      <c r="M218" s="167" t="str">
        <f t="shared" si="201"/>
        <v>昭40</v>
      </c>
      <c r="N218" s="665">
        <f t="shared" si="183"/>
        <v>55</v>
      </c>
      <c r="O218" s="995">
        <v>8</v>
      </c>
      <c r="P218" s="693" t="s">
        <v>70</v>
      </c>
      <c r="Q218" s="68"/>
      <c r="R218" s="168"/>
      <c r="S218" s="168"/>
      <c r="T218" s="169"/>
      <c r="U218" s="461" t="e">
        <f t="shared" si="218"/>
        <v>#DIV/0!</v>
      </c>
      <c r="V218" s="461" t="e">
        <f t="shared" si="219"/>
        <v>#DIV/0!</v>
      </c>
      <c r="W218" s="462" t="e">
        <f t="shared" si="220"/>
        <v>#DIV/0!</v>
      </c>
      <c r="X218" s="68"/>
      <c r="Y218" s="68"/>
      <c r="Z218" s="68"/>
      <c r="AA218" s="68"/>
      <c r="AB218" s="68"/>
      <c r="AC218" s="79" t="str">
        <f t="shared" si="221"/>
        <v>7: 100㎡未満</v>
      </c>
      <c r="AD218" s="69"/>
      <c r="AE218" s="69" t="str">
        <f t="shared" si="222"/>
        <v/>
      </c>
      <c r="AF218" s="170"/>
      <c r="AG218" s="170"/>
      <c r="AH218" s="171"/>
      <c r="AI218" s="170"/>
      <c r="AJ218" s="170"/>
      <c r="AK218" s="170"/>
      <c r="AL218" s="172"/>
      <c r="AM218" s="172"/>
      <c r="AN218" s="172"/>
      <c r="AO218" s="172"/>
      <c r="AP218" s="173"/>
      <c r="AQ218" s="463" t="str">
        <f t="shared" si="223"/>
        <v/>
      </c>
      <c r="AR218" s="464"/>
      <c r="AS218" s="464"/>
      <c r="AT218" s="464"/>
      <c r="AU218" s="464"/>
      <c r="AV218" s="464"/>
      <c r="AW218" s="464"/>
      <c r="AX218" s="464"/>
      <c r="AY218" s="464"/>
      <c r="AZ218" s="464"/>
      <c r="BA218" s="464"/>
      <c r="BB218" s="68">
        <f t="shared" si="224"/>
        <v>50</v>
      </c>
      <c r="BC218" s="68"/>
      <c r="BD218" s="68">
        <f t="shared" si="225"/>
        <v>50</v>
      </c>
      <c r="BE218" s="69" t="e">
        <f t="shared" si="184"/>
        <v>#REF!</v>
      </c>
      <c r="BF218" s="146"/>
      <c r="BG218" s="465"/>
      <c r="BH218" s="466"/>
      <c r="BI218" s="174"/>
      <c r="BJ218" s="175"/>
      <c r="BK218" s="467"/>
      <c r="BL218" s="465"/>
      <c r="BM218" s="441" t="str">
        <f t="shared" si="226"/>
        <v/>
      </c>
      <c r="BN218" s="663" t="s">
        <v>70</v>
      </c>
      <c r="BO218" s="663">
        <v>1</v>
      </c>
      <c r="BP218" s="441"/>
      <c r="BQ218" s="441"/>
      <c r="BR218" s="663"/>
      <c r="BS218" s="663"/>
      <c r="BT218" s="663"/>
      <c r="BU218" s="663"/>
      <c r="BV218" s="663"/>
      <c r="BW218" s="663"/>
      <c r="BX218" s="663"/>
      <c r="BY218" s="663"/>
      <c r="BZ218" s="441"/>
      <c r="CA218" s="695"/>
      <c r="CB218" s="696"/>
      <c r="CC218" s="499"/>
      <c r="CD218" s="192">
        <v>1</v>
      </c>
      <c r="CE218" s="177" t="str">
        <f>IF($I218="","",IFERROR(INDEX(#REF!,MATCH('一覧（改訂後・学校空調は中規模で表示ver）'!$I170,#REF!,0),MATCH($CD$4,#REF!,0)),""))</f>
        <v/>
      </c>
      <c r="CF218" s="178" t="str">
        <f t="shared" si="179"/>
        <v/>
      </c>
      <c r="CG218" s="176" t="str">
        <f t="shared" si="185"/>
        <v/>
      </c>
      <c r="CH218" s="179"/>
      <c r="CI218" s="106" t="str">
        <f t="shared" si="186"/>
        <v/>
      </c>
      <c r="CJ218" s="75" t="str">
        <f>IF(OR($CI218="",$I218=""),"",INDEX(#REF!,MATCH($I218,#REF!,0),MATCH(CI$4,#REF!,0)))</f>
        <v/>
      </c>
      <c r="CK218" s="180" t="str">
        <f t="shared" si="187"/>
        <v/>
      </c>
      <c r="CL218" s="75">
        <v>1</v>
      </c>
      <c r="CM218" s="181" t="str">
        <f t="shared" si="202"/>
        <v/>
      </c>
      <c r="CN218" s="107" t="e">
        <f>IF(OR(O218="",TYPE(O218)&lt;&gt;1),"",IF(OR(BM218="",INDEX(#REF!,MATCH('一覧（改訂後・学校空調は中規模で表示ver）'!$Q170,#REF!,0),MATCH('一覧（改訂後・学校空調は中規模で表示ver）'!CN$4,#REF!,0))="",INDEX(#REF!,MATCH('一覧（改訂後・学校空調は中規模で表示ver）'!$Q170,#REF!,0),MATCH('一覧（改訂後・学校空調は中規模で表示ver）'!CN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N$4,#REF!,0))+$L218)))</f>
        <v>#REF!</v>
      </c>
      <c r="CO218" s="75" t="e">
        <f>IF(OR(CN218="",$I218=""),"",IF(AND(CN218&lt;&gt;"",$CI218=CN218),INDEX(#REF!,MATCH($I218,#REF!,0),MATCH(CN$4,#REF!,0))+35,INDEX(#REF!,MATCH($I218,#REF!,0),MATCH(CN$4,#REF!,0))))</f>
        <v>#REF!</v>
      </c>
      <c r="CP218" s="180" t="e">
        <f t="shared" si="203"/>
        <v>#REF!</v>
      </c>
      <c r="CQ218" s="75">
        <v>1</v>
      </c>
      <c r="CR218" s="181" t="e">
        <f t="shared" si="204"/>
        <v>#REF!</v>
      </c>
      <c r="CS218" s="107" t="e">
        <f>IF(OR(O218="",TYPE(O218)&lt;&gt;1),"",IF(OR(BM218="",INDEX(#REF!,MATCH('一覧（改訂後・学校空調は中規模で表示ver）'!Q170,#REF!,0),MATCH(CS$4,#REF!,0))="",INDEX(#REF!,MATCH('一覧（改訂後・学校空調は中規模で表示ver）'!Q170,#REF!,0),MATCH(CS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S$4,#REF!,0))+$L218)))</f>
        <v>#REF!</v>
      </c>
      <c r="CT218" s="75" t="e">
        <f>IF(OR(CS218="",$I218=""),"",IF(BL218="中規模のみで残存維持",IF(AND($CI218=CS218,CS218&lt;&gt;""),INDEX(#REF!,MATCH($I218,#REF!,0),MATCH(CN$4,#REF!,0))+35,INDEX(#REF!,MATCH($I218,#REF!,0),MATCH(CN$4,#REF!,0))),IF(AND($CI218=CS218,CS218&lt;&gt;""),INDEX(#REF!,MATCH($I218,#REF!,0),MATCH(CI$4,#REF!,0))+35,INDEX(#REF!,MATCH($I218,#REF!,0),MATCH(CS$4,#REF!,0)))))</f>
        <v>#REF!</v>
      </c>
      <c r="CU218" s="180" t="e">
        <f t="shared" si="188"/>
        <v>#REF!</v>
      </c>
      <c r="CV218" s="75">
        <v>1</v>
      </c>
      <c r="CW218" s="181" t="e">
        <f t="shared" si="180"/>
        <v>#REF!</v>
      </c>
      <c r="CX218" s="107" t="e">
        <f>IF(OR(O218="",TYPE(O218)&lt;&gt;1),"",IF(OR(BM218="",,INDEX(#REF!,MATCH('一覧（改訂後・学校空調は中規模で表示ver）'!$Q170,#REF!,0),MATCH('一覧（改訂後・学校空調は中規模で表示ver）'!CX$4,#REF!,0))="",INDEX(#REF!,MATCH('一覧（改訂後・学校空調は中規模で表示ver）'!$Q170,#REF!,0),MATCH('一覧（改訂後・学校空調は中規模で表示ver）'!CX$4,#REF!,0))+L218&gt;=BM218),"",IF(OR(BL218="事後保全対応で更新",BL218="事後保全のみ更新せず"),"",INDEX(#REF!,MATCH('一覧（改訂後・学校空調は中規模で表示ver）'!$Q170,#REF!,0),MATCH('一覧（改訂後・学校空調は中規模で表示ver）'!CX$4,#REF!,0))+L218)))</f>
        <v>#REF!</v>
      </c>
      <c r="CY218" s="75" t="e">
        <f>IF(OR(CX218="",$I218=""),"",IF(AND(CX218&lt;&gt;"",$CI218=CX218),INDEX(#REF!,MATCH($I218,#REF!,0),MATCH(CI$4,#REF!,0))+35,INDEX(#REF!,MATCH($I218,#REF!,0),MATCH(CX$4,#REF!,0))))</f>
        <v>#REF!</v>
      </c>
      <c r="CZ218" s="180" t="e">
        <f t="shared" si="205"/>
        <v>#REF!</v>
      </c>
      <c r="DA218" s="75">
        <v>1</v>
      </c>
      <c r="DB218" s="182" t="e">
        <f t="shared" si="206"/>
        <v>#REF!</v>
      </c>
      <c r="DC218" s="109" t="str">
        <f t="shared" si="189"/>
        <v/>
      </c>
      <c r="DD218" s="76" t="str">
        <f t="shared" si="200"/>
        <v/>
      </c>
      <c r="DE218" s="82">
        <v>1</v>
      </c>
      <c r="DF218" s="183" t="str">
        <f t="shared" si="190"/>
        <v/>
      </c>
      <c r="DG218" s="85" t="str">
        <f>IF($DC218="","",INDEX(#REF!,MATCH($I218,#REF!,0),MATCH(DC$4,#REF!,0)))</f>
        <v/>
      </c>
      <c r="DH218" s="184" t="str">
        <f t="shared" si="207"/>
        <v/>
      </c>
      <c r="DI218" s="77">
        <v>3</v>
      </c>
      <c r="DJ218" s="185" t="str">
        <f t="shared" si="208"/>
        <v/>
      </c>
      <c r="DK218" s="78" t="str">
        <f t="shared" si="209"/>
        <v/>
      </c>
      <c r="DL218" s="75" t="str">
        <f>IF(OR(DK218="",$I218=""),"",IF(AND(DK218&lt;&gt;"",$CI218=DK218),INDEX(#REF!,MATCH($I218,#REF!,0),MATCH(DL$4,#REF!,0))+35,INDEX(#REF!,MATCH($I218,#REF!,0),MATCH(DL$4,#REF!,0))))</f>
        <v/>
      </c>
      <c r="DM218" s="180" t="str">
        <f t="shared" si="210"/>
        <v/>
      </c>
      <c r="DN218" s="75">
        <v>1</v>
      </c>
      <c r="DO218" s="181" t="str">
        <f t="shared" si="211"/>
        <v/>
      </c>
      <c r="DP218" s="78" t="str">
        <f t="shared" si="212"/>
        <v/>
      </c>
      <c r="DQ218" s="75" t="str">
        <f>IF(OR(DP218="",$I218=""),"",IF(AND($BM218=DP218,DP218&lt;&gt;""),INDEX(#REF!,MATCH($I218,#REF!,0),MATCH(DQ$4,#REF!,0))+35,INDEX(#REF!,MATCH($I218,#REF!,0),MATCH(DQ$4,#REF!,0))))</f>
        <v/>
      </c>
      <c r="DR218" s="180" t="str">
        <f t="shared" si="213"/>
        <v/>
      </c>
      <c r="DS218" s="75">
        <v>1</v>
      </c>
      <c r="DT218" s="181" t="str">
        <f t="shared" si="214"/>
        <v/>
      </c>
      <c r="DU218" s="78" t="str">
        <f t="shared" si="215"/>
        <v/>
      </c>
      <c r="DV218" s="75" t="str">
        <f>IF(OR(DU218="",$I218=""),"",IF(AND(DU218&lt;&gt;"",$CI218=DU218),INDEX(#REF!,MATCH($I218,#REF!,0),MATCH(DV$4,#REF!,0))+35,INDEX(#REF!,MATCH($I218,#REF!,0),MATCH(DV$4,#REF!,0))))</f>
        <v/>
      </c>
      <c r="DW218" s="180" t="str">
        <f t="shared" si="216"/>
        <v/>
      </c>
      <c r="DX218" s="75">
        <v>1</v>
      </c>
      <c r="DY218" s="154" t="str">
        <f t="shared" si="217"/>
        <v/>
      </c>
      <c r="DZ218" s="513" t="s">
        <v>438</v>
      </c>
      <c r="EA218" s="812"/>
      <c r="EB218" s="838"/>
      <c r="EC218" s="838"/>
      <c r="ED218" s="839"/>
      <c r="EE218" s="855"/>
      <c r="EF218" s="791"/>
      <c r="EG218" s="792"/>
      <c r="EH218" s="792"/>
      <c r="EI218" s="792"/>
      <c r="EJ218" s="803"/>
      <c r="EK218" s="791"/>
      <c r="EL218" s="792"/>
      <c r="EM218" s="792"/>
      <c r="EN218" s="788"/>
      <c r="EO218" s="789"/>
      <c r="EP218" s="787"/>
      <c r="EQ218" s="788"/>
      <c r="ER218" s="788"/>
      <c r="ES218" s="788"/>
      <c r="ET218" s="789"/>
      <c r="EU218" s="787"/>
      <c r="EV218" s="788"/>
      <c r="EW218" s="788"/>
      <c r="EX218" s="792"/>
      <c r="EY218" s="790"/>
      <c r="EZ218" s="791"/>
      <c r="FA218" s="788"/>
      <c r="FB218" s="788"/>
      <c r="FC218" s="788"/>
      <c r="FD218" s="789"/>
      <c r="FE218" s="787"/>
      <c r="FF218" s="788"/>
      <c r="FG218" s="788"/>
      <c r="FH218" s="788"/>
      <c r="FI218" s="790"/>
      <c r="FJ218" s="868"/>
      <c r="FK218" s="792"/>
      <c r="FL218" s="792"/>
      <c r="FM218" s="788"/>
      <c r="FN218" s="915"/>
      <c r="FO218" s="210"/>
      <c r="FP218" s="43"/>
      <c r="FQ218" s="43"/>
      <c r="FR218" s="55" t="str">
        <f t="shared" si="191"/>
        <v/>
      </c>
      <c r="FS218" s="43"/>
      <c r="FT218" s="56" t="str">
        <f>IF(AR218="","",INDEX($FZ$2:$GD$2,2,MATCH(AR218,#REF!,0)))</f>
        <v/>
      </c>
      <c r="FU218" s="57" t="str">
        <f>IF(AS218="","",INDEX($FZ$2:$GD$2,2,MATCH(AS218,#REF!,0)))</f>
        <v/>
      </c>
      <c r="FV218" s="57" t="str">
        <f>IF(AT218="","",INDEX($FZ$2:$GD$2,2,MATCH(AT218,#REF!,0)))</f>
        <v/>
      </c>
      <c r="FW218" s="57" t="str">
        <f>IF(AU218="","",INDEX($FZ$2:$GD$2,2,MATCH(AU218,#REF!,0)))</f>
        <v/>
      </c>
      <c r="FX218" s="57" t="str">
        <f>IF(AV218="","",INDEX($FZ$2:$GD$2,2,MATCH(AV218,#REF!,0)))</f>
        <v/>
      </c>
      <c r="FY218" s="57" t="str">
        <f>IF(AW218="","",INDEX($FZ$2:$GD$2,2,MATCH(AW218,#REF!,0)))</f>
        <v/>
      </c>
      <c r="FZ218" s="57" t="str">
        <f>IF(AX218="","",INDEX($FZ$2:$GD$2,2,MATCH(AX218,#REF!,0)))</f>
        <v/>
      </c>
      <c r="GA218" s="57" t="str">
        <f>IF(AY218="","",INDEX($FZ$2:$GD$2,2,MATCH(AY218,#REF!,0)))</f>
        <v/>
      </c>
      <c r="GB218" s="57" t="str">
        <f>IF(AZ218="","",INDEX($FZ$2:$GD$2,2,MATCH(AZ218,#REF!,0)))</f>
        <v/>
      </c>
      <c r="GC218" s="58" t="str">
        <f>IF(BA218="","",INDEX($FZ$2:$GD$2,2,MATCH(BA218,#REF!,0)))</f>
        <v/>
      </c>
      <c r="GD218" s="59" t="e">
        <f>SUMPRODUCT(FT218:GC218,#REF!)</f>
        <v>#REF!</v>
      </c>
      <c r="GE218" s="43"/>
      <c r="GF218" s="88" t="str">
        <f t="shared" si="192"/>
        <v/>
      </c>
      <c r="GG218" s="88" t="e">
        <f t="shared" si="193"/>
        <v>#REF!</v>
      </c>
      <c r="GH218" s="88" t="e">
        <f t="shared" si="194"/>
        <v>#REF!</v>
      </c>
      <c r="GI218" s="87" t="e">
        <f t="shared" si="195"/>
        <v>#REF!</v>
      </c>
      <c r="GJ218" s="87" t="str">
        <f t="shared" si="196"/>
        <v/>
      </c>
      <c r="GK218" s="87" t="str">
        <f t="shared" si="197"/>
        <v/>
      </c>
      <c r="GL218" s="87" t="str">
        <f t="shared" si="198"/>
        <v/>
      </c>
      <c r="GM218" s="87" t="str">
        <f t="shared" si="199"/>
        <v/>
      </c>
    </row>
    <row r="219" spans="1:195" s="990" customFormat="1" ht="22.5" customHeight="1" outlineLevel="1">
      <c r="A219" s="1014"/>
      <c r="B219" s="938"/>
      <c r="C219" s="939"/>
      <c r="D219" s="664" t="s">
        <v>523</v>
      </c>
      <c r="E219" s="1002" t="s">
        <v>652</v>
      </c>
      <c r="F219" s="667"/>
      <c r="G219" s="667"/>
      <c r="H219" s="667"/>
      <c r="I219" s="661" t="s">
        <v>358</v>
      </c>
      <c r="J219" s="675"/>
      <c r="K219" s="940"/>
      <c r="L219" s="665" t="s">
        <v>646</v>
      </c>
      <c r="M219" s="675"/>
      <c r="N219" s="665" t="s">
        <v>646</v>
      </c>
      <c r="O219" s="995" t="s">
        <v>646</v>
      </c>
      <c r="P219" s="694"/>
      <c r="Q219" s="941"/>
      <c r="R219" s="942"/>
      <c r="S219" s="942"/>
      <c r="T219" s="943"/>
      <c r="U219" s="944"/>
      <c r="V219" s="944"/>
      <c r="W219" s="945"/>
      <c r="X219" s="941"/>
      <c r="Y219" s="941"/>
      <c r="Z219" s="941"/>
      <c r="AA219" s="941"/>
      <c r="AB219" s="941"/>
      <c r="AC219" s="946"/>
      <c r="AD219" s="947"/>
      <c r="AE219" s="947"/>
      <c r="AF219" s="948"/>
      <c r="AG219" s="948"/>
      <c r="AH219" s="949"/>
      <c r="AI219" s="948"/>
      <c r="AJ219" s="948"/>
      <c r="AK219" s="948"/>
      <c r="AL219" s="950"/>
      <c r="AM219" s="950"/>
      <c r="AN219" s="950"/>
      <c r="AO219" s="950"/>
      <c r="AP219" s="951"/>
      <c r="AQ219" s="952"/>
      <c r="AR219" s="953"/>
      <c r="AS219" s="953"/>
      <c r="AT219" s="953"/>
      <c r="AU219" s="953"/>
      <c r="AV219" s="953"/>
      <c r="AW219" s="953"/>
      <c r="AX219" s="953"/>
      <c r="AY219" s="953"/>
      <c r="AZ219" s="953"/>
      <c r="BA219" s="953"/>
      <c r="BB219" s="941"/>
      <c r="BC219" s="941"/>
      <c r="BD219" s="941"/>
      <c r="BE219" s="947"/>
      <c r="BF219" s="954"/>
      <c r="BG219" s="466"/>
      <c r="BH219" s="466"/>
      <c r="BI219" s="955"/>
      <c r="BJ219" s="468"/>
      <c r="BK219" s="468"/>
      <c r="BL219" s="466"/>
      <c r="BM219" s="956"/>
      <c r="BN219" s="661" t="s">
        <v>646</v>
      </c>
      <c r="BO219" s="661" t="s">
        <v>646</v>
      </c>
      <c r="BP219" s="956"/>
      <c r="BQ219" s="956"/>
      <c r="BR219" s="661"/>
      <c r="BS219" s="661"/>
      <c r="BT219" s="661"/>
      <c r="BU219" s="661"/>
      <c r="BV219" s="661"/>
      <c r="BW219" s="661"/>
      <c r="BX219" s="661"/>
      <c r="BY219" s="661"/>
      <c r="BZ219" s="956"/>
      <c r="CA219" s="695"/>
      <c r="CB219" s="696"/>
      <c r="CC219" s="957"/>
      <c r="CD219" s="958"/>
      <c r="CE219" s="959"/>
      <c r="CF219" s="960"/>
      <c r="CG219" s="961"/>
      <c r="CH219" s="962"/>
      <c r="CI219" s="963"/>
      <c r="CJ219" s="964"/>
      <c r="CK219" s="965"/>
      <c r="CL219" s="964"/>
      <c r="CM219" s="966"/>
      <c r="CN219" s="967"/>
      <c r="CO219" s="964"/>
      <c r="CP219" s="965"/>
      <c r="CQ219" s="964"/>
      <c r="CR219" s="966"/>
      <c r="CS219" s="967"/>
      <c r="CT219" s="964"/>
      <c r="CU219" s="965"/>
      <c r="CV219" s="964"/>
      <c r="CW219" s="966"/>
      <c r="CX219" s="967"/>
      <c r="CY219" s="964"/>
      <c r="CZ219" s="965"/>
      <c r="DA219" s="964"/>
      <c r="DB219" s="968"/>
      <c r="DC219" s="969"/>
      <c r="DD219" s="970"/>
      <c r="DE219" s="971"/>
      <c r="DF219" s="972"/>
      <c r="DG219" s="973"/>
      <c r="DH219" s="974"/>
      <c r="DI219" s="975"/>
      <c r="DJ219" s="976"/>
      <c r="DK219" s="967"/>
      <c r="DL219" s="964"/>
      <c r="DM219" s="965"/>
      <c r="DN219" s="964"/>
      <c r="DO219" s="966"/>
      <c r="DP219" s="967"/>
      <c r="DQ219" s="964"/>
      <c r="DR219" s="965"/>
      <c r="DS219" s="964"/>
      <c r="DT219" s="966"/>
      <c r="DU219" s="967"/>
      <c r="DV219" s="964"/>
      <c r="DW219" s="965"/>
      <c r="DX219" s="964"/>
      <c r="DY219" s="977"/>
      <c r="DZ219" s="978"/>
      <c r="EA219" s="979"/>
      <c r="EB219" s="838"/>
      <c r="EC219" s="838"/>
      <c r="ED219" s="839"/>
      <c r="EE219" s="980"/>
      <c r="EF219" s="896"/>
      <c r="EG219" s="806"/>
      <c r="EH219" s="806"/>
      <c r="EI219" s="770" t="s">
        <v>627</v>
      </c>
      <c r="EJ219" s="800" t="s">
        <v>627</v>
      </c>
      <c r="EK219" s="769" t="s">
        <v>627</v>
      </c>
      <c r="EL219" s="770" t="s">
        <v>627</v>
      </c>
      <c r="EM219" s="770" t="s">
        <v>627</v>
      </c>
      <c r="EN219" s="779"/>
      <c r="EO219" s="771"/>
      <c r="EP219" s="765"/>
      <c r="EQ219" s="779"/>
      <c r="ER219" s="779"/>
      <c r="ES219" s="835"/>
      <c r="ET219" s="804"/>
      <c r="EU219" s="890"/>
      <c r="EV219" s="835"/>
      <c r="EW219" s="835"/>
      <c r="EX219" s="835"/>
      <c r="EY219" s="804"/>
      <c r="EZ219" s="890"/>
      <c r="FA219" s="806"/>
      <c r="FB219" s="806"/>
      <c r="FC219" s="835"/>
      <c r="FD219" s="892"/>
      <c r="FE219" s="876" t="s">
        <v>626</v>
      </c>
      <c r="FF219" s="757" t="s">
        <v>626</v>
      </c>
      <c r="FG219" s="757" t="s">
        <v>626</v>
      </c>
      <c r="FH219" s="838"/>
      <c r="FI219" s="933"/>
      <c r="FJ219" s="934"/>
      <c r="FK219" s="838"/>
      <c r="FL219" s="838"/>
      <c r="FM219" s="835"/>
      <c r="FN219" s="920"/>
      <c r="FO219" s="981"/>
      <c r="FP219" s="982"/>
      <c r="FQ219" s="982"/>
      <c r="FR219" s="983"/>
      <c r="FS219" s="982"/>
      <c r="FT219" s="984"/>
      <c r="FU219" s="985"/>
      <c r="FV219" s="985"/>
      <c r="FW219" s="985"/>
      <c r="FX219" s="985"/>
      <c r="FY219" s="985"/>
      <c r="FZ219" s="985"/>
      <c r="GA219" s="985"/>
      <c r="GB219" s="985"/>
      <c r="GC219" s="986"/>
      <c r="GD219" s="987"/>
      <c r="GE219" s="982"/>
      <c r="GF219" s="988"/>
      <c r="GG219" s="988"/>
      <c r="GH219" s="988"/>
      <c r="GI219" s="989"/>
      <c r="GJ219" s="989"/>
      <c r="GK219" s="989"/>
      <c r="GL219" s="989"/>
      <c r="GM219" s="989"/>
    </row>
    <row r="220" spans="1:195" s="13" customFormat="1" ht="22.5" customHeight="1">
      <c r="A220" s="1014"/>
      <c r="B220" s="166"/>
      <c r="C220" s="494"/>
      <c r="D220" s="660" t="s">
        <v>374</v>
      </c>
      <c r="E220" s="991" t="s">
        <v>597</v>
      </c>
      <c r="F220" s="688">
        <v>1</v>
      </c>
      <c r="G220" s="688">
        <v>1</v>
      </c>
      <c r="H220" s="688">
        <v>1</v>
      </c>
      <c r="I220" s="663" t="s">
        <v>358</v>
      </c>
      <c r="J220" s="167"/>
      <c r="K220" s="165"/>
      <c r="L220" s="662">
        <v>2006</v>
      </c>
      <c r="M220" s="167" t="str">
        <f t="shared" si="201"/>
        <v>平18</v>
      </c>
      <c r="N220" s="665">
        <f t="shared" si="183"/>
        <v>14</v>
      </c>
      <c r="O220" s="998">
        <v>4023</v>
      </c>
      <c r="P220" s="693" t="s">
        <v>68</v>
      </c>
      <c r="Q220" s="68"/>
      <c r="R220" s="168"/>
      <c r="S220" s="168"/>
      <c r="T220" s="169"/>
      <c r="U220" s="461" t="e">
        <f t="shared" si="218"/>
        <v>#DIV/0!</v>
      </c>
      <c r="V220" s="461" t="e">
        <f t="shared" si="219"/>
        <v>#DIV/0!</v>
      </c>
      <c r="W220" s="462" t="e">
        <f t="shared" si="220"/>
        <v>#DIV/0!</v>
      </c>
      <c r="X220" s="68"/>
      <c r="Y220" s="68"/>
      <c r="Z220" s="68"/>
      <c r="AA220" s="68"/>
      <c r="AB220" s="68"/>
      <c r="AC220" s="79" t="str">
        <f t="shared" si="221"/>
        <v>2: 3,000㎡以上</v>
      </c>
      <c r="AD220" s="69"/>
      <c r="AE220" s="69" t="str">
        <f t="shared" si="222"/>
        <v/>
      </c>
      <c r="AF220" s="170"/>
      <c r="AG220" s="170"/>
      <c r="AH220" s="171"/>
      <c r="AI220" s="170"/>
      <c r="AJ220" s="170"/>
      <c r="AK220" s="170"/>
      <c r="AL220" s="172"/>
      <c r="AM220" s="172"/>
      <c r="AN220" s="172"/>
      <c r="AO220" s="172"/>
      <c r="AP220" s="173"/>
      <c r="AQ220" s="463" t="str">
        <f t="shared" si="223"/>
        <v/>
      </c>
      <c r="AR220" s="464"/>
      <c r="AS220" s="464"/>
      <c r="AT220" s="464"/>
      <c r="AU220" s="464"/>
      <c r="AV220" s="464"/>
      <c r="AW220" s="464"/>
      <c r="AX220" s="464"/>
      <c r="AY220" s="464"/>
      <c r="AZ220" s="464"/>
      <c r="BA220" s="464"/>
      <c r="BB220" s="68">
        <f t="shared" si="224"/>
        <v>9</v>
      </c>
      <c r="BC220" s="68"/>
      <c r="BD220" s="68">
        <f t="shared" si="225"/>
        <v>9</v>
      </c>
      <c r="BE220" s="69" t="e">
        <f t="shared" ref="BE220:BE225" si="227">GD220/10</f>
        <v>#REF!</v>
      </c>
      <c r="BF220" s="146"/>
      <c r="BG220" s="465"/>
      <c r="BH220" s="466"/>
      <c r="BI220" s="174"/>
      <c r="BJ220" s="175"/>
      <c r="BK220" s="467"/>
      <c r="BL220" s="465"/>
      <c r="BM220" s="441" t="str">
        <f t="shared" si="226"/>
        <v/>
      </c>
      <c r="BN220" s="663" t="s">
        <v>68</v>
      </c>
      <c r="BO220" s="663">
        <v>2</v>
      </c>
      <c r="BP220" s="441" t="s">
        <v>1</v>
      </c>
      <c r="BQ220" s="441"/>
      <c r="BR220" s="663"/>
      <c r="BS220" s="663"/>
      <c r="BT220" s="663"/>
      <c r="BU220" s="663"/>
      <c r="BV220" s="663"/>
      <c r="BW220" s="663"/>
      <c r="BX220" s="663"/>
      <c r="BY220" s="663"/>
      <c r="BZ220" s="441" t="s">
        <v>0</v>
      </c>
      <c r="CA220" s="695"/>
      <c r="CB220" s="696"/>
      <c r="CC220" s="499"/>
      <c r="CD220" s="192">
        <v>1</v>
      </c>
      <c r="CE220" s="177" t="str">
        <f>IF($I220="","",IFERROR(INDEX(#REF!,MATCH('一覧（改訂後・学校空調は中規模で表示ver）'!$I173,#REF!,0),MATCH($CD$4,#REF!,0)),""))</f>
        <v/>
      </c>
      <c r="CF220" s="178" t="str">
        <f t="shared" si="179"/>
        <v/>
      </c>
      <c r="CG220" s="176" t="str">
        <f t="shared" si="185"/>
        <v/>
      </c>
      <c r="CH220" s="179"/>
      <c r="CI220" s="106" t="str">
        <f t="shared" si="186"/>
        <v/>
      </c>
      <c r="CJ220" s="75" t="str">
        <f>IF(OR($CI220="",$I220=""),"",INDEX(#REF!,MATCH($I220,#REF!,0),MATCH(CI$4,#REF!,0)))</f>
        <v/>
      </c>
      <c r="CK220" s="180" t="str">
        <f t="shared" si="187"/>
        <v/>
      </c>
      <c r="CL220" s="75">
        <v>1</v>
      </c>
      <c r="CM220" s="181" t="str">
        <f t="shared" si="202"/>
        <v/>
      </c>
      <c r="CN220" s="107" t="e">
        <f>IF(OR(O220="",TYPE(O220)&lt;&gt;1),"",IF(OR(BM220="",INDEX(#REF!,MATCH('一覧（改訂後・学校空調は中規模で表示ver）'!$Q173,#REF!,0),MATCH('一覧（改訂後・学校空調は中規模で表示ver）'!CN$4,#REF!,0))="",INDEX(#REF!,MATCH('一覧（改訂後・学校空調は中規模で表示ver）'!$Q173,#REF!,0),MATCH('一覧（改訂後・学校空調は中規模で表示ver）'!CN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N$4,#REF!,0))+$L220)))</f>
        <v>#REF!</v>
      </c>
      <c r="CO220" s="75" t="e">
        <f>IF(OR(CN220="",$I220=""),"",IF(AND(CN220&lt;&gt;"",$CI220=CN220),INDEX(#REF!,MATCH($I220,#REF!,0),MATCH(CN$4,#REF!,0))+35,INDEX(#REF!,MATCH($I220,#REF!,0),MATCH(CN$4,#REF!,0))))</f>
        <v>#REF!</v>
      </c>
      <c r="CP220" s="180" t="e">
        <f t="shared" si="203"/>
        <v>#REF!</v>
      </c>
      <c r="CQ220" s="75">
        <v>1</v>
      </c>
      <c r="CR220" s="181" t="e">
        <f t="shared" si="204"/>
        <v>#REF!</v>
      </c>
      <c r="CS220" s="107" t="e">
        <f>IF(OR(O220="",TYPE(O220)&lt;&gt;1),"",IF(OR(BM220="",INDEX(#REF!,MATCH('一覧（改訂後・学校空調は中規模で表示ver）'!Q173,#REF!,0),MATCH(CS$4,#REF!,0))="",INDEX(#REF!,MATCH('一覧（改訂後・学校空調は中規模で表示ver）'!Q173,#REF!,0),MATCH(CS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S$4,#REF!,0))+$L220)))</f>
        <v>#REF!</v>
      </c>
      <c r="CT220" s="75" t="e">
        <f>IF(OR(CS220="",$I220=""),"",IF(BL220="中規模のみで残存維持",IF(AND($CI220=CS220,CS220&lt;&gt;""),INDEX(#REF!,MATCH($I220,#REF!,0),MATCH(CN$4,#REF!,0))+35,INDEX(#REF!,MATCH($I220,#REF!,0),MATCH(CN$4,#REF!,0))),IF(AND($CI220=CS220,CS220&lt;&gt;""),INDEX(#REF!,MATCH($I220,#REF!,0),MATCH(CI$4,#REF!,0))+35,INDEX(#REF!,MATCH($I220,#REF!,0),MATCH(CS$4,#REF!,0)))))</f>
        <v>#REF!</v>
      </c>
      <c r="CU220" s="180" t="e">
        <f t="shared" si="188"/>
        <v>#REF!</v>
      </c>
      <c r="CV220" s="75">
        <v>1</v>
      </c>
      <c r="CW220" s="181" t="e">
        <f t="shared" si="180"/>
        <v>#REF!</v>
      </c>
      <c r="CX220" s="107" t="e">
        <f>IF(OR(O220="",TYPE(O220)&lt;&gt;1),"",IF(OR(BM220="",,INDEX(#REF!,MATCH('一覧（改訂後・学校空調は中規模で表示ver）'!$Q173,#REF!,0),MATCH('一覧（改訂後・学校空調は中規模で表示ver）'!CX$4,#REF!,0))="",INDEX(#REF!,MATCH('一覧（改訂後・学校空調は中規模で表示ver）'!$Q173,#REF!,0),MATCH('一覧（改訂後・学校空調は中規模で表示ver）'!CX$4,#REF!,0))+L220&gt;=BM220),"",IF(OR(BL220="事後保全対応で更新",BL220="事後保全のみ更新せず"),"",INDEX(#REF!,MATCH('一覧（改訂後・学校空調は中規模で表示ver）'!$Q173,#REF!,0),MATCH('一覧（改訂後・学校空調は中規模で表示ver）'!CX$4,#REF!,0))+L220)))</f>
        <v>#REF!</v>
      </c>
      <c r="CY220" s="75" t="e">
        <f>IF(OR(CX220="",$I220=""),"",IF(AND(CX220&lt;&gt;"",$CI220=CX220),INDEX(#REF!,MATCH($I220,#REF!,0),MATCH(CI$4,#REF!,0))+35,INDEX(#REF!,MATCH($I220,#REF!,0),MATCH(CX$4,#REF!,0))))</f>
        <v>#REF!</v>
      </c>
      <c r="CZ220" s="180" t="e">
        <f t="shared" si="205"/>
        <v>#REF!</v>
      </c>
      <c r="DA220" s="75">
        <v>1</v>
      </c>
      <c r="DB220" s="182" t="e">
        <f t="shared" si="206"/>
        <v>#REF!</v>
      </c>
      <c r="DC220" s="109" t="str">
        <f t="shared" si="189"/>
        <v/>
      </c>
      <c r="DD220" s="76" t="str">
        <f t="shared" si="200"/>
        <v/>
      </c>
      <c r="DE220" s="82">
        <v>1</v>
      </c>
      <c r="DF220" s="183" t="str">
        <f t="shared" si="190"/>
        <v/>
      </c>
      <c r="DG220" s="85" t="str">
        <f>IF($DC220="","",INDEX(#REF!,MATCH($I220,#REF!,0),MATCH(DC$4,#REF!,0)))</f>
        <v/>
      </c>
      <c r="DH220" s="184" t="str">
        <f t="shared" si="207"/>
        <v/>
      </c>
      <c r="DI220" s="77">
        <v>3</v>
      </c>
      <c r="DJ220" s="185" t="str">
        <f t="shared" si="208"/>
        <v/>
      </c>
      <c r="DK220" s="78" t="str">
        <f t="shared" si="209"/>
        <v/>
      </c>
      <c r="DL220" s="75" t="str">
        <f>IF(OR(DK220="",$I220=""),"",IF(AND(DK220&lt;&gt;"",$CI220=DK220),INDEX(#REF!,MATCH($I220,#REF!,0),MATCH(DL$4,#REF!,0))+35,INDEX(#REF!,MATCH($I220,#REF!,0),MATCH(DL$4,#REF!,0))))</f>
        <v/>
      </c>
      <c r="DM220" s="180" t="str">
        <f t="shared" si="210"/>
        <v/>
      </c>
      <c r="DN220" s="75">
        <v>1</v>
      </c>
      <c r="DO220" s="181" t="str">
        <f t="shared" si="211"/>
        <v/>
      </c>
      <c r="DP220" s="78" t="str">
        <f t="shared" si="212"/>
        <v/>
      </c>
      <c r="DQ220" s="75" t="str">
        <f>IF(OR(DP220="",$I220=""),"",IF(AND($BM220=DP220,DP220&lt;&gt;""),INDEX(#REF!,MATCH($I220,#REF!,0),MATCH(DQ$4,#REF!,0))+35,INDEX(#REF!,MATCH($I220,#REF!,0),MATCH(DQ$4,#REF!,0))))</f>
        <v/>
      </c>
      <c r="DR220" s="180" t="str">
        <f t="shared" si="213"/>
        <v/>
      </c>
      <c r="DS220" s="75">
        <v>1</v>
      </c>
      <c r="DT220" s="181" t="str">
        <f t="shared" si="214"/>
        <v/>
      </c>
      <c r="DU220" s="78" t="str">
        <f t="shared" si="215"/>
        <v/>
      </c>
      <c r="DV220" s="75" t="str">
        <f>IF(OR(DU220="",$I220=""),"",IF(AND(DU220&lt;&gt;"",$CI220=DU220),INDEX(#REF!,MATCH($I220,#REF!,0),MATCH(DV$4,#REF!,0))+35,INDEX(#REF!,MATCH($I220,#REF!,0),MATCH(DV$4,#REF!,0))))</f>
        <v/>
      </c>
      <c r="DW220" s="180" t="str">
        <f t="shared" si="216"/>
        <v/>
      </c>
      <c r="DX220" s="75">
        <v>1</v>
      </c>
      <c r="DY220" s="154" t="str">
        <f t="shared" si="217"/>
        <v/>
      </c>
      <c r="DZ220" s="937" t="s">
        <v>55</v>
      </c>
      <c r="EA220" s="812"/>
      <c r="EB220" s="836" t="s">
        <v>626</v>
      </c>
      <c r="EC220" s="838"/>
      <c r="ED220" s="836" t="s">
        <v>626</v>
      </c>
      <c r="EE220" s="855"/>
      <c r="EF220" s="802"/>
      <c r="EG220" s="792"/>
      <c r="EH220" s="792"/>
      <c r="EI220" s="792"/>
      <c r="EJ220" s="790"/>
      <c r="EK220" s="791"/>
      <c r="EL220" s="792"/>
      <c r="EM220" s="758" t="s">
        <v>626</v>
      </c>
      <c r="EN220" s="758" t="s">
        <v>626</v>
      </c>
      <c r="EO220" s="780" t="s">
        <v>626</v>
      </c>
      <c r="EP220" s="787"/>
      <c r="EQ220" s="788"/>
      <c r="ER220" s="788"/>
      <c r="ES220" s="788"/>
      <c r="ET220" s="789"/>
      <c r="EU220" s="787"/>
      <c r="EV220" s="788"/>
      <c r="EW220" s="788"/>
      <c r="EX220" s="788"/>
      <c r="EY220" s="789"/>
      <c r="EZ220" s="787"/>
      <c r="FA220" s="788"/>
      <c r="FB220" s="788"/>
      <c r="FC220" s="788"/>
      <c r="FD220" s="789"/>
      <c r="FE220" s="787"/>
      <c r="FF220" s="767" t="s">
        <v>623</v>
      </c>
      <c r="FG220" s="767" t="s">
        <v>623</v>
      </c>
      <c r="FH220" s="767" t="s">
        <v>623</v>
      </c>
      <c r="FI220" s="830" t="s">
        <v>623</v>
      </c>
      <c r="FJ220" s="867"/>
      <c r="FK220" s="792"/>
      <c r="FL220" s="792"/>
      <c r="FM220" s="788"/>
      <c r="FN220" s="915"/>
      <c r="FO220" s="210"/>
      <c r="FP220" s="43"/>
      <c r="FQ220" s="43"/>
      <c r="FR220" s="55" t="str">
        <f t="shared" si="191"/>
        <v/>
      </c>
      <c r="FS220" s="43"/>
      <c r="FT220" s="56" t="str">
        <f>IF(AR220="","",INDEX($FZ$2:$GD$2,2,MATCH(AR220,#REF!,0)))</f>
        <v/>
      </c>
      <c r="FU220" s="57" t="str">
        <f>IF(AS220="","",INDEX($FZ$2:$GD$2,2,MATCH(AS220,#REF!,0)))</f>
        <v/>
      </c>
      <c r="FV220" s="57" t="str">
        <f>IF(AT220="","",INDEX($FZ$2:$GD$2,2,MATCH(AT220,#REF!,0)))</f>
        <v/>
      </c>
      <c r="FW220" s="57" t="str">
        <f>IF(AU220="","",INDEX($FZ$2:$GD$2,2,MATCH(AU220,#REF!,0)))</f>
        <v/>
      </c>
      <c r="FX220" s="57" t="str">
        <f>IF(AV220="","",INDEX($FZ$2:$GD$2,2,MATCH(AV220,#REF!,0)))</f>
        <v/>
      </c>
      <c r="FY220" s="57" t="str">
        <f>IF(AW220="","",INDEX($FZ$2:$GD$2,2,MATCH(AW220,#REF!,0)))</f>
        <v/>
      </c>
      <c r="FZ220" s="57" t="str">
        <f>IF(AX220="","",INDEX($FZ$2:$GD$2,2,MATCH(AX220,#REF!,0)))</f>
        <v/>
      </c>
      <c r="GA220" s="57" t="str">
        <f>IF(AY220="","",INDEX($FZ$2:$GD$2,2,MATCH(AY220,#REF!,0)))</f>
        <v/>
      </c>
      <c r="GB220" s="57" t="str">
        <f>IF(AZ220="","",INDEX($FZ$2:$GD$2,2,MATCH(AZ220,#REF!,0)))</f>
        <v/>
      </c>
      <c r="GC220" s="58" t="str">
        <f>IF(BA220="","",INDEX($FZ$2:$GD$2,2,MATCH(BA220,#REF!,0)))</f>
        <v/>
      </c>
      <c r="GD220" s="59" t="e">
        <f>SUMPRODUCT(FT220:GC220,#REF!)</f>
        <v>#REF!</v>
      </c>
      <c r="GE220" s="43"/>
      <c r="GF220" s="88" t="str">
        <f t="shared" si="192"/>
        <v/>
      </c>
      <c r="GG220" s="88" t="e">
        <f t="shared" si="193"/>
        <v>#REF!</v>
      </c>
      <c r="GH220" s="88" t="e">
        <f t="shared" si="194"/>
        <v>#REF!</v>
      </c>
      <c r="GI220" s="87" t="e">
        <f t="shared" si="195"/>
        <v>#REF!</v>
      </c>
      <c r="GJ220" s="87" t="str">
        <f t="shared" si="196"/>
        <v/>
      </c>
      <c r="GK220" s="87" t="str">
        <f t="shared" si="197"/>
        <v/>
      </c>
      <c r="GL220" s="87" t="str">
        <f t="shared" si="198"/>
        <v/>
      </c>
      <c r="GM220" s="87" t="str">
        <f t="shared" si="199"/>
        <v/>
      </c>
    </row>
    <row r="221" spans="1:195" s="13" customFormat="1" ht="22.5" customHeight="1">
      <c r="A221" s="1014"/>
      <c r="B221" s="166"/>
      <c r="C221" s="494"/>
      <c r="D221" s="660" t="s">
        <v>374</v>
      </c>
      <c r="E221" s="991" t="s">
        <v>288</v>
      </c>
      <c r="F221" s="688"/>
      <c r="G221" s="688"/>
      <c r="H221" s="688">
        <v>1</v>
      </c>
      <c r="I221" s="663" t="s">
        <v>358</v>
      </c>
      <c r="J221" s="167"/>
      <c r="K221" s="165"/>
      <c r="L221" s="662">
        <v>2006</v>
      </c>
      <c r="M221" s="167" t="str">
        <f t="shared" si="201"/>
        <v>平18</v>
      </c>
      <c r="N221" s="665">
        <f t="shared" si="183"/>
        <v>14</v>
      </c>
      <c r="O221" s="998">
        <v>1138</v>
      </c>
      <c r="P221" s="693" t="s">
        <v>68</v>
      </c>
      <c r="Q221" s="68"/>
      <c r="R221" s="168"/>
      <c r="S221" s="168"/>
      <c r="T221" s="169"/>
      <c r="U221" s="461" t="e">
        <f t="shared" si="218"/>
        <v>#DIV/0!</v>
      </c>
      <c r="V221" s="461" t="e">
        <f t="shared" si="219"/>
        <v>#DIV/0!</v>
      </c>
      <c r="W221" s="462" t="e">
        <f t="shared" si="220"/>
        <v>#DIV/0!</v>
      </c>
      <c r="X221" s="68"/>
      <c r="Y221" s="68"/>
      <c r="Z221" s="68"/>
      <c r="AA221" s="68"/>
      <c r="AB221" s="68"/>
      <c r="AC221" s="79" t="str">
        <f t="shared" si="221"/>
        <v>3: 1,000㎡以上</v>
      </c>
      <c r="AD221" s="69"/>
      <c r="AE221" s="69" t="str">
        <f t="shared" si="222"/>
        <v/>
      </c>
      <c r="AF221" s="170"/>
      <c r="AG221" s="170"/>
      <c r="AH221" s="171"/>
      <c r="AI221" s="170"/>
      <c r="AJ221" s="170"/>
      <c r="AK221" s="170"/>
      <c r="AL221" s="172"/>
      <c r="AM221" s="172"/>
      <c r="AN221" s="172"/>
      <c r="AO221" s="172"/>
      <c r="AP221" s="173"/>
      <c r="AQ221" s="463" t="str">
        <f t="shared" si="223"/>
        <v/>
      </c>
      <c r="AR221" s="464"/>
      <c r="AS221" s="464"/>
      <c r="AT221" s="464"/>
      <c r="AU221" s="464"/>
      <c r="AV221" s="464"/>
      <c r="AW221" s="464"/>
      <c r="AX221" s="464"/>
      <c r="AY221" s="464"/>
      <c r="AZ221" s="464"/>
      <c r="BA221" s="464"/>
      <c r="BB221" s="68">
        <f t="shared" si="224"/>
        <v>9</v>
      </c>
      <c r="BC221" s="68"/>
      <c r="BD221" s="68">
        <f t="shared" si="225"/>
        <v>9</v>
      </c>
      <c r="BE221" s="69" t="e">
        <f t="shared" si="227"/>
        <v>#REF!</v>
      </c>
      <c r="BF221" s="146"/>
      <c r="BG221" s="465"/>
      <c r="BH221" s="466"/>
      <c r="BI221" s="174"/>
      <c r="BJ221" s="175"/>
      <c r="BK221" s="467"/>
      <c r="BL221" s="465"/>
      <c r="BM221" s="441" t="str">
        <f t="shared" si="226"/>
        <v/>
      </c>
      <c r="BN221" s="663" t="s">
        <v>68</v>
      </c>
      <c r="BO221" s="663">
        <v>2</v>
      </c>
      <c r="BP221" s="441" t="s">
        <v>2</v>
      </c>
      <c r="BQ221" s="441"/>
      <c r="BR221" s="663"/>
      <c r="BS221" s="663"/>
      <c r="BT221" s="663"/>
      <c r="BU221" s="663"/>
      <c r="BV221" s="663"/>
      <c r="BW221" s="663"/>
      <c r="BX221" s="663"/>
      <c r="BY221" s="663"/>
      <c r="BZ221" s="441" t="s">
        <v>1</v>
      </c>
      <c r="CA221" s="695"/>
      <c r="CB221" s="696"/>
      <c r="CC221" s="499"/>
      <c r="CD221" s="192">
        <v>1</v>
      </c>
      <c r="CE221" s="177" t="str">
        <f>IF($I221="","",IFERROR(INDEX(#REF!,MATCH('一覧（改訂後・学校空調は中規模で表示ver）'!$I172,#REF!,0),MATCH($CD$4,#REF!,0)),""))</f>
        <v/>
      </c>
      <c r="CF221" s="178" t="str">
        <f t="shared" si="179"/>
        <v/>
      </c>
      <c r="CG221" s="176" t="str">
        <f t="shared" si="185"/>
        <v/>
      </c>
      <c r="CH221" s="179"/>
      <c r="CI221" s="106" t="str">
        <f t="shared" si="186"/>
        <v/>
      </c>
      <c r="CJ221" s="75" t="str">
        <f>IF(OR($CI221="",$I221=""),"",INDEX(#REF!,MATCH($I221,#REF!,0),MATCH(CI$4,#REF!,0)))</f>
        <v/>
      </c>
      <c r="CK221" s="180" t="str">
        <f t="shared" si="187"/>
        <v/>
      </c>
      <c r="CL221" s="75">
        <v>1</v>
      </c>
      <c r="CM221" s="181" t="str">
        <f t="shared" si="202"/>
        <v/>
      </c>
      <c r="CN221" s="107" t="e">
        <f>IF(OR(O221="",TYPE(O221)&lt;&gt;1),"",IF(OR(BM221="",INDEX(#REF!,MATCH('一覧（改訂後・学校空調は中規模で表示ver）'!$Q172,#REF!,0),MATCH('一覧（改訂後・学校空調は中規模で表示ver）'!CN$4,#REF!,0))="",INDEX(#REF!,MATCH('一覧（改訂後・学校空調は中規模で表示ver）'!$Q172,#REF!,0),MATCH('一覧（改訂後・学校空調は中規模で表示ver）'!CN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N$4,#REF!,0))+$L221)))</f>
        <v>#REF!</v>
      </c>
      <c r="CO221" s="75" t="e">
        <f>IF(OR(CN221="",$I221=""),"",IF(AND(CN221&lt;&gt;"",$CI221=CN221),INDEX(#REF!,MATCH($I221,#REF!,0),MATCH(CN$4,#REF!,0))+35,INDEX(#REF!,MATCH($I221,#REF!,0),MATCH(CN$4,#REF!,0))))</f>
        <v>#REF!</v>
      </c>
      <c r="CP221" s="180" t="e">
        <f t="shared" si="203"/>
        <v>#REF!</v>
      </c>
      <c r="CQ221" s="75">
        <v>1</v>
      </c>
      <c r="CR221" s="181" t="e">
        <f t="shared" si="204"/>
        <v>#REF!</v>
      </c>
      <c r="CS221" s="107" t="e">
        <f>IF(OR(O221="",TYPE(O221)&lt;&gt;1),"",IF(OR(BM221="",INDEX(#REF!,MATCH('一覧（改訂後・学校空調は中規模で表示ver）'!Q172,#REF!,0),MATCH(CS$4,#REF!,0))="",INDEX(#REF!,MATCH('一覧（改訂後・学校空調は中規模で表示ver）'!Q172,#REF!,0),MATCH(CS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S$4,#REF!,0))+$L221)))</f>
        <v>#REF!</v>
      </c>
      <c r="CT221" s="75" t="e">
        <f>IF(OR(CS221="",$I221=""),"",IF(BL221="中規模のみで残存維持",IF(AND($CI221=CS221,CS221&lt;&gt;""),INDEX(#REF!,MATCH($I221,#REF!,0),MATCH(CN$4,#REF!,0))+35,INDEX(#REF!,MATCH($I221,#REF!,0),MATCH(CN$4,#REF!,0))),IF(AND($CI221=CS221,CS221&lt;&gt;""),INDEX(#REF!,MATCH($I221,#REF!,0),MATCH(CI$4,#REF!,0))+35,INDEX(#REF!,MATCH($I221,#REF!,0),MATCH(CS$4,#REF!,0)))))</f>
        <v>#REF!</v>
      </c>
      <c r="CU221" s="180" t="e">
        <f t="shared" si="188"/>
        <v>#REF!</v>
      </c>
      <c r="CV221" s="75">
        <v>1</v>
      </c>
      <c r="CW221" s="181" t="e">
        <f t="shared" si="180"/>
        <v>#REF!</v>
      </c>
      <c r="CX221" s="107" t="e">
        <f>IF(OR(O221="",TYPE(O221)&lt;&gt;1),"",IF(OR(BM221="",,INDEX(#REF!,MATCH('一覧（改訂後・学校空調は中規模で表示ver）'!$Q172,#REF!,0),MATCH('一覧（改訂後・学校空調は中規模で表示ver）'!CX$4,#REF!,0))="",INDEX(#REF!,MATCH('一覧（改訂後・学校空調は中規模で表示ver）'!$Q172,#REF!,0),MATCH('一覧（改訂後・学校空調は中規模で表示ver）'!CX$4,#REF!,0))+L221&gt;=BM221),"",IF(OR(BL221="事後保全対応で更新",BL221="事後保全のみ更新せず"),"",INDEX(#REF!,MATCH('一覧（改訂後・学校空調は中規模で表示ver）'!$Q172,#REF!,0),MATCH('一覧（改訂後・学校空調は中規模で表示ver）'!CX$4,#REF!,0))+L221)))</f>
        <v>#REF!</v>
      </c>
      <c r="CY221" s="75" t="e">
        <f>IF(OR(CX221="",$I221=""),"",IF(AND(CX221&lt;&gt;"",$CI221=CX221),INDEX(#REF!,MATCH($I221,#REF!,0),MATCH(CI$4,#REF!,0))+35,INDEX(#REF!,MATCH($I221,#REF!,0),MATCH(CX$4,#REF!,0))))</f>
        <v>#REF!</v>
      </c>
      <c r="CZ221" s="180" t="e">
        <f t="shared" si="205"/>
        <v>#REF!</v>
      </c>
      <c r="DA221" s="75">
        <v>1</v>
      </c>
      <c r="DB221" s="182" t="e">
        <f t="shared" si="206"/>
        <v>#REF!</v>
      </c>
      <c r="DC221" s="109" t="str">
        <f t="shared" si="189"/>
        <v/>
      </c>
      <c r="DD221" s="76" t="str">
        <f t="shared" si="200"/>
        <v/>
      </c>
      <c r="DE221" s="82">
        <v>1</v>
      </c>
      <c r="DF221" s="183" t="str">
        <f t="shared" si="190"/>
        <v/>
      </c>
      <c r="DG221" s="85" t="str">
        <f>IF($DC221="","",INDEX(#REF!,MATCH($I221,#REF!,0),MATCH(DC$4,#REF!,0)))</f>
        <v/>
      </c>
      <c r="DH221" s="184" t="str">
        <f t="shared" si="207"/>
        <v/>
      </c>
      <c r="DI221" s="77">
        <v>3</v>
      </c>
      <c r="DJ221" s="185" t="str">
        <f t="shared" si="208"/>
        <v/>
      </c>
      <c r="DK221" s="78" t="str">
        <f t="shared" si="209"/>
        <v/>
      </c>
      <c r="DL221" s="75" t="str">
        <f>IF(OR(DK221="",$I221=""),"",IF(AND(DK221&lt;&gt;"",$CI221=DK221),INDEX(#REF!,MATCH($I221,#REF!,0),MATCH(DL$4,#REF!,0))+35,INDEX(#REF!,MATCH($I221,#REF!,0),MATCH(DL$4,#REF!,0))))</f>
        <v/>
      </c>
      <c r="DM221" s="180" t="str">
        <f t="shared" si="210"/>
        <v/>
      </c>
      <c r="DN221" s="75">
        <v>1</v>
      </c>
      <c r="DO221" s="181" t="str">
        <f t="shared" si="211"/>
        <v/>
      </c>
      <c r="DP221" s="78" t="str">
        <f t="shared" si="212"/>
        <v/>
      </c>
      <c r="DQ221" s="75" t="str">
        <f>IF(OR(DP221="",$I221=""),"",IF(AND($BM221=DP221,DP221&lt;&gt;""),INDEX(#REF!,MATCH($I221,#REF!,0),MATCH(DQ$4,#REF!,0))+35,INDEX(#REF!,MATCH($I221,#REF!,0),MATCH(DQ$4,#REF!,0))))</f>
        <v/>
      </c>
      <c r="DR221" s="180" t="str">
        <f t="shared" si="213"/>
        <v/>
      </c>
      <c r="DS221" s="75">
        <v>1</v>
      </c>
      <c r="DT221" s="181" t="str">
        <f t="shared" si="214"/>
        <v/>
      </c>
      <c r="DU221" s="78" t="str">
        <f t="shared" si="215"/>
        <v/>
      </c>
      <c r="DV221" s="75" t="str">
        <f>IF(OR(DU221="",$I221=""),"",IF(AND(DU221&lt;&gt;"",$CI221=DU221),INDEX(#REF!,MATCH($I221,#REF!,0),MATCH(DV$4,#REF!,0))+35,INDEX(#REF!,MATCH($I221,#REF!,0),MATCH(DV$4,#REF!,0))))</f>
        <v/>
      </c>
      <c r="DW221" s="180" t="str">
        <f t="shared" si="216"/>
        <v/>
      </c>
      <c r="DX221" s="75">
        <v>1</v>
      </c>
      <c r="DY221" s="154" t="str">
        <f t="shared" si="217"/>
        <v/>
      </c>
      <c r="DZ221" s="937"/>
      <c r="EA221" s="812"/>
      <c r="EB221" s="808"/>
      <c r="EC221" s="808"/>
      <c r="ED221" s="816"/>
      <c r="EE221" s="855"/>
      <c r="EF221" s="791"/>
      <c r="EG221" s="792"/>
      <c r="EH221" s="792"/>
      <c r="EI221" s="792"/>
      <c r="EJ221" s="790"/>
      <c r="EK221" s="791"/>
      <c r="EL221" s="792"/>
      <c r="EM221" s="758" t="s">
        <v>626</v>
      </c>
      <c r="EN221" s="758" t="s">
        <v>626</v>
      </c>
      <c r="EO221" s="789"/>
      <c r="EP221" s="787"/>
      <c r="EQ221" s="788"/>
      <c r="ER221" s="788"/>
      <c r="ES221" s="788"/>
      <c r="ET221" s="789"/>
      <c r="EU221" s="787"/>
      <c r="EV221" s="788"/>
      <c r="EW221" s="788"/>
      <c r="EX221" s="788"/>
      <c r="EY221" s="789"/>
      <c r="EZ221" s="787"/>
      <c r="FA221" s="788"/>
      <c r="FB221" s="788"/>
      <c r="FC221" s="788"/>
      <c r="FD221" s="789"/>
      <c r="FE221" s="787"/>
      <c r="FF221" s="767" t="s">
        <v>623</v>
      </c>
      <c r="FG221" s="767" t="s">
        <v>623</v>
      </c>
      <c r="FH221" s="767" t="s">
        <v>623</v>
      </c>
      <c r="FI221" s="830" t="s">
        <v>623</v>
      </c>
      <c r="FJ221" s="868"/>
      <c r="FK221" s="792"/>
      <c r="FL221" s="788"/>
      <c r="FM221" s="788"/>
      <c r="FN221" s="915"/>
      <c r="FO221" s="210"/>
      <c r="FP221" s="43"/>
      <c r="FQ221" s="43"/>
      <c r="FR221" s="55" t="str">
        <f t="shared" si="191"/>
        <v/>
      </c>
      <c r="FS221" s="43"/>
      <c r="FT221" s="56" t="str">
        <f>IF(AR221="","",INDEX($FZ$2:$GD$2,2,MATCH(AR221,#REF!,0)))</f>
        <v/>
      </c>
      <c r="FU221" s="57" t="str">
        <f>IF(AS221="","",INDEX($FZ$2:$GD$2,2,MATCH(AS221,#REF!,0)))</f>
        <v/>
      </c>
      <c r="FV221" s="57" t="str">
        <f>IF(AT221="","",INDEX($FZ$2:$GD$2,2,MATCH(AT221,#REF!,0)))</f>
        <v/>
      </c>
      <c r="FW221" s="57" t="str">
        <f>IF(AU221="","",INDEX($FZ$2:$GD$2,2,MATCH(AU221,#REF!,0)))</f>
        <v/>
      </c>
      <c r="FX221" s="57" t="str">
        <f>IF(AV221="","",INDEX($FZ$2:$GD$2,2,MATCH(AV221,#REF!,0)))</f>
        <v/>
      </c>
      <c r="FY221" s="57" t="str">
        <f>IF(AW221="","",INDEX($FZ$2:$GD$2,2,MATCH(AW221,#REF!,0)))</f>
        <v/>
      </c>
      <c r="FZ221" s="57" t="str">
        <f>IF(AX221="","",INDEX($FZ$2:$GD$2,2,MATCH(AX221,#REF!,0)))</f>
        <v/>
      </c>
      <c r="GA221" s="57" t="str">
        <f>IF(AY221="","",INDEX($FZ$2:$GD$2,2,MATCH(AY221,#REF!,0)))</f>
        <v/>
      </c>
      <c r="GB221" s="57" t="str">
        <f>IF(AZ221="","",INDEX($FZ$2:$GD$2,2,MATCH(AZ221,#REF!,0)))</f>
        <v/>
      </c>
      <c r="GC221" s="58" t="str">
        <f>IF(BA221="","",INDEX($FZ$2:$GD$2,2,MATCH(BA221,#REF!,0)))</f>
        <v/>
      </c>
      <c r="GD221" s="59" t="e">
        <f>SUMPRODUCT(FT221:GC221,#REF!)</f>
        <v>#REF!</v>
      </c>
      <c r="GE221" s="43"/>
      <c r="GF221" s="88" t="str">
        <f t="shared" si="192"/>
        <v/>
      </c>
      <c r="GG221" s="88" t="e">
        <f t="shared" si="193"/>
        <v>#REF!</v>
      </c>
      <c r="GH221" s="88" t="e">
        <f t="shared" si="194"/>
        <v>#REF!</v>
      </c>
      <c r="GI221" s="87" t="e">
        <f t="shared" si="195"/>
        <v>#REF!</v>
      </c>
      <c r="GJ221" s="87" t="str">
        <f t="shared" si="196"/>
        <v/>
      </c>
      <c r="GK221" s="87" t="str">
        <f t="shared" si="197"/>
        <v/>
      </c>
      <c r="GL221" s="87" t="str">
        <f t="shared" si="198"/>
        <v/>
      </c>
      <c r="GM221" s="87" t="str">
        <f t="shared" si="199"/>
        <v/>
      </c>
    </row>
    <row r="222" spans="1:195" s="13" customFormat="1" ht="22.5" customHeight="1">
      <c r="A222" s="1014"/>
      <c r="B222" s="166"/>
      <c r="C222" s="494"/>
      <c r="D222" s="660" t="s">
        <v>374</v>
      </c>
      <c r="E222" s="991" t="s">
        <v>289</v>
      </c>
      <c r="F222" s="688"/>
      <c r="G222" s="688"/>
      <c r="H222" s="688">
        <v>1</v>
      </c>
      <c r="I222" s="663" t="s">
        <v>358</v>
      </c>
      <c r="J222" s="167"/>
      <c r="K222" s="165"/>
      <c r="L222" s="665">
        <v>1991</v>
      </c>
      <c r="M222" s="167" t="str">
        <f t="shared" si="201"/>
        <v>平3</v>
      </c>
      <c r="N222" s="665">
        <f t="shared" si="183"/>
        <v>29</v>
      </c>
      <c r="O222" s="998">
        <v>87</v>
      </c>
      <c r="P222" s="693" t="s">
        <v>91</v>
      </c>
      <c r="Q222" s="68"/>
      <c r="R222" s="168"/>
      <c r="S222" s="168"/>
      <c r="T222" s="169"/>
      <c r="U222" s="461" t="e">
        <f t="shared" si="218"/>
        <v>#DIV/0!</v>
      </c>
      <c r="V222" s="461" t="e">
        <f t="shared" si="219"/>
        <v>#DIV/0!</v>
      </c>
      <c r="W222" s="462" t="e">
        <f t="shared" si="220"/>
        <v>#DIV/0!</v>
      </c>
      <c r="X222" s="68"/>
      <c r="Y222" s="68"/>
      <c r="Z222" s="68"/>
      <c r="AA222" s="68"/>
      <c r="AB222" s="68"/>
      <c r="AC222" s="79" t="str">
        <f t="shared" si="221"/>
        <v>7: 100㎡未満</v>
      </c>
      <c r="AD222" s="69"/>
      <c r="AE222" s="69" t="str">
        <f t="shared" si="222"/>
        <v/>
      </c>
      <c r="AF222" s="170"/>
      <c r="AG222" s="170"/>
      <c r="AH222" s="171"/>
      <c r="AI222" s="170"/>
      <c r="AJ222" s="170"/>
      <c r="AK222" s="170"/>
      <c r="AL222" s="172"/>
      <c r="AM222" s="172"/>
      <c r="AN222" s="172"/>
      <c r="AO222" s="172"/>
      <c r="AP222" s="173"/>
      <c r="AQ222" s="463" t="str">
        <f t="shared" si="223"/>
        <v/>
      </c>
      <c r="AR222" s="464"/>
      <c r="AS222" s="464"/>
      <c r="AT222" s="464"/>
      <c r="AU222" s="464"/>
      <c r="AV222" s="464"/>
      <c r="AW222" s="464"/>
      <c r="AX222" s="464"/>
      <c r="AY222" s="464"/>
      <c r="AZ222" s="464"/>
      <c r="BA222" s="464"/>
      <c r="BB222" s="68">
        <f t="shared" si="224"/>
        <v>24</v>
      </c>
      <c r="BC222" s="68"/>
      <c r="BD222" s="68">
        <f t="shared" si="225"/>
        <v>24</v>
      </c>
      <c r="BE222" s="69" t="e">
        <f t="shared" si="227"/>
        <v>#REF!</v>
      </c>
      <c r="BF222" s="146"/>
      <c r="BG222" s="465"/>
      <c r="BH222" s="466"/>
      <c r="BI222" s="174"/>
      <c r="BJ222" s="175"/>
      <c r="BK222" s="467"/>
      <c r="BL222" s="465"/>
      <c r="BM222" s="441" t="str">
        <f t="shared" si="226"/>
        <v/>
      </c>
      <c r="BN222" s="663" t="s">
        <v>91</v>
      </c>
      <c r="BO222" s="663">
        <v>1</v>
      </c>
      <c r="BP222" s="441" t="s">
        <v>0</v>
      </c>
      <c r="BQ222" s="441"/>
      <c r="BR222" s="663"/>
      <c r="BS222" s="663"/>
      <c r="BT222" s="663"/>
      <c r="BU222" s="663"/>
      <c r="BV222" s="663"/>
      <c r="BW222" s="663"/>
      <c r="BX222" s="663"/>
      <c r="BY222" s="663"/>
      <c r="BZ222" s="441" t="s">
        <v>1</v>
      </c>
      <c r="CA222" s="695"/>
      <c r="CB222" s="696"/>
      <c r="CC222" s="499"/>
      <c r="CD222" s="192">
        <v>1</v>
      </c>
      <c r="CE222" s="177" t="str">
        <f>IF($I222="","",IFERROR(INDEX(#REF!,MATCH('一覧（改訂後・学校空調は中規模で表示ver）'!$I174,#REF!,0),MATCH($CD$4,#REF!,0)),""))</f>
        <v/>
      </c>
      <c r="CF222" s="178" t="str">
        <f t="shared" si="179"/>
        <v/>
      </c>
      <c r="CG222" s="176" t="str">
        <f t="shared" si="185"/>
        <v/>
      </c>
      <c r="CH222" s="179"/>
      <c r="CI222" s="106" t="str">
        <f t="shared" si="186"/>
        <v/>
      </c>
      <c r="CJ222" s="75" t="str">
        <f>IF(OR($CI222="",$I222=""),"",INDEX(#REF!,MATCH($I222,#REF!,0),MATCH(CI$4,#REF!,0)))</f>
        <v/>
      </c>
      <c r="CK222" s="180" t="str">
        <f t="shared" si="187"/>
        <v/>
      </c>
      <c r="CL222" s="75">
        <v>1</v>
      </c>
      <c r="CM222" s="181" t="str">
        <f t="shared" si="202"/>
        <v/>
      </c>
      <c r="CN222" s="107" t="e">
        <f>IF(OR(O222="",TYPE(O222)&lt;&gt;1),"",IF(OR(BM222="",INDEX(#REF!,MATCH('一覧（改訂後・学校空調は中規模で表示ver）'!$Q174,#REF!,0),MATCH('一覧（改訂後・学校空調は中規模で表示ver）'!CN$4,#REF!,0))="",INDEX(#REF!,MATCH('一覧（改訂後・学校空調は中規模で表示ver）'!$Q174,#REF!,0),MATCH('一覧（改訂後・学校空調は中規模で表示ver）'!CN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N$4,#REF!,0))+$L222)))</f>
        <v>#REF!</v>
      </c>
      <c r="CO222" s="75" t="e">
        <f>IF(OR(CN222="",$I222=""),"",IF(AND(CN222&lt;&gt;"",$CI222=CN222),INDEX(#REF!,MATCH($I222,#REF!,0),MATCH(CN$4,#REF!,0))+35,INDEX(#REF!,MATCH($I222,#REF!,0),MATCH(CN$4,#REF!,0))))</f>
        <v>#REF!</v>
      </c>
      <c r="CP222" s="180" t="e">
        <f t="shared" si="203"/>
        <v>#REF!</v>
      </c>
      <c r="CQ222" s="75">
        <v>1</v>
      </c>
      <c r="CR222" s="181" t="e">
        <f t="shared" si="204"/>
        <v>#REF!</v>
      </c>
      <c r="CS222" s="107" t="e">
        <f>IF(OR(O222="",TYPE(O222)&lt;&gt;1),"",IF(OR(BM222="",INDEX(#REF!,MATCH('一覧（改訂後・学校空調は中規模で表示ver）'!Q174,#REF!,0),MATCH(CS$4,#REF!,0))="",INDEX(#REF!,MATCH('一覧（改訂後・学校空調は中規模で表示ver）'!Q174,#REF!,0),MATCH(CS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S$4,#REF!,0))+$L222)))</f>
        <v>#REF!</v>
      </c>
      <c r="CT222" s="75" t="e">
        <f>IF(OR(CS222="",$I222=""),"",IF(BL222="中規模のみで残存維持",IF(AND($CI222=CS222,CS222&lt;&gt;""),INDEX(#REF!,MATCH($I222,#REF!,0),MATCH(CN$4,#REF!,0))+35,INDEX(#REF!,MATCH($I222,#REF!,0),MATCH(CN$4,#REF!,0))),IF(AND($CI222=CS222,CS222&lt;&gt;""),INDEX(#REF!,MATCH($I222,#REF!,0),MATCH(CI$4,#REF!,0))+35,INDEX(#REF!,MATCH($I222,#REF!,0),MATCH(CS$4,#REF!,0)))))</f>
        <v>#REF!</v>
      </c>
      <c r="CU222" s="180" t="e">
        <f t="shared" si="188"/>
        <v>#REF!</v>
      </c>
      <c r="CV222" s="75">
        <v>1</v>
      </c>
      <c r="CW222" s="181" t="e">
        <f t="shared" si="180"/>
        <v>#REF!</v>
      </c>
      <c r="CX222" s="107" t="e">
        <f>IF(OR(O222="",TYPE(O222)&lt;&gt;1),"",IF(OR(BM222="",,INDEX(#REF!,MATCH('一覧（改訂後・学校空調は中規模で表示ver）'!$Q174,#REF!,0),MATCH('一覧（改訂後・学校空調は中規模で表示ver）'!CX$4,#REF!,0))="",INDEX(#REF!,MATCH('一覧（改訂後・学校空調は中規模で表示ver）'!$Q174,#REF!,0),MATCH('一覧（改訂後・学校空調は中規模で表示ver）'!CX$4,#REF!,0))+L222&gt;=BM222),"",IF(OR(BL222="事後保全対応で更新",BL222="事後保全のみ更新せず"),"",INDEX(#REF!,MATCH('一覧（改訂後・学校空調は中規模で表示ver）'!$Q174,#REF!,0),MATCH('一覧（改訂後・学校空調は中規模で表示ver）'!CX$4,#REF!,0))+L222)))</f>
        <v>#REF!</v>
      </c>
      <c r="CY222" s="75" t="e">
        <f>IF(OR(CX222="",$I222=""),"",IF(AND(CX222&lt;&gt;"",$CI222=CX222),INDEX(#REF!,MATCH($I222,#REF!,0),MATCH(CI$4,#REF!,0))+35,INDEX(#REF!,MATCH($I222,#REF!,0),MATCH(CX$4,#REF!,0))))</f>
        <v>#REF!</v>
      </c>
      <c r="CZ222" s="180" t="e">
        <f t="shared" si="205"/>
        <v>#REF!</v>
      </c>
      <c r="DA222" s="75">
        <v>1</v>
      </c>
      <c r="DB222" s="182" t="e">
        <f t="shared" si="206"/>
        <v>#REF!</v>
      </c>
      <c r="DC222" s="109" t="str">
        <f t="shared" si="189"/>
        <v/>
      </c>
      <c r="DD222" s="76" t="str">
        <f t="shared" si="200"/>
        <v/>
      </c>
      <c r="DE222" s="82">
        <v>1</v>
      </c>
      <c r="DF222" s="183" t="str">
        <f t="shared" si="190"/>
        <v/>
      </c>
      <c r="DG222" s="85" t="str">
        <f>IF($DC222="","",INDEX(#REF!,MATCH($I222,#REF!,0),MATCH(DC$4,#REF!,0)))</f>
        <v/>
      </c>
      <c r="DH222" s="184" t="str">
        <f t="shared" si="207"/>
        <v/>
      </c>
      <c r="DI222" s="77">
        <v>3</v>
      </c>
      <c r="DJ222" s="185" t="str">
        <f t="shared" si="208"/>
        <v/>
      </c>
      <c r="DK222" s="78" t="str">
        <f t="shared" si="209"/>
        <v/>
      </c>
      <c r="DL222" s="75" t="str">
        <f>IF(OR(DK222="",$I222=""),"",IF(AND(DK222&lt;&gt;"",$CI222=DK222),INDEX(#REF!,MATCH($I222,#REF!,0),MATCH(DL$4,#REF!,0))+35,INDEX(#REF!,MATCH($I222,#REF!,0),MATCH(DL$4,#REF!,0))))</f>
        <v/>
      </c>
      <c r="DM222" s="180" t="str">
        <f t="shared" si="210"/>
        <v/>
      </c>
      <c r="DN222" s="75">
        <v>1</v>
      </c>
      <c r="DO222" s="181" t="str">
        <f t="shared" si="211"/>
        <v/>
      </c>
      <c r="DP222" s="78" t="str">
        <f t="shared" si="212"/>
        <v/>
      </c>
      <c r="DQ222" s="75" t="str">
        <f>IF(OR(DP222="",$I222=""),"",IF(AND($BM222=DP222,DP222&lt;&gt;""),INDEX(#REF!,MATCH($I222,#REF!,0),MATCH(DQ$4,#REF!,0))+35,INDEX(#REF!,MATCH($I222,#REF!,0),MATCH(DQ$4,#REF!,0))))</f>
        <v/>
      </c>
      <c r="DR222" s="180" t="str">
        <f t="shared" si="213"/>
        <v/>
      </c>
      <c r="DS222" s="75">
        <v>1</v>
      </c>
      <c r="DT222" s="181" t="str">
        <f t="shared" si="214"/>
        <v/>
      </c>
      <c r="DU222" s="78" t="str">
        <f t="shared" si="215"/>
        <v/>
      </c>
      <c r="DV222" s="75" t="str">
        <f>IF(OR(DU222="",$I222=""),"",IF(AND(DU222&lt;&gt;"",$CI222=DU222),INDEX(#REF!,MATCH($I222,#REF!,0),MATCH(DV$4,#REF!,0))+35,INDEX(#REF!,MATCH($I222,#REF!,0),MATCH(DV$4,#REF!,0))))</f>
        <v/>
      </c>
      <c r="DW222" s="180" t="str">
        <f t="shared" si="216"/>
        <v/>
      </c>
      <c r="DX222" s="75">
        <v>1</v>
      </c>
      <c r="DY222" s="154" t="str">
        <f t="shared" si="217"/>
        <v/>
      </c>
      <c r="DZ222" s="937"/>
      <c r="EA222" s="812"/>
      <c r="EB222" s="808"/>
      <c r="EC222" s="808"/>
      <c r="ED222" s="792"/>
      <c r="EE222" s="855"/>
      <c r="EF222" s="791"/>
      <c r="EG222" s="792"/>
      <c r="EH222" s="792"/>
      <c r="EI222" s="792"/>
      <c r="EJ222" s="790"/>
      <c r="EK222" s="791"/>
      <c r="EL222" s="792"/>
      <c r="EM222" s="792"/>
      <c r="EN222" s="788"/>
      <c r="EO222" s="789"/>
      <c r="EP222" s="787"/>
      <c r="EQ222" s="788"/>
      <c r="ER222" s="788"/>
      <c r="ES222" s="788"/>
      <c r="ET222" s="789"/>
      <c r="EU222" s="787"/>
      <c r="EV222" s="788"/>
      <c r="EW222" s="792"/>
      <c r="EX222" s="792"/>
      <c r="EY222" s="789"/>
      <c r="EZ222" s="787"/>
      <c r="FA222" s="788"/>
      <c r="FB222" s="788"/>
      <c r="FC222" s="788"/>
      <c r="FD222" s="789"/>
      <c r="FE222" s="787"/>
      <c r="FF222" s="788"/>
      <c r="FG222" s="788"/>
      <c r="FH222" s="788"/>
      <c r="FI222" s="789"/>
      <c r="FJ222" s="867"/>
      <c r="FK222" s="792"/>
      <c r="FL222" s="788"/>
      <c r="FM222" s="788"/>
      <c r="FN222" s="915"/>
      <c r="FO222" s="210"/>
      <c r="FP222" s="43"/>
      <c r="FQ222" s="43"/>
      <c r="FR222" s="55" t="str">
        <f t="shared" si="191"/>
        <v/>
      </c>
      <c r="FS222" s="43"/>
      <c r="FT222" s="56" t="str">
        <f>IF(AR222="","",INDEX($FZ$2:$GD$2,2,MATCH(AR222,#REF!,0)))</f>
        <v/>
      </c>
      <c r="FU222" s="57" t="str">
        <f>IF(AS222="","",INDEX($FZ$2:$GD$2,2,MATCH(AS222,#REF!,0)))</f>
        <v/>
      </c>
      <c r="FV222" s="57" t="str">
        <f>IF(AT222="","",INDEX($FZ$2:$GD$2,2,MATCH(AT222,#REF!,0)))</f>
        <v/>
      </c>
      <c r="FW222" s="57" t="str">
        <f>IF(AU222="","",INDEX($FZ$2:$GD$2,2,MATCH(AU222,#REF!,0)))</f>
        <v/>
      </c>
      <c r="FX222" s="57" t="str">
        <f>IF(AV222="","",INDEX($FZ$2:$GD$2,2,MATCH(AV222,#REF!,0)))</f>
        <v/>
      </c>
      <c r="FY222" s="57" t="str">
        <f>IF(AW222="","",INDEX($FZ$2:$GD$2,2,MATCH(AW222,#REF!,0)))</f>
        <v/>
      </c>
      <c r="FZ222" s="57" t="str">
        <f>IF(AX222="","",INDEX($FZ$2:$GD$2,2,MATCH(AX222,#REF!,0)))</f>
        <v/>
      </c>
      <c r="GA222" s="57" t="str">
        <f>IF(AY222="","",INDEX($FZ$2:$GD$2,2,MATCH(AY222,#REF!,0)))</f>
        <v/>
      </c>
      <c r="GB222" s="57" t="str">
        <f>IF(AZ222="","",INDEX($FZ$2:$GD$2,2,MATCH(AZ222,#REF!,0)))</f>
        <v/>
      </c>
      <c r="GC222" s="58" t="str">
        <f>IF(BA222="","",INDEX($FZ$2:$GD$2,2,MATCH(BA222,#REF!,0)))</f>
        <v/>
      </c>
      <c r="GD222" s="59" t="e">
        <f>SUMPRODUCT(FT222:GC222,#REF!)</f>
        <v>#REF!</v>
      </c>
      <c r="GE222" s="43"/>
      <c r="GF222" s="88" t="str">
        <f t="shared" si="192"/>
        <v/>
      </c>
      <c r="GG222" s="88" t="e">
        <f t="shared" si="193"/>
        <v>#REF!</v>
      </c>
      <c r="GH222" s="88" t="e">
        <f t="shared" si="194"/>
        <v>#REF!</v>
      </c>
      <c r="GI222" s="87" t="e">
        <f t="shared" si="195"/>
        <v>#REF!</v>
      </c>
      <c r="GJ222" s="87" t="str">
        <f t="shared" si="196"/>
        <v/>
      </c>
      <c r="GK222" s="87" t="str">
        <f t="shared" si="197"/>
        <v/>
      </c>
      <c r="GL222" s="87" t="str">
        <f t="shared" si="198"/>
        <v/>
      </c>
      <c r="GM222" s="87" t="str">
        <f t="shared" si="199"/>
        <v/>
      </c>
    </row>
    <row r="223" spans="1:195" s="13" customFormat="1" ht="22.5" customHeight="1">
      <c r="A223" s="1014"/>
      <c r="B223" s="166"/>
      <c r="C223" s="494"/>
      <c r="D223" s="660" t="s">
        <v>374</v>
      </c>
      <c r="E223" s="991" t="s">
        <v>290</v>
      </c>
      <c r="F223" s="688">
        <v>1</v>
      </c>
      <c r="G223" s="688">
        <v>1</v>
      </c>
      <c r="H223" s="688">
        <v>1</v>
      </c>
      <c r="I223" s="663" t="s">
        <v>358</v>
      </c>
      <c r="J223" s="167"/>
      <c r="K223" s="165"/>
      <c r="L223" s="662">
        <v>2004</v>
      </c>
      <c r="M223" s="167" t="str">
        <f t="shared" si="201"/>
        <v>平16</v>
      </c>
      <c r="N223" s="665">
        <f t="shared" si="183"/>
        <v>16</v>
      </c>
      <c r="O223" s="998">
        <v>2371</v>
      </c>
      <c r="P223" s="693" t="s">
        <v>70</v>
      </c>
      <c r="Q223" s="68"/>
      <c r="R223" s="168"/>
      <c r="S223" s="168"/>
      <c r="T223" s="169"/>
      <c r="U223" s="461" t="e">
        <f t="shared" si="218"/>
        <v>#DIV/0!</v>
      </c>
      <c r="V223" s="461" t="e">
        <f t="shared" si="219"/>
        <v>#DIV/0!</v>
      </c>
      <c r="W223" s="462" t="e">
        <f t="shared" si="220"/>
        <v>#DIV/0!</v>
      </c>
      <c r="X223" s="68"/>
      <c r="Y223" s="68"/>
      <c r="Z223" s="68"/>
      <c r="AA223" s="68"/>
      <c r="AB223" s="68"/>
      <c r="AC223" s="79" t="str">
        <f t="shared" si="221"/>
        <v>3: 1,000㎡以上</v>
      </c>
      <c r="AD223" s="69"/>
      <c r="AE223" s="69" t="str">
        <f t="shared" si="222"/>
        <v/>
      </c>
      <c r="AF223" s="170"/>
      <c r="AG223" s="170"/>
      <c r="AH223" s="171"/>
      <c r="AI223" s="170"/>
      <c r="AJ223" s="170"/>
      <c r="AK223" s="170"/>
      <c r="AL223" s="172"/>
      <c r="AM223" s="172"/>
      <c r="AN223" s="172"/>
      <c r="AO223" s="172"/>
      <c r="AP223" s="173"/>
      <c r="AQ223" s="463" t="str">
        <f t="shared" si="223"/>
        <v/>
      </c>
      <c r="AR223" s="464"/>
      <c r="AS223" s="464"/>
      <c r="AT223" s="464"/>
      <c r="AU223" s="464"/>
      <c r="AV223" s="464"/>
      <c r="AW223" s="464"/>
      <c r="AX223" s="464"/>
      <c r="AY223" s="464"/>
      <c r="AZ223" s="464"/>
      <c r="BA223" s="464"/>
      <c r="BB223" s="68">
        <f t="shared" si="224"/>
        <v>11</v>
      </c>
      <c r="BC223" s="68"/>
      <c r="BD223" s="68">
        <f t="shared" si="225"/>
        <v>11</v>
      </c>
      <c r="BE223" s="69" t="e">
        <f t="shared" si="227"/>
        <v>#REF!</v>
      </c>
      <c r="BF223" s="146"/>
      <c r="BG223" s="465"/>
      <c r="BH223" s="466"/>
      <c r="BI223" s="174"/>
      <c r="BJ223" s="175"/>
      <c r="BK223" s="467"/>
      <c r="BL223" s="465"/>
      <c r="BM223" s="441" t="str">
        <f t="shared" si="226"/>
        <v/>
      </c>
      <c r="BN223" s="663" t="s">
        <v>70</v>
      </c>
      <c r="BO223" s="663">
        <v>2</v>
      </c>
      <c r="BP223" s="441"/>
      <c r="BQ223" s="441"/>
      <c r="BR223" s="663"/>
      <c r="BS223" s="663"/>
      <c r="BT223" s="663"/>
      <c r="BU223" s="663"/>
      <c r="BV223" s="663"/>
      <c r="BW223" s="663"/>
      <c r="BX223" s="663"/>
      <c r="BY223" s="663"/>
      <c r="BZ223" s="441"/>
      <c r="CA223" s="695"/>
      <c r="CB223" s="696"/>
      <c r="CC223" s="499"/>
      <c r="CD223" s="192">
        <v>1</v>
      </c>
      <c r="CE223" s="177" t="str">
        <f>IF($I223="","",IFERROR(INDEX(#REF!,MATCH('一覧（改訂後・学校空調は中規模で表示ver）'!$I175,#REF!,0),MATCH($CD$4,#REF!,0)),""))</f>
        <v/>
      </c>
      <c r="CF223" s="178" t="str">
        <f t="shared" si="179"/>
        <v/>
      </c>
      <c r="CG223" s="176" t="str">
        <f t="shared" si="185"/>
        <v/>
      </c>
      <c r="CH223" s="179"/>
      <c r="CI223" s="106" t="str">
        <f t="shared" si="186"/>
        <v/>
      </c>
      <c r="CJ223" s="75" t="str">
        <f>IF(OR($CI223="",$I223=""),"",INDEX(#REF!,MATCH($I223,#REF!,0),MATCH(CI$4,#REF!,0)))</f>
        <v/>
      </c>
      <c r="CK223" s="180" t="str">
        <f t="shared" si="187"/>
        <v/>
      </c>
      <c r="CL223" s="75">
        <v>1</v>
      </c>
      <c r="CM223" s="181" t="str">
        <f t="shared" si="202"/>
        <v/>
      </c>
      <c r="CN223" s="107" t="e">
        <f>IF(OR(O223="",TYPE(O223)&lt;&gt;1),"",IF(OR(BM223="",INDEX(#REF!,MATCH('一覧（改訂後・学校空調は中規模で表示ver）'!$Q175,#REF!,0),MATCH('一覧（改訂後・学校空調は中規模で表示ver）'!CN$4,#REF!,0))="",INDEX(#REF!,MATCH('一覧（改訂後・学校空調は中規模で表示ver）'!$Q175,#REF!,0),MATCH('一覧（改訂後・学校空調は中規模で表示ver）'!CN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N$4,#REF!,0))+$L223)))</f>
        <v>#REF!</v>
      </c>
      <c r="CO223" s="75" t="e">
        <f>IF(OR(CN223="",$I223=""),"",IF(AND(CN223&lt;&gt;"",$CI223=CN223),INDEX(#REF!,MATCH($I223,#REF!,0),MATCH(CN$4,#REF!,0))+35,INDEX(#REF!,MATCH($I223,#REF!,0),MATCH(CN$4,#REF!,0))))</f>
        <v>#REF!</v>
      </c>
      <c r="CP223" s="180" t="e">
        <f t="shared" si="203"/>
        <v>#REF!</v>
      </c>
      <c r="CQ223" s="75">
        <v>1</v>
      </c>
      <c r="CR223" s="181" t="e">
        <f t="shared" si="204"/>
        <v>#REF!</v>
      </c>
      <c r="CS223" s="107" t="e">
        <f>IF(OR(O223="",TYPE(O223)&lt;&gt;1),"",IF(OR(BM223="",INDEX(#REF!,MATCH('一覧（改訂後・学校空調は中規模で表示ver）'!Q175,#REF!,0),MATCH(CS$4,#REF!,0))="",INDEX(#REF!,MATCH('一覧（改訂後・学校空調は中規模で表示ver）'!Q175,#REF!,0),MATCH(CS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S$4,#REF!,0))+$L223)))</f>
        <v>#REF!</v>
      </c>
      <c r="CT223" s="75" t="e">
        <f>IF(OR(CS223="",$I223=""),"",IF(BL223="中規模のみで残存維持",IF(AND($CI223=CS223,CS223&lt;&gt;""),INDEX(#REF!,MATCH($I223,#REF!,0),MATCH(CN$4,#REF!,0))+35,INDEX(#REF!,MATCH($I223,#REF!,0),MATCH(CN$4,#REF!,0))),IF(AND($CI223=CS223,CS223&lt;&gt;""),INDEX(#REF!,MATCH($I223,#REF!,0),MATCH(CI$4,#REF!,0))+35,INDEX(#REF!,MATCH($I223,#REF!,0),MATCH(CS$4,#REF!,0)))))</f>
        <v>#REF!</v>
      </c>
      <c r="CU223" s="180" t="e">
        <f t="shared" si="188"/>
        <v>#REF!</v>
      </c>
      <c r="CV223" s="75">
        <v>1</v>
      </c>
      <c r="CW223" s="181" t="e">
        <f t="shared" si="180"/>
        <v>#REF!</v>
      </c>
      <c r="CX223" s="107" t="e">
        <f>IF(OR(O223="",TYPE(O223)&lt;&gt;1),"",IF(OR(BM223="",,INDEX(#REF!,MATCH('一覧（改訂後・学校空調は中規模で表示ver）'!$Q175,#REF!,0),MATCH('一覧（改訂後・学校空調は中規模で表示ver）'!CX$4,#REF!,0))="",INDEX(#REF!,MATCH('一覧（改訂後・学校空調は中規模で表示ver）'!$Q175,#REF!,0),MATCH('一覧（改訂後・学校空調は中規模で表示ver）'!CX$4,#REF!,0))+L223&gt;=BM223),"",IF(OR(BL223="事後保全対応で更新",BL223="事後保全のみ更新せず"),"",INDEX(#REF!,MATCH('一覧（改訂後・学校空調は中規模で表示ver）'!$Q175,#REF!,0),MATCH('一覧（改訂後・学校空調は中規模で表示ver）'!CX$4,#REF!,0))+L223)))</f>
        <v>#REF!</v>
      </c>
      <c r="CY223" s="75" t="e">
        <f>IF(OR(CX223="",$I223=""),"",IF(AND(CX223&lt;&gt;"",$CI223=CX223),INDEX(#REF!,MATCH($I223,#REF!,0),MATCH(CI$4,#REF!,0))+35,INDEX(#REF!,MATCH($I223,#REF!,0),MATCH(CX$4,#REF!,0))))</f>
        <v>#REF!</v>
      </c>
      <c r="CZ223" s="180" t="e">
        <f t="shared" si="205"/>
        <v>#REF!</v>
      </c>
      <c r="DA223" s="75">
        <v>1</v>
      </c>
      <c r="DB223" s="182" t="e">
        <f t="shared" si="206"/>
        <v>#REF!</v>
      </c>
      <c r="DC223" s="109" t="str">
        <f t="shared" si="189"/>
        <v/>
      </c>
      <c r="DD223" s="76" t="str">
        <f t="shared" si="200"/>
        <v/>
      </c>
      <c r="DE223" s="82">
        <v>1</v>
      </c>
      <c r="DF223" s="183" t="str">
        <f t="shared" si="190"/>
        <v/>
      </c>
      <c r="DG223" s="85" t="str">
        <f>IF($DC223="","",INDEX(#REF!,MATCH($I223,#REF!,0),MATCH(DC$4,#REF!,0)))</f>
        <v/>
      </c>
      <c r="DH223" s="184" t="str">
        <f t="shared" si="207"/>
        <v/>
      </c>
      <c r="DI223" s="77">
        <v>3</v>
      </c>
      <c r="DJ223" s="185" t="str">
        <f t="shared" si="208"/>
        <v/>
      </c>
      <c r="DK223" s="78" t="str">
        <f t="shared" si="209"/>
        <v/>
      </c>
      <c r="DL223" s="75" t="str">
        <f>IF(OR(DK223="",$I223=""),"",IF(AND(DK223&lt;&gt;"",$CI223=DK223),INDEX(#REF!,MATCH($I223,#REF!,0),MATCH(DL$4,#REF!,0))+35,INDEX(#REF!,MATCH($I223,#REF!,0),MATCH(DL$4,#REF!,0))))</f>
        <v/>
      </c>
      <c r="DM223" s="180" t="str">
        <f t="shared" si="210"/>
        <v/>
      </c>
      <c r="DN223" s="75">
        <v>1</v>
      </c>
      <c r="DO223" s="181" t="str">
        <f t="shared" si="211"/>
        <v/>
      </c>
      <c r="DP223" s="78" t="str">
        <f t="shared" si="212"/>
        <v/>
      </c>
      <c r="DQ223" s="75" t="str">
        <f>IF(OR(DP223="",$I223=""),"",IF(AND($BM223=DP223,DP223&lt;&gt;""),INDEX(#REF!,MATCH($I223,#REF!,0),MATCH(DQ$4,#REF!,0))+35,INDEX(#REF!,MATCH($I223,#REF!,0),MATCH(DQ$4,#REF!,0))))</f>
        <v/>
      </c>
      <c r="DR223" s="180" t="str">
        <f t="shared" si="213"/>
        <v/>
      </c>
      <c r="DS223" s="75">
        <v>1</v>
      </c>
      <c r="DT223" s="181" t="str">
        <f t="shared" si="214"/>
        <v/>
      </c>
      <c r="DU223" s="78" t="str">
        <f t="shared" si="215"/>
        <v/>
      </c>
      <c r="DV223" s="75" t="str">
        <f>IF(OR(DU223="",$I223=""),"",IF(AND(DU223&lt;&gt;"",$CI223=DU223),INDEX(#REF!,MATCH($I223,#REF!,0),MATCH(DV$4,#REF!,0))+35,INDEX(#REF!,MATCH($I223,#REF!,0),MATCH(DV$4,#REF!,0))))</f>
        <v/>
      </c>
      <c r="DW223" s="180" t="str">
        <f t="shared" si="216"/>
        <v/>
      </c>
      <c r="DX223" s="75">
        <v>1</v>
      </c>
      <c r="DY223" s="154" t="str">
        <f t="shared" si="217"/>
        <v/>
      </c>
      <c r="DZ223" s="508"/>
      <c r="EA223" s="812"/>
      <c r="EB223" s="808"/>
      <c r="EC223" s="808"/>
      <c r="ED223" s="792"/>
      <c r="EE223" s="855"/>
      <c r="EF223" s="791"/>
      <c r="EG223" s="792"/>
      <c r="EH223" s="792"/>
      <c r="EI223" s="792"/>
      <c r="EJ223" s="790"/>
      <c r="EK223" s="791"/>
      <c r="EL223" s="792"/>
      <c r="EM223" s="792"/>
      <c r="EN223" s="758" t="s">
        <v>626</v>
      </c>
      <c r="EO223" s="833" t="s">
        <v>626</v>
      </c>
      <c r="EP223" s="791"/>
      <c r="EQ223" s="788"/>
      <c r="ER223" s="788"/>
      <c r="ES223" s="788"/>
      <c r="ET223" s="789"/>
      <c r="EU223" s="787"/>
      <c r="EV223" s="788"/>
      <c r="EW223" s="788"/>
      <c r="EX223" s="788"/>
      <c r="EY223" s="789"/>
      <c r="EZ223" s="787"/>
      <c r="FA223" s="792"/>
      <c r="FB223" s="792"/>
      <c r="FC223" s="792"/>
      <c r="FD223" s="789"/>
      <c r="FE223" s="787"/>
      <c r="FF223" s="767" t="s">
        <v>623</v>
      </c>
      <c r="FG223" s="767" t="s">
        <v>623</v>
      </c>
      <c r="FH223" s="767" t="s">
        <v>623</v>
      </c>
      <c r="FI223" s="822" t="s">
        <v>623</v>
      </c>
      <c r="FJ223" s="859"/>
      <c r="FK223" s="779"/>
      <c r="FL223" s="788"/>
      <c r="FM223" s="788"/>
      <c r="FN223" s="915"/>
      <c r="FO223" s="210"/>
      <c r="FP223" s="43"/>
      <c r="FQ223" s="43"/>
      <c r="FR223" s="55" t="str">
        <f t="shared" si="191"/>
        <v/>
      </c>
      <c r="FS223" s="43"/>
      <c r="FT223" s="56" t="str">
        <f>IF(AR223="","",INDEX($FZ$2:$GD$2,2,MATCH(AR223,#REF!,0)))</f>
        <v/>
      </c>
      <c r="FU223" s="57" t="str">
        <f>IF(AS223="","",INDEX($FZ$2:$GD$2,2,MATCH(AS223,#REF!,0)))</f>
        <v/>
      </c>
      <c r="FV223" s="57" t="str">
        <f>IF(AT223="","",INDEX($FZ$2:$GD$2,2,MATCH(AT223,#REF!,0)))</f>
        <v/>
      </c>
      <c r="FW223" s="57" t="str">
        <f>IF(AU223="","",INDEX($FZ$2:$GD$2,2,MATCH(AU223,#REF!,0)))</f>
        <v/>
      </c>
      <c r="FX223" s="57" t="str">
        <f>IF(AV223="","",INDEX($FZ$2:$GD$2,2,MATCH(AV223,#REF!,0)))</f>
        <v/>
      </c>
      <c r="FY223" s="57" t="str">
        <f>IF(AW223="","",INDEX($FZ$2:$GD$2,2,MATCH(AW223,#REF!,0)))</f>
        <v/>
      </c>
      <c r="FZ223" s="57" t="str">
        <f>IF(AX223="","",INDEX($FZ$2:$GD$2,2,MATCH(AX223,#REF!,0)))</f>
        <v/>
      </c>
      <c r="GA223" s="57" t="str">
        <f>IF(AY223="","",INDEX($FZ$2:$GD$2,2,MATCH(AY223,#REF!,0)))</f>
        <v/>
      </c>
      <c r="GB223" s="57" t="str">
        <f>IF(AZ223="","",INDEX($FZ$2:$GD$2,2,MATCH(AZ223,#REF!,0)))</f>
        <v/>
      </c>
      <c r="GC223" s="58" t="str">
        <f>IF(BA223="","",INDEX($FZ$2:$GD$2,2,MATCH(BA223,#REF!,0)))</f>
        <v/>
      </c>
      <c r="GD223" s="59" t="e">
        <f>SUMPRODUCT(FT223:GC223,#REF!)</f>
        <v>#REF!</v>
      </c>
      <c r="GE223" s="43"/>
      <c r="GF223" s="88" t="str">
        <f t="shared" si="192"/>
        <v/>
      </c>
      <c r="GG223" s="88" t="e">
        <f t="shared" si="193"/>
        <v>#REF!</v>
      </c>
      <c r="GH223" s="88" t="e">
        <f t="shared" si="194"/>
        <v>#REF!</v>
      </c>
      <c r="GI223" s="87" t="e">
        <f t="shared" si="195"/>
        <v>#REF!</v>
      </c>
      <c r="GJ223" s="87" t="str">
        <f t="shared" si="196"/>
        <v/>
      </c>
      <c r="GK223" s="87" t="str">
        <f t="shared" si="197"/>
        <v/>
      </c>
      <c r="GL223" s="87" t="str">
        <f t="shared" si="198"/>
        <v/>
      </c>
      <c r="GM223" s="87" t="str">
        <f t="shared" si="199"/>
        <v/>
      </c>
    </row>
    <row r="224" spans="1:195" s="13" customFormat="1" ht="22.5" customHeight="1">
      <c r="A224" s="1014"/>
      <c r="B224" s="166"/>
      <c r="C224" s="494"/>
      <c r="D224" s="660" t="s">
        <v>374</v>
      </c>
      <c r="E224" s="991" t="s">
        <v>645</v>
      </c>
      <c r="F224" s="688">
        <v>1</v>
      </c>
      <c r="G224" s="688">
        <v>1</v>
      </c>
      <c r="H224" s="688">
        <v>1</v>
      </c>
      <c r="I224" s="663" t="s">
        <v>358</v>
      </c>
      <c r="J224" s="167"/>
      <c r="K224" s="165"/>
      <c r="L224" s="665">
        <v>2004</v>
      </c>
      <c r="M224" s="167" t="str">
        <f t="shared" si="201"/>
        <v>平16</v>
      </c>
      <c r="N224" s="665">
        <f t="shared" si="183"/>
        <v>16</v>
      </c>
      <c r="O224" s="995">
        <v>911</v>
      </c>
      <c r="P224" s="693" t="s">
        <v>70</v>
      </c>
      <c r="Q224" s="68"/>
      <c r="R224" s="168"/>
      <c r="S224" s="168"/>
      <c r="T224" s="169"/>
      <c r="U224" s="461" t="e">
        <f t="shared" si="218"/>
        <v>#DIV/0!</v>
      </c>
      <c r="V224" s="461" t="e">
        <f t="shared" si="219"/>
        <v>#DIV/0!</v>
      </c>
      <c r="W224" s="462" t="e">
        <f t="shared" si="220"/>
        <v>#DIV/0!</v>
      </c>
      <c r="X224" s="68"/>
      <c r="Y224" s="68"/>
      <c r="Z224" s="68"/>
      <c r="AA224" s="68"/>
      <c r="AB224" s="68"/>
      <c r="AC224" s="79" t="str">
        <f t="shared" si="221"/>
        <v>4: 500㎡以上</v>
      </c>
      <c r="AD224" s="69"/>
      <c r="AE224" s="69" t="str">
        <f t="shared" si="222"/>
        <v/>
      </c>
      <c r="AF224" s="170"/>
      <c r="AG224" s="170"/>
      <c r="AH224" s="171"/>
      <c r="AI224" s="170"/>
      <c r="AJ224" s="170"/>
      <c r="AK224" s="170"/>
      <c r="AL224" s="172"/>
      <c r="AM224" s="172"/>
      <c r="AN224" s="172"/>
      <c r="AO224" s="172"/>
      <c r="AP224" s="173"/>
      <c r="AQ224" s="463" t="str">
        <f t="shared" si="223"/>
        <v/>
      </c>
      <c r="AR224" s="464"/>
      <c r="AS224" s="464"/>
      <c r="AT224" s="464"/>
      <c r="AU224" s="464"/>
      <c r="AV224" s="464"/>
      <c r="AW224" s="464"/>
      <c r="AX224" s="464"/>
      <c r="AY224" s="464"/>
      <c r="AZ224" s="464"/>
      <c r="BA224" s="464"/>
      <c r="BB224" s="68">
        <f t="shared" si="224"/>
        <v>11</v>
      </c>
      <c r="BC224" s="68"/>
      <c r="BD224" s="68">
        <f t="shared" si="225"/>
        <v>11</v>
      </c>
      <c r="BE224" s="69" t="e">
        <f t="shared" si="227"/>
        <v>#REF!</v>
      </c>
      <c r="BF224" s="146"/>
      <c r="BG224" s="465"/>
      <c r="BH224" s="466"/>
      <c r="BI224" s="174"/>
      <c r="BJ224" s="175"/>
      <c r="BK224" s="467"/>
      <c r="BL224" s="465"/>
      <c r="BM224" s="441" t="str">
        <f t="shared" si="226"/>
        <v/>
      </c>
      <c r="BN224" s="663" t="s">
        <v>70</v>
      </c>
      <c r="BO224" s="663">
        <v>2</v>
      </c>
      <c r="BP224" s="441" t="s">
        <v>0</v>
      </c>
      <c r="BQ224" s="441"/>
      <c r="BR224" s="663"/>
      <c r="BS224" s="663"/>
      <c r="BT224" s="663"/>
      <c r="BU224" s="663"/>
      <c r="BV224" s="663"/>
      <c r="BW224" s="663"/>
      <c r="BX224" s="663"/>
      <c r="BY224" s="663"/>
      <c r="BZ224" s="441" t="s">
        <v>0</v>
      </c>
      <c r="CA224" s="695"/>
      <c r="CB224" s="696"/>
      <c r="CC224" s="499"/>
      <c r="CD224" s="192">
        <v>1</v>
      </c>
      <c r="CE224" s="177" t="str">
        <f>IF($I224="","",IFERROR(INDEX(#REF!,MATCH('一覧（改訂後・学校空調は中規模で表示ver）'!$I176,#REF!,0),MATCH($CD$4,#REF!,0)),""))</f>
        <v/>
      </c>
      <c r="CF224" s="178" t="str">
        <f t="shared" si="179"/>
        <v/>
      </c>
      <c r="CG224" s="176" t="str">
        <f t="shared" si="185"/>
        <v/>
      </c>
      <c r="CH224" s="179"/>
      <c r="CI224" s="106" t="str">
        <f t="shared" si="186"/>
        <v/>
      </c>
      <c r="CJ224" s="75" t="str">
        <f>IF(OR($CI224="",$I224=""),"",INDEX(#REF!,MATCH($I224,#REF!,0),MATCH(CI$4,#REF!,0)))</f>
        <v/>
      </c>
      <c r="CK224" s="180" t="str">
        <f t="shared" si="187"/>
        <v/>
      </c>
      <c r="CL224" s="75">
        <v>1</v>
      </c>
      <c r="CM224" s="181" t="str">
        <f t="shared" si="202"/>
        <v/>
      </c>
      <c r="CN224" s="107" t="e">
        <f>IF(OR(O224="",TYPE(O224)&lt;&gt;1),"",IF(OR(BM224="",INDEX(#REF!,MATCH('一覧（改訂後・学校空調は中規模で表示ver）'!$Q176,#REF!,0),MATCH('一覧（改訂後・学校空調は中規模で表示ver）'!CN$4,#REF!,0))="",INDEX(#REF!,MATCH('一覧（改訂後・学校空調は中規模で表示ver）'!$Q176,#REF!,0),MATCH('一覧（改訂後・学校空調は中規模で表示ver）'!CN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N$4,#REF!,0))+$L224)))</f>
        <v>#REF!</v>
      </c>
      <c r="CO224" s="75" t="e">
        <f>IF(OR(CN224="",$I224=""),"",IF(AND(CN224&lt;&gt;"",$CI224=CN224),INDEX(#REF!,MATCH($I224,#REF!,0),MATCH(CN$4,#REF!,0))+35,INDEX(#REF!,MATCH($I224,#REF!,0),MATCH(CN$4,#REF!,0))))</f>
        <v>#REF!</v>
      </c>
      <c r="CP224" s="180" t="e">
        <f t="shared" si="203"/>
        <v>#REF!</v>
      </c>
      <c r="CQ224" s="75">
        <v>1</v>
      </c>
      <c r="CR224" s="181" t="e">
        <f t="shared" si="204"/>
        <v>#REF!</v>
      </c>
      <c r="CS224" s="107" t="e">
        <f>IF(OR(O224="",TYPE(O224)&lt;&gt;1),"",IF(OR(BM224="",INDEX(#REF!,MATCH('一覧（改訂後・学校空調は中規模で表示ver）'!Q176,#REF!,0),MATCH(CS$4,#REF!,0))="",INDEX(#REF!,MATCH('一覧（改訂後・学校空調は中規模で表示ver）'!Q176,#REF!,0),MATCH(CS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S$4,#REF!,0))+$L224)))</f>
        <v>#REF!</v>
      </c>
      <c r="CT224" s="75" t="e">
        <f>IF(OR(CS224="",$I224=""),"",IF(BL224="中規模のみで残存維持",IF(AND($CI224=CS224,CS224&lt;&gt;""),INDEX(#REF!,MATCH($I224,#REF!,0),MATCH(CN$4,#REF!,0))+35,INDEX(#REF!,MATCH($I224,#REF!,0),MATCH(CN$4,#REF!,0))),IF(AND($CI224=CS224,CS224&lt;&gt;""),INDEX(#REF!,MATCH($I224,#REF!,0),MATCH(CI$4,#REF!,0))+35,INDEX(#REF!,MATCH($I224,#REF!,0),MATCH(CS$4,#REF!,0)))))</f>
        <v>#REF!</v>
      </c>
      <c r="CU224" s="180" t="e">
        <f t="shared" si="188"/>
        <v>#REF!</v>
      </c>
      <c r="CV224" s="75">
        <v>1</v>
      </c>
      <c r="CW224" s="181" t="e">
        <f t="shared" si="180"/>
        <v>#REF!</v>
      </c>
      <c r="CX224" s="107" t="e">
        <f>IF(OR(O224="",TYPE(O224)&lt;&gt;1),"",IF(OR(BM224="",,INDEX(#REF!,MATCH('一覧（改訂後・学校空調は中規模で表示ver）'!$Q176,#REF!,0),MATCH('一覧（改訂後・学校空調は中規模で表示ver）'!CX$4,#REF!,0))="",INDEX(#REF!,MATCH('一覧（改訂後・学校空調は中規模で表示ver）'!$Q176,#REF!,0),MATCH('一覧（改訂後・学校空調は中規模で表示ver）'!CX$4,#REF!,0))+L224&gt;=BM224),"",IF(OR(BL224="事後保全対応で更新",BL224="事後保全のみ更新せず"),"",INDEX(#REF!,MATCH('一覧（改訂後・学校空調は中規模で表示ver）'!$Q176,#REF!,0),MATCH('一覧（改訂後・学校空調は中規模で表示ver）'!CX$4,#REF!,0))+L224)))</f>
        <v>#REF!</v>
      </c>
      <c r="CY224" s="75" t="e">
        <f>IF(OR(CX224="",$I224=""),"",IF(AND(CX224&lt;&gt;"",$CI224=CX224),INDEX(#REF!,MATCH($I224,#REF!,0),MATCH(CI$4,#REF!,0))+35,INDEX(#REF!,MATCH($I224,#REF!,0),MATCH(CX$4,#REF!,0))))</f>
        <v>#REF!</v>
      </c>
      <c r="CZ224" s="180" t="e">
        <f t="shared" si="205"/>
        <v>#REF!</v>
      </c>
      <c r="DA224" s="75">
        <v>1</v>
      </c>
      <c r="DB224" s="182" t="e">
        <f t="shared" si="206"/>
        <v>#REF!</v>
      </c>
      <c r="DC224" s="109" t="str">
        <f t="shared" si="189"/>
        <v/>
      </c>
      <c r="DD224" s="76" t="str">
        <f t="shared" si="200"/>
        <v/>
      </c>
      <c r="DE224" s="82">
        <v>1</v>
      </c>
      <c r="DF224" s="183" t="str">
        <f t="shared" si="190"/>
        <v/>
      </c>
      <c r="DG224" s="85" t="str">
        <f>IF($DC224="","",INDEX(#REF!,MATCH($I224,#REF!,0),MATCH(DC$4,#REF!,0)))</f>
        <v/>
      </c>
      <c r="DH224" s="184" t="str">
        <f t="shared" si="207"/>
        <v/>
      </c>
      <c r="DI224" s="77">
        <v>3</v>
      </c>
      <c r="DJ224" s="185" t="str">
        <f t="shared" si="208"/>
        <v/>
      </c>
      <c r="DK224" s="78" t="str">
        <f t="shared" si="209"/>
        <v/>
      </c>
      <c r="DL224" s="75" t="str">
        <f>IF(OR(DK224="",$I224=""),"",IF(AND(DK224&lt;&gt;"",$CI224=DK224),INDEX(#REF!,MATCH($I224,#REF!,0),MATCH(DL$4,#REF!,0))+35,INDEX(#REF!,MATCH($I224,#REF!,0),MATCH(DL$4,#REF!,0))))</f>
        <v/>
      </c>
      <c r="DM224" s="180" t="str">
        <f t="shared" si="210"/>
        <v/>
      </c>
      <c r="DN224" s="75">
        <v>1</v>
      </c>
      <c r="DO224" s="181" t="str">
        <f t="shared" si="211"/>
        <v/>
      </c>
      <c r="DP224" s="78" t="str">
        <f t="shared" si="212"/>
        <v/>
      </c>
      <c r="DQ224" s="75" t="str">
        <f>IF(OR(DP224="",$I224=""),"",IF(AND($BM224=DP224,DP224&lt;&gt;""),INDEX(#REF!,MATCH($I224,#REF!,0),MATCH(DQ$4,#REF!,0))+35,INDEX(#REF!,MATCH($I224,#REF!,0),MATCH(DQ$4,#REF!,0))))</f>
        <v/>
      </c>
      <c r="DR224" s="180" t="str">
        <f t="shared" si="213"/>
        <v/>
      </c>
      <c r="DS224" s="75">
        <v>1</v>
      </c>
      <c r="DT224" s="181" t="str">
        <f t="shared" si="214"/>
        <v/>
      </c>
      <c r="DU224" s="78" t="str">
        <f t="shared" si="215"/>
        <v/>
      </c>
      <c r="DV224" s="75" t="str">
        <f>IF(OR(DU224="",$I224=""),"",IF(AND(DU224&lt;&gt;"",$CI224=DU224),INDEX(#REF!,MATCH($I224,#REF!,0),MATCH(DV$4,#REF!,0))+35,INDEX(#REF!,MATCH($I224,#REF!,0),MATCH(DV$4,#REF!,0))))</f>
        <v/>
      </c>
      <c r="DW224" s="180" t="str">
        <f t="shared" si="216"/>
        <v/>
      </c>
      <c r="DX224" s="75">
        <v>1</v>
      </c>
      <c r="DY224" s="154" t="str">
        <f t="shared" si="217"/>
        <v/>
      </c>
      <c r="DZ224" s="514" t="s">
        <v>55</v>
      </c>
      <c r="EA224" s="812"/>
      <c r="EB224" s="808"/>
      <c r="EC224" s="808"/>
      <c r="ED224" s="816"/>
      <c r="EE224" s="854"/>
      <c r="EF224" s="787"/>
      <c r="EG224" s="788"/>
      <c r="EH224" s="792"/>
      <c r="EI224" s="792"/>
      <c r="EJ224" s="790"/>
      <c r="EK224" s="791"/>
      <c r="EL224" s="792"/>
      <c r="EM224" s="792"/>
      <c r="EN224" s="758" t="s">
        <v>626</v>
      </c>
      <c r="EO224" s="833" t="s">
        <v>626</v>
      </c>
      <c r="EP224" s="787"/>
      <c r="EQ224" s="788"/>
      <c r="ER224" s="788"/>
      <c r="ES224" s="788"/>
      <c r="ET224" s="789"/>
      <c r="EU224" s="787"/>
      <c r="EV224" s="788"/>
      <c r="EW224" s="788"/>
      <c r="EX224" s="788"/>
      <c r="EY224" s="789"/>
      <c r="EZ224" s="787"/>
      <c r="FA224" s="792"/>
      <c r="FB224" s="792"/>
      <c r="FC224" s="788"/>
      <c r="FD224" s="789"/>
      <c r="FE224" s="787"/>
      <c r="FF224" s="767" t="s">
        <v>623</v>
      </c>
      <c r="FG224" s="767" t="s">
        <v>623</v>
      </c>
      <c r="FH224" s="767" t="s">
        <v>623</v>
      </c>
      <c r="FI224" s="822" t="s">
        <v>623</v>
      </c>
      <c r="FJ224" s="859"/>
      <c r="FK224" s="792"/>
      <c r="FL224" s="788"/>
      <c r="FM224" s="788"/>
      <c r="FN224" s="915"/>
      <c r="FO224" s="210"/>
      <c r="FP224" s="43"/>
      <c r="FQ224" s="43"/>
      <c r="FR224" s="55" t="str">
        <f t="shared" si="191"/>
        <v/>
      </c>
      <c r="FS224" s="43"/>
      <c r="FT224" s="56" t="str">
        <f>IF(AR224="","",INDEX($FZ$2:$GD$2,2,MATCH(AR224,#REF!,0)))</f>
        <v/>
      </c>
      <c r="FU224" s="57" t="str">
        <f>IF(AS224="","",INDEX($FZ$2:$GD$2,2,MATCH(AS224,#REF!,0)))</f>
        <v/>
      </c>
      <c r="FV224" s="57" t="str">
        <f>IF(AT224="","",INDEX($FZ$2:$GD$2,2,MATCH(AT224,#REF!,0)))</f>
        <v/>
      </c>
      <c r="FW224" s="57" t="str">
        <f>IF(AU224="","",INDEX($FZ$2:$GD$2,2,MATCH(AU224,#REF!,0)))</f>
        <v/>
      </c>
      <c r="FX224" s="57" t="str">
        <f>IF(AV224="","",INDEX($FZ$2:$GD$2,2,MATCH(AV224,#REF!,0)))</f>
        <v/>
      </c>
      <c r="FY224" s="57" t="str">
        <f>IF(AW224="","",INDEX($FZ$2:$GD$2,2,MATCH(AW224,#REF!,0)))</f>
        <v/>
      </c>
      <c r="FZ224" s="57" t="str">
        <f>IF(AX224="","",INDEX($FZ$2:$GD$2,2,MATCH(AX224,#REF!,0)))</f>
        <v/>
      </c>
      <c r="GA224" s="57" t="str">
        <f>IF(AY224="","",INDEX($FZ$2:$GD$2,2,MATCH(AY224,#REF!,0)))</f>
        <v/>
      </c>
      <c r="GB224" s="57" t="str">
        <f>IF(AZ224="","",INDEX($FZ$2:$GD$2,2,MATCH(AZ224,#REF!,0)))</f>
        <v/>
      </c>
      <c r="GC224" s="58" t="str">
        <f>IF(BA224="","",INDEX($FZ$2:$GD$2,2,MATCH(BA224,#REF!,0)))</f>
        <v/>
      </c>
      <c r="GD224" s="59" t="e">
        <f>SUMPRODUCT(FT224:GC224,#REF!)</f>
        <v>#REF!</v>
      </c>
      <c r="GE224" s="43"/>
      <c r="GF224" s="88" t="str">
        <f t="shared" si="192"/>
        <v/>
      </c>
      <c r="GG224" s="88" t="e">
        <f t="shared" si="193"/>
        <v>#REF!</v>
      </c>
      <c r="GH224" s="88" t="e">
        <f t="shared" si="194"/>
        <v>#REF!</v>
      </c>
      <c r="GI224" s="87" t="e">
        <f t="shared" si="195"/>
        <v>#REF!</v>
      </c>
      <c r="GJ224" s="87" t="str">
        <f t="shared" si="196"/>
        <v/>
      </c>
      <c r="GK224" s="87" t="str">
        <f t="shared" si="197"/>
        <v/>
      </c>
      <c r="GL224" s="87" t="str">
        <f t="shared" si="198"/>
        <v/>
      </c>
      <c r="GM224" s="87" t="str">
        <f t="shared" si="199"/>
        <v/>
      </c>
    </row>
    <row r="225" spans="1:195" s="13" customFormat="1" ht="22.5" customHeight="1">
      <c r="A225" s="1014"/>
      <c r="B225" s="166"/>
      <c r="C225" s="494"/>
      <c r="D225" s="660" t="s">
        <v>522</v>
      </c>
      <c r="E225" s="991" t="s">
        <v>292</v>
      </c>
      <c r="F225" s="688">
        <v>1</v>
      </c>
      <c r="G225" s="688">
        <v>1</v>
      </c>
      <c r="H225" s="688">
        <v>1</v>
      </c>
      <c r="I225" s="663" t="s">
        <v>358</v>
      </c>
      <c r="J225" s="167"/>
      <c r="K225" s="165"/>
      <c r="L225" s="665">
        <v>1999</v>
      </c>
      <c r="M225" s="167" t="str">
        <f t="shared" si="201"/>
        <v>平11</v>
      </c>
      <c r="N225" s="665">
        <f t="shared" si="183"/>
        <v>21</v>
      </c>
      <c r="O225" s="995">
        <v>590</v>
      </c>
      <c r="P225" s="693" t="s">
        <v>70</v>
      </c>
      <c r="Q225" s="68"/>
      <c r="R225" s="168"/>
      <c r="S225" s="168"/>
      <c r="T225" s="169"/>
      <c r="U225" s="461" t="e">
        <f t="shared" si="218"/>
        <v>#DIV/0!</v>
      </c>
      <c r="V225" s="461" t="e">
        <f t="shared" si="219"/>
        <v>#DIV/0!</v>
      </c>
      <c r="W225" s="462" t="e">
        <f t="shared" si="220"/>
        <v>#DIV/0!</v>
      </c>
      <c r="X225" s="68"/>
      <c r="Y225" s="68"/>
      <c r="Z225" s="68"/>
      <c r="AA225" s="68"/>
      <c r="AB225" s="68"/>
      <c r="AC225" s="79" t="str">
        <f t="shared" si="221"/>
        <v>4: 500㎡以上</v>
      </c>
      <c r="AD225" s="69"/>
      <c r="AE225" s="69" t="str">
        <f t="shared" si="222"/>
        <v/>
      </c>
      <c r="AF225" s="170"/>
      <c r="AG225" s="170"/>
      <c r="AH225" s="171"/>
      <c r="AI225" s="170"/>
      <c r="AJ225" s="170"/>
      <c r="AK225" s="170"/>
      <c r="AL225" s="172"/>
      <c r="AM225" s="172"/>
      <c r="AN225" s="172"/>
      <c r="AO225" s="172"/>
      <c r="AP225" s="173"/>
      <c r="AQ225" s="463" t="str">
        <f t="shared" si="223"/>
        <v/>
      </c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68">
        <f t="shared" si="224"/>
        <v>16</v>
      </c>
      <c r="BC225" s="68"/>
      <c r="BD225" s="68">
        <f t="shared" si="225"/>
        <v>16</v>
      </c>
      <c r="BE225" s="69" t="e">
        <f t="shared" si="227"/>
        <v>#REF!</v>
      </c>
      <c r="BF225" s="146"/>
      <c r="BG225" s="465"/>
      <c r="BH225" s="466"/>
      <c r="BI225" s="174"/>
      <c r="BJ225" s="175"/>
      <c r="BK225" s="467"/>
      <c r="BL225" s="465"/>
      <c r="BM225" s="441" t="str">
        <f t="shared" si="226"/>
        <v/>
      </c>
      <c r="BN225" s="663" t="s">
        <v>70</v>
      </c>
      <c r="BO225" s="663">
        <v>1</v>
      </c>
      <c r="BP225" s="441"/>
      <c r="BQ225" s="441"/>
      <c r="BR225" s="663"/>
      <c r="BS225" s="663"/>
      <c r="BT225" s="663"/>
      <c r="BU225" s="663"/>
      <c r="BV225" s="663"/>
      <c r="BW225" s="663"/>
      <c r="BX225" s="663"/>
      <c r="BY225" s="663"/>
      <c r="BZ225" s="441"/>
      <c r="CA225" s="695"/>
      <c r="CB225" s="696"/>
      <c r="CC225" s="499"/>
      <c r="CD225" s="192">
        <v>1</v>
      </c>
      <c r="CE225" s="177" t="str">
        <f>IF($I225="","",IFERROR(INDEX(#REF!,MATCH('一覧（改訂後・学校空調は中規模で表示ver）'!$I177,#REF!,0),MATCH($CD$4,#REF!,0)),""))</f>
        <v/>
      </c>
      <c r="CF225" s="178" t="str">
        <f t="shared" ref="CF225:CF237" si="228">IF(OR(Q225="",CD225="",CE225="",TYPE(O225)&lt;&gt;1),"",O225*CE225)</f>
        <v/>
      </c>
      <c r="CG225" s="176" t="str">
        <f t="shared" si="185"/>
        <v/>
      </c>
      <c r="CH225" s="179"/>
      <c r="CI225" s="106" t="str">
        <f t="shared" si="186"/>
        <v/>
      </c>
      <c r="CJ225" s="75" t="str">
        <f>IF(OR($CI225="",$I225=""),"",INDEX(#REF!,MATCH($I225,#REF!,0),MATCH(CI$4,#REF!,0)))</f>
        <v/>
      </c>
      <c r="CK225" s="180" t="str">
        <f t="shared" si="187"/>
        <v/>
      </c>
      <c r="CL225" s="75">
        <v>1</v>
      </c>
      <c r="CM225" s="181" t="str">
        <f t="shared" si="202"/>
        <v/>
      </c>
      <c r="CN225" s="107" t="e">
        <f>IF(OR(O225="",TYPE(O225)&lt;&gt;1),"",IF(OR(BM225="",INDEX(#REF!,MATCH('一覧（改訂後・学校空調は中規模で表示ver）'!$Q177,#REF!,0),MATCH('一覧（改訂後・学校空調は中規模で表示ver）'!CN$4,#REF!,0))="",INDEX(#REF!,MATCH('一覧（改訂後・学校空調は中規模で表示ver）'!$Q177,#REF!,0),MATCH('一覧（改訂後・学校空調は中規模で表示ver）'!CN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N$4,#REF!,0))+$L225)))</f>
        <v>#REF!</v>
      </c>
      <c r="CO225" s="75" t="e">
        <f>IF(OR(CN225="",$I225=""),"",IF(AND(CN225&lt;&gt;"",$CI225=CN225),INDEX(#REF!,MATCH($I225,#REF!,0),MATCH(CN$4,#REF!,0))+35,INDEX(#REF!,MATCH($I225,#REF!,0),MATCH(CN$4,#REF!,0))))</f>
        <v>#REF!</v>
      </c>
      <c r="CP225" s="180" t="e">
        <f t="shared" si="203"/>
        <v>#REF!</v>
      </c>
      <c r="CQ225" s="75">
        <v>1</v>
      </c>
      <c r="CR225" s="181" t="e">
        <f t="shared" si="204"/>
        <v>#REF!</v>
      </c>
      <c r="CS225" s="107" t="e">
        <f>IF(OR(O225="",TYPE(O225)&lt;&gt;1),"",IF(OR(BM225="",INDEX(#REF!,MATCH('一覧（改訂後・学校空調は中規模で表示ver）'!Q177,#REF!,0),MATCH(CS$4,#REF!,0))="",INDEX(#REF!,MATCH('一覧（改訂後・学校空調は中規模で表示ver）'!Q177,#REF!,0),MATCH(CS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S$4,#REF!,0))+$L225)))</f>
        <v>#REF!</v>
      </c>
      <c r="CT225" s="75" t="e">
        <f>IF(OR(CS225="",$I225=""),"",IF(BL225="中規模のみで残存維持",IF(AND($CI225=CS225,CS225&lt;&gt;""),INDEX(#REF!,MATCH($I225,#REF!,0),MATCH(CN$4,#REF!,0))+35,INDEX(#REF!,MATCH($I225,#REF!,0),MATCH(CN$4,#REF!,0))),IF(AND($CI225=CS225,CS225&lt;&gt;""),INDEX(#REF!,MATCH($I225,#REF!,0),MATCH(CI$4,#REF!,0))+35,INDEX(#REF!,MATCH($I225,#REF!,0),MATCH(CS$4,#REF!,0)))))</f>
        <v>#REF!</v>
      </c>
      <c r="CU225" s="180" t="e">
        <f t="shared" si="188"/>
        <v>#REF!</v>
      </c>
      <c r="CV225" s="75">
        <v>1</v>
      </c>
      <c r="CW225" s="181" t="e">
        <f t="shared" si="180"/>
        <v>#REF!</v>
      </c>
      <c r="CX225" s="107" t="e">
        <f>IF(OR(O225="",TYPE(O225)&lt;&gt;1),"",IF(OR(BM225="",,INDEX(#REF!,MATCH('一覧（改訂後・学校空調は中規模で表示ver）'!$Q177,#REF!,0),MATCH('一覧（改訂後・学校空調は中規模で表示ver）'!CX$4,#REF!,0))="",INDEX(#REF!,MATCH('一覧（改訂後・学校空調は中規模で表示ver）'!$Q177,#REF!,0),MATCH('一覧（改訂後・学校空調は中規模で表示ver）'!CX$4,#REF!,0))+L225&gt;=BM225),"",IF(OR(BL225="事後保全対応で更新",BL225="事後保全のみ更新せず"),"",INDEX(#REF!,MATCH('一覧（改訂後・学校空調は中規模で表示ver）'!$Q177,#REF!,0),MATCH('一覧（改訂後・学校空調は中規模で表示ver）'!CX$4,#REF!,0))+L225)))</f>
        <v>#REF!</v>
      </c>
      <c r="CY225" s="75" t="e">
        <f>IF(OR(CX225="",$I225=""),"",IF(AND(CX225&lt;&gt;"",$CI225=CX225),INDEX(#REF!,MATCH($I225,#REF!,0),MATCH(CI$4,#REF!,0))+35,INDEX(#REF!,MATCH($I225,#REF!,0),MATCH(CX$4,#REF!,0))))</f>
        <v>#REF!</v>
      </c>
      <c r="CZ225" s="180" t="e">
        <f t="shared" si="205"/>
        <v>#REF!</v>
      </c>
      <c r="DA225" s="75">
        <v>1</v>
      </c>
      <c r="DB225" s="182" t="e">
        <f t="shared" si="206"/>
        <v>#REF!</v>
      </c>
      <c r="DC225" s="109" t="str">
        <f t="shared" si="189"/>
        <v/>
      </c>
      <c r="DD225" s="76" t="str">
        <f t="shared" si="200"/>
        <v/>
      </c>
      <c r="DE225" s="82">
        <v>1</v>
      </c>
      <c r="DF225" s="183" t="str">
        <f t="shared" si="190"/>
        <v/>
      </c>
      <c r="DG225" s="85" t="str">
        <f>IF($DC225="","",INDEX(#REF!,MATCH($I225,#REF!,0),MATCH(DC$4,#REF!,0)))</f>
        <v/>
      </c>
      <c r="DH225" s="184" t="str">
        <f t="shared" si="207"/>
        <v/>
      </c>
      <c r="DI225" s="77">
        <v>3</v>
      </c>
      <c r="DJ225" s="185" t="str">
        <f t="shared" si="208"/>
        <v/>
      </c>
      <c r="DK225" s="78" t="str">
        <f t="shared" si="209"/>
        <v/>
      </c>
      <c r="DL225" s="75" t="str">
        <f>IF(OR(DK225="",$I225=""),"",IF(AND(DK225&lt;&gt;"",$CI225=DK225),INDEX(#REF!,MATCH($I225,#REF!,0),MATCH(DL$4,#REF!,0))+35,INDEX(#REF!,MATCH($I225,#REF!,0),MATCH(DL$4,#REF!,0))))</f>
        <v/>
      </c>
      <c r="DM225" s="180" t="str">
        <f t="shared" si="210"/>
        <v/>
      </c>
      <c r="DN225" s="75">
        <v>1</v>
      </c>
      <c r="DO225" s="181" t="str">
        <f t="shared" si="211"/>
        <v/>
      </c>
      <c r="DP225" s="78" t="str">
        <f t="shared" si="212"/>
        <v/>
      </c>
      <c r="DQ225" s="75" t="str">
        <f>IF(OR(DP225="",$I225=""),"",IF(AND($BM225=DP225,DP225&lt;&gt;""),INDEX(#REF!,MATCH($I225,#REF!,0),MATCH(DQ$4,#REF!,0))+35,INDEX(#REF!,MATCH($I225,#REF!,0),MATCH(DQ$4,#REF!,0))))</f>
        <v/>
      </c>
      <c r="DR225" s="180" t="str">
        <f t="shared" si="213"/>
        <v/>
      </c>
      <c r="DS225" s="75">
        <v>1</v>
      </c>
      <c r="DT225" s="181" t="str">
        <f t="shared" si="214"/>
        <v/>
      </c>
      <c r="DU225" s="78" t="str">
        <f t="shared" si="215"/>
        <v/>
      </c>
      <c r="DV225" s="75" t="str">
        <f>IF(OR(DU225="",$I225=""),"",IF(AND(DU225&lt;&gt;"",$CI225=DU225),INDEX(#REF!,MATCH($I225,#REF!,0),MATCH(DV$4,#REF!,0))+35,INDEX(#REF!,MATCH($I225,#REF!,0),MATCH(DV$4,#REF!,0))))</f>
        <v/>
      </c>
      <c r="DW225" s="180" t="str">
        <f t="shared" si="216"/>
        <v/>
      </c>
      <c r="DX225" s="75">
        <v>1</v>
      </c>
      <c r="DY225" s="154" t="str">
        <f t="shared" si="217"/>
        <v/>
      </c>
      <c r="DZ225" s="508"/>
      <c r="EA225" s="812"/>
      <c r="EB225" s="808"/>
      <c r="EC225" s="808"/>
      <c r="ED225" s="816"/>
      <c r="EE225" s="855"/>
      <c r="EF225" s="791"/>
      <c r="EG225" s="792"/>
      <c r="EH225" s="758" t="s">
        <v>626</v>
      </c>
      <c r="EI225" s="758" t="s">
        <v>626</v>
      </c>
      <c r="EJ225" s="789"/>
      <c r="EK225" s="787"/>
      <c r="EL225" s="788"/>
      <c r="EM225" s="788"/>
      <c r="EN225" s="788"/>
      <c r="EO225" s="789"/>
      <c r="EP225" s="787"/>
      <c r="EQ225" s="788"/>
      <c r="ER225" s="788"/>
      <c r="ES225" s="788"/>
      <c r="ET225" s="789"/>
      <c r="EU225" s="791"/>
      <c r="EV225" s="788"/>
      <c r="EW225" s="788"/>
      <c r="EX225" s="788"/>
      <c r="EY225" s="790"/>
      <c r="EZ225" s="767" t="s">
        <v>623</v>
      </c>
      <c r="FA225" s="809" t="s">
        <v>623</v>
      </c>
      <c r="FB225" s="809" t="s">
        <v>623</v>
      </c>
      <c r="FC225" s="767" t="s">
        <v>623</v>
      </c>
      <c r="FD225" s="789"/>
      <c r="FE225" s="787"/>
      <c r="FF225" s="788"/>
      <c r="FG225" s="788"/>
      <c r="FH225" s="788"/>
      <c r="FI225" s="789"/>
      <c r="FJ225" s="867"/>
      <c r="FK225" s="792"/>
      <c r="FL225" s="788"/>
      <c r="FM225" s="788"/>
      <c r="FN225" s="915"/>
      <c r="FO225" s="210"/>
      <c r="FP225" s="43"/>
      <c r="FQ225" s="43"/>
      <c r="FR225" s="55" t="str">
        <f t="shared" si="191"/>
        <v/>
      </c>
      <c r="FS225" s="43"/>
      <c r="FT225" s="56" t="str">
        <f>IF(AR225="","",INDEX($FZ$2:$GD$2,2,MATCH(AR225,#REF!,0)))</f>
        <v/>
      </c>
      <c r="FU225" s="57" t="str">
        <f>IF(AS225="","",INDEX($FZ$2:$GD$2,2,MATCH(AS225,#REF!,0)))</f>
        <v/>
      </c>
      <c r="FV225" s="57" t="str">
        <f>IF(AT225="","",INDEX($FZ$2:$GD$2,2,MATCH(AT225,#REF!,0)))</f>
        <v/>
      </c>
      <c r="FW225" s="57" t="str">
        <f>IF(AU225="","",INDEX($FZ$2:$GD$2,2,MATCH(AU225,#REF!,0)))</f>
        <v/>
      </c>
      <c r="FX225" s="57" t="str">
        <f>IF(AV225="","",INDEX($FZ$2:$GD$2,2,MATCH(AV225,#REF!,0)))</f>
        <v/>
      </c>
      <c r="FY225" s="57" t="str">
        <f>IF(AW225="","",INDEX($FZ$2:$GD$2,2,MATCH(AW225,#REF!,0)))</f>
        <v/>
      </c>
      <c r="FZ225" s="57" t="str">
        <f>IF(AX225="","",INDEX($FZ$2:$GD$2,2,MATCH(AX225,#REF!,0)))</f>
        <v/>
      </c>
      <c r="GA225" s="57" t="str">
        <f>IF(AY225="","",INDEX($FZ$2:$GD$2,2,MATCH(AY225,#REF!,0)))</f>
        <v/>
      </c>
      <c r="GB225" s="57" t="str">
        <f>IF(AZ225="","",INDEX($FZ$2:$GD$2,2,MATCH(AZ225,#REF!,0)))</f>
        <v/>
      </c>
      <c r="GC225" s="58" t="str">
        <f>IF(BA225="","",INDEX($FZ$2:$GD$2,2,MATCH(BA225,#REF!,0)))</f>
        <v/>
      </c>
      <c r="GD225" s="59" t="e">
        <f>SUMPRODUCT(FT225:GC225,#REF!)</f>
        <v>#REF!</v>
      </c>
      <c r="GE225" s="43"/>
      <c r="GF225" s="88" t="str">
        <f t="shared" si="192"/>
        <v/>
      </c>
      <c r="GG225" s="88" t="e">
        <f t="shared" si="193"/>
        <v>#REF!</v>
      </c>
      <c r="GH225" s="88" t="e">
        <f t="shared" si="194"/>
        <v>#REF!</v>
      </c>
      <c r="GI225" s="87" t="e">
        <f t="shared" si="195"/>
        <v>#REF!</v>
      </c>
      <c r="GJ225" s="87" t="str">
        <f t="shared" si="196"/>
        <v/>
      </c>
      <c r="GK225" s="87" t="str">
        <f t="shared" si="197"/>
        <v/>
      </c>
      <c r="GL225" s="87" t="str">
        <f t="shared" si="198"/>
        <v/>
      </c>
      <c r="GM225" s="87" t="str">
        <f t="shared" si="199"/>
        <v/>
      </c>
    </row>
    <row r="226" spans="1:195" s="13" customFormat="1" ht="22.5" customHeight="1">
      <c r="A226" s="1014"/>
      <c r="B226" s="166"/>
      <c r="C226" s="494"/>
      <c r="D226" s="498"/>
      <c r="E226" s="195"/>
      <c r="F226" s="195"/>
      <c r="G226" s="195"/>
      <c r="H226" s="195"/>
      <c r="I226" s="198"/>
      <c r="J226" s="167"/>
      <c r="K226" s="165"/>
      <c r="L226" s="167"/>
      <c r="M226" s="167"/>
      <c r="N226" s="675"/>
      <c r="O226" s="999"/>
      <c r="P226" s="68"/>
      <c r="Q226" s="68"/>
      <c r="R226" s="168"/>
      <c r="S226" s="168"/>
      <c r="T226" s="169"/>
      <c r="U226" s="461"/>
      <c r="V226" s="461"/>
      <c r="W226" s="462"/>
      <c r="X226" s="68"/>
      <c r="Y226" s="68"/>
      <c r="Z226" s="68"/>
      <c r="AA226" s="68"/>
      <c r="AB226" s="68"/>
      <c r="AC226" s="79"/>
      <c r="AD226" s="69"/>
      <c r="AE226" s="69"/>
      <c r="AF226" s="170"/>
      <c r="AG226" s="170"/>
      <c r="AH226" s="171"/>
      <c r="AI226" s="170"/>
      <c r="AJ226" s="170"/>
      <c r="AK226" s="170"/>
      <c r="AL226" s="172"/>
      <c r="AM226" s="172"/>
      <c r="AN226" s="172"/>
      <c r="AO226" s="172"/>
      <c r="AP226" s="259"/>
      <c r="AQ226" s="259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68"/>
      <c r="BC226" s="68"/>
      <c r="BD226" s="68"/>
      <c r="BE226" s="69"/>
      <c r="BF226" s="69"/>
      <c r="BG226" s="467"/>
      <c r="BH226" s="468"/>
      <c r="BI226" s="175"/>
      <c r="BJ226" s="175"/>
      <c r="BK226" s="467"/>
      <c r="BL226" s="467"/>
      <c r="BM226" s="447"/>
      <c r="BN226" s="682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447"/>
      <c r="BY226" s="447"/>
      <c r="BZ226" s="447"/>
      <c r="CA226" s="190"/>
      <c r="CB226" s="190"/>
      <c r="CC226" s="501"/>
      <c r="CD226" s="260"/>
      <c r="CE226" s="261"/>
      <c r="CF226" s="262"/>
      <c r="CG226" s="186"/>
      <c r="CH226" s="187"/>
      <c r="CI226" s="263"/>
      <c r="CJ226" s="74"/>
      <c r="CK226" s="188"/>
      <c r="CL226" s="74"/>
      <c r="CM226" s="189"/>
      <c r="CN226" s="108"/>
      <c r="CO226" s="74"/>
      <c r="CP226" s="188"/>
      <c r="CQ226" s="74"/>
      <c r="CR226" s="189"/>
      <c r="CS226" s="108"/>
      <c r="CT226" s="74"/>
      <c r="CU226" s="188"/>
      <c r="CV226" s="74"/>
      <c r="CW226" s="189"/>
      <c r="CX226" s="108"/>
      <c r="CY226" s="74"/>
      <c r="CZ226" s="188"/>
      <c r="DA226" s="74"/>
      <c r="DB226" s="264"/>
      <c r="DC226" s="265"/>
      <c r="DD226" s="266"/>
      <c r="DE226" s="267"/>
      <c r="DF226" s="268"/>
      <c r="DG226" s="83"/>
      <c r="DH226" s="269"/>
      <c r="DI226" s="270"/>
      <c r="DJ226" s="271"/>
      <c r="DK226" s="272"/>
      <c r="DL226" s="74"/>
      <c r="DM226" s="188"/>
      <c r="DN226" s="74"/>
      <c r="DO226" s="189"/>
      <c r="DP226" s="272"/>
      <c r="DQ226" s="74"/>
      <c r="DR226" s="188"/>
      <c r="DS226" s="74"/>
      <c r="DT226" s="189"/>
      <c r="DU226" s="272"/>
      <c r="DV226" s="74"/>
      <c r="DW226" s="188"/>
      <c r="DX226" s="74"/>
      <c r="DY226" s="273"/>
      <c r="DZ226" s="655"/>
      <c r="EA226" s="656"/>
      <c r="EB226" s="368"/>
      <c r="EC226" s="368"/>
      <c r="ED226" s="373"/>
      <c r="EE226" s="711"/>
      <c r="EF226" s="411"/>
      <c r="EG226" s="429"/>
      <c r="EH226" s="657"/>
      <c r="EI226" s="429"/>
      <c r="EJ226" s="691"/>
      <c r="EK226" s="893"/>
      <c r="EL226" s="368"/>
      <c r="EM226" s="368"/>
      <c r="EN226" s="368"/>
      <c r="EO226" s="377"/>
      <c r="EP226" s="411"/>
      <c r="EQ226" s="368"/>
      <c r="ER226" s="368"/>
      <c r="ES226" s="368"/>
      <c r="ET226" s="377"/>
      <c r="EU226" s="411"/>
      <c r="EV226" s="368"/>
      <c r="EW226" s="368"/>
      <c r="EX226" s="368"/>
      <c r="EY226" s="377"/>
      <c r="EZ226" s="411"/>
      <c r="FA226" s="368"/>
      <c r="FB226" s="368"/>
      <c r="FC226" s="368"/>
      <c r="FD226" s="377"/>
      <c r="FE226" s="387"/>
      <c r="FF226" s="346"/>
      <c r="FG226" s="368"/>
      <c r="FH226" s="368"/>
      <c r="FI226" s="377"/>
      <c r="FJ226" s="658"/>
      <c r="FK226" s="368"/>
      <c r="FL226" s="368"/>
      <c r="FM226" s="368"/>
      <c r="FN226" s="532"/>
      <c r="FO226" s="210"/>
      <c r="FP226" s="43"/>
      <c r="FQ226" s="43"/>
      <c r="FR226" s="55" t="str">
        <f t="shared" si="191"/>
        <v/>
      </c>
      <c r="FS226" s="43"/>
      <c r="FT226" s="56" t="str">
        <f>IF(AR226="","",INDEX($FZ$2:$GD$2,2,MATCH(AR226,#REF!,0)))</f>
        <v/>
      </c>
      <c r="FU226" s="57" t="str">
        <f>IF(AS226="","",INDEX($FZ$2:$GD$2,2,MATCH(AS226,#REF!,0)))</f>
        <v/>
      </c>
      <c r="FV226" s="57" t="str">
        <f>IF(AT226="","",INDEX($FZ$2:$GD$2,2,MATCH(AT226,#REF!,0)))</f>
        <v/>
      </c>
      <c r="FW226" s="57" t="str">
        <f>IF(AU226="","",INDEX($FZ$2:$GD$2,2,MATCH(AU226,#REF!,0)))</f>
        <v/>
      </c>
      <c r="FX226" s="57" t="str">
        <f>IF(AV226="","",INDEX($FZ$2:$GD$2,2,MATCH(AV226,#REF!,0)))</f>
        <v/>
      </c>
      <c r="FY226" s="57" t="str">
        <f>IF(AW226="","",INDEX($FZ$2:$GD$2,2,MATCH(AW226,#REF!,0)))</f>
        <v/>
      </c>
      <c r="FZ226" s="57" t="str">
        <f>IF(AX226="","",INDEX($FZ$2:$GD$2,2,MATCH(AX226,#REF!,0)))</f>
        <v/>
      </c>
      <c r="GA226" s="57" t="str">
        <f>IF(AY226="","",INDEX($FZ$2:$GD$2,2,MATCH(AY226,#REF!,0)))</f>
        <v/>
      </c>
      <c r="GB226" s="57" t="str">
        <f>IF(AZ226="","",INDEX($FZ$2:$GD$2,2,MATCH(AZ226,#REF!,0)))</f>
        <v/>
      </c>
      <c r="GC226" s="58" t="str">
        <f>IF(BA226="","",INDEX($FZ$2:$GD$2,2,MATCH(BA226,#REF!,0)))</f>
        <v/>
      </c>
      <c r="GD226" s="59" t="e">
        <f>SUMPRODUCT(FT226:GC226,#REF!)</f>
        <v>#REF!</v>
      </c>
      <c r="GE226" s="43"/>
      <c r="GF226" s="88" t="str">
        <f t="shared" si="192"/>
        <v/>
      </c>
      <c r="GG226" s="88" t="str">
        <f t="shared" si="193"/>
        <v/>
      </c>
      <c r="GH226" s="88" t="str">
        <f t="shared" si="194"/>
        <v/>
      </c>
      <c r="GI226" s="87" t="str">
        <f t="shared" si="195"/>
        <v/>
      </c>
      <c r="GJ226" s="87" t="str">
        <f t="shared" si="196"/>
        <v/>
      </c>
      <c r="GK226" s="87" t="str">
        <f t="shared" si="197"/>
        <v/>
      </c>
      <c r="GL226" s="87" t="str">
        <f t="shared" si="198"/>
        <v/>
      </c>
      <c r="GM226" s="87" t="str">
        <f t="shared" si="199"/>
        <v/>
      </c>
    </row>
    <row r="227" spans="1:195" s="13" customFormat="1" ht="22.5" customHeight="1">
      <c r="A227" s="1014"/>
      <c r="B227" s="166"/>
      <c r="C227" s="494"/>
      <c r="D227" s="498"/>
      <c r="E227" s="195"/>
      <c r="F227" s="195"/>
      <c r="G227" s="195"/>
      <c r="H227" s="195"/>
      <c r="I227" s="198"/>
      <c r="J227" s="167"/>
      <c r="K227" s="165"/>
      <c r="L227" s="167"/>
      <c r="M227" s="167"/>
      <c r="N227" s="675"/>
      <c r="O227" s="999"/>
      <c r="P227" s="68"/>
      <c r="Q227" s="68"/>
      <c r="R227" s="168"/>
      <c r="S227" s="168"/>
      <c r="T227" s="169"/>
      <c r="U227" s="461"/>
      <c r="V227" s="461"/>
      <c r="W227" s="462"/>
      <c r="X227" s="68"/>
      <c r="Y227" s="68"/>
      <c r="Z227" s="68"/>
      <c r="AA227" s="68"/>
      <c r="AB227" s="68"/>
      <c r="AC227" s="79"/>
      <c r="AD227" s="69"/>
      <c r="AE227" s="69"/>
      <c r="AF227" s="170"/>
      <c r="AG227" s="170"/>
      <c r="AH227" s="171"/>
      <c r="AI227" s="170"/>
      <c r="AJ227" s="170"/>
      <c r="AK227" s="170"/>
      <c r="AL227" s="172"/>
      <c r="AM227" s="172"/>
      <c r="AN227" s="172"/>
      <c r="AO227" s="172"/>
      <c r="AP227" s="259"/>
      <c r="AQ227" s="259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68"/>
      <c r="BC227" s="68"/>
      <c r="BD227" s="68"/>
      <c r="BE227" s="69"/>
      <c r="BF227" s="69"/>
      <c r="BG227" s="467"/>
      <c r="BH227" s="468"/>
      <c r="BI227" s="175"/>
      <c r="BJ227" s="175"/>
      <c r="BK227" s="467"/>
      <c r="BL227" s="467"/>
      <c r="BM227" s="447"/>
      <c r="BN227" s="682"/>
      <c r="BO227" s="447"/>
      <c r="BP227" s="447"/>
      <c r="BQ227" s="447"/>
      <c r="BR227" s="447"/>
      <c r="BS227" s="447"/>
      <c r="BT227" s="447"/>
      <c r="BU227" s="447"/>
      <c r="BV227" s="447"/>
      <c r="BW227" s="447"/>
      <c r="BX227" s="447"/>
      <c r="BY227" s="447"/>
      <c r="BZ227" s="447"/>
      <c r="CA227" s="190"/>
      <c r="CB227" s="190"/>
      <c r="CC227" s="501"/>
      <c r="CD227" s="260"/>
      <c r="CE227" s="261"/>
      <c r="CF227" s="262"/>
      <c r="CG227" s="186"/>
      <c r="CH227" s="187"/>
      <c r="CI227" s="263"/>
      <c r="CJ227" s="74"/>
      <c r="CK227" s="188"/>
      <c r="CL227" s="74"/>
      <c r="CM227" s="189"/>
      <c r="CN227" s="108"/>
      <c r="CO227" s="74"/>
      <c r="CP227" s="188"/>
      <c r="CQ227" s="74"/>
      <c r="CR227" s="189"/>
      <c r="CS227" s="108"/>
      <c r="CT227" s="74"/>
      <c r="CU227" s="188"/>
      <c r="CV227" s="74"/>
      <c r="CW227" s="189"/>
      <c r="CX227" s="108"/>
      <c r="CY227" s="74"/>
      <c r="CZ227" s="188"/>
      <c r="DA227" s="74"/>
      <c r="DB227" s="264"/>
      <c r="DC227" s="265"/>
      <c r="DD227" s="266"/>
      <c r="DE227" s="267"/>
      <c r="DF227" s="268"/>
      <c r="DG227" s="83"/>
      <c r="DH227" s="269"/>
      <c r="DI227" s="270"/>
      <c r="DJ227" s="271"/>
      <c r="DK227" s="272"/>
      <c r="DL227" s="74"/>
      <c r="DM227" s="188"/>
      <c r="DN227" s="74"/>
      <c r="DO227" s="189"/>
      <c r="DP227" s="272"/>
      <c r="DQ227" s="74"/>
      <c r="DR227" s="188"/>
      <c r="DS227" s="74"/>
      <c r="DT227" s="189"/>
      <c r="DU227" s="272"/>
      <c r="DV227" s="74"/>
      <c r="DW227" s="188"/>
      <c r="DX227" s="74"/>
      <c r="DY227" s="273"/>
      <c r="DZ227" s="655"/>
      <c r="EA227" s="656"/>
      <c r="EB227" s="368"/>
      <c r="EC227" s="368"/>
      <c r="ED227" s="368"/>
      <c r="EE227" s="710"/>
      <c r="EF227" s="407"/>
      <c r="EG227" s="429"/>
      <c r="EH227" s="429"/>
      <c r="EI227" s="429"/>
      <c r="EJ227" s="659"/>
      <c r="EK227" s="893"/>
      <c r="EL227" s="373"/>
      <c r="EM227" s="368"/>
      <c r="EN227" s="368"/>
      <c r="EO227" s="377"/>
      <c r="EP227" s="411"/>
      <c r="EQ227" s="368"/>
      <c r="ER227" s="368"/>
      <c r="ES227" s="368"/>
      <c r="ET227" s="377"/>
      <c r="EU227" s="411"/>
      <c r="EV227" s="368"/>
      <c r="EW227" s="368"/>
      <c r="EX227" s="368"/>
      <c r="EY227" s="377"/>
      <c r="EZ227" s="411"/>
      <c r="FA227" s="368"/>
      <c r="FB227" s="368"/>
      <c r="FC227" s="368"/>
      <c r="FD227" s="377"/>
      <c r="FE227" s="387"/>
      <c r="FF227" s="346"/>
      <c r="FG227" s="368"/>
      <c r="FH227" s="368"/>
      <c r="FI227" s="377"/>
      <c r="FJ227" s="658"/>
      <c r="FK227" s="368"/>
      <c r="FL227" s="368"/>
      <c r="FM227" s="368"/>
      <c r="FN227" s="532"/>
      <c r="FO227" s="210"/>
      <c r="FP227" s="43"/>
      <c r="FQ227" s="43"/>
      <c r="FR227" s="55" t="str">
        <f t="shared" si="191"/>
        <v/>
      </c>
      <c r="FS227" s="43"/>
      <c r="FT227" s="56" t="str">
        <f>IF(AR227="","",INDEX($FZ$2:$GD$2,2,MATCH(AR227,#REF!,0)))</f>
        <v/>
      </c>
      <c r="FU227" s="57" t="str">
        <f>IF(AS227="","",INDEX($FZ$2:$GD$2,2,MATCH(AS227,#REF!,0)))</f>
        <v/>
      </c>
      <c r="FV227" s="57" t="str">
        <f>IF(AT227="","",INDEX($FZ$2:$GD$2,2,MATCH(AT227,#REF!,0)))</f>
        <v/>
      </c>
      <c r="FW227" s="57" t="str">
        <f>IF(AU227="","",INDEX($FZ$2:$GD$2,2,MATCH(AU227,#REF!,0)))</f>
        <v/>
      </c>
      <c r="FX227" s="57" t="str">
        <f>IF(AV227="","",INDEX($FZ$2:$GD$2,2,MATCH(AV227,#REF!,0)))</f>
        <v/>
      </c>
      <c r="FY227" s="57" t="str">
        <f>IF(AW227="","",INDEX($FZ$2:$GD$2,2,MATCH(AW227,#REF!,0)))</f>
        <v/>
      </c>
      <c r="FZ227" s="57" t="str">
        <f>IF(AX227="","",INDEX($FZ$2:$GD$2,2,MATCH(AX227,#REF!,0)))</f>
        <v/>
      </c>
      <c r="GA227" s="57" t="str">
        <f>IF(AY227="","",INDEX($FZ$2:$GD$2,2,MATCH(AY227,#REF!,0)))</f>
        <v/>
      </c>
      <c r="GB227" s="57" t="str">
        <f>IF(AZ227="","",INDEX($FZ$2:$GD$2,2,MATCH(AZ227,#REF!,0)))</f>
        <v/>
      </c>
      <c r="GC227" s="58" t="str">
        <f>IF(BA227="","",INDEX($FZ$2:$GD$2,2,MATCH(BA227,#REF!,0)))</f>
        <v/>
      </c>
      <c r="GD227" s="59" t="e">
        <f>SUMPRODUCT(FT227:GC227,#REF!)</f>
        <v>#REF!</v>
      </c>
      <c r="GE227" s="43"/>
      <c r="GF227" s="88" t="str">
        <f t="shared" si="192"/>
        <v/>
      </c>
      <c r="GG227" s="88" t="str">
        <f t="shared" si="193"/>
        <v/>
      </c>
      <c r="GH227" s="88" t="str">
        <f t="shared" si="194"/>
        <v/>
      </c>
      <c r="GI227" s="87" t="str">
        <f t="shared" si="195"/>
        <v/>
      </c>
      <c r="GJ227" s="87" t="str">
        <f t="shared" si="196"/>
        <v/>
      </c>
      <c r="GK227" s="87" t="str">
        <f t="shared" si="197"/>
        <v/>
      </c>
      <c r="GL227" s="87" t="str">
        <f t="shared" si="198"/>
        <v/>
      </c>
      <c r="GM227" s="87" t="str">
        <f t="shared" si="199"/>
        <v/>
      </c>
    </row>
    <row r="228" spans="1:195" s="13" customFormat="1" ht="22.5" customHeight="1">
      <c r="A228" s="1014"/>
      <c r="B228" s="166"/>
      <c r="C228" s="494"/>
      <c r="D228" s="498"/>
      <c r="E228" s="195"/>
      <c r="F228" s="195"/>
      <c r="G228" s="195"/>
      <c r="H228" s="195"/>
      <c r="I228" s="198"/>
      <c r="J228" s="167"/>
      <c r="K228" s="165"/>
      <c r="L228" s="167"/>
      <c r="M228" s="167"/>
      <c r="N228" s="675"/>
      <c r="O228" s="999"/>
      <c r="P228" s="68"/>
      <c r="Q228" s="68"/>
      <c r="R228" s="168"/>
      <c r="S228" s="168"/>
      <c r="T228" s="169"/>
      <c r="U228" s="461"/>
      <c r="V228" s="461"/>
      <c r="W228" s="462"/>
      <c r="X228" s="68"/>
      <c r="Y228" s="68"/>
      <c r="Z228" s="68"/>
      <c r="AA228" s="68"/>
      <c r="AB228" s="68"/>
      <c r="AC228" s="79"/>
      <c r="AD228" s="69"/>
      <c r="AE228" s="69"/>
      <c r="AF228" s="170"/>
      <c r="AG228" s="170"/>
      <c r="AH228" s="171"/>
      <c r="AI228" s="170"/>
      <c r="AJ228" s="170"/>
      <c r="AK228" s="170"/>
      <c r="AL228" s="172"/>
      <c r="AM228" s="172"/>
      <c r="AN228" s="172"/>
      <c r="AO228" s="172"/>
      <c r="AP228" s="259"/>
      <c r="AQ228" s="259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68"/>
      <c r="BC228" s="68"/>
      <c r="BD228" s="68"/>
      <c r="BE228" s="69"/>
      <c r="BF228" s="69"/>
      <c r="BG228" s="467"/>
      <c r="BH228" s="468"/>
      <c r="BI228" s="175"/>
      <c r="BJ228" s="175"/>
      <c r="BK228" s="467"/>
      <c r="BL228" s="467"/>
      <c r="BM228" s="447"/>
      <c r="BN228" s="682"/>
      <c r="BO228" s="447"/>
      <c r="BP228" s="447"/>
      <c r="BQ228" s="447"/>
      <c r="BR228" s="447"/>
      <c r="BS228" s="447"/>
      <c r="BT228" s="447"/>
      <c r="BU228" s="447"/>
      <c r="BV228" s="447"/>
      <c r="BW228" s="447"/>
      <c r="BX228" s="447"/>
      <c r="BY228" s="447"/>
      <c r="BZ228" s="447"/>
      <c r="CA228" s="190"/>
      <c r="CB228" s="190"/>
      <c r="CC228" s="501"/>
      <c r="CD228" s="260"/>
      <c r="CE228" s="261"/>
      <c r="CF228" s="262"/>
      <c r="CG228" s="186"/>
      <c r="CH228" s="187"/>
      <c r="CI228" s="263"/>
      <c r="CJ228" s="74"/>
      <c r="CK228" s="188"/>
      <c r="CL228" s="74"/>
      <c r="CM228" s="189"/>
      <c r="CN228" s="108"/>
      <c r="CO228" s="74"/>
      <c r="CP228" s="188"/>
      <c r="CQ228" s="74"/>
      <c r="CR228" s="189"/>
      <c r="CS228" s="108"/>
      <c r="CT228" s="74"/>
      <c r="CU228" s="188"/>
      <c r="CV228" s="74"/>
      <c r="CW228" s="189"/>
      <c r="CX228" s="108"/>
      <c r="CY228" s="74"/>
      <c r="CZ228" s="188"/>
      <c r="DA228" s="74"/>
      <c r="DB228" s="264"/>
      <c r="DC228" s="265"/>
      <c r="DD228" s="266"/>
      <c r="DE228" s="267"/>
      <c r="DF228" s="268"/>
      <c r="DG228" s="83"/>
      <c r="DH228" s="269"/>
      <c r="DI228" s="270"/>
      <c r="DJ228" s="271"/>
      <c r="DK228" s="272"/>
      <c r="DL228" s="74"/>
      <c r="DM228" s="188"/>
      <c r="DN228" s="74"/>
      <c r="DO228" s="189"/>
      <c r="DP228" s="272"/>
      <c r="DQ228" s="74"/>
      <c r="DR228" s="188"/>
      <c r="DS228" s="74"/>
      <c r="DT228" s="189"/>
      <c r="DU228" s="272"/>
      <c r="DV228" s="74"/>
      <c r="DW228" s="188"/>
      <c r="DX228" s="74"/>
      <c r="DY228" s="273"/>
      <c r="DZ228" s="655"/>
      <c r="EA228" s="656"/>
      <c r="EB228" s="368"/>
      <c r="EC228" s="368"/>
      <c r="ED228" s="368"/>
      <c r="EE228" s="710"/>
      <c r="EF228" s="411"/>
      <c r="EG228" s="429"/>
      <c r="EH228" s="429"/>
      <c r="EI228" s="429"/>
      <c r="EJ228" s="659"/>
      <c r="EK228" s="893"/>
      <c r="EL228" s="373"/>
      <c r="EM228" s="368"/>
      <c r="EN228" s="368"/>
      <c r="EO228" s="377"/>
      <c r="EP228" s="411"/>
      <c r="EQ228" s="368"/>
      <c r="ER228" s="368"/>
      <c r="ES228" s="368"/>
      <c r="ET228" s="377"/>
      <c r="EU228" s="411"/>
      <c r="EV228" s="368"/>
      <c r="EW228" s="368"/>
      <c r="EX228" s="368"/>
      <c r="EY228" s="377"/>
      <c r="EZ228" s="411"/>
      <c r="FA228" s="368"/>
      <c r="FB228" s="368"/>
      <c r="FC228" s="368"/>
      <c r="FD228" s="377"/>
      <c r="FE228" s="387"/>
      <c r="FF228" s="346"/>
      <c r="FG228" s="368"/>
      <c r="FH228" s="368"/>
      <c r="FI228" s="377"/>
      <c r="FJ228" s="658"/>
      <c r="FK228" s="368"/>
      <c r="FL228" s="368"/>
      <c r="FM228" s="368"/>
      <c r="FN228" s="532"/>
      <c r="FO228" s="210"/>
      <c r="FP228" s="43"/>
      <c r="FQ228" s="43"/>
      <c r="FR228" s="55" t="str">
        <f t="shared" si="191"/>
        <v/>
      </c>
      <c r="FS228" s="43"/>
      <c r="FT228" s="56" t="str">
        <f>IF(AR228="","",INDEX($FZ$2:$GD$2,2,MATCH(AR228,#REF!,0)))</f>
        <v/>
      </c>
      <c r="FU228" s="57" t="str">
        <f>IF(AS228="","",INDEX($FZ$2:$GD$2,2,MATCH(AS228,#REF!,0)))</f>
        <v/>
      </c>
      <c r="FV228" s="57" t="str">
        <f>IF(AT228="","",INDEX($FZ$2:$GD$2,2,MATCH(AT228,#REF!,0)))</f>
        <v/>
      </c>
      <c r="FW228" s="57" t="str">
        <f>IF(AU228="","",INDEX($FZ$2:$GD$2,2,MATCH(AU228,#REF!,0)))</f>
        <v/>
      </c>
      <c r="FX228" s="57" t="str">
        <f>IF(AV228="","",INDEX($FZ$2:$GD$2,2,MATCH(AV228,#REF!,0)))</f>
        <v/>
      </c>
      <c r="FY228" s="57" t="str">
        <f>IF(AW228="","",INDEX($FZ$2:$GD$2,2,MATCH(AW228,#REF!,0)))</f>
        <v/>
      </c>
      <c r="FZ228" s="57" t="str">
        <f>IF(AX228="","",INDEX($FZ$2:$GD$2,2,MATCH(AX228,#REF!,0)))</f>
        <v/>
      </c>
      <c r="GA228" s="57" t="str">
        <f>IF(AY228="","",INDEX($FZ$2:$GD$2,2,MATCH(AY228,#REF!,0)))</f>
        <v/>
      </c>
      <c r="GB228" s="57" t="str">
        <f>IF(AZ228="","",INDEX($FZ$2:$GD$2,2,MATCH(AZ228,#REF!,0)))</f>
        <v/>
      </c>
      <c r="GC228" s="58" t="str">
        <f>IF(BA228="","",INDEX($FZ$2:$GD$2,2,MATCH(BA228,#REF!,0)))</f>
        <v/>
      </c>
      <c r="GD228" s="59" t="e">
        <f>SUMPRODUCT(FT228:GC228,#REF!)</f>
        <v>#REF!</v>
      </c>
      <c r="GE228" s="43"/>
      <c r="GF228" s="88" t="str">
        <f t="shared" si="192"/>
        <v/>
      </c>
      <c r="GG228" s="88" t="str">
        <f t="shared" si="193"/>
        <v/>
      </c>
      <c r="GH228" s="88" t="str">
        <f t="shared" si="194"/>
        <v/>
      </c>
      <c r="GI228" s="87" t="str">
        <f t="shared" si="195"/>
        <v/>
      </c>
      <c r="GJ228" s="87" t="str">
        <f t="shared" si="196"/>
        <v/>
      </c>
      <c r="GK228" s="87" t="str">
        <f t="shared" si="197"/>
        <v/>
      </c>
      <c r="GL228" s="87" t="str">
        <f t="shared" si="198"/>
        <v/>
      </c>
      <c r="GM228" s="87" t="str">
        <f t="shared" si="199"/>
        <v/>
      </c>
    </row>
    <row r="229" spans="1:195" s="13" customFormat="1" ht="22.5" customHeight="1">
      <c r="A229" s="1014"/>
      <c r="B229" s="166"/>
      <c r="C229" s="494"/>
      <c r="D229" s="498"/>
      <c r="E229" s="195"/>
      <c r="F229" s="195"/>
      <c r="G229" s="195"/>
      <c r="H229" s="195"/>
      <c r="I229" s="198"/>
      <c r="J229" s="167"/>
      <c r="K229" s="165"/>
      <c r="L229" s="167"/>
      <c r="M229" s="167"/>
      <c r="N229" s="675"/>
      <c r="O229" s="999"/>
      <c r="P229" s="68"/>
      <c r="Q229" s="68"/>
      <c r="R229" s="168"/>
      <c r="S229" s="168"/>
      <c r="T229" s="169"/>
      <c r="U229" s="461"/>
      <c r="V229" s="461"/>
      <c r="W229" s="462"/>
      <c r="X229" s="68"/>
      <c r="Y229" s="68"/>
      <c r="Z229" s="68"/>
      <c r="AA229" s="68"/>
      <c r="AB229" s="68"/>
      <c r="AC229" s="79"/>
      <c r="AD229" s="69"/>
      <c r="AE229" s="69"/>
      <c r="AF229" s="170"/>
      <c r="AG229" s="170"/>
      <c r="AH229" s="171"/>
      <c r="AI229" s="170"/>
      <c r="AJ229" s="170"/>
      <c r="AK229" s="170"/>
      <c r="AL229" s="172"/>
      <c r="AM229" s="172"/>
      <c r="AN229" s="172"/>
      <c r="AO229" s="172"/>
      <c r="AP229" s="259"/>
      <c r="AQ229" s="259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68"/>
      <c r="BC229" s="68"/>
      <c r="BD229" s="68"/>
      <c r="BE229" s="69"/>
      <c r="BF229" s="69"/>
      <c r="BG229" s="467"/>
      <c r="BH229" s="468"/>
      <c r="BI229" s="175"/>
      <c r="BJ229" s="175"/>
      <c r="BK229" s="467"/>
      <c r="BL229" s="467"/>
      <c r="BM229" s="447"/>
      <c r="BN229" s="682"/>
      <c r="BO229" s="447"/>
      <c r="BP229" s="447"/>
      <c r="BQ229" s="447"/>
      <c r="BR229" s="447"/>
      <c r="BS229" s="447"/>
      <c r="BT229" s="447"/>
      <c r="BU229" s="447"/>
      <c r="BV229" s="447"/>
      <c r="BW229" s="447"/>
      <c r="BX229" s="447"/>
      <c r="BY229" s="447"/>
      <c r="BZ229" s="447"/>
      <c r="CA229" s="190"/>
      <c r="CB229" s="190"/>
      <c r="CC229" s="501"/>
      <c r="CD229" s="260"/>
      <c r="CE229" s="261"/>
      <c r="CF229" s="262"/>
      <c r="CG229" s="186"/>
      <c r="CH229" s="187"/>
      <c r="CI229" s="263"/>
      <c r="CJ229" s="74"/>
      <c r="CK229" s="188"/>
      <c r="CL229" s="74"/>
      <c r="CM229" s="189"/>
      <c r="CN229" s="108"/>
      <c r="CO229" s="74"/>
      <c r="CP229" s="188"/>
      <c r="CQ229" s="74"/>
      <c r="CR229" s="189"/>
      <c r="CS229" s="108"/>
      <c r="CT229" s="74"/>
      <c r="CU229" s="188"/>
      <c r="CV229" s="74"/>
      <c r="CW229" s="189"/>
      <c r="CX229" s="108"/>
      <c r="CY229" s="74"/>
      <c r="CZ229" s="188"/>
      <c r="DA229" s="74"/>
      <c r="DB229" s="264"/>
      <c r="DC229" s="265"/>
      <c r="DD229" s="266"/>
      <c r="DE229" s="267"/>
      <c r="DF229" s="268"/>
      <c r="DG229" s="83"/>
      <c r="DH229" s="269"/>
      <c r="DI229" s="270"/>
      <c r="DJ229" s="271"/>
      <c r="DK229" s="272"/>
      <c r="DL229" s="74"/>
      <c r="DM229" s="188"/>
      <c r="DN229" s="74"/>
      <c r="DO229" s="189"/>
      <c r="DP229" s="272"/>
      <c r="DQ229" s="74"/>
      <c r="DR229" s="188"/>
      <c r="DS229" s="74"/>
      <c r="DT229" s="189"/>
      <c r="DU229" s="272"/>
      <c r="DV229" s="74"/>
      <c r="DW229" s="188"/>
      <c r="DX229" s="74"/>
      <c r="DY229" s="273"/>
      <c r="DZ229" s="655"/>
      <c r="EA229" s="656"/>
      <c r="EB229" s="368"/>
      <c r="EC229" s="368"/>
      <c r="ED229" s="368"/>
      <c r="EE229" s="710"/>
      <c r="EF229" s="411"/>
      <c r="EG229" s="429"/>
      <c r="EH229" s="429"/>
      <c r="EI229" s="429"/>
      <c r="EJ229" s="691"/>
      <c r="EK229" s="893"/>
      <c r="EL229" s="368"/>
      <c r="EM229" s="368"/>
      <c r="EN229" s="368"/>
      <c r="EO229" s="377"/>
      <c r="EP229" s="411"/>
      <c r="EQ229" s="368"/>
      <c r="ER229" s="368"/>
      <c r="ES229" s="368"/>
      <c r="ET229" s="377"/>
      <c r="EU229" s="411"/>
      <c r="EV229" s="368"/>
      <c r="EW229" s="368"/>
      <c r="EX229" s="368"/>
      <c r="EY229" s="377"/>
      <c r="EZ229" s="411"/>
      <c r="FA229" s="368"/>
      <c r="FB229" s="368"/>
      <c r="FC229" s="368"/>
      <c r="FD229" s="377"/>
      <c r="FE229" s="387"/>
      <c r="FF229" s="346"/>
      <c r="FG229" s="368"/>
      <c r="FH229" s="368"/>
      <c r="FI229" s="377"/>
      <c r="FJ229" s="658"/>
      <c r="FK229" s="368"/>
      <c r="FL229" s="368"/>
      <c r="FM229" s="368"/>
      <c r="FN229" s="532"/>
      <c r="FO229" s="210"/>
      <c r="FP229" s="43"/>
      <c r="FQ229" s="43"/>
      <c r="FR229" s="55" t="str">
        <f t="shared" si="191"/>
        <v/>
      </c>
      <c r="FS229" s="43"/>
      <c r="FT229" s="56" t="str">
        <f>IF(AR229="","",INDEX($FZ$2:$GD$2,2,MATCH(AR229,#REF!,0)))</f>
        <v/>
      </c>
      <c r="FU229" s="57" t="str">
        <f>IF(AS229="","",INDEX($FZ$2:$GD$2,2,MATCH(AS229,#REF!,0)))</f>
        <v/>
      </c>
      <c r="FV229" s="57" t="str">
        <f>IF(AT229="","",INDEX($FZ$2:$GD$2,2,MATCH(AT229,#REF!,0)))</f>
        <v/>
      </c>
      <c r="FW229" s="57" t="str">
        <f>IF(AU229="","",INDEX($FZ$2:$GD$2,2,MATCH(AU229,#REF!,0)))</f>
        <v/>
      </c>
      <c r="FX229" s="57" t="str">
        <f>IF(AV229="","",INDEX($FZ$2:$GD$2,2,MATCH(AV229,#REF!,0)))</f>
        <v/>
      </c>
      <c r="FY229" s="57" t="str">
        <f>IF(AW229="","",INDEX($FZ$2:$GD$2,2,MATCH(AW229,#REF!,0)))</f>
        <v/>
      </c>
      <c r="FZ229" s="57" t="str">
        <f>IF(AX229="","",INDEX($FZ$2:$GD$2,2,MATCH(AX229,#REF!,0)))</f>
        <v/>
      </c>
      <c r="GA229" s="57" t="str">
        <f>IF(AY229="","",INDEX($FZ$2:$GD$2,2,MATCH(AY229,#REF!,0)))</f>
        <v/>
      </c>
      <c r="GB229" s="57" t="str">
        <f>IF(AZ229="","",INDEX($FZ$2:$GD$2,2,MATCH(AZ229,#REF!,0)))</f>
        <v/>
      </c>
      <c r="GC229" s="58" t="str">
        <f>IF(BA229="","",INDEX($FZ$2:$GD$2,2,MATCH(BA229,#REF!,0)))</f>
        <v/>
      </c>
      <c r="GD229" s="59" t="e">
        <f>SUMPRODUCT(FT229:GC229,#REF!)</f>
        <v>#REF!</v>
      </c>
      <c r="GE229" s="43"/>
      <c r="GF229" s="88" t="str">
        <f t="shared" si="192"/>
        <v/>
      </c>
      <c r="GG229" s="88" t="str">
        <f t="shared" si="193"/>
        <v/>
      </c>
      <c r="GH229" s="88" t="str">
        <f t="shared" si="194"/>
        <v/>
      </c>
      <c r="GI229" s="87" t="str">
        <f t="shared" si="195"/>
        <v/>
      </c>
      <c r="GJ229" s="87" t="str">
        <f t="shared" si="196"/>
        <v/>
      </c>
      <c r="GK229" s="87" t="str">
        <f t="shared" si="197"/>
        <v/>
      </c>
      <c r="GL229" s="87" t="str">
        <f t="shared" si="198"/>
        <v/>
      </c>
      <c r="GM229" s="87" t="str">
        <f t="shared" si="199"/>
        <v/>
      </c>
    </row>
    <row r="230" spans="1:195" s="13" customFormat="1" ht="22.5" customHeight="1">
      <c r="A230" s="1014"/>
      <c r="B230" s="166"/>
      <c r="C230" s="494"/>
      <c r="D230" s="498"/>
      <c r="E230" s="195"/>
      <c r="F230" s="195"/>
      <c r="G230" s="195"/>
      <c r="H230" s="195"/>
      <c r="I230" s="198"/>
      <c r="J230" s="167"/>
      <c r="K230" s="165"/>
      <c r="L230" s="167"/>
      <c r="M230" s="167"/>
      <c r="N230" s="675"/>
      <c r="O230" s="999"/>
      <c r="P230" s="68"/>
      <c r="Q230" s="68"/>
      <c r="R230" s="168"/>
      <c r="S230" s="168"/>
      <c r="T230" s="169"/>
      <c r="U230" s="461"/>
      <c r="V230" s="461"/>
      <c r="W230" s="462"/>
      <c r="X230" s="68"/>
      <c r="Y230" s="68"/>
      <c r="Z230" s="68"/>
      <c r="AA230" s="68"/>
      <c r="AB230" s="68"/>
      <c r="AC230" s="79"/>
      <c r="AD230" s="69"/>
      <c r="AE230" s="69"/>
      <c r="AF230" s="170"/>
      <c r="AG230" s="170"/>
      <c r="AH230" s="171"/>
      <c r="AI230" s="170"/>
      <c r="AJ230" s="170"/>
      <c r="AK230" s="170"/>
      <c r="AL230" s="172"/>
      <c r="AM230" s="172"/>
      <c r="AN230" s="172"/>
      <c r="AO230" s="172"/>
      <c r="AP230" s="259"/>
      <c r="AQ230" s="259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68"/>
      <c r="BC230" s="68"/>
      <c r="BD230" s="68"/>
      <c r="BE230" s="69"/>
      <c r="BF230" s="69"/>
      <c r="BG230" s="467"/>
      <c r="BH230" s="468"/>
      <c r="BI230" s="175"/>
      <c r="BJ230" s="175"/>
      <c r="BK230" s="467"/>
      <c r="BL230" s="467"/>
      <c r="BM230" s="447"/>
      <c r="BN230" s="682"/>
      <c r="BO230" s="447"/>
      <c r="BP230" s="447"/>
      <c r="BQ230" s="447"/>
      <c r="BR230" s="447"/>
      <c r="BS230" s="447"/>
      <c r="BT230" s="447"/>
      <c r="BU230" s="447"/>
      <c r="BV230" s="447"/>
      <c r="BW230" s="447"/>
      <c r="BX230" s="447"/>
      <c r="BY230" s="447"/>
      <c r="BZ230" s="447"/>
      <c r="CA230" s="190"/>
      <c r="CB230" s="190"/>
      <c r="CC230" s="501"/>
      <c r="CD230" s="260"/>
      <c r="CE230" s="261"/>
      <c r="CF230" s="262"/>
      <c r="CG230" s="186"/>
      <c r="CH230" s="187"/>
      <c r="CI230" s="263"/>
      <c r="CJ230" s="74"/>
      <c r="CK230" s="188"/>
      <c r="CL230" s="74"/>
      <c r="CM230" s="189"/>
      <c r="CN230" s="108"/>
      <c r="CO230" s="74"/>
      <c r="CP230" s="188"/>
      <c r="CQ230" s="74"/>
      <c r="CR230" s="189"/>
      <c r="CS230" s="108"/>
      <c r="CT230" s="74"/>
      <c r="CU230" s="188"/>
      <c r="CV230" s="74"/>
      <c r="CW230" s="189"/>
      <c r="CX230" s="108"/>
      <c r="CY230" s="74"/>
      <c r="CZ230" s="188"/>
      <c r="DA230" s="74"/>
      <c r="DB230" s="264"/>
      <c r="DC230" s="265"/>
      <c r="DD230" s="266"/>
      <c r="DE230" s="267"/>
      <c r="DF230" s="268"/>
      <c r="DG230" s="83"/>
      <c r="DH230" s="269"/>
      <c r="DI230" s="270"/>
      <c r="DJ230" s="271"/>
      <c r="DK230" s="272"/>
      <c r="DL230" s="74"/>
      <c r="DM230" s="188"/>
      <c r="DN230" s="74"/>
      <c r="DO230" s="189"/>
      <c r="DP230" s="272"/>
      <c r="DQ230" s="74"/>
      <c r="DR230" s="188"/>
      <c r="DS230" s="74"/>
      <c r="DT230" s="189"/>
      <c r="DU230" s="272"/>
      <c r="DV230" s="74"/>
      <c r="DW230" s="188"/>
      <c r="DX230" s="74"/>
      <c r="DY230" s="273"/>
      <c r="DZ230" s="655"/>
      <c r="EA230" s="656"/>
      <c r="EB230" s="368"/>
      <c r="EC230" s="368"/>
      <c r="ED230" s="368"/>
      <c r="EE230" s="710"/>
      <c r="EF230" s="411"/>
      <c r="EG230" s="368"/>
      <c r="EH230" s="368"/>
      <c r="EI230" s="368"/>
      <c r="EJ230" s="377"/>
      <c r="EK230" s="411"/>
      <c r="EL230" s="346"/>
      <c r="EM230" s="346"/>
      <c r="EN230" s="368"/>
      <c r="EO230" s="377"/>
      <c r="EP230" s="411"/>
      <c r="EQ230" s="368"/>
      <c r="ER230" s="368"/>
      <c r="ES230" s="368"/>
      <c r="ET230" s="377"/>
      <c r="EU230" s="411"/>
      <c r="EV230" s="368"/>
      <c r="EW230" s="368"/>
      <c r="EX230" s="368"/>
      <c r="EY230" s="377"/>
      <c r="EZ230" s="411"/>
      <c r="FA230" s="368"/>
      <c r="FB230" s="368"/>
      <c r="FC230" s="368"/>
      <c r="FD230" s="377"/>
      <c r="FE230" s="390"/>
      <c r="FF230" s="395"/>
      <c r="FG230" s="395"/>
      <c r="FH230" s="368"/>
      <c r="FI230" s="377"/>
      <c r="FJ230" s="658"/>
      <c r="FK230" s="368"/>
      <c r="FL230" s="368"/>
      <c r="FM230" s="368"/>
      <c r="FN230" s="532"/>
      <c r="FO230" s="210"/>
      <c r="FP230" s="43"/>
      <c r="FQ230" s="43"/>
      <c r="FR230" s="55" t="str">
        <f t="shared" si="191"/>
        <v/>
      </c>
      <c r="FS230" s="43"/>
      <c r="FT230" s="56" t="str">
        <f>IF(AR230="","",INDEX($FZ$2:$GD$2,2,MATCH(AR230,#REF!,0)))</f>
        <v/>
      </c>
      <c r="FU230" s="57" t="str">
        <f>IF(AS230="","",INDEX($FZ$2:$GD$2,2,MATCH(AS230,#REF!,0)))</f>
        <v/>
      </c>
      <c r="FV230" s="57" t="str">
        <f>IF(AT230="","",INDEX($FZ$2:$GD$2,2,MATCH(AT230,#REF!,0)))</f>
        <v/>
      </c>
      <c r="FW230" s="57" t="str">
        <f>IF(AU230="","",INDEX($FZ$2:$GD$2,2,MATCH(AU230,#REF!,0)))</f>
        <v/>
      </c>
      <c r="FX230" s="57" t="str">
        <f>IF(AV230="","",INDEX($FZ$2:$GD$2,2,MATCH(AV230,#REF!,0)))</f>
        <v/>
      </c>
      <c r="FY230" s="57" t="str">
        <f>IF(AW230="","",INDEX($FZ$2:$GD$2,2,MATCH(AW230,#REF!,0)))</f>
        <v/>
      </c>
      <c r="FZ230" s="57" t="str">
        <f>IF(AX230="","",INDEX($FZ$2:$GD$2,2,MATCH(AX230,#REF!,0)))</f>
        <v/>
      </c>
      <c r="GA230" s="57" t="str">
        <f>IF(AY230="","",INDEX($FZ$2:$GD$2,2,MATCH(AY230,#REF!,0)))</f>
        <v/>
      </c>
      <c r="GB230" s="57" t="str">
        <f>IF(AZ230="","",INDEX($FZ$2:$GD$2,2,MATCH(AZ230,#REF!,0)))</f>
        <v/>
      </c>
      <c r="GC230" s="58" t="str">
        <f>IF(BA230="","",INDEX($FZ$2:$GD$2,2,MATCH(BA230,#REF!,0)))</f>
        <v/>
      </c>
      <c r="GD230" s="59" t="e">
        <f>SUMPRODUCT(FT230:GC230,#REF!)</f>
        <v>#REF!</v>
      </c>
      <c r="GE230" s="43"/>
      <c r="GF230" s="88" t="str">
        <f t="shared" si="192"/>
        <v/>
      </c>
      <c r="GG230" s="88" t="str">
        <f t="shared" si="193"/>
        <v/>
      </c>
      <c r="GH230" s="88" t="str">
        <f t="shared" si="194"/>
        <v/>
      </c>
      <c r="GI230" s="87" t="str">
        <f t="shared" si="195"/>
        <v/>
      </c>
      <c r="GJ230" s="87" t="str">
        <f t="shared" si="196"/>
        <v/>
      </c>
      <c r="GK230" s="87" t="str">
        <f t="shared" si="197"/>
        <v/>
      </c>
      <c r="GL230" s="87" t="str">
        <f t="shared" si="198"/>
        <v/>
      </c>
      <c r="GM230" s="87" t="str">
        <f t="shared" si="199"/>
        <v/>
      </c>
    </row>
    <row r="231" spans="1:195" s="13" customFormat="1" ht="22.5" customHeight="1" thickBot="1">
      <c r="A231" s="1014"/>
      <c r="B231" s="166"/>
      <c r="C231" s="494"/>
      <c r="D231" s="586"/>
      <c r="E231" s="201"/>
      <c r="F231" s="201"/>
      <c r="G231" s="201"/>
      <c r="H231" s="201"/>
      <c r="I231" s="202"/>
      <c r="J231" s="203"/>
      <c r="K231" s="712"/>
      <c r="L231" s="203"/>
      <c r="M231" s="203"/>
      <c r="N231" s="676"/>
      <c r="O231" s="1000"/>
      <c r="P231" s="72"/>
      <c r="Q231" s="72"/>
      <c r="R231" s="713"/>
      <c r="S231" s="713"/>
      <c r="T231" s="204"/>
      <c r="U231" s="475"/>
      <c r="V231" s="475"/>
      <c r="W231" s="476"/>
      <c r="X231" s="72"/>
      <c r="Y231" s="72"/>
      <c r="Z231" s="72"/>
      <c r="AA231" s="72"/>
      <c r="AB231" s="72"/>
      <c r="AC231" s="477"/>
      <c r="AD231" s="73"/>
      <c r="AE231" s="73"/>
      <c r="AF231" s="205"/>
      <c r="AG231" s="205"/>
      <c r="AH231" s="206"/>
      <c r="AI231" s="205"/>
      <c r="AJ231" s="205"/>
      <c r="AK231" s="205"/>
      <c r="AL231" s="207"/>
      <c r="AM231" s="207"/>
      <c r="AN231" s="207"/>
      <c r="AO231" s="207"/>
      <c r="AP231" s="588"/>
      <c r="AQ231" s="588"/>
      <c r="AR231" s="589"/>
      <c r="AS231" s="589"/>
      <c r="AT231" s="589"/>
      <c r="AU231" s="589"/>
      <c r="AV231" s="589"/>
      <c r="AW231" s="589"/>
      <c r="AX231" s="589"/>
      <c r="AY231" s="589"/>
      <c r="AZ231" s="589"/>
      <c r="BA231" s="589"/>
      <c r="BB231" s="72"/>
      <c r="BC231" s="72"/>
      <c r="BD231" s="72"/>
      <c r="BE231" s="73"/>
      <c r="BF231" s="73"/>
      <c r="BG231" s="478"/>
      <c r="BH231" s="590"/>
      <c r="BI231" s="208"/>
      <c r="BJ231" s="208"/>
      <c r="BK231" s="478"/>
      <c r="BL231" s="478"/>
      <c r="BM231" s="591"/>
      <c r="BN231" s="683"/>
      <c r="BO231" s="591"/>
      <c r="BP231" s="591"/>
      <c r="BQ231" s="591"/>
      <c r="BR231" s="591"/>
      <c r="BS231" s="591"/>
      <c r="BT231" s="591"/>
      <c r="BU231" s="591"/>
      <c r="BV231" s="591"/>
      <c r="BW231" s="591"/>
      <c r="BX231" s="591"/>
      <c r="BY231" s="591"/>
      <c r="BZ231" s="591"/>
      <c r="CA231" s="610"/>
      <c r="CB231" s="610"/>
      <c r="CC231" s="595"/>
      <c r="CD231" s="714"/>
      <c r="CE231" s="715"/>
      <c r="CF231" s="716"/>
      <c r="CG231" s="717"/>
      <c r="CH231" s="716"/>
      <c r="CI231" s="718"/>
      <c r="CJ231" s="719"/>
      <c r="CK231" s="720"/>
      <c r="CL231" s="719"/>
      <c r="CM231" s="721"/>
      <c r="CN231" s="722"/>
      <c r="CO231" s="719"/>
      <c r="CP231" s="720"/>
      <c r="CQ231" s="719"/>
      <c r="CR231" s="721"/>
      <c r="CS231" s="722"/>
      <c r="CT231" s="719"/>
      <c r="CU231" s="720"/>
      <c r="CV231" s="719"/>
      <c r="CW231" s="721"/>
      <c r="CX231" s="722"/>
      <c r="CY231" s="719"/>
      <c r="CZ231" s="720"/>
      <c r="DA231" s="719"/>
      <c r="DB231" s="723"/>
      <c r="DC231" s="724"/>
      <c r="DD231" s="725"/>
      <c r="DE231" s="726"/>
      <c r="DF231" s="727"/>
      <c r="DG231" s="728"/>
      <c r="DH231" s="729"/>
      <c r="DI231" s="730"/>
      <c r="DJ231" s="731"/>
      <c r="DK231" s="732"/>
      <c r="DL231" s="719"/>
      <c r="DM231" s="720"/>
      <c r="DN231" s="719"/>
      <c r="DO231" s="721"/>
      <c r="DP231" s="732"/>
      <c r="DQ231" s="719"/>
      <c r="DR231" s="720"/>
      <c r="DS231" s="719"/>
      <c r="DT231" s="721"/>
      <c r="DU231" s="732"/>
      <c r="DV231" s="719"/>
      <c r="DW231" s="720"/>
      <c r="DX231" s="719"/>
      <c r="DY231" s="733"/>
      <c r="DZ231" s="734"/>
      <c r="EA231" s="735"/>
      <c r="EB231" s="736"/>
      <c r="EC231" s="736"/>
      <c r="ED231" s="736"/>
      <c r="EE231" s="737"/>
      <c r="EF231" s="738"/>
      <c r="EG231" s="736"/>
      <c r="EH231" s="736"/>
      <c r="EI231" s="736"/>
      <c r="EJ231" s="739"/>
      <c r="EK231" s="738"/>
      <c r="EL231" s="736"/>
      <c r="EM231" s="736"/>
      <c r="EN231" s="736"/>
      <c r="EO231" s="739"/>
      <c r="EP231" s="738"/>
      <c r="EQ231" s="736"/>
      <c r="ER231" s="736"/>
      <c r="ES231" s="736"/>
      <c r="ET231" s="739"/>
      <c r="EU231" s="738"/>
      <c r="EV231" s="736"/>
      <c r="EW231" s="736"/>
      <c r="EX231" s="736"/>
      <c r="EY231" s="739"/>
      <c r="EZ231" s="738"/>
      <c r="FA231" s="736"/>
      <c r="FB231" s="736"/>
      <c r="FC231" s="741"/>
      <c r="FD231" s="742"/>
      <c r="FE231" s="738"/>
      <c r="FF231" s="736"/>
      <c r="FG231" s="736"/>
      <c r="FH231" s="736"/>
      <c r="FI231" s="739"/>
      <c r="FJ231" s="740"/>
      <c r="FK231" s="736"/>
      <c r="FL231" s="736"/>
      <c r="FM231" s="736"/>
      <c r="FN231" s="743"/>
      <c r="FO231" s="210"/>
      <c r="FP231" s="43"/>
      <c r="FQ231" s="43"/>
      <c r="FR231" s="55" t="str">
        <f t="shared" si="191"/>
        <v/>
      </c>
      <c r="FS231" s="43"/>
      <c r="FT231" s="56" t="str">
        <f>IF(AR231="","",INDEX($FZ$2:$GD$2,2,MATCH(AR231,#REF!,0)))</f>
        <v/>
      </c>
      <c r="FU231" s="57" t="str">
        <f>IF(AS231="","",INDEX($FZ$2:$GD$2,2,MATCH(AS231,#REF!,0)))</f>
        <v/>
      </c>
      <c r="FV231" s="57" t="str">
        <f>IF(AT231="","",INDEX($FZ$2:$GD$2,2,MATCH(AT231,#REF!,0)))</f>
        <v/>
      </c>
      <c r="FW231" s="57" t="str">
        <f>IF(AU231="","",INDEX($FZ$2:$GD$2,2,MATCH(AU231,#REF!,0)))</f>
        <v/>
      </c>
      <c r="FX231" s="57" t="str">
        <f>IF(AV231="","",INDEX($FZ$2:$GD$2,2,MATCH(AV231,#REF!,0)))</f>
        <v/>
      </c>
      <c r="FY231" s="57" t="str">
        <f>IF(AW231="","",INDEX($FZ$2:$GD$2,2,MATCH(AW231,#REF!,0)))</f>
        <v/>
      </c>
      <c r="FZ231" s="57" t="str">
        <f>IF(AX231="","",INDEX($FZ$2:$GD$2,2,MATCH(AX231,#REF!,0)))</f>
        <v/>
      </c>
      <c r="GA231" s="57" t="str">
        <f>IF(AY231="","",INDEX($FZ$2:$GD$2,2,MATCH(AY231,#REF!,0)))</f>
        <v/>
      </c>
      <c r="GB231" s="57" t="str">
        <f>IF(AZ231="","",INDEX($FZ$2:$GD$2,2,MATCH(AZ231,#REF!,0)))</f>
        <v/>
      </c>
      <c r="GC231" s="58" t="str">
        <f>IF(BA231="","",INDEX($FZ$2:$GD$2,2,MATCH(BA231,#REF!,0)))</f>
        <v/>
      </c>
      <c r="GD231" s="59" t="e">
        <f>SUMPRODUCT(FT231:GC231,#REF!)</f>
        <v>#REF!</v>
      </c>
      <c r="GE231" s="43"/>
      <c r="GF231" s="88" t="str">
        <f t="shared" si="192"/>
        <v/>
      </c>
      <c r="GG231" s="88" t="str">
        <f t="shared" si="193"/>
        <v/>
      </c>
      <c r="GH231" s="88" t="str">
        <f t="shared" si="194"/>
        <v/>
      </c>
      <c r="GI231" s="87" t="str">
        <f t="shared" si="195"/>
        <v/>
      </c>
      <c r="GJ231" s="87" t="str">
        <f t="shared" si="196"/>
        <v/>
      </c>
      <c r="GK231" s="87" t="str">
        <f t="shared" si="197"/>
        <v/>
      </c>
      <c r="GL231" s="87" t="str">
        <f t="shared" si="198"/>
        <v/>
      </c>
      <c r="GM231" s="87" t="str">
        <f t="shared" si="199"/>
        <v/>
      </c>
    </row>
    <row r="232" spans="1:195" s="29" customFormat="1" ht="45" customHeight="1">
      <c r="A232" s="1015"/>
      <c r="B232" s="16"/>
      <c r="C232" s="16"/>
      <c r="D232" s="17"/>
      <c r="E232" s="18"/>
      <c r="F232" s="18"/>
      <c r="G232" s="18"/>
      <c r="H232" s="18"/>
      <c r="I232" s="19"/>
      <c r="J232" s="19"/>
      <c r="K232" s="110"/>
      <c r="L232" s="19"/>
      <c r="M232" s="19" t="str">
        <f t="shared" si="201"/>
        <v/>
      </c>
      <c r="N232" s="677"/>
      <c r="O232" s="111"/>
      <c r="P232" s="19"/>
      <c r="Q232" s="19"/>
      <c r="R232" s="20"/>
      <c r="S232" s="20"/>
      <c r="T232" s="20"/>
      <c r="U232" s="112" t="str">
        <f t="shared" si="218"/>
        <v/>
      </c>
      <c r="V232" s="112" t="str">
        <f t="shared" si="219"/>
        <v/>
      </c>
      <c r="W232" s="113" t="str">
        <f t="shared" si="220"/>
        <v/>
      </c>
      <c r="X232" s="19"/>
      <c r="Y232" s="19"/>
      <c r="Z232" s="21"/>
      <c r="AA232" s="21"/>
      <c r="AB232" s="21"/>
      <c r="AC232" s="14" t="str">
        <f t="shared" si="221"/>
        <v/>
      </c>
      <c r="AD232" s="25"/>
      <c r="AE232" s="25">
        <f t="shared" ref="AE232:AE237" si="229">AD232-L232</f>
        <v>0</v>
      </c>
      <c r="AF232" s="114"/>
      <c r="AG232" s="114"/>
      <c r="AH232" s="115"/>
      <c r="AI232" s="114"/>
      <c r="AJ232" s="114"/>
      <c r="AK232" s="114"/>
      <c r="AL232" s="116"/>
      <c r="AM232" s="116"/>
      <c r="AN232" s="116"/>
      <c r="AO232" s="116"/>
      <c r="AP232" s="245"/>
      <c r="AQ232" s="245" t="str">
        <f t="shared" si="223"/>
        <v/>
      </c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1" t="str">
        <f t="shared" si="224"/>
        <v/>
      </c>
      <c r="BC232" s="21"/>
      <c r="BD232" s="21" t="str">
        <f t="shared" si="225"/>
        <v/>
      </c>
      <c r="BE232" s="25" t="e">
        <f t="shared" ref="BE232:BE237" si="230">GD232/10</f>
        <v>#REF!</v>
      </c>
      <c r="BF232" s="25"/>
      <c r="BG232" s="27"/>
      <c r="BH232" s="120"/>
      <c r="BI232" s="122"/>
      <c r="BJ232" s="122"/>
      <c r="BK232" s="27"/>
      <c r="BL232" s="27"/>
      <c r="BM232" s="247" t="str">
        <f t="shared" si="226"/>
        <v/>
      </c>
      <c r="BN232" s="684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247"/>
      <c r="BY232" s="247"/>
      <c r="BZ232" s="247"/>
      <c r="CA232" s="111"/>
      <c r="CB232" s="111"/>
      <c r="CC232" s="194"/>
      <c r="CD232" s="247">
        <v>1</v>
      </c>
      <c r="CE232" s="248" t="str">
        <f>IF($I232="","",IFERROR(INDEX(#REF!,MATCH('一覧（改訂後・学校空調は中規模で表示ver）'!$I232,#REF!,0),MATCH($CD$4,#REF!,0)),""))</f>
        <v/>
      </c>
      <c r="CF232" s="194" t="str">
        <f t="shared" si="228"/>
        <v/>
      </c>
      <c r="CG232" s="247" t="str">
        <f t="shared" si="185"/>
        <v/>
      </c>
      <c r="CH232" s="194"/>
      <c r="CI232" s="23" t="str">
        <f t="shared" si="186"/>
        <v/>
      </c>
      <c r="CJ232" s="23" t="str">
        <f>IF(OR($CI232="",$I232=""),"",INDEX(#REF!,MATCH($I232,#REF!,0),MATCH(CI$4,#REF!,0)))</f>
        <v/>
      </c>
      <c r="CK232" s="28" t="str">
        <f t="shared" si="187"/>
        <v/>
      </c>
      <c r="CL232" s="23">
        <v>1</v>
      </c>
      <c r="CM232" s="128"/>
      <c r="CN232" s="23" t="str">
        <f>IF(OR(O232="",TYPE(O232)&lt;&gt;1),"",IF(OR(BM232="",INDEX(#REF!,MATCH('一覧（改訂後・学校空調は中規模で表示ver）'!$Q232,#REF!,0),MATCH('一覧（改訂後・学校空調は中規模で表示ver）'!CN$4,#REF!,0))="",INDEX(#REF!,MATCH('一覧（改訂後・学校空調は中規模で表示ver）'!$Q232,#REF!,0),MATCH('一覧（改訂後・学校空調は中規模で表示ver）'!CN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N$4,#REF!,0))+$L232)))</f>
        <v/>
      </c>
      <c r="CO232" s="23" t="str">
        <f>IF(OR(CN232="",$I232=""),"",IF(AND(CN232&lt;&gt;"",$CI232=CN232),INDEX(#REF!,MATCH($I232,#REF!,0),MATCH(CN$4,#REF!,0))+35,INDEX(#REF!,MATCH($I232,#REF!,0),MATCH(CN$4,#REF!,0))))</f>
        <v/>
      </c>
      <c r="CP232" s="28" t="str">
        <f t="shared" si="203"/>
        <v/>
      </c>
      <c r="CQ232" s="23">
        <v>1</v>
      </c>
      <c r="CR232" s="128" t="str">
        <f t="shared" si="204"/>
        <v/>
      </c>
      <c r="CS232" s="23" t="str">
        <f>IF(OR(O232="",TYPE(O232)&lt;&gt;1),"",IF(OR(BM232="",INDEX(#REF!,MATCH('一覧（改訂後・学校空調は中規模で表示ver）'!Q232,#REF!,0),MATCH(CS$4,#REF!,0))="",INDEX(#REF!,MATCH('一覧（改訂後・学校空調は中規模で表示ver）'!Q232,#REF!,0),MATCH(CS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S$4,#REF!,0))+$L232)))</f>
        <v/>
      </c>
      <c r="CT232" s="23" t="str">
        <f>IF(OR(CS232="",$I232=""),"",IF(BL232="中規模のみで残存維持",IF(AND($CI232=CS232,CS232&lt;&gt;""),INDEX(#REF!,MATCH($I232,#REF!,0),MATCH(CN$4,#REF!,0))+35,INDEX(#REF!,MATCH($I232,#REF!,0),MATCH(CN$4,#REF!,0))),IF(AND($CI232=CS232,CS232&lt;&gt;""),INDEX(#REF!,MATCH($I232,#REF!,0),MATCH(CI$4,#REF!,0))+35,INDEX(#REF!,MATCH($I232,#REF!,0),MATCH(CS$4,#REF!,0)))))</f>
        <v/>
      </c>
      <c r="CU232" s="28" t="str">
        <f t="shared" si="188"/>
        <v/>
      </c>
      <c r="CV232" s="23">
        <v>1</v>
      </c>
      <c r="CW232" s="128" t="str">
        <f t="shared" ref="CW232:CW237" si="231">IF(CS232="","",CU232/CV232)</f>
        <v/>
      </c>
      <c r="CX232" s="23" t="str">
        <f>IF(OR(O232="",TYPE(O232)&lt;&gt;1),"",IF(OR(BM232="",,INDEX(#REF!,MATCH('一覧（改訂後・学校空調は中規模で表示ver）'!$Q232,#REF!,0),MATCH('一覧（改訂後・学校空調は中規模で表示ver）'!CX$4,#REF!,0))="",INDEX(#REF!,MATCH('一覧（改訂後・学校空調は中規模で表示ver）'!$Q232,#REF!,0),MATCH('一覧（改訂後・学校空調は中規模で表示ver）'!CX$4,#REF!,0))+L232&gt;=BM232),"",IF(OR(BL232="事後保全対応で更新",BL232="事後保全のみ更新せず"),"",INDEX(#REF!,MATCH('一覧（改訂後・学校空調は中規模で表示ver）'!$Q232,#REF!,0),MATCH('一覧（改訂後・学校空調は中規模で表示ver）'!CX$4,#REF!,0))+L232)))</f>
        <v/>
      </c>
      <c r="CY232" s="23" t="str">
        <f>IF(OR(CX232="",$I232=""),"",IF(AND(CX232&lt;&gt;"",$CI232=CX232),INDEX(#REF!,MATCH($I232,#REF!,0),MATCH(CI$4,#REF!,0))+35,INDEX(#REF!,MATCH($I232,#REF!,0),MATCH(CX$4,#REF!,0))))</f>
        <v/>
      </c>
      <c r="CZ232" s="28" t="str">
        <f t="shared" si="205"/>
        <v/>
      </c>
      <c r="DA232" s="23">
        <v>1</v>
      </c>
      <c r="DB232" s="128" t="str">
        <f t="shared" si="206"/>
        <v/>
      </c>
      <c r="DC232" s="249" t="str">
        <f t="shared" si="189"/>
        <v/>
      </c>
      <c r="DD232" s="249" t="str">
        <f t="shared" si="200"/>
        <v/>
      </c>
      <c r="DE232" s="250">
        <v>1</v>
      </c>
      <c r="DF232" s="251" t="str">
        <f t="shared" si="190"/>
        <v/>
      </c>
      <c r="DG232" s="135" t="str">
        <f>IF($DC232="","",INDEX(#REF!,MATCH($I232,#REF!,0),MATCH(DC$4,#REF!,0)))</f>
        <v/>
      </c>
      <c r="DH232" s="136" t="str">
        <f t="shared" si="207"/>
        <v/>
      </c>
      <c r="DI232" s="252">
        <v>3</v>
      </c>
      <c r="DJ232" s="251" t="str">
        <f t="shared" si="208"/>
        <v/>
      </c>
      <c r="DK232" s="24" t="str">
        <f t="shared" si="209"/>
        <v/>
      </c>
      <c r="DL232" s="23" t="str">
        <f>IF(OR(DK232="",$I232=""),"",IF(AND(DK232&lt;&gt;"",$CI232=DK232),INDEX(#REF!,MATCH($I232,#REF!,0),MATCH(DL$4,#REF!,0))+35,INDEX(#REF!,MATCH($I232,#REF!,0),MATCH(DL$4,#REF!,0))))</f>
        <v/>
      </c>
      <c r="DM232" s="28" t="str">
        <f t="shared" si="210"/>
        <v/>
      </c>
      <c r="DN232" s="23">
        <v>1</v>
      </c>
      <c r="DO232" s="128" t="str">
        <f t="shared" si="211"/>
        <v/>
      </c>
      <c r="DP232" s="24" t="str">
        <f t="shared" si="212"/>
        <v/>
      </c>
      <c r="DQ232" s="23" t="str">
        <f>IF(OR(DP232="",$I232=""),"",IF(AND($BM232=DP232,DP232&lt;&gt;""),INDEX(#REF!,MATCH($I232,#REF!,0),MATCH(DQ$4,#REF!,0))+35,INDEX(#REF!,MATCH($I232,#REF!,0),MATCH(DQ$4,#REF!,0))))</f>
        <v/>
      </c>
      <c r="DR232" s="28" t="str">
        <f t="shared" si="213"/>
        <v/>
      </c>
      <c r="DS232" s="23">
        <v>1</v>
      </c>
      <c r="DT232" s="128" t="str">
        <f t="shared" si="214"/>
        <v/>
      </c>
      <c r="DU232" s="24" t="str">
        <f t="shared" si="215"/>
        <v/>
      </c>
      <c r="DV232" s="23" t="str">
        <f>IF(OR(DU232="",$I232=""),"",IF(AND(DU232&lt;&gt;"",$CI232=DU232),INDEX(#REF!,MATCH($I232,#REF!,0),MATCH(DV$4,#REF!,0))+35,INDEX(#REF!,MATCH($I232,#REF!,0),MATCH(DV$4,#REF!,0))))</f>
        <v/>
      </c>
      <c r="DW232" s="28" t="str">
        <f t="shared" si="216"/>
        <v/>
      </c>
      <c r="DX232" s="23">
        <v>1</v>
      </c>
      <c r="DY232" s="253" t="str">
        <f t="shared" si="217"/>
        <v/>
      </c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  <c r="FL232" s="209"/>
      <c r="FM232" s="209"/>
      <c r="FN232" s="209"/>
      <c r="FR232" s="254" t="str">
        <f t="shared" si="191"/>
        <v/>
      </c>
      <c r="FT232" s="38" t="str">
        <f>IF(AR232="","",INDEX($FZ$2:$GD$2,2,MATCH(AR232,#REF!,0)))</f>
        <v/>
      </c>
      <c r="FU232" s="38" t="str">
        <f>IF(AS232="","",INDEX($FZ$2:$GD$2,2,MATCH(AS232,#REF!,0)))</f>
        <v/>
      </c>
      <c r="FV232" s="38" t="str">
        <f>IF(AT232="","",INDEX($FZ$2:$GD$2,2,MATCH(AT232,#REF!,0)))</f>
        <v/>
      </c>
      <c r="FW232" s="38" t="str">
        <f>IF(AU232="","",INDEX($FZ$2:$GD$2,2,MATCH(AU232,#REF!,0)))</f>
        <v/>
      </c>
      <c r="FX232" s="38" t="str">
        <f>IF(AV232="","",INDEX($FZ$2:$GD$2,2,MATCH(AV232,#REF!,0)))</f>
        <v/>
      </c>
      <c r="FY232" s="38" t="str">
        <f>IF(AW232="","",INDEX($FZ$2:$GD$2,2,MATCH(AW232,#REF!,0)))</f>
        <v/>
      </c>
      <c r="FZ232" s="38" t="str">
        <f>IF(AX232="","",INDEX($FZ$2:$GD$2,2,MATCH(AX232,#REF!,0)))</f>
        <v/>
      </c>
      <c r="GA232" s="38" t="str">
        <f>IF(AY232="","",INDEX($FZ$2:$GD$2,2,MATCH(AY232,#REF!,0)))</f>
        <v/>
      </c>
      <c r="GB232" s="38" t="str">
        <f>IF(AZ232="","",INDEX($FZ$2:$GD$2,2,MATCH(AZ232,#REF!,0)))</f>
        <v/>
      </c>
      <c r="GC232" s="38" t="str">
        <f>IF(BA232="","",INDEX($FZ$2:$GD$2,2,MATCH(BA232,#REF!,0)))</f>
        <v/>
      </c>
      <c r="GD232" s="255" t="e">
        <f>SUMPRODUCT(FT232:GC232,#REF!)</f>
        <v>#REF!</v>
      </c>
      <c r="GF232" s="38" t="str">
        <f t="shared" si="192"/>
        <v/>
      </c>
      <c r="GG232" s="38" t="str">
        <f t="shared" si="193"/>
        <v/>
      </c>
      <c r="GH232" s="38" t="str">
        <f t="shared" si="194"/>
        <v/>
      </c>
      <c r="GI232" s="38" t="str">
        <f t="shared" si="195"/>
        <v/>
      </c>
      <c r="GJ232" s="38" t="str">
        <f t="shared" si="196"/>
        <v/>
      </c>
      <c r="GK232" s="38" t="str">
        <f t="shared" si="197"/>
        <v/>
      </c>
      <c r="GL232" s="38" t="str">
        <f t="shared" si="198"/>
        <v/>
      </c>
      <c r="GM232" s="38" t="str">
        <f t="shared" si="199"/>
        <v/>
      </c>
    </row>
    <row r="233" spans="1:195" s="29" customFormat="1" ht="45" customHeight="1">
      <c r="A233" s="1015"/>
      <c r="B233" s="16"/>
      <c r="C233" s="16"/>
      <c r="D233" s="17"/>
      <c r="E233" s="18"/>
      <c r="F233" s="18"/>
      <c r="G233" s="18"/>
      <c r="H233" s="18"/>
      <c r="I233" s="19"/>
      <c r="J233" s="19"/>
      <c r="K233" s="110"/>
      <c r="L233" s="19"/>
      <c r="M233" s="19" t="str">
        <f t="shared" si="201"/>
        <v/>
      </c>
      <c r="N233" s="677"/>
      <c r="O233" s="111"/>
      <c r="P233" s="19"/>
      <c r="Q233" s="19"/>
      <c r="R233" s="20"/>
      <c r="S233" s="20"/>
      <c r="T233" s="20"/>
      <c r="U233" s="112" t="str">
        <f t="shared" si="218"/>
        <v/>
      </c>
      <c r="V233" s="112" t="str">
        <f t="shared" si="219"/>
        <v/>
      </c>
      <c r="W233" s="113" t="str">
        <f t="shared" si="220"/>
        <v/>
      </c>
      <c r="X233" s="19"/>
      <c r="Y233" s="19"/>
      <c r="Z233" s="21"/>
      <c r="AA233" s="21"/>
      <c r="AB233" s="21"/>
      <c r="AC233" s="14" t="str">
        <f t="shared" si="221"/>
        <v/>
      </c>
      <c r="AD233" s="25"/>
      <c r="AE233" s="25">
        <f t="shared" si="229"/>
        <v>0</v>
      </c>
      <c r="AF233" s="114"/>
      <c r="AG233" s="114"/>
      <c r="AH233" s="115"/>
      <c r="AI233" s="114"/>
      <c r="AJ233" s="114"/>
      <c r="AK233" s="114"/>
      <c r="AL233" s="116"/>
      <c r="AM233" s="116"/>
      <c r="AN233" s="116"/>
      <c r="AO233" s="116"/>
      <c r="AP233" s="245"/>
      <c r="AQ233" s="245" t="str">
        <f t="shared" si="223"/>
        <v/>
      </c>
      <c r="AR233" s="246"/>
      <c r="AS233" s="246"/>
      <c r="AT233" s="246"/>
      <c r="AU233" s="246"/>
      <c r="AV233" s="246"/>
      <c r="AW233" s="246"/>
      <c r="AX233" s="246"/>
      <c r="AY233" s="246"/>
      <c r="AZ233" s="246"/>
      <c r="BA233" s="246"/>
      <c r="BB233" s="21" t="str">
        <f t="shared" si="224"/>
        <v/>
      </c>
      <c r="BC233" s="21"/>
      <c r="BD233" s="21" t="str">
        <f t="shared" si="225"/>
        <v/>
      </c>
      <c r="BE233" s="25" t="e">
        <f t="shared" si="230"/>
        <v>#REF!</v>
      </c>
      <c r="BF233" s="25"/>
      <c r="BG233" s="27"/>
      <c r="BH233" s="120"/>
      <c r="BI233" s="122"/>
      <c r="BJ233" s="122"/>
      <c r="BK233" s="27"/>
      <c r="BL233" s="27"/>
      <c r="BM233" s="247" t="str">
        <f t="shared" si="226"/>
        <v/>
      </c>
      <c r="BN233" s="684"/>
      <c r="BO233" s="247"/>
      <c r="BP233" s="247"/>
      <c r="BQ233" s="247"/>
      <c r="BR233" s="247"/>
      <c r="BS233" s="247"/>
      <c r="BT233" s="247"/>
      <c r="BU233" s="247"/>
      <c r="BV233" s="247"/>
      <c r="BW233" s="247"/>
      <c r="BX233" s="247"/>
      <c r="BY233" s="247"/>
      <c r="BZ233" s="247"/>
      <c r="CA233" s="111"/>
      <c r="CB233" s="111"/>
      <c r="CC233" s="194"/>
      <c r="CD233" s="247">
        <v>1</v>
      </c>
      <c r="CE233" s="248" t="str">
        <f>IF($I233="","",IFERROR(INDEX(#REF!,MATCH('一覧（改訂後・学校空調は中規模で表示ver）'!$I233,#REF!,0),MATCH($CD$4,#REF!,0)),""))</f>
        <v/>
      </c>
      <c r="CF233" s="194" t="str">
        <f t="shared" si="228"/>
        <v/>
      </c>
      <c r="CG233" s="247" t="str">
        <f t="shared" si="185"/>
        <v/>
      </c>
      <c r="CH233" s="194"/>
      <c r="CI233" s="23" t="str">
        <f t="shared" si="186"/>
        <v/>
      </c>
      <c r="CJ233" s="23" t="str">
        <f>IF(OR($CI233="",$I233=""),"",INDEX(#REF!,MATCH($I233,#REF!,0),MATCH(CI$4,#REF!,0)))</f>
        <v/>
      </c>
      <c r="CK233" s="28" t="str">
        <f t="shared" si="187"/>
        <v/>
      </c>
      <c r="CL233" s="23">
        <v>1</v>
      </c>
      <c r="CM233" s="128" t="str">
        <f t="shared" si="202"/>
        <v/>
      </c>
      <c r="CN233" s="23" t="str">
        <f>IF(OR(O233="",TYPE(O233)&lt;&gt;1),"",IF(OR(BM233="",INDEX(#REF!,MATCH('一覧（改訂後・学校空調は中規模で表示ver）'!$Q233,#REF!,0),MATCH('一覧（改訂後・学校空調は中規模で表示ver）'!CN$4,#REF!,0))="",INDEX(#REF!,MATCH('一覧（改訂後・学校空調は中規模で表示ver）'!$Q233,#REF!,0),MATCH('一覧（改訂後・学校空調は中規模で表示ver）'!CN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N$4,#REF!,0))+$L233)))</f>
        <v/>
      </c>
      <c r="CO233" s="23" t="str">
        <f>IF(OR(CN233="",$I233=""),"",IF(AND(CN233&lt;&gt;"",$CI233=CN233),INDEX(#REF!,MATCH($I233,#REF!,0),MATCH(CN$4,#REF!,0))+35,INDEX(#REF!,MATCH($I233,#REF!,0),MATCH(CN$4,#REF!,0))))</f>
        <v/>
      </c>
      <c r="CP233" s="28" t="str">
        <f t="shared" si="203"/>
        <v/>
      </c>
      <c r="CQ233" s="23">
        <v>1</v>
      </c>
      <c r="CR233" s="128" t="str">
        <f t="shared" si="204"/>
        <v/>
      </c>
      <c r="CS233" s="23" t="str">
        <f>IF(OR(O233="",TYPE(O233)&lt;&gt;1),"",IF(OR(BM233="",INDEX(#REF!,MATCH('一覧（改訂後・学校空調は中規模で表示ver）'!Q233,#REF!,0),MATCH(CS$4,#REF!,0))="",INDEX(#REF!,MATCH('一覧（改訂後・学校空調は中規模で表示ver）'!Q233,#REF!,0),MATCH(CS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S$4,#REF!,0))+$L233)))</f>
        <v/>
      </c>
      <c r="CT233" s="23" t="str">
        <f>IF(OR(CS233="",$I233=""),"",IF(BL233="中規模のみで残存維持",IF(AND($CI233=CS233,CS233&lt;&gt;""),INDEX(#REF!,MATCH($I233,#REF!,0),MATCH(CN$4,#REF!,0))+35,INDEX(#REF!,MATCH($I233,#REF!,0),MATCH(CN$4,#REF!,0))),IF(AND($CI233=CS233,CS233&lt;&gt;""),INDEX(#REF!,MATCH($I233,#REF!,0),MATCH(CI$4,#REF!,0))+35,INDEX(#REF!,MATCH($I233,#REF!,0),MATCH(CS$4,#REF!,0)))))</f>
        <v/>
      </c>
      <c r="CU233" s="28" t="str">
        <f t="shared" si="188"/>
        <v/>
      </c>
      <c r="CV233" s="23">
        <v>1</v>
      </c>
      <c r="CW233" s="128" t="str">
        <f t="shared" si="231"/>
        <v/>
      </c>
      <c r="CX233" s="23" t="str">
        <f>IF(OR(O233="",TYPE(O233)&lt;&gt;1),"",IF(OR(BM233="",,INDEX(#REF!,MATCH('一覧（改訂後・学校空調は中規模で表示ver）'!$Q233,#REF!,0),MATCH('一覧（改訂後・学校空調は中規模で表示ver）'!CX$4,#REF!,0))="",INDEX(#REF!,MATCH('一覧（改訂後・学校空調は中規模で表示ver）'!$Q233,#REF!,0),MATCH('一覧（改訂後・学校空調は中規模で表示ver）'!CX$4,#REF!,0))+L233&gt;=BM233),"",IF(OR(BL233="事後保全対応で更新",BL233="事後保全のみ更新せず"),"",INDEX(#REF!,MATCH('一覧（改訂後・学校空調は中規模で表示ver）'!$Q233,#REF!,0),MATCH('一覧（改訂後・学校空調は中規模で表示ver）'!CX$4,#REF!,0))+L233)))</f>
        <v/>
      </c>
      <c r="CY233" s="23" t="str">
        <f>IF(OR(CX233="",$I233=""),"",IF(AND(CX233&lt;&gt;"",$CI233=CX233),INDEX(#REF!,MATCH($I233,#REF!,0),MATCH(CI$4,#REF!,0))+35,INDEX(#REF!,MATCH($I233,#REF!,0),MATCH(CX$4,#REF!,0))))</f>
        <v/>
      </c>
      <c r="CZ233" s="28" t="str">
        <f t="shared" si="205"/>
        <v/>
      </c>
      <c r="DA233" s="23">
        <v>1</v>
      </c>
      <c r="DB233" s="128" t="str">
        <f t="shared" si="206"/>
        <v/>
      </c>
      <c r="DC233" s="249" t="str">
        <f t="shared" si="189"/>
        <v/>
      </c>
      <c r="DD233" s="249" t="str">
        <f t="shared" si="200"/>
        <v/>
      </c>
      <c r="DE233" s="250">
        <v>1</v>
      </c>
      <c r="DF233" s="251" t="str">
        <f t="shared" si="190"/>
        <v/>
      </c>
      <c r="DG233" s="135" t="str">
        <f>IF($DC233="","",INDEX(#REF!,MATCH($I233,#REF!,0),MATCH(DC$4,#REF!,0)))</f>
        <v/>
      </c>
      <c r="DH233" s="136" t="str">
        <f t="shared" si="207"/>
        <v/>
      </c>
      <c r="DI233" s="252">
        <v>3</v>
      </c>
      <c r="DJ233" s="251" t="str">
        <f t="shared" si="208"/>
        <v/>
      </c>
      <c r="DK233" s="24" t="str">
        <f t="shared" si="209"/>
        <v/>
      </c>
      <c r="DL233" s="23" t="str">
        <f>IF(OR(DK233="",$I233=""),"",IF(AND(DK233&lt;&gt;"",$CI233=DK233),INDEX(#REF!,MATCH($I233,#REF!,0),MATCH(DL$4,#REF!,0))+35,INDEX(#REF!,MATCH($I233,#REF!,0),MATCH(DL$4,#REF!,0))))</f>
        <v/>
      </c>
      <c r="DM233" s="28" t="str">
        <f t="shared" si="210"/>
        <v/>
      </c>
      <c r="DN233" s="23">
        <v>1</v>
      </c>
      <c r="DO233" s="128" t="str">
        <f t="shared" si="211"/>
        <v/>
      </c>
      <c r="DP233" s="24" t="str">
        <f t="shared" si="212"/>
        <v/>
      </c>
      <c r="DQ233" s="23" t="str">
        <f>IF(OR(DP233="",$I233=""),"",IF(AND($BM233=DP233,DP233&lt;&gt;""),INDEX(#REF!,MATCH($I233,#REF!,0),MATCH(DQ$4,#REF!,0))+35,INDEX(#REF!,MATCH($I233,#REF!,0),MATCH(DQ$4,#REF!,0))))</f>
        <v/>
      </c>
      <c r="DR233" s="28" t="str">
        <f t="shared" si="213"/>
        <v/>
      </c>
      <c r="DS233" s="23">
        <v>1</v>
      </c>
      <c r="DT233" s="128" t="str">
        <f t="shared" si="214"/>
        <v/>
      </c>
      <c r="DU233" s="24" t="str">
        <f t="shared" si="215"/>
        <v/>
      </c>
      <c r="DV233" s="23" t="str">
        <f>IF(OR(DU233="",$I233=""),"",IF(AND(DU233&lt;&gt;"",$CI233=DU233),INDEX(#REF!,MATCH($I233,#REF!,0),MATCH(DV$4,#REF!,0))+35,INDEX(#REF!,MATCH($I233,#REF!,0),MATCH(DV$4,#REF!,0))))</f>
        <v/>
      </c>
      <c r="DW233" s="28" t="str">
        <f t="shared" si="216"/>
        <v/>
      </c>
      <c r="DX233" s="23">
        <v>1</v>
      </c>
      <c r="DY233" s="253" t="str">
        <f t="shared" si="217"/>
        <v/>
      </c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  <c r="FL233" s="209"/>
      <c r="FM233" s="209"/>
      <c r="FN233" s="209"/>
      <c r="FR233" s="254" t="str">
        <f t="shared" si="191"/>
        <v/>
      </c>
      <c r="FT233" s="38" t="str">
        <f>IF(AR233="","",INDEX($FZ$2:$GD$2,2,MATCH(AR233,#REF!,0)))</f>
        <v/>
      </c>
      <c r="FU233" s="38" t="str">
        <f>IF(AS233="","",INDEX($FZ$2:$GD$2,2,MATCH(AS233,#REF!,0)))</f>
        <v/>
      </c>
      <c r="FV233" s="38" t="str">
        <f>IF(AT233="","",INDEX($FZ$2:$GD$2,2,MATCH(AT233,#REF!,0)))</f>
        <v/>
      </c>
      <c r="FW233" s="38" t="str">
        <f>IF(AU233="","",INDEX($FZ$2:$GD$2,2,MATCH(AU233,#REF!,0)))</f>
        <v/>
      </c>
      <c r="FX233" s="38" t="str">
        <f>IF(AV233="","",INDEX($FZ$2:$GD$2,2,MATCH(AV233,#REF!,0)))</f>
        <v/>
      </c>
      <c r="FY233" s="38" t="str">
        <f>IF(AW233="","",INDEX($FZ$2:$GD$2,2,MATCH(AW233,#REF!,0)))</f>
        <v/>
      </c>
      <c r="FZ233" s="38" t="str">
        <f>IF(AX233="","",INDEX($FZ$2:$GD$2,2,MATCH(AX233,#REF!,0)))</f>
        <v/>
      </c>
      <c r="GA233" s="38" t="str">
        <f>IF(AY233="","",INDEX($FZ$2:$GD$2,2,MATCH(AY233,#REF!,0)))</f>
        <v/>
      </c>
      <c r="GB233" s="38" t="str">
        <f>IF(AZ233="","",INDEX($FZ$2:$GD$2,2,MATCH(AZ233,#REF!,0)))</f>
        <v/>
      </c>
      <c r="GC233" s="38" t="str">
        <f>IF(BA233="","",INDEX($FZ$2:$GD$2,2,MATCH(BA233,#REF!,0)))</f>
        <v/>
      </c>
      <c r="GD233" s="255" t="e">
        <f>SUMPRODUCT(FT233:GC233,#REF!)</f>
        <v>#REF!</v>
      </c>
      <c r="GF233" s="38" t="str">
        <f t="shared" si="192"/>
        <v/>
      </c>
      <c r="GG233" s="38" t="str">
        <f t="shared" si="193"/>
        <v/>
      </c>
      <c r="GH233" s="38" t="str">
        <f t="shared" si="194"/>
        <v/>
      </c>
      <c r="GI233" s="38" t="str">
        <f t="shared" si="195"/>
        <v/>
      </c>
      <c r="GJ233" s="38" t="str">
        <f t="shared" si="196"/>
        <v/>
      </c>
      <c r="GK233" s="38" t="str">
        <f t="shared" si="197"/>
        <v/>
      </c>
      <c r="GL233" s="38" t="str">
        <f t="shared" si="198"/>
        <v/>
      </c>
      <c r="GM233" s="38" t="str">
        <f t="shared" si="199"/>
        <v/>
      </c>
    </row>
    <row r="234" spans="1:195" s="29" customFormat="1" ht="45" customHeight="1">
      <c r="A234" s="1015"/>
      <c r="B234" s="16"/>
      <c r="C234" s="16"/>
      <c r="D234" s="17"/>
      <c r="E234" s="18"/>
      <c r="F234" s="18"/>
      <c r="G234" s="18"/>
      <c r="H234" s="18"/>
      <c r="I234" s="19"/>
      <c r="J234" s="19"/>
      <c r="K234" s="110"/>
      <c r="L234" s="19"/>
      <c r="M234" s="19" t="str">
        <f t="shared" si="201"/>
        <v/>
      </c>
      <c r="N234" s="677"/>
      <c r="O234" s="111"/>
      <c r="P234" s="19"/>
      <c r="Q234" s="19"/>
      <c r="R234" s="20"/>
      <c r="S234" s="20"/>
      <c r="T234" s="20"/>
      <c r="U234" s="112" t="str">
        <f t="shared" si="218"/>
        <v/>
      </c>
      <c r="V234" s="112" t="str">
        <f t="shared" si="219"/>
        <v/>
      </c>
      <c r="W234" s="113" t="str">
        <f t="shared" si="220"/>
        <v/>
      </c>
      <c r="X234" s="19"/>
      <c r="Y234" s="19"/>
      <c r="Z234" s="21"/>
      <c r="AA234" s="21"/>
      <c r="AB234" s="21"/>
      <c r="AC234" s="14" t="str">
        <f t="shared" si="221"/>
        <v/>
      </c>
      <c r="AD234" s="25"/>
      <c r="AE234" s="25">
        <f t="shared" si="229"/>
        <v>0</v>
      </c>
      <c r="AF234" s="114"/>
      <c r="AG234" s="114"/>
      <c r="AH234" s="115"/>
      <c r="AI234" s="114"/>
      <c r="AJ234" s="114"/>
      <c r="AK234" s="114"/>
      <c r="AL234" s="116"/>
      <c r="AM234" s="116"/>
      <c r="AN234" s="116"/>
      <c r="AO234" s="116"/>
      <c r="AP234" s="245"/>
      <c r="AQ234" s="245" t="str">
        <f t="shared" si="223"/>
        <v/>
      </c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1" t="str">
        <f t="shared" si="224"/>
        <v/>
      </c>
      <c r="BC234" s="21"/>
      <c r="BD234" s="21" t="str">
        <f t="shared" si="225"/>
        <v/>
      </c>
      <c r="BE234" s="25" t="e">
        <f t="shared" si="230"/>
        <v>#REF!</v>
      </c>
      <c r="BF234" s="25"/>
      <c r="BG234" s="27"/>
      <c r="BH234" s="120"/>
      <c r="BI234" s="122"/>
      <c r="BJ234" s="122"/>
      <c r="BK234" s="27"/>
      <c r="BL234" s="27"/>
      <c r="BM234" s="247" t="str">
        <f t="shared" si="226"/>
        <v/>
      </c>
      <c r="BN234" s="684"/>
      <c r="BO234" s="247"/>
      <c r="BP234" s="247"/>
      <c r="BQ234" s="247"/>
      <c r="BR234" s="247"/>
      <c r="BS234" s="247"/>
      <c r="BT234" s="247"/>
      <c r="BU234" s="247"/>
      <c r="BV234" s="247"/>
      <c r="BW234" s="247"/>
      <c r="BX234" s="247"/>
      <c r="BY234" s="247"/>
      <c r="BZ234" s="247"/>
      <c r="CA234" s="111"/>
      <c r="CB234" s="111"/>
      <c r="CC234" s="194"/>
      <c r="CD234" s="247">
        <v>1</v>
      </c>
      <c r="CE234" s="248" t="str">
        <f>IF($I234="","",IFERROR(INDEX(#REF!,MATCH('一覧（改訂後・学校空調は中規模で表示ver）'!$I234,#REF!,0),MATCH($CD$4,#REF!,0)),""))</f>
        <v/>
      </c>
      <c r="CF234" s="194" t="str">
        <f t="shared" si="228"/>
        <v/>
      </c>
      <c r="CG234" s="247" t="str">
        <f t="shared" si="185"/>
        <v/>
      </c>
      <c r="CH234" s="194"/>
      <c r="CI234" s="23" t="str">
        <f t="shared" si="186"/>
        <v/>
      </c>
      <c r="CJ234" s="23" t="str">
        <f>IF(OR($CI234="",$I234=""),"",INDEX(#REF!,MATCH($I234,#REF!,0),MATCH(CI$4,#REF!,0)))</f>
        <v/>
      </c>
      <c r="CK234" s="28" t="str">
        <f t="shared" si="187"/>
        <v/>
      </c>
      <c r="CL234" s="23">
        <v>1</v>
      </c>
      <c r="CM234" s="128" t="str">
        <f t="shared" si="202"/>
        <v/>
      </c>
      <c r="CN234" s="23" t="str">
        <f>IF(OR(O234="",TYPE(O234)&lt;&gt;1),"",IF(OR(BM234="",INDEX(#REF!,MATCH('一覧（改訂後・学校空調は中規模で表示ver）'!$Q234,#REF!,0),MATCH('一覧（改訂後・学校空調は中規模で表示ver）'!CN$4,#REF!,0))="",INDEX(#REF!,MATCH('一覧（改訂後・学校空調は中規模で表示ver）'!$Q234,#REF!,0),MATCH('一覧（改訂後・学校空調は中規模で表示ver）'!CN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N$4,#REF!,0))+$L234)))</f>
        <v/>
      </c>
      <c r="CO234" s="23" t="str">
        <f>IF(OR(CN234="",$I234=""),"",IF(AND(CN234&lt;&gt;"",$CI234=CN234),INDEX(#REF!,MATCH($I234,#REF!,0),MATCH(CN$4,#REF!,0))+35,INDEX(#REF!,MATCH($I234,#REF!,0),MATCH(CN$4,#REF!,0))))</f>
        <v/>
      </c>
      <c r="CP234" s="28" t="str">
        <f t="shared" si="203"/>
        <v/>
      </c>
      <c r="CQ234" s="23">
        <v>1</v>
      </c>
      <c r="CR234" s="128" t="str">
        <f t="shared" si="204"/>
        <v/>
      </c>
      <c r="CS234" s="23" t="str">
        <f>IF(OR(O234="",TYPE(O234)&lt;&gt;1),"",IF(OR(BM234="",INDEX(#REF!,MATCH('一覧（改訂後・学校空調は中規模で表示ver）'!Q234,#REF!,0),MATCH(CS$4,#REF!,0))="",INDEX(#REF!,MATCH('一覧（改訂後・学校空調は中規模で表示ver）'!Q234,#REF!,0),MATCH(CS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S$4,#REF!,0))+$L234)))</f>
        <v/>
      </c>
      <c r="CT234" s="23" t="str">
        <f>IF(OR(CS234="",$I234=""),"",IF(BL234="中規模のみで残存維持",IF(AND($CI234=CS234,CS234&lt;&gt;""),INDEX(#REF!,MATCH($I234,#REF!,0),MATCH(CN$4,#REF!,0))+35,INDEX(#REF!,MATCH($I234,#REF!,0),MATCH(CN$4,#REF!,0))),IF(AND($CI234=CS234,CS234&lt;&gt;""),INDEX(#REF!,MATCH($I234,#REF!,0),MATCH(CI$4,#REF!,0))+35,INDEX(#REF!,MATCH($I234,#REF!,0),MATCH(CS$4,#REF!,0)))))</f>
        <v/>
      </c>
      <c r="CU234" s="28" t="str">
        <f t="shared" si="188"/>
        <v/>
      </c>
      <c r="CV234" s="23">
        <v>1</v>
      </c>
      <c r="CW234" s="128" t="str">
        <f t="shared" si="231"/>
        <v/>
      </c>
      <c r="CX234" s="23" t="str">
        <f>IF(OR(O234="",TYPE(O234)&lt;&gt;1),"",IF(OR(BM234="",,INDEX(#REF!,MATCH('一覧（改訂後・学校空調は中規模で表示ver）'!$Q234,#REF!,0),MATCH('一覧（改訂後・学校空調は中規模で表示ver）'!CX$4,#REF!,0))="",INDEX(#REF!,MATCH('一覧（改訂後・学校空調は中規模で表示ver）'!$Q234,#REF!,0),MATCH('一覧（改訂後・学校空調は中規模で表示ver）'!CX$4,#REF!,0))+L234&gt;=BM234),"",IF(OR(BL234="事後保全対応で更新",BL234="事後保全のみ更新せず"),"",INDEX(#REF!,MATCH('一覧（改訂後・学校空調は中規模で表示ver）'!$Q234,#REF!,0),MATCH('一覧（改訂後・学校空調は中規模で表示ver）'!CX$4,#REF!,0))+L234)))</f>
        <v/>
      </c>
      <c r="CY234" s="23" t="str">
        <f>IF(OR(CX234="",$I234=""),"",IF(AND(CX234&lt;&gt;"",$CI234=CX234),INDEX(#REF!,MATCH($I234,#REF!,0),MATCH(CI$4,#REF!,0))+35,INDEX(#REF!,MATCH($I234,#REF!,0),MATCH(CX$4,#REF!,0))))</f>
        <v/>
      </c>
      <c r="CZ234" s="28" t="str">
        <f t="shared" si="205"/>
        <v/>
      </c>
      <c r="DA234" s="23">
        <v>1</v>
      </c>
      <c r="DB234" s="128" t="str">
        <f t="shared" si="206"/>
        <v/>
      </c>
      <c r="DC234" s="249" t="str">
        <f t="shared" si="189"/>
        <v/>
      </c>
      <c r="DD234" s="249" t="str">
        <f t="shared" si="200"/>
        <v/>
      </c>
      <c r="DE234" s="250">
        <v>1</v>
      </c>
      <c r="DF234" s="251" t="str">
        <f t="shared" si="190"/>
        <v/>
      </c>
      <c r="DG234" s="135" t="str">
        <f>IF($DC234="","",INDEX(#REF!,MATCH($I234,#REF!,0),MATCH(DC$4,#REF!,0)))</f>
        <v/>
      </c>
      <c r="DH234" s="136" t="str">
        <f t="shared" si="207"/>
        <v/>
      </c>
      <c r="DI234" s="252">
        <v>3</v>
      </c>
      <c r="DJ234" s="251" t="str">
        <f t="shared" si="208"/>
        <v/>
      </c>
      <c r="DK234" s="24" t="str">
        <f t="shared" si="209"/>
        <v/>
      </c>
      <c r="DL234" s="23" t="str">
        <f>IF(OR(DK234="",$I234=""),"",IF(AND(DK234&lt;&gt;"",$CI234=DK234),INDEX(#REF!,MATCH($I234,#REF!,0),MATCH(DL$4,#REF!,0))+35,INDEX(#REF!,MATCH($I234,#REF!,0),MATCH(DL$4,#REF!,0))))</f>
        <v/>
      </c>
      <c r="DM234" s="28" t="str">
        <f t="shared" si="210"/>
        <v/>
      </c>
      <c r="DN234" s="23">
        <v>1</v>
      </c>
      <c r="DO234" s="128" t="str">
        <f t="shared" si="211"/>
        <v/>
      </c>
      <c r="DP234" s="24" t="str">
        <f t="shared" si="212"/>
        <v/>
      </c>
      <c r="DQ234" s="23" t="str">
        <f>IF(OR(DP234="",$I234=""),"",IF(AND($BM234=DP234,DP234&lt;&gt;""),INDEX(#REF!,MATCH($I234,#REF!,0),MATCH(DQ$4,#REF!,0))+35,INDEX(#REF!,MATCH($I234,#REF!,0),MATCH(DQ$4,#REF!,0))))</f>
        <v/>
      </c>
      <c r="DR234" s="28" t="str">
        <f t="shared" si="213"/>
        <v/>
      </c>
      <c r="DS234" s="23">
        <v>1</v>
      </c>
      <c r="DT234" s="128" t="str">
        <f t="shared" si="214"/>
        <v/>
      </c>
      <c r="DU234" s="24" t="str">
        <f t="shared" si="215"/>
        <v/>
      </c>
      <c r="DV234" s="23" t="str">
        <f>IF(OR(DU234="",$I234=""),"",IF(AND(DU234&lt;&gt;"",$CI234=DU234),INDEX(#REF!,MATCH($I234,#REF!,0),MATCH(DV$4,#REF!,0))+35,INDEX(#REF!,MATCH($I234,#REF!,0),MATCH(DV$4,#REF!,0))))</f>
        <v/>
      </c>
      <c r="DW234" s="28" t="str">
        <f t="shared" si="216"/>
        <v/>
      </c>
      <c r="DX234" s="23">
        <v>1</v>
      </c>
      <c r="DY234" s="253" t="str">
        <f t="shared" si="217"/>
        <v/>
      </c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  <c r="FL234" s="209"/>
      <c r="FM234" s="209"/>
      <c r="FN234" s="209"/>
      <c r="FR234" s="254" t="str">
        <f t="shared" si="191"/>
        <v/>
      </c>
      <c r="FT234" s="38" t="str">
        <f>IF(AR234="","",INDEX($FZ$2:$GD$2,2,MATCH(AR234,#REF!,0)))</f>
        <v/>
      </c>
      <c r="FU234" s="38" t="str">
        <f>IF(AS234="","",INDEX($FZ$2:$GD$2,2,MATCH(AS234,#REF!,0)))</f>
        <v/>
      </c>
      <c r="FV234" s="38" t="str">
        <f>IF(AT234="","",INDEX($FZ$2:$GD$2,2,MATCH(AT234,#REF!,0)))</f>
        <v/>
      </c>
      <c r="FW234" s="38" t="str">
        <f>IF(AU234="","",INDEX($FZ$2:$GD$2,2,MATCH(AU234,#REF!,0)))</f>
        <v/>
      </c>
      <c r="FX234" s="38" t="str">
        <f>IF(AV234="","",INDEX($FZ$2:$GD$2,2,MATCH(AV234,#REF!,0)))</f>
        <v/>
      </c>
      <c r="FY234" s="38" t="str">
        <f>IF(AW234="","",INDEX($FZ$2:$GD$2,2,MATCH(AW234,#REF!,0)))</f>
        <v/>
      </c>
      <c r="FZ234" s="38" t="str">
        <f>IF(AX234="","",INDEX($FZ$2:$GD$2,2,MATCH(AX234,#REF!,0)))</f>
        <v/>
      </c>
      <c r="GA234" s="38" t="str">
        <f>IF(AY234="","",INDEX($FZ$2:$GD$2,2,MATCH(AY234,#REF!,0)))</f>
        <v/>
      </c>
      <c r="GB234" s="38" t="str">
        <f>IF(AZ234="","",INDEX($FZ$2:$GD$2,2,MATCH(AZ234,#REF!,0)))</f>
        <v/>
      </c>
      <c r="GC234" s="38" t="str">
        <f>IF(BA234="","",INDEX($FZ$2:$GD$2,2,MATCH(BA234,#REF!,0)))</f>
        <v/>
      </c>
      <c r="GD234" s="255" t="e">
        <f>SUMPRODUCT(FT234:GC234,#REF!)</f>
        <v>#REF!</v>
      </c>
      <c r="GF234" s="38" t="str">
        <f t="shared" si="192"/>
        <v/>
      </c>
      <c r="GG234" s="38" t="str">
        <f t="shared" si="193"/>
        <v/>
      </c>
      <c r="GH234" s="38" t="str">
        <f t="shared" si="194"/>
        <v/>
      </c>
      <c r="GI234" s="38" t="str">
        <f t="shared" si="195"/>
        <v/>
      </c>
      <c r="GJ234" s="38" t="str">
        <f t="shared" si="196"/>
        <v/>
      </c>
      <c r="GK234" s="38" t="str">
        <f t="shared" si="197"/>
        <v/>
      </c>
      <c r="GL234" s="38" t="str">
        <f t="shared" si="198"/>
        <v/>
      </c>
      <c r="GM234" s="38" t="str">
        <f t="shared" si="199"/>
        <v/>
      </c>
    </row>
    <row r="235" spans="1:195" s="29" customFormat="1" ht="45" customHeight="1">
      <c r="A235" s="1015"/>
      <c r="B235" s="16"/>
      <c r="C235" s="16"/>
      <c r="D235" s="17"/>
      <c r="E235" s="18"/>
      <c r="F235" s="18"/>
      <c r="G235" s="18"/>
      <c r="H235" s="18"/>
      <c r="I235" s="19"/>
      <c r="J235" s="19"/>
      <c r="K235" s="110"/>
      <c r="L235" s="19"/>
      <c r="M235" s="19" t="str">
        <f t="shared" si="201"/>
        <v/>
      </c>
      <c r="N235" s="677"/>
      <c r="O235" s="111"/>
      <c r="P235" s="19"/>
      <c r="Q235" s="19"/>
      <c r="R235" s="20"/>
      <c r="S235" s="20"/>
      <c r="T235" s="20"/>
      <c r="U235" s="112" t="str">
        <f t="shared" si="218"/>
        <v/>
      </c>
      <c r="V235" s="112" t="str">
        <f t="shared" si="219"/>
        <v/>
      </c>
      <c r="W235" s="113" t="str">
        <f t="shared" si="220"/>
        <v/>
      </c>
      <c r="X235" s="19"/>
      <c r="Y235" s="19"/>
      <c r="Z235" s="21"/>
      <c r="AA235" s="21"/>
      <c r="AB235" s="21"/>
      <c r="AC235" s="14" t="str">
        <f t="shared" si="221"/>
        <v/>
      </c>
      <c r="AD235" s="25"/>
      <c r="AE235" s="25">
        <f t="shared" si="229"/>
        <v>0</v>
      </c>
      <c r="AF235" s="114"/>
      <c r="AG235" s="114"/>
      <c r="AH235" s="115"/>
      <c r="AI235" s="114"/>
      <c r="AJ235" s="114"/>
      <c r="AK235" s="114"/>
      <c r="AL235" s="116"/>
      <c r="AM235" s="116"/>
      <c r="AN235" s="116"/>
      <c r="AO235" s="116"/>
      <c r="AP235" s="245"/>
      <c r="AQ235" s="245" t="str">
        <f t="shared" si="223"/>
        <v/>
      </c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1" t="str">
        <f t="shared" si="224"/>
        <v/>
      </c>
      <c r="BC235" s="21"/>
      <c r="BD235" s="21" t="str">
        <f t="shared" si="225"/>
        <v/>
      </c>
      <c r="BE235" s="25" t="e">
        <f t="shared" si="230"/>
        <v>#REF!</v>
      </c>
      <c r="BF235" s="25"/>
      <c r="BG235" s="27"/>
      <c r="BH235" s="120"/>
      <c r="BI235" s="122"/>
      <c r="BJ235" s="122"/>
      <c r="BK235" s="27"/>
      <c r="BL235" s="27"/>
      <c r="BM235" s="247" t="str">
        <f t="shared" si="226"/>
        <v/>
      </c>
      <c r="BN235" s="684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247"/>
      <c r="BY235" s="247"/>
      <c r="BZ235" s="247"/>
      <c r="CA235" s="111"/>
      <c r="CB235" s="111"/>
      <c r="CC235" s="194"/>
      <c r="CD235" s="247">
        <v>1</v>
      </c>
      <c r="CE235" s="248" t="str">
        <f>IF($I235="","",IFERROR(INDEX(#REF!,MATCH('一覧（改訂後・学校空調は中規模で表示ver）'!$I235,#REF!,0),MATCH($CD$4,#REF!,0)),""))</f>
        <v/>
      </c>
      <c r="CF235" s="194" t="str">
        <f t="shared" si="228"/>
        <v/>
      </c>
      <c r="CG235" s="247" t="str">
        <f t="shared" si="185"/>
        <v/>
      </c>
      <c r="CH235" s="194"/>
      <c r="CI235" s="23" t="str">
        <f t="shared" si="186"/>
        <v/>
      </c>
      <c r="CJ235" s="23" t="str">
        <f>IF(OR($CI235="",$I235=""),"",INDEX(#REF!,MATCH($I235,#REF!,0),MATCH(CI$4,#REF!,0)))</f>
        <v/>
      </c>
      <c r="CK235" s="28" t="str">
        <f t="shared" si="187"/>
        <v/>
      </c>
      <c r="CL235" s="23">
        <v>1</v>
      </c>
      <c r="CM235" s="128" t="str">
        <f t="shared" si="202"/>
        <v/>
      </c>
      <c r="CN235" s="23" t="str">
        <f>IF(OR(O235="",TYPE(O235)&lt;&gt;1),"",IF(OR(BM235="",INDEX(#REF!,MATCH('一覧（改訂後・学校空調は中規模で表示ver）'!$Q235,#REF!,0),MATCH('一覧（改訂後・学校空調は中規模で表示ver）'!CN$4,#REF!,0))="",INDEX(#REF!,MATCH('一覧（改訂後・学校空調は中規模で表示ver）'!$Q235,#REF!,0),MATCH('一覧（改訂後・学校空調は中規模で表示ver）'!CN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N$4,#REF!,0))+$L235)))</f>
        <v/>
      </c>
      <c r="CO235" s="23" t="str">
        <f>IF(OR(CN235="",$I235=""),"",IF(AND(CN235&lt;&gt;"",$CI235=CN235),INDEX(#REF!,MATCH($I235,#REF!,0),MATCH(CN$4,#REF!,0))+35,INDEX(#REF!,MATCH($I235,#REF!,0),MATCH(CN$4,#REF!,0))))</f>
        <v/>
      </c>
      <c r="CP235" s="28" t="str">
        <f t="shared" si="203"/>
        <v/>
      </c>
      <c r="CQ235" s="23">
        <v>1</v>
      </c>
      <c r="CR235" s="128" t="str">
        <f t="shared" si="204"/>
        <v/>
      </c>
      <c r="CS235" s="23" t="str">
        <f>IF(OR(O235="",TYPE(O235)&lt;&gt;1),"",IF(OR(BM235="",INDEX(#REF!,MATCH('一覧（改訂後・学校空調は中規模で表示ver）'!Q235,#REF!,0),MATCH(CS$4,#REF!,0))="",INDEX(#REF!,MATCH('一覧（改訂後・学校空調は中規模で表示ver）'!Q235,#REF!,0),MATCH(CS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S$4,#REF!,0))+$L235)))</f>
        <v/>
      </c>
      <c r="CT235" s="23" t="str">
        <f>IF(OR(CS235="",$I235=""),"",IF(BL235="中規模のみで残存維持",IF(AND($CI235=CS235,CS235&lt;&gt;""),INDEX(#REF!,MATCH($I235,#REF!,0),MATCH(CN$4,#REF!,0))+35,INDEX(#REF!,MATCH($I235,#REF!,0),MATCH(CN$4,#REF!,0))),IF(AND($CI235=CS235,CS235&lt;&gt;""),INDEX(#REF!,MATCH($I235,#REF!,0),MATCH(CI$4,#REF!,0))+35,INDEX(#REF!,MATCH($I235,#REF!,0),MATCH(CS$4,#REF!,0)))))</f>
        <v/>
      </c>
      <c r="CU235" s="28" t="str">
        <f t="shared" si="188"/>
        <v/>
      </c>
      <c r="CV235" s="23">
        <v>1</v>
      </c>
      <c r="CW235" s="128" t="str">
        <f t="shared" si="231"/>
        <v/>
      </c>
      <c r="CX235" s="23" t="str">
        <f>IF(OR(O235="",TYPE(O235)&lt;&gt;1),"",IF(OR(BM235="",,INDEX(#REF!,MATCH('一覧（改訂後・学校空調は中規模で表示ver）'!$Q235,#REF!,0),MATCH('一覧（改訂後・学校空調は中規模で表示ver）'!CX$4,#REF!,0))="",INDEX(#REF!,MATCH('一覧（改訂後・学校空調は中規模で表示ver）'!$Q235,#REF!,0),MATCH('一覧（改訂後・学校空調は中規模で表示ver）'!CX$4,#REF!,0))+L235&gt;=BM235),"",IF(OR(BL235="事後保全対応で更新",BL235="事後保全のみ更新せず"),"",INDEX(#REF!,MATCH('一覧（改訂後・学校空調は中規模で表示ver）'!$Q235,#REF!,0),MATCH('一覧（改訂後・学校空調は中規模で表示ver）'!CX$4,#REF!,0))+L235)))</f>
        <v/>
      </c>
      <c r="CY235" s="23" t="str">
        <f>IF(OR(CX235="",$I235=""),"",IF(AND(CX235&lt;&gt;"",$CI235=CX235),INDEX(#REF!,MATCH($I235,#REF!,0),MATCH(CI$4,#REF!,0))+35,INDEX(#REF!,MATCH($I235,#REF!,0),MATCH(CX$4,#REF!,0))))</f>
        <v/>
      </c>
      <c r="CZ235" s="28" t="str">
        <f t="shared" si="205"/>
        <v/>
      </c>
      <c r="DA235" s="23">
        <v>1</v>
      </c>
      <c r="DB235" s="128" t="str">
        <f t="shared" si="206"/>
        <v/>
      </c>
      <c r="DC235" s="249" t="str">
        <f t="shared" si="189"/>
        <v/>
      </c>
      <c r="DD235" s="249" t="str">
        <f t="shared" si="200"/>
        <v/>
      </c>
      <c r="DE235" s="250">
        <v>1</v>
      </c>
      <c r="DF235" s="251" t="str">
        <f t="shared" si="190"/>
        <v/>
      </c>
      <c r="DG235" s="135" t="str">
        <f>IF($DC235="","",INDEX(#REF!,MATCH($I235,#REF!,0),MATCH(DC$4,#REF!,0)))</f>
        <v/>
      </c>
      <c r="DH235" s="136" t="str">
        <f t="shared" si="207"/>
        <v/>
      </c>
      <c r="DI235" s="252">
        <v>3</v>
      </c>
      <c r="DJ235" s="251" t="str">
        <f t="shared" si="208"/>
        <v/>
      </c>
      <c r="DK235" s="24" t="str">
        <f t="shared" si="209"/>
        <v/>
      </c>
      <c r="DL235" s="23" t="str">
        <f>IF(OR(DK235="",$I235=""),"",IF(AND(DK235&lt;&gt;"",$CI235=DK235),INDEX(#REF!,MATCH($I235,#REF!,0),MATCH(DL$4,#REF!,0))+35,INDEX(#REF!,MATCH($I235,#REF!,0),MATCH(DL$4,#REF!,0))))</f>
        <v/>
      </c>
      <c r="DM235" s="28" t="str">
        <f t="shared" si="210"/>
        <v/>
      </c>
      <c r="DN235" s="23">
        <v>1</v>
      </c>
      <c r="DO235" s="128" t="str">
        <f t="shared" si="211"/>
        <v/>
      </c>
      <c r="DP235" s="24" t="str">
        <f t="shared" si="212"/>
        <v/>
      </c>
      <c r="DQ235" s="23" t="str">
        <f>IF(OR(DP235="",$I235=""),"",IF(AND($BM235=DP235,DP235&lt;&gt;""),INDEX(#REF!,MATCH($I235,#REF!,0),MATCH(DQ$4,#REF!,0))+35,INDEX(#REF!,MATCH($I235,#REF!,0),MATCH(DQ$4,#REF!,0))))</f>
        <v/>
      </c>
      <c r="DR235" s="28" t="str">
        <f t="shared" si="213"/>
        <v/>
      </c>
      <c r="DS235" s="23">
        <v>1</v>
      </c>
      <c r="DT235" s="128" t="str">
        <f t="shared" si="214"/>
        <v/>
      </c>
      <c r="DU235" s="24" t="str">
        <f t="shared" si="215"/>
        <v/>
      </c>
      <c r="DV235" s="23" t="str">
        <f>IF(OR(DU235="",$I235=""),"",IF(AND(DU235&lt;&gt;"",$CI235=DU235),INDEX(#REF!,MATCH($I235,#REF!,0),MATCH(DV$4,#REF!,0))+35,INDEX(#REF!,MATCH($I235,#REF!,0),MATCH(DV$4,#REF!,0))))</f>
        <v/>
      </c>
      <c r="DW235" s="28" t="str">
        <f t="shared" si="216"/>
        <v/>
      </c>
      <c r="DX235" s="23">
        <v>1</v>
      </c>
      <c r="DY235" s="253" t="str">
        <f t="shared" si="217"/>
        <v/>
      </c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09"/>
      <c r="FM235" s="209"/>
      <c r="FN235" s="209"/>
      <c r="FR235" s="254" t="str">
        <f t="shared" si="191"/>
        <v/>
      </c>
      <c r="FT235" s="38" t="str">
        <f>IF(AR235="","",INDEX($FZ$2:$GD$2,2,MATCH(AR235,#REF!,0)))</f>
        <v/>
      </c>
      <c r="FU235" s="38" t="str">
        <f>IF(AS235="","",INDEX($FZ$2:$GD$2,2,MATCH(AS235,#REF!,0)))</f>
        <v/>
      </c>
      <c r="FV235" s="38" t="str">
        <f>IF(AT235="","",INDEX($FZ$2:$GD$2,2,MATCH(AT235,#REF!,0)))</f>
        <v/>
      </c>
      <c r="FW235" s="38" t="str">
        <f>IF(AU235="","",INDEX($FZ$2:$GD$2,2,MATCH(AU235,#REF!,0)))</f>
        <v/>
      </c>
      <c r="FX235" s="38" t="str">
        <f>IF(AV235="","",INDEX($FZ$2:$GD$2,2,MATCH(AV235,#REF!,0)))</f>
        <v/>
      </c>
      <c r="FY235" s="38" t="str">
        <f>IF(AW235="","",INDEX($FZ$2:$GD$2,2,MATCH(AW235,#REF!,0)))</f>
        <v/>
      </c>
      <c r="FZ235" s="38" t="str">
        <f>IF(AX235="","",INDEX($FZ$2:$GD$2,2,MATCH(AX235,#REF!,0)))</f>
        <v/>
      </c>
      <c r="GA235" s="38" t="str">
        <f>IF(AY235="","",INDEX($FZ$2:$GD$2,2,MATCH(AY235,#REF!,0)))</f>
        <v/>
      </c>
      <c r="GB235" s="38" t="str">
        <f>IF(AZ235="","",INDEX($FZ$2:$GD$2,2,MATCH(AZ235,#REF!,0)))</f>
        <v/>
      </c>
      <c r="GC235" s="38" t="str">
        <f>IF(BA235="","",INDEX($FZ$2:$GD$2,2,MATCH(BA235,#REF!,0)))</f>
        <v/>
      </c>
      <c r="GD235" s="255" t="e">
        <f>SUMPRODUCT(FT235:GC235,#REF!)</f>
        <v>#REF!</v>
      </c>
      <c r="GF235" s="38" t="str">
        <f t="shared" si="192"/>
        <v/>
      </c>
      <c r="GG235" s="38" t="str">
        <f t="shared" si="193"/>
        <v/>
      </c>
      <c r="GH235" s="38" t="str">
        <f t="shared" si="194"/>
        <v/>
      </c>
      <c r="GI235" s="38" t="str">
        <f t="shared" si="195"/>
        <v/>
      </c>
      <c r="GJ235" s="38" t="str">
        <f t="shared" si="196"/>
        <v/>
      </c>
      <c r="GK235" s="38" t="str">
        <f t="shared" si="197"/>
        <v/>
      </c>
      <c r="GL235" s="38" t="str">
        <f t="shared" si="198"/>
        <v/>
      </c>
      <c r="GM235" s="38" t="str">
        <f t="shared" si="199"/>
        <v/>
      </c>
    </row>
    <row r="236" spans="1:195" s="29" customFormat="1" ht="45" customHeight="1">
      <c r="A236" s="1015"/>
      <c r="B236" s="16"/>
      <c r="C236" s="16"/>
      <c r="D236" s="17"/>
      <c r="E236" s="18"/>
      <c r="F236" s="18"/>
      <c r="G236" s="18"/>
      <c r="H236" s="18"/>
      <c r="I236" s="19"/>
      <c r="J236" s="19"/>
      <c r="K236" s="110"/>
      <c r="L236" s="19"/>
      <c r="M236" s="19" t="str">
        <f t="shared" si="201"/>
        <v/>
      </c>
      <c r="N236" s="677"/>
      <c r="O236" s="111"/>
      <c r="P236" s="19"/>
      <c r="Q236" s="19"/>
      <c r="R236" s="20"/>
      <c r="S236" s="20"/>
      <c r="T236" s="20"/>
      <c r="U236" s="112" t="str">
        <f t="shared" si="218"/>
        <v/>
      </c>
      <c r="V236" s="112" t="str">
        <f t="shared" si="219"/>
        <v/>
      </c>
      <c r="W236" s="113" t="str">
        <f t="shared" si="220"/>
        <v/>
      </c>
      <c r="X236" s="19"/>
      <c r="Y236" s="19"/>
      <c r="Z236" s="21"/>
      <c r="AA236" s="21"/>
      <c r="AB236" s="21"/>
      <c r="AC236" s="14" t="str">
        <f t="shared" si="221"/>
        <v/>
      </c>
      <c r="AD236" s="25"/>
      <c r="AE236" s="25">
        <f t="shared" si="229"/>
        <v>0</v>
      </c>
      <c r="AF236" s="114"/>
      <c r="AG236" s="114"/>
      <c r="AH236" s="115"/>
      <c r="AI236" s="114"/>
      <c r="AJ236" s="114"/>
      <c r="AK236" s="114"/>
      <c r="AL236" s="116"/>
      <c r="AM236" s="116"/>
      <c r="AN236" s="116"/>
      <c r="AO236" s="116"/>
      <c r="AP236" s="245"/>
      <c r="AQ236" s="245" t="str">
        <f t="shared" si="223"/>
        <v/>
      </c>
      <c r="AR236" s="246"/>
      <c r="AS236" s="246"/>
      <c r="AT236" s="246"/>
      <c r="AU236" s="246"/>
      <c r="AV236" s="246"/>
      <c r="AW236" s="246"/>
      <c r="AX236" s="246"/>
      <c r="AY236" s="246"/>
      <c r="AZ236" s="246"/>
      <c r="BA236" s="246"/>
      <c r="BB236" s="21" t="str">
        <f t="shared" si="224"/>
        <v/>
      </c>
      <c r="BC236" s="21"/>
      <c r="BD236" s="21" t="str">
        <f t="shared" si="225"/>
        <v/>
      </c>
      <c r="BE236" s="25" t="e">
        <f t="shared" si="230"/>
        <v>#REF!</v>
      </c>
      <c r="BF236" s="25"/>
      <c r="BG236" s="27"/>
      <c r="BH236" s="120"/>
      <c r="BI236" s="122"/>
      <c r="BJ236" s="122"/>
      <c r="BK236" s="27"/>
      <c r="BL236" s="27"/>
      <c r="BM236" s="247" t="str">
        <f t="shared" si="226"/>
        <v/>
      </c>
      <c r="BN236" s="684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111"/>
      <c r="CB236" s="111"/>
      <c r="CC236" s="194"/>
      <c r="CD236" s="247">
        <v>1</v>
      </c>
      <c r="CE236" s="248" t="str">
        <f>IF($I236="","",IFERROR(INDEX(#REF!,MATCH('一覧（改訂後・学校空調は中規模で表示ver）'!$I236,#REF!,0),MATCH($CD$4,#REF!,0)),""))</f>
        <v/>
      </c>
      <c r="CF236" s="194" t="str">
        <f t="shared" si="228"/>
        <v/>
      </c>
      <c r="CG236" s="247" t="str">
        <f t="shared" si="185"/>
        <v/>
      </c>
      <c r="CH236" s="194"/>
      <c r="CI236" s="23" t="str">
        <f t="shared" si="186"/>
        <v/>
      </c>
      <c r="CJ236" s="23" t="str">
        <f>IF(OR($CI236="",$I236=""),"",INDEX(#REF!,MATCH($I236,#REF!,0),MATCH(CI$4,#REF!,0)))</f>
        <v/>
      </c>
      <c r="CK236" s="28" t="str">
        <f t="shared" si="187"/>
        <v/>
      </c>
      <c r="CL236" s="23">
        <v>1</v>
      </c>
      <c r="CM236" s="128" t="str">
        <f t="shared" si="202"/>
        <v/>
      </c>
      <c r="CN236" s="23" t="str">
        <f>IF(OR(O236="",TYPE(O236)&lt;&gt;1),"",IF(OR(BM236="",INDEX(#REF!,MATCH('一覧（改訂後・学校空調は中規模で表示ver）'!$Q236,#REF!,0),MATCH('一覧（改訂後・学校空調は中規模で表示ver）'!CN$4,#REF!,0))="",INDEX(#REF!,MATCH('一覧（改訂後・学校空調は中規模で表示ver）'!$Q236,#REF!,0),MATCH('一覧（改訂後・学校空調は中規模で表示ver）'!CN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N$4,#REF!,0))+$L236)))</f>
        <v/>
      </c>
      <c r="CO236" s="23" t="str">
        <f>IF(OR(CN236="",$I236=""),"",IF(AND(CN236&lt;&gt;"",$CI236=CN236),INDEX(#REF!,MATCH($I236,#REF!,0),MATCH(CN$4,#REF!,0))+35,INDEX(#REF!,MATCH($I236,#REF!,0),MATCH(CN$4,#REF!,0))))</f>
        <v/>
      </c>
      <c r="CP236" s="28" t="str">
        <f t="shared" si="203"/>
        <v/>
      </c>
      <c r="CQ236" s="23">
        <v>1</v>
      </c>
      <c r="CR236" s="128" t="str">
        <f t="shared" si="204"/>
        <v/>
      </c>
      <c r="CS236" s="23" t="str">
        <f>IF(OR(O236="",TYPE(O236)&lt;&gt;1),"",IF(OR(BM236="",INDEX(#REF!,MATCH('一覧（改訂後・学校空調は中規模で表示ver）'!Q236,#REF!,0),MATCH(CS$4,#REF!,0))="",INDEX(#REF!,MATCH('一覧（改訂後・学校空調は中規模で表示ver）'!Q236,#REF!,0),MATCH(CS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S$4,#REF!,0))+$L236)))</f>
        <v/>
      </c>
      <c r="CT236" s="23" t="str">
        <f>IF(OR(CS236="",$I236=""),"",IF(BL236="中規模のみで残存維持",IF(AND($CI236=CS236,CS236&lt;&gt;""),INDEX(#REF!,MATCH($I236,#REF!,0),MATCH(CN$4,#REF!,0))+35,INDEX(#REF!,MATCH($I236,#REF!,0),MATCH(CN$4,#REF!,0))),IF(AND($CI236=CS236,CS236&lt;&gt;""),INDEX(#REF!,MATCH($I236,#REF!,0),MATCH(CI$4,#REF!,0))+35,INDEX(#REF!,MATCH($I236,#REF!,0),MATCH(CS$4,#REF!,0)))))</f>
        <v/>
      </c>
      <c r="CU236" s="28" t="str">
        <f t="shared" si="188"/>
        <v/>
      </c>
      <c r="CV236" s="23">
        <v>1</v>
      </c>
      <c r="CW236" s="128" t="str">
        <f t="shared" si="231"/>
        <v/>
      </c>
      <c r="CX236" s="23" t="str">
        <f>IF(OR(O236="",TYPE(O236)&lt;&gt;1),"",IF(OR(BM236="",,INDEX(#REF!,MATCH('一覧（改訂後・学校空調は中規模で表示ver）'!$Q236,#REF!,0),MATCH('一覧（改訂後・学校空調は中規模で表示ver）'!CX$4,#REF!,0))="",INDEX(#REF!,MATCH('一覧（改訂後・学校空調は中規模で表示ver）'!$Q236,#REF!,0),MATCH('一覧（改訂後・学校空調は中規模で表示ver）'!CX$4,#REF!,0))+L236&gt;=BM236),"",IF(OR(BL236="事後保全対応で更新",BL236="事後保全のみ更新せず"),"",INDEX(#REF!,MATCH('一覧（改訂後・学校空調は中規模で表示ver）'!$Q236,#REF!,0),MATCH('一覧（改訂後・学校空調は中規模で表示ver）'!CX$4,#REF!,0))+L236)))</f>
        <v/>
      </c>
      <c r="CY236" s="23" t="str">
        <f>IF(OR(CX236="",$I236=""),"",IF(AND(CX236&lt;&gt;"",$CI236=CX236),INDEX(#REF!,MATCH($I236,#REF!,0),MATCH(CI$4,#REF!,0))+35,INDEX(#REF!,MATCH($I236,#REF!,0),MATCH(CX$4,#REF!,0))))</f>
        <v/>
      </c>
      <c r="CZ236" s="28" t="str">
        <f t="shared" si="205"/>
        <v/>
      </c>
      <c r="DA236" s="23">
        <v>1</v>
      </c>
      <c r="DB236" s="128" t="str">
        <f t="shared" si="206"/>
        <v/>
      </c>
      <c r="DC236" s="249" t="str">
        <f t="shared" si="189"/>
        <v/>
      </c>
      <c r="DD236" s="249" t="str">
        <f t="shared" si="200"/>
        <v/>
      </c>
      <c r="DE236" s="250">
        <v>1</v>
      </c>
      <c r="DF236" s="251" t="str">
        <f t="shared" si="190"/>
        <v/>
      </c>
      <c r="DG236" s="135" t="str">
        <f>IF($DC236="","",INDEX(#REF!,MATCH($I236,#REF!,0),MATCH(DC$4,#REF!,0)))</f>
        <v/>
      </c>
      <c r="DH236" s="136" t="str">
        <f t="shared" si="207"/>
        <v/>
      </c>
      <c r="DI236" s="252">
        <v>3</v>
      </c>
      <c r="DJ236" s="251" t="str">
        <f t="shared" si="208"/>
        <v/>
      </c>
      <c r="DK236" s="24" t="str">
        <f t="shared" si="209"/>
        <v/>
      </c>
      <c r="DL236" s="23" t="str">
        <f>IF(OR(DK236="",$I236=""),"",IF(AND(DK236&lt;&gt;"",$CI236=DK236),INDEX(#REF!,MATCH($I236,#REF!,0),MATCH(DL$4,#REF!,0))+35,INDEX(#REF!,MATCH($I236,#REF!,0),MATCH(DL$4,#REF!,0))))</f>
        <v/>
      </c>
      <c r="DM236" s="28" t="str">
        <f t="shared" si="210"/>
        <v/>
      </c>
      <c r="DN236" s="23">
        <v>1</v>
      </c>
      <c r="DO236" s="128" t="str">
        <f t="shared" si="211"/>
        <v/>
      </c>
      <c r="DP236" s="24" t="str">
        <f t="shared" si="212"/>
        <v/>
      </c>
      <c r="DQ236" s="23" t="str">
        <f>IF(OR(DP236="",$I236=""),"",IF(AND($BM236=DP236,DP236&lt;&gt;""),INDEX(#REF!,MATCH($I236,#REF!,0),MATCH(DQ$4,#REF!,0))+35,INDEX(#REF!,MATCH($I236,#REF!,0),MATCH(DQ$4,#REF!,0))))</f>
        <v/>
      </c>
      <c r="DR236" s="28" t="str">
        <f t="shared" si="213"/>
        <v/>
      </c>
      <c r="DS236" s="23">
        <v>1</v>
      </c>
      <c r="DT236" s="128" t="str">
        <f t="shared" si="214"/>
        <v/>
      </c>
      <c r="DU236" s="24" t="str">
        <f t="shared" si="215"/>
        <v/>
      </c>
      <c r="DV236" s="23" t="str">
        <f>IF(OR(DU236="",$I236=""),"",IF(AND(DU236&lt;&gt;"",$CI236=DU236),INDEX(#REF!,MATCH($I236,#REF!,0),MATCH(DV$4,#REF!,0))+35,INDEX(#REF!,MATCH($I236,#REF!,0),MATCH(DV$4,#REF!,0))))</f>
        <v/>
      </c>
      <c r="DW236" s="28" t="str">
        <f t="shared" si="216"/>
        <v/>
      </c>
      <c r="DX236" s="23">
        <v>1</v>
      </c>
      <c r="DY236" s="253" t="str">
        <f t="shared" si="217"/>
        <v/>
      </c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09"/>
      <c r="FM236" s="209"/>
      <c r="FN236" s="209"/>
      <c r="FR236" s="254" t="str">
        <f t="shared" si="191"/>
        <v/>
      </c>
      <c r="FT236" s="38" t="str">
        <f>IF(AR236="","",INDEX($FZ$2:$GD$2,2,MATCH(AR236,#REF!,0)))</f>
        <v/>
      </c>
      <c r="FU236" s="38" t="str">
        <f>IF(AS236="","",INDEX($FZ$2:$GD$2,2,MATCH(AS236,#REF!,0)))</f>
        <v/>
      </c>
      <c r="FV236" s="38" t="str">
        <f>IF(AT236="","",INDEX($FZ$2:$GD$2,2,MATCH(AT236,#REF!,0)))</f>
        <v/>
      </c>
      <c r="FW236" s="38" t="str">
        <f>IF(AU236="","",INDEX($FZ$2:$GD$2,2,MATCH(AU236,#REF!,0)))</f>
        <v/>
      </c>
      <c r="FX236" s="38" t="str">
        <f>IF(AV236="","",INDEX($FZ$2:$GD$2,2,MATCH(AV236,#REF!,0)))</f>
        <v/>
      </c>
      <c r="FY236" s="38" t="str">
        <f>IF(AW236="","",INDEX($FZ$2:$GD$2,2,MATCH(AW236,#REF!,0)))</f>
        <v/>
      </c>
      <c r="FZ236" s="38" t="str">
        <f>IF(AX236="","",INDEX($FZ$2:$GD$2,2,MATCH(AX236,#REF!,0)))</f>
        <v/>
      </c>
      <c r="GA236" s="38" t="str">
        <f>IF(AY236="","",INDEX($FZ$2:$GD$2,2,MATCH(AY236,#REF!,0)))</f>
        <v/>
      </c>
      <c r="GB236" s="38" t="str">
        <f>IF(AZ236="","",INDEX($FZ$2:$GD$2,2,MATCH(AZ236,#REF!,0)))</f>
        <v/>
      </c>
      <c r="GC236" s="38" t="str">
        <f>IF(BA236="","",INDEX($FZ$2:$GD$2,2,MATCH(BA236,#REF!,0)))</f>
        <v/>
      </c>
      <c r="GD236" s="255" t="e">
        <f>SUMPRODUCT(FT236:GC236,#REF!)</f>
        <v>#REF!</v>
      </c>
      <c r="GF236" s="38" t="str">
        <f t="shared" si="192"/>
        <v/>
      </c>
      <c r="GG236" s="38" t="str">
        <f t="shared" si="193"/>
        <v/>
      </c>
      <c r="GH236" s="38" t="str">
        <f t="shared" si="194"/>
        <v/>
      </c>
      <c r="GI236" s="38" t="str">
        <f t="shared" si="195"/>
        <v/>
      </c>
      <c r="GJ236" s="38" t="str">
        <f t="shared" si="196"/>
        <v/>
      </c>
      <c r="GK236" s="38" t="str">
        <f t="shared" si="197"/>
        <v/>
      </c>
      <c r="GL236" s="38" t="str">
        <f t="shared" si="198"/>
        <v/>
      </c>
      <c r="GM236" s="38" t="str">
        <f t="shared" si="199"/>
        <v/>
      </c>
    </row>
    <row r="237" spans="1:195" s="29" customFormat="1" ht="45" customHeight="1">
      <c r="A237" s="1015"/>
      <c r="B237" s="16"/>
      <c r="C237" s="16"/>
      <c r="D237" s="17"/>
      <c r="E237" s="18"/>
      <c r="F237" s="18"/>
      <c r="G237" s="18"/>
      <c r="H237" s="18"/>
      <c r="I237" s="19"/>
      <c r="J237" s="19"/>
      <c r="K237" s="110"/>
      <c r="L237" s="19"/>
      <c r="M237" s="19" t="str">
        <f t="shared" si="201"/>
        <v/>
      </c>
      <c r="N237" s="677"/>
      <c r="O237" s="111"/>
      <c r="P237" s="19"/>
      <c r="Q237" s="19"/>
      <c r="R237" s="20"/>
      <c r="S237" s="20"/>
      <c r="T237" s="20"/>
      <c r="U237" s="112" t="str">
        <f t="shared" si="218"/>
        <v/>
      </c>
      <c r="V237" s="112" t="str">
        <f t="shared" si="219"/>
        <v/>
      </c>
      <c r="W237" s="113" t="str">
        <f t="shared" si="220"/>
        <v/>
      </c>
      <c r="X237" s="19"/>
      <c r="Y237" s="19"/>
      <c r="Z237" s="21"/>
      <c r="AA237" s="21"/>
      <c r="AB237" s="21"/>
      <c r="AC237" s="14" t="str">
        <f t="shared" si="221"/>
        <v/>
      </c>
      <c r="AD237" s="25"/>
      <c r="AE237" s="25">
        <f t="shared" si="229"/>
        <v>0</v>
      </c>
      <c r="AF237" s="114"/>
      <c r="AG237" s="114"/>
      <c r="AH237" s="115"/>
      <c r="AI237" s="114"/>
      <c r="AJ237" s="114"/>
      <c r="AK237" s="114"/>
      <c r="AL237" s="116"/>
      <c r="AM237" s="116"/>
      <c r="AN237" s="116"/>
      <c r="AO237" s="116"/>
      <c r="AP237" s="245"/>
      <c r="AQ237" s="245" t="str">
        <f t="shared" si="223"/>
        <v/>
      </c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1" t="str">
        <f t="shared" si="224"/>
        <v/>
      </c>
      <c r="BC237" s="21"/>
      <c r="BD237" s="21" t="str">
        <f t="shared" si="225"/>
        <v/>
      </c>
      <c r="BE237" s="25" t="e">
        <f t="shared" si="230"/>
        <v>#REF!</v>
      </c>
      <c r="BF237" s="25" t="str">
        <f t="shared" ref="BF237" si="232">IF(OR(BD237="",TYPE(BE237)&lt;&gt;1),"",BD237+BE237)</f>
        <v/>
      </c>
      <c r="BG237" s="27"/>
      <c r="BH237" s="120" t="str">
        <f t="shared" ref="BH237" si="233">IF(AO237="×","要躯体改修","")</f>
        <v/>
      </c>
      <c r="BI237" s="122"/>
      <c r="BJ237" s="122"/>
      <c r="BK237" s="27"/>
      <c r="BL237" s="27"/>
      <c r="BM237" s="124" t="str">
        <f t="shared" si="226"/>
        <v/>
      </c>
      <c r="BN237" s="685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11"/>
      <c r="CB237" s="111"/>
      <c r="CC237" s="194"/>
      <c r="CD237" s="247">
        <v>1</v>
      </c>
      <c r="CE237" s="248" t="str">
        <f>IF($I237="","",INDEX(#REF!,MATCH('一覧（改訂後・学校空調は中規模で表示ver）'!$I237,#REF!,0),MATCH($CD$4,#REF!,0)))</f>
        <v/>
      </c>
      <c r="CF237" s="194" t="str">
        <f t="shared" si="228"/>
        <v/>
      </c>
      <c r="CG237" s="124" t="str">
        <f t="shared" si="185"/>
        <v/>
      </c>
      <c r="CH237" s="194"/>
      <c r="CI237" s="23" t="str">
        <f t="shared" si="186"/>
        <v/>
      </c>
      <c r="CJ237" s="23" t="str">
        <f>IF(OR($CI237="",$I237=""),"",INDEX(#REF!,MATCH($I237,#REF!,0),MATCH(CI$4,#REF!,0)))</f>
        <v/>
      </c>
      <c r="CK237" s="28" t="str">
        <f t="shared" si="187"/>
        <v/>
      </c>
      <c r="CL237" s="23">
        <v>1</v>
      </c>
      <c r="CM237" s="128" t="str">
        <f t="shared" si="202"/>
        <v/>
      </c>
      <c r="CN237" s="23" t="str">
        <f>IF(OR(O237="",TYPE(O237)&lt;&gt;1),"",IF(OR(BM237="",INDEX(#REF!,MATCH('一覧（改訂後・学校空調は中規模で表示ver）'!$Q237,#REF!,0),MATCH('一覧（改訂後・学校空調は中規模で表示ver）'!CN$4,#REF!,0))="",INDEX(#REF!,MATCH('一覧（改訂後・学校空調は中規模で表示ver）'!$Q237,#REF!,0),MATCH('一覧（改訂後・学校空調は中規模で表示ver）'!CN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N$4,#REF!,0))+$L237)))</f>
        <v/>
      </c>
      <c r="CO237" s="23" t="str">
        <f>IF(OR(CN237="",$I237=""),"",IF(AND(CN237&lt;&gt;"",$CI237=CN237),INDEX(#REF!,MATCH($I237,#REF!,0),MATCH(CN$4,#REF!,0))+35,INDEX(#REF!,MATCH($I237,#REF!,0),MATCH(CN$4,#REF!,0))))</f>
        <v/>
      </c>
      <c r="CP237" s="28" t="str">
        <f t="shared" si="203"/>
        <v/>
      </c>
      <c r="CQ237" s="23">
        <v>1</v>
      </c>
      <c r="CR237" s="128" t="str">
        <f t="shared" si="204"/>
        <v/>
      </c>
      <c r="CS237" s="23" t="str">
        <f>IF(OR(O237="",TYPE(O237)&lt;&gt;1),"",IF(OR(BM237="",INDEX(#REF!,MATCH('一覧（改訂後・学校空調は中規模で表示ver）'!Q237,#REF!,0),MATCH(CS$4,#REF!,0))="",INDEX(#REF!,MATCH('一覧（改訂後・学校空調は中規模で表示ver）'!Q237,#REF!,0),MATCH(CS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S$4,#REF!,0))+$L237)))</f>
        <v/>
      </c>
      <c r="CT237" s="23" t="str">
        <f>IF(OR(CS237="",$I237=""),"",IF(BL237="中規模のみで残存維持",IF(AND($CI237=CS237,CS237&lt;&gt;""),INDEX(#REF!,MATCH($I237,#REF!,0),MATCH(CN$4,#REF!,0))+35,INDEX(#REF!,MATCH($I237,#REF!,0),MATCH(CN$4,#REF!,0))),IF(AND($CI237=CS237,CS237&lt;&gt;""),INDEX(#REF!,MATCH($I237,#REF!,0),MATCH(CI$4,#REF!,0))+35,INDEX(#REF!,MATCH($I237,#REF!,0),MATCH(CS$4,#REF!,0)))))</f>
        <v/>
      </c>
      <c r="CU237" s="28" t="str">
        <f t="shared" si="188"/>
        <v/>
      </c>
      <c r="CV237" s="23">
        <v>1</v>
      </c>
      <c r="CW237" s="128" t="str">
        <f t="shared" si="231"/>
        <v/>
      </c>
      <c r="CX237" s="23" t="str">
        <f>IF(OR(O237="",TYPE(O237)&lt;&gt;1),"",IF(OR(BM237="",,INDEX(#REF!,MATCH('一覧（改訂後・学校空調は中規模で表示ver）'!$Q237,#REF!,0),MATCH('一覧（改訂後・学校空調は中規模で表示ver）'!CX$4,#REF!,0))="",INDEX(#REF!,MATCH('一覧（改訂後・学校空調は中規模で表示ver）'!$Q237,#REF!,0),MATCH('一覧（改訂後・学校空調は中規模で表示ver）'!CX$4,#REF!,0))+L237&gt;=BM237),"",IF(OR(BL237="事後保全対応で更新",BL237="事後保全のみ更新せず"),"",INDEX(#REF!,MATCH('一覧（改訂後・学校空調は中規模で表示ver）'!$Q237,#REF!,0),MATCH('一覧（改訂後・学校空調は中規模で表示ver）'!CX$4,#REF!,0))+L237)))</f>
        <v/>
      </c>
      <c r="CY237" s="23" t="str">
        <f>IF(OR(CX237="",$I237=""),"",IF(AND(CX237&lt;&gt;"",$CI237=CX237),INDEX(#REF!,MATCH($I237,#REF!,0),MATCH(CI$4,#REF!,0))+35,INDEX(#REF!,MATCH($I237,#REF!,0),MATCH(CX$4,#REF!,0))))</f>
        <v/>
      </c>
      <c r="CZ237" s="28" t="str">
        <f t="shared" si="205"/>
        <v/>
      </c>
      <c r="DA237" s="23">
        <v>1</v>
      </c>
      <c r="DB237" s="128" t="str">
        <f t="shared" si="206"/>
        <v/>
      </c>
      <c r="DC237" s="249" t="str">
        <f t="shared" si="189"/>
        <v/>
      </c>
      <c r="DD237" s="249" t="str">
        <f t="shared" si="200"/>
        <v/>
      </c>
      <c r="DE237" s="250">
        <v>1</v>
      </c>
      <c r="DF237" s="251" t="str">
        <f t="shared" si="190"/>
        <v/>
      </c>
      <c r="DG237" s="135" t="str">
        <f>IF($DC237="","",INDEX(#REF!,MATCH($I237,#REF!,0),MATCH(DC$4,#REF!,0)))</f>
        <v/>
      </c>
      <c r="DH237" s="136" t="str">
        <f t="shared" si="207"/>
        <v/>
      </c>
      <c r="DI237" s="252">
        <v>3</v>
      </c>
      <c r="DJ237" s="251" t="str">
        <f t="shared" si="208"/>
        <v/>
      </c>
      <c r="DK237" s="24" t="str">
        <f t="shared" si="209"/>
        <v/>
      </c>
      <c r="DL237" s="23" t="str">
        <f>IF(OR(DK237="",$I237=""),"",IF(AND(DK237&lt;&gt;"",$CI237=DK237),INDEX(#REF!,MATCH($I237,#REF!,0),MATCH(DL$4,#REF!,0))+35,INDEX(#REF!,MATCH($I237,#REF!,0),MATCH(DL$4,#REF!,0))))</f>
        <v/>
      </c>
      <c r="DM237" s="28" t="str">
        <f t="shared" si="210"/>
        <v/>
      </c>
      <c r="DN237" s="23">
        <v>1</v>
      </c>
      <c r="DO237" s="128" t="str">
        <f t="shared" si="211"/>
        <v/>
      </c>
      <c r="DP237" s="24" t="str">
        <f t="shared" si="212"/>
        <v/>
      </c>
      <c r="DQ237" s="23" t="str">
        <f>IF(OR(DP237="",$I237=""),"",IF(AND($BM237=DP237,DP237&lt;&gt;""),INDEX(#REF!,MATCH($I237,#REF!,0),MATCH(DQ$4,#REF!,0))+35,INDEX(#REF!,MATCH($I237,#REF!,0),MATCH(DQ$4,#REF!,0))))</f>
        <v/>
      </c>
      <c r="DR237" s="28" t="str">
        <f t="shared" si="213"/>
        <v/>
      </c>
      <c r="DS237" s="23">
        <v>1</v>
      </c>
      <c r="DT237" s="128" t="str">
        <f t="shared" si="214"/>
        <v/>
      </c>
      <c r="DU237" s="24" t="str">
        <f t="shared" si="215"/>
        <v/>
      </c>
      <c r="DV237" s="23" t="str">
        <f>IF(OR(DU237="",$I237=""),"",IF(AND(DU237&lt;&gt;"",$CI237=DU237),INDEX(#REF!,MATCH($I237,#REF!,0),MATCH(DV$4,#REF!,0))+35,INDEX(#REF!,MATCH($I237,#REF!,0),MATCH(DV$4,#REF!,0))))</f>
        <v/>
      </c>
      <c r="DW237" s="28" t="str">
        <f t="shared" si="216"/>
        <v/>
      </c>
      <c r="DX237" s="23">
        <v>1</v>
      </c>
      <c r="DY237" s="253" t="str">
        <f t="shared" si="217"/>
        <v/>
      </c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L237" s="209"/>
      <c r="FM237" s="209"/>
      <c r="FN237" s="209"/>
      <c r="FR237" s="254" t="str">
        <f t="shared" si="191"/>
        <v/>
      </c>
      <c r="FT237" s="38" t="str">
        <f>IF(AR237="","",INDEX($FZ$2:$GD$2,2,MATCH(AR237,#REF!,0)))</f>
        <v/>
      </c>
      <c r="FU237" s="38" t="str">
        <f>IF(AS237="","",INDEX($FZ$2:$GD$2,2,MATCH(AS237,#REF!,0)))</f>
        <v/>
      </c>
      <c r="FV237" s="38" t="str">
        <f>IF(AT237="","",INDEX($FZ$2:$GD$2,2,MATCH(AT237,#REF!,0)))</f>
        <v/>
      </c>
      <c r="FW237" s="38" t="str">
        <f>IF(AU237="","",INDEX($FZ$2:$GD$2,2,MATCH(AU237,#REF!,0)))</f>
        <v/>
      </c>
      <c r="FX237" s="38" t="str">
        <f>IF(AV237="","",INDEX($FZ$2:$GD$2,2,MATCH(AV237,#REF!,0)))</f>
        <v/>
      </c>
      <c r="FY237" s="38" t="str">
        <f>IF(AW237="","",INDEX($FZ$2:$GD$2,2,MATCH(AW237,#REF!,0)))</f>
        <v/>
      </c>
      <c r="FZ237" s="38" t="str">
        <f>IF(AX237="","",INDEX($FZ$2:$GD$2,2,MATCH(AX237,#REF!,0)))</f>
        <v/>
      </c>
      <c r="GA237" s="38" t="str">
        <f>IF(AY237="","",INDEX($FZ$2:$GD$2,2,MATCH(AY237,#REF!,0)))</f>
        <v/>
      </c>
      <c r="GB237" s="38" t="str">
        <f>IF(AZ237="","",INDEX($FZ$2:$GD$2,2,MATCH(AZ237,#REF!,0)))</f>
        <v/>
      </c>
      <c r="GC237" s="38" t="str">
        <f>IF(BA237="","",INDEX($FZ$2:$GD$2,2,MATCH(BA237,#REF!,0)))</f>
        <v/>
      </c>
      <c r="GD237" s="255" t="e">
        <f>SUMPRODUCT(FT237:GC237,#REF!)</f>
        <v>#REF!</v>
      </c>
      <c r="GF237" s="38" t="str">
        <f t="shared" si="192"/>
        <v/>
      </c>
      <c r="GG237" s="38" t="str">
        <f t="shared" si="193"/>
        <v/>
      </c>
      <c r="GH237" s="38" t="str">
        <f t="shared" si="194"/>
        <v/>
      </c>
      <c r="GI237" s="38" t="str">
        <f t="shared" si="195"/>
        <v/>
      </c>
      <c r="GJ237" s="38" t="str">
        <f t="shared" si="196"/>
        <v/>
      </c>
      <c r="GK237" s="38" t="str">
        <f t="shared" si="197"/>
        <v/>
      </c>
      <c r="GL237" s="38" t="str">
        <f t="shared" si="198"/>
        <v/>
      </c>
      <c r="GM237" s="38" t="str">
        <f t="shared" si="199"/>
        <v/>
      </c>
    </row>
    <row r="238" spans="1:195" s="29" customFormat="1" ht="33" customHeight="1">
      <c r="A238" s="1015"/>
      <c r="B238" s="16"/>
      <c r="C238" s="16"/>
      <c r="D238" s="17"/>
      <c r="E238" s="18"/>
      <c r="F238" s="18"/>
      <c r="G238" s="18"/>
      <c r="H238" s="18"/>
      <c r="I238" s="19"/>
      <c r="J238" s="19"/>
      <c r="K238" s="110"/>
      <c r="L238" s="19"/>
      <c r="M238" s="19"/>
      <c r="N238" s="677"/>
      <c r="O238" s="111"/>
      <c r="P238" s="19"/>
      <c r="Q238" s="19"/>
      <c r="R238" s="20"/>
      <c r="S238" s="20"/>
      <c r="T238" s="20"/>
      <c r="U238" s="112"/>
      <c r="V238" s="112"/>
      <c r="W238" s="113"/>
      <c r="X238" s="19"/>
      <c r="Y238" s="19"/>
      <c r="Z238" s="21"/>
      <c r="AA238" s="21"/>
      <c r="AB238" s="21"/>
      <c r="AC238" s="14"/>
      <c r="AD238" s="25"/>
      <c r="AE238" s="25"/>
      <c r="AF238" s="114"/>
      <c r="AG238" s="114"/>
      <c r="AH238" s="115"/>
      <c r="AI238" s="114"/>
      <c r="AJ238" s="114"/>
      <c r="AK238" s="114"/>
      <c r="AL238" s="116"/>
      <c r="AM238" s="116"/>
      <c r="AN238" s="116"/>
      <c r="AO238" s="116"/>
      <c r="AP238" s="245"/>
      <c r="AQ238" s="245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1"/>
      <c r="BC238" s="21"/>
      <c r="BD238" s="21"/>
      <c r="BE238" s="25"/>
      <c r="BF238" s="25"/>
      <c r="BG238" s="27"/>
      <c r="BH238" s="120"/>
      <c r="BI238" s="122"/>
      <c r="BJ238" s="122"/>
      <c r="BK238" s="27"/>
      <c r="BL238" s="27"/>
      <c r="BM238" s="124"/>
      <c r="BN238" s="685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11"/>
      <c r="CB238" s="111"/>
      <c r="CC238" s="194"/>
      <c r="CD238" s="247"/>
      <c r="CE238" s="248"/>
      <c r="CF238" s="194"/>
      <c r="CG238" s="124"/>
      <c r="CH238" s="124"/>
      <c r="CI238" s="23"/>
      <c r="CJ238" s="23"/>
      <c r="CK238" s="28"/>
      <c r="CL238" s="23"/>
      <c r="CM238" s="128"/>
      <c r="CN238" s="23"/>
      <c r="CO238" s="23"/>
      <c r="CP238" s="28"/>
      <c r="CQ238" s="23"/>
      <c r="CR238" s="128"/>
      <c r="CS238" s="23"/>
      <c r="CT238" s="23"/>
      <c r="CU238" s="28"/>
      <c r="CV238" s="23"/>
      <c r="CW238" s="128"/>
      <c r="CX238" s="23"/>
      <c r="CY238" s="23"/>
      <c r="CZ238" s="28"/>
      <c r="DA238" s="23"/>
      <c r="DB238" s="128"/>
      <c r="DC238" s="249"/>
      <c r="DD238" s="249"/>
      <c r="DE238" s="250"/>
      <c r="DF238" s="251"/>
      <c r="DG238" s="135"/>
      <c r="DH238" s="136"/>
      <c r="DI238" s="252"/>
      <c r="DJ238" s="251"/>
      <c r="DK238" s="24"/>
      <c r="DL238" s="23"/>
      <c r="DM238" s="28"/>
      <c r="DN238" s="23"/>
      <c r="DO238" s="128"/>
      <c r="DP238" s="24"/>
      <c r="DQ238" s="23"/>
      <c r="DR238" s="28"/>
      <c r="DS238" s="23"/>
      <c r="DT238" s="128"/>
      <c r="DU238" s="24"/>
      <c r="DV238" s="23"/>
      <c r="DW238" s="28"/>
      <c r="DX238" s="23"/>
      <c r="DY238" s="256" t="s">
        <v>123</v>
      </c>
      <c r="DZ238" s="209">
        <v>0</v>
      </c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L238" s="209"/>
      <c r="FM238" s="209"/>
      <c r="FN238" s="209"/>
      <c r="FR238" s="254" t="str">
        <f>IF(SUM(DZ238:FO238)=0,"",SUM(DZ238:FO238))</f>
        <v/>
      </c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255"/>
      <c r="GF238" s="38"/>
      <c r="GG238" s="38"/>
      <c r="GH238" s="38"/>
      <c r="GI238" s="38"/>
      <c r="GJ238" s="38"/>
      <c r="GK238" s="38"/>
      <c r="GL238" s="38"/>
      <c r="GM238" s="38"/>
    </row>
    <row r="239" spans="1:195" s="13" customFormat="1" ht="33" customHeight="1">
      <c r="A239" s="1015"/>
      <c r="B239" s="16"/>
      <c r="C239" s="16"/>
      <c r="D239" s="17"/>
      <c r="E239" s="18"/>
      <c r="F239" s="18"/>
      <c r="G239" s="18"/>
      <c r="H239" s="18"/>
      <c r="I239" s="19"/>
      <c r="J239" s="19"/>
      <c r="K239" s="110"/>
      <c r="L239" s="19"/>
      <c r="M239" s="19"/>
      <c r="N239" s="677"/>
      <c r="O239" s="111"/>
      <c r="P239" s="19"/>
      <c r="Q239" s="19"/>
      <c r="R239" s="20"/>
      <c r="S239" s="20"/>
      <c r="T239" s="20"/>
      <c r="U239" s="112"/>
      <c r="V239" s="112"/>
      <c r="W239" s="113"/>
      <c r="X239" s="19"/>
      <c r="Y239" s="19"/>
      <c r="Z239" s="21"/>
      <c r="AA239" s="21"/>
      <c r="AB239" s="21"/>
      <c r="AC239" s="14"/>
      <c r="AD239" s="25"/>
      <c r="AE239" s="25"/>
      <c r="AF239" s="114"/>
      <c r="AG239" s="114"/>
      <c r="AH239" s="115"/>
      <c r="AI239" s="114"/>
      <c r="AJ239" s="114"/>
      <c r="AK239" s="114"/>
      <c r="AL239" s="116"/>
      <c r="AM239" s="116"/>
      <c r="AN239" s="116"/>
      <c r="AO239" s="116"/>
      <c r="AP239" s="117"/>
      <c r="AQ239" s="118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21"/>
      <c r="BC239" s="21"/>
      <c r="BD239" s="21"/>
      <c r="BE239" s="25"/>
      <c r="BF239" s="25"/>
      <c r="BG239" s="27"/>
      <c r="BH239" s="120"/>
      <c r="BI239" s="121"/>
      <c r="BJ239" s="122"/>
      <c r="BK239" s="27"/>
      <c r="BL239" s="123"/>
      <c r="BM239" s="124"/>
      <c r="BN239" s="685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11"/>
      <c r="CB239" s="111"/>
      <c r="CC239" s="194"/>
      <c r="CD239" s="125"/>
      <c r="CE239" s="126"/>
      <c r="CF239" s="127"/>
      <c r="CG239" s="124"/>
      <c r="CH239" s="124"/>
      <c r="CI239" s="23"/>
      <c r="CJ239" s="23"/>
      <c r="CK239" s="28"/>
      <c r="CL239" s="23"/>
      <c r="CM239" s="128"/>
      <c r="CN239" s="23"/>
      <c r="CO239" s="23"/>
      <c r="CP239" s="28"/>
      <c r="CQ239" s="23"/>
      <c r="CR239" s="128"/>
      <c r="CS239" s="23"/>
      <c r="CT239" s="129"/>
      <c r="CU239" s="28"/>
      <c r="CV239" s="23"/>
      <c r="CW239" s="128"/>
      <c r="CX239" s="23"/>
      <c r="CY239" s="129"/>
      <c r="CZ239" s="28"/>
      <c r="DA239" s="129"/>
      <c r="DB239" s="130"/>
      <c r="DC239" s="131"/>
      <c r="DD239" s="132"/>
      <c r="DE239" s="133"/>
      <c r="DF239" s="134"/>
      <c r="DG239" s="135"/>
      <c r="DH239" s="136"/>
      <c r="DI239" s="137"/>
      <c r="DJ239" s="134"/>
      <c r="DK239" s="138"/>
      <c r="DL239" s="23"/>
      <c r="DM239" s="28"/>
      <c r="DN239" s="129"/>
      <c r="DO239" s="128"/>
      <c r="DP239" s="138"/>
      <c r="DQ239" s="23"/>
      <c r="DR239" s="28"/>
      <c r="DS239" s="129"/>
      <c r="DT239" s="128"/>
      <c r="DU239" s="138"/>
      <c r="DV239" s="23"/>
      <c r="DW239" s="28"/>
      <c r="DX239" s="129"/>
      <c r="DY239" s="211" t="s">
        <v>127</v>
      </c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L239" s="209"/>
      <c r="FM239" s="209"/>
      <c r="FN239" s="209"/>
      <c r="FO239" s="210"/>
      <c r="FP239" s="43"/>
      <c r="FQ239" s="43"/>
      <c r="FR239" s="139"/>
      <c r="FS239" s="43"/>
      <c r="FT239" s="140"/>
      <c r="FU239" s="140"/>
      <c r="FV239" s="140"/>
      <c r="FW239" s="140"/>
      <c r="FX239" s="140"/>
      <c r="FY239" s="140"/>
      <c r="FZ239" s="140"/>
      <c r="GA239" s="140"/>
      <c r="GB239" s="140"/>
      <c r="GC239" s="140"/>
      <c r="GD239" s="141"/>
      <c r="GE239" s="43"/>
      <c r="GF239" s="140"/>
      <c r="GG239" s="140"/>
      <c r="GH239" s="140"/>
      <c r="GI239" s="38"/>
      <c r="GJ239" s="38"/>
      <c r="GK239" s="38"/>
      <c r="GL239" s="38"/>
      <c r="GM239" s="38"/>
    </row>
    <row r="240" spans="1:195" s="13" customFormat="1" ht="33" customHeight="1">
      <c r="A240" s="1016"/>
      <c r="B240" s="61"/>
      <c r="C240" s="16"/>
      <c r="D240" s="17"/>
      <c r="E240" s="18"/>
      <c r="F240" s="18"/>
      <c r="G240" s="18"/>
      <c r="H240" s="18"/>
      <c r="I240" s="18"/>
      <c r="J240" s="18"/>
      <c r="K240" s="14"/>
      <c r="L240" s="19"/>
      <c r="M240" s="19"/>
      <c r="N240" s="677"/>
      <c r="O240" s="18"/>
      <c r="P240" s="19"/>
      <c r="Q240" s="19"/>
      <c r="R240" s="20"/>
      <c r="S240" s="20"/>
      <c r="T240" s="20"/>
      <c r="U240" s="105"/>
      <c r="V240" s="105"/>
      <c r="W240" s="105"/>
      <c r="X240" s="20"/>
      <c r="Y240" s="20"/>
      <c r="Z240" s="20"/>
      <c r="AA240" s="21"/>
      <c r="AB240" s="21"/>
      <c r="AC240" s="14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2"/>
      <c r="AS240" s="22"/>
      <c r="AT240" s="23"/>
      <c r="AU240" s="23"/>
      <c r="AV240" s="23"/>
      <c r="AW240" s="23"/>
      <c r="AX240" s="23"/>
      <c r="AY240" s="23"/>
      <c r="AZ240" s="24"/>
      <c r="BA240" s="23"/>
      <c r="BB240" s="21"/>
      <c r="BC240" s="21"/>
      <c r="BD240" s="21"/>
      <c r="BE240" s="25"/>
      <c r="BF240" s="25"/>
      <c r="BG240" s="27"/>
      <c r="BH240" s="26"/>
      <c r="BI240" s="27"/>
      <c r="BJ240" s="27"/>
      <c r="BK240" s="27"/>
      <c r="BL240" s="27"/>
      <c r="BM240" s="27"/>
      <c r="BN240" s="686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18"/>
      <c r="CB240" s="18"/>
      <c r="CC240" s="194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8"/>
      <c r="CQ240" s="38"/>
      <c r="CR240" s="49"/>
      <c r="CS240" s="38"/>
      <c r="CT240" s="38"/>
      <c r="CU240" s="28"/>
      <c r="CV240" s="38"/>
      <c r="CW240" s="49"/>
      <c r="CX240" s="38"/>
      <c r="CY240" s="38"/>
      <c r="CZ240" s="28"/>
      <c r="DA240" s="38"/>
      <c r="DB240" s="49"/>
      <c r="DC240" s="38"/>
      <c r="DD240" s="212"/>
      <c r="DE240" s="212"/>
      <c r="DF240" s="42"/>
      <c r="DG240" s="38"/>
      <c r="DH240" s="28"/>
      <c r="DI240" s="212"/>
      <c r="DJ240" s="42"/>
      <c r="DK240" s="38"/>
      <c r="DL240" s="38"/>
      <c r="DM240" s="28"/>
      <c r="DN240" s="38"/>
      <c r="DO240" s="49"/>
      <c r="DP240" s="38"/>
      <c r="DQ240" s="38"/>
      <c r="DR240" s="28"/>
      <c r="DS240" s="38"/>
      <c r="DT240" s="49"/>
      <c r="DU240" s="38"/>
      <c r="DV240" s="29"/>
      <c r="DW240" s="28"/>
      <c r="DX240" s="38"/>
      <c r="DY240" s="211" t="s">
        <v>71</v>
      </c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L240" s="209"/>
      <c r="FM240" s="209"/>
      <c r="FN240" s="209"/>
      <c r="FO240" s="210"/>
      <c r="FP240" s="43"/>
      <c r="FQ240" s="43"/>
      <c r="FR240" s="44" t="str">
        <f t="shared" ref="FR240:FR245" si="234">IF(SUM(DZ240:FO240)=0,"",SUM(DZ240:FO240))</f>
        <v/>
      </c>
      <c r="FS240" s="45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</row>
    <row r="241" spans="1:190" s="13" customFormat="1" ht="33" customHeight="1">
      <c r="A241" s="1016"/>
      <c r="B241" s="61"/>
      <c r="C241" s="16"/>
      <c r="D241" s="17"/>
      <c r="E241" s="18"/>
      <c r="F241" s="18"/>
      <c r="G241" s="18"/>
      <c r="H241" s="18"/>
      <c r="I241" s="18"/>
      <c r="J241" s="18"/>
      <c r="K241" s="14"/>
      <c r="L241" s="19"/>
      <c r="M241" s="19"/>
      <c r="N241" s="677"/>
      <c r="O241" s="18"/>
      <c r="P241" s="19"/>
      <c r="Q241" s="19"/>
      <c r="R241" s="20"/>
      <c r="S241" s="20"/>
      <c r="T241" s="20"/>
      <c r="U241" s="105"/>
      <c r="V241" s="105"/>
      <c r="W241" s="105"/>
      <c r="X241" s="20"/>
      <c r="Y241" s="20"/>
      <c r="Z241" s="20"/>
      <c r="AA241" s="21"/>
      <c r="AB241" s="21"/>
      <c r="AC241" s="14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2"/>
      <c r="AS241" s="22"/>
      <c r="AT241" s="23"/>
      <c r="AU241" s="23"/>
      <c r="AV241" s="23"/>
      <c r="AW241" s="23"/>
      <c r="AX241" s="23"/>
      <c r="AY241" s="23"/>
      <c r="AZ241" s="24"/>
      <c r="BA241" s="23"/>
      <c r="BB241" s="21"/>
      <c r="BC241" s="21"/>
      <c r="BD241" s="21"/>
      <c r="BE241" s="25"/>
      <c r="BF241" s="25"/>
      <c r="BG241" s="27"/>
      <c r="BH241" s="26"/>
      <c r="BI241" s="27"/>
      <c r="BJ241" s="27"/>
      <c r="BK241" s="27"/>
      <c r="BL241" s="27"/>
      <c r="BM241" s="27"/>
      <c r="BN241" s="686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18"/>
      <c r="CB241" s="18"/>
      <c r="CC241" s="194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8"/>
      <c r="CQ241" s="38"/>
      <c r="CR241" s="49"/>
      <c r="CS241" s="38"/>
      <c r="CT241" s="38"/>
      <c r="CU241" s="28"/>
      <c r="CV241" s="38"/>
      <c r="CW241" s="49"/>
      <c r="CX241" s="38"/>
      <c r="CY241" s="38"/>
      <c r="CZ241" s="28"/>
      <c r="DA241" s="38"/>
      <c r="DB241" s="49"/>
      <c r="DC241" s="38"/>
      <c r="DD241" s="212"/>
      <c r="DE241" s="212"/>
      <c r="DF241" s="42"/>
      <c r="DG241" s="38"/>
      <c r="DH241" s="28"/>
      <c r="DI241" s="212"/>
      <c r="DJ241" s="42"/>
      <c r="DK241" s="38"/>
      <c r="DL241" s="38"/>
      <c r="DM241" s="28"/>
      <c r="DN241" s="38"/>
      <c r="DO241" s="49"/>
      <c r="DP241" s="38"/>
      <c r="DQ241" s="38"/>
      <c r="DR241" s="28"/>
      <c r="DS241" s="38"/>
      <c r="DT241" s="49"/>
      <c r="DU241" s="38"/>
      <c r="DV241" s="29"/>
      <c r="DW241" s="28"/>
      <c r="DX241" s="38"/>
      <c r="DY241" s="211" t="s">
        <v>38</v>
      </c>
      <c r="DZ241" s="213" t="e">
        <f ca="1">ColorSum(DZ$10:DZ$234,$DC$243)</f>
        <v>#NAME?</v>
      </c>
      <c r="EA241" s="213"/>
      <c r="EB241" s="213"/>
      <c r="EC241" s="213"/>
      <c r="ED241" s="213"/>
      <c r="EE241" s="213"/>
      <c r="EF241" s="213"/>
      <c r="EG241" s="213"/>
      <c r="EH241" s="213"/>
      <c r="EI241" s="213"/>
      <c r="EJ241" s="213"/>
      <c r="EK241" s="213"/>
      <c r="EL241" s="213"/>
      <c r="EM241" s="213"/>
      <c r="EN241" s="213"/>
      <c r="EO241" s="213"/>
      <c r="EP241" s="213"/>
      <c r="EQ241" s="213"/>
      <c r="ER241" s="213"/>
      <c r="ES241" s="213"/>
      <c r="ET241" s="213"/>
      <c r="EU241" s="213"/>
      <c r="EV241" s="213"/>
      <c r="EW241" s="213"/>
      <c r="EX241" s="213"/>
      <c r="EY241" s="213"/>
      <c r="EZ241" s="213"/>
      <c r="FA241" s="213"/>
      <c r="FB241" s="213"/>
      <c r="FC241" s="213"/>
      <c r="FD241" s="213"/>
      <c r="FE241" s="213"/>
      <c r="FF241" s="213"/>
      <c r="FG241" s="213"/>
      <c r="FH241" s="213"/>
      <c r="FI241" s="213"/>
      <c r="FJ241" s="213"/>
      <c r="FK241" s="213"/>
      <c r="FL241" s="213"/>
      <c r="FM241" s="213"/>
      <c r="FN241" s="213"/>
      <c r="FO241" s="214"/>
      <c r="FP241" s="156"/>
      <c r="FQ241" s="156"/>
      <c r="FR241" s="157" t="e">
        <f t="shared" ca="1" si="234"/>
        <v>#NAME?</v>
      </c>
      <c r="FS241" s="45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</row>
    <row r="242" spans="1:190" s="13" customFormat="1" ht="33" customHeight="1">
      <c r="A242" s="1016"/>
      <c r="B242" s="61"/>
      <c r="C242" s="16"/>
      <c r="D242" s="17"/>
      <c r="E242" s="18"/>
      <c r="F242" s="18"/>
      <c r="G242" s="18"/>
      <c r="H242" s="18"/>
      <c r="I242" s="18"/>
      <c r="J242" s="18"/>
      <c r="K242" s="14"/>
      <c r="L242" s="19"/>
      <c r="M242" s="19"/>
      <c r="N242" s="677"/>
      <c r="O242" s="18"/>
      <c r="P242" s="19"/>
      <c r="Q242" s="19"/>
      <c r="R242" s="20"/>
      <c r="S242" s="20"/>
      <c r="T242" s="20"/>
      <c r="U242" s="105"/>
      <c r="V242" s="105"/>
      <c r="W242" s="105"/>
      <c r="X242" s="20"/>
      <c r="Y242" s="20"/>
      <c r="Z242" s="20"/>
      <c r="AA242" s="21"/>
      <c r="AB242" s="21"/>
      <c r="AC242" s="14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2"/>
      <c r="AS242" s="22"/>
      <c r="AT242" s="23"/>
      <c r="AU242" s="23"/>
      <c r="AV242" s="23"/>
      <c r="AW242" s="23"/>
      <c r="AX242" s="23"/>
      <c r="AY242" s="23"/>
      <c r="AZ242" s="24"/>
      <c r="BA242" s="23"/>
      <c r="BB242" s="21"/>
      <c r="BC242" s="21"/>
      <c r="BD242" s="21"/>
      <c r="BE242" s="25"/>
      <c r="BF242" s="25"/>
      <c r="BG242" s="27"/>
      <c r="BH242" s="26"/>
      <c r="BI242" s="27"/>
      <c r="BJ242" s="27"/>
      <c r="BK242" s="27"/>
      <c r="BL242" s="27"/>
      <c r="BM242" s="27"/>
      <c r="BN242" s="686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18"/>
      <c r="CB242" s="18"/>
      <c r="CC242" s="194"/>
      <c r="CD242" s="27"/>
      <c r="CE242" s="27"/>
      <c r="CF242" s="27"/>
      <c r="CG242" s="27"/>
      <c r="CH242" s="27"/>
      <c r="CI242" s="38"/>
      <c r="CJ242" s="38"/>
      <c r="CK242" s="28"/>
      <c r="CL242" s="38"/>
      <c r="CM242" s="49"/>
      <c r="CN242" s="38"/>
      <c r="CO242" s="38"/>
      <c r="CP242" s="28"/>
      <c r="CQ242" s="38"/>
      <c r="CR242" s="49"/>
      <c r="CS242" s="38"/>
      <c r="CT242" s="38"/>
      <c r="CU242" s="28"/>
      <c r="CV242" s="38"/>
      <c r="CW242" s="49"/>
      <c r="CX242" s="38"/>
      <c r="CY242" s="38"/>
      <c r="CZ242" s="28"/>
      <c r="DA242" s="38"/>
      <c r="DB242" s="49"/>
      <c r="DC242" s="38"/>
      <c r="DD242" s="212"/>
      <c r="DE242" s="212"/>
      <c r="DF242" s="42"/>
      <c r="DG242" s="38"/>
      <c r="DH242" s="28"/>
      <c r="DI242" s="212"/>
      <c r="DJ242" s="42"/>
      <c r="DK242" s="38"/>
      <c r="DL242" s="38"/>
      <c r="DM242" s="28"/>
      <c r="DN242" s="38"/>
      <c r="DO242" s="49"/>
      <c r="DP242" s="38"/>
      <c r="DQ242" s="38"/>
      <c r="DR242" s="28"/>
      <c r="DS242" s="38"/>
      <c r="DT242" s="49"/>
      <c r="DU242" s="38"/>
      <c r="DV242" s="29"/>
      <c r="DW242" s="28"/>
      <c r="DX242" s="38"/>
      <c r="DY242" s="211" t="s">
        <v>39</v>
      </c>
      <c r="DZ242" s="215" t="e">
        <f ca="1">ColorSum(DZ$10:DZ$234,$DC$245)</f>
        <v>#NAME?</v>
      </c>
      <c r="EA242" s="215"/>
      <c r="EB242" s="215"/>
      <c r="EC242" s="215"/>
      <c r="ED242" s="215"/>
      <c r="EE242" s="215"/>
      <c r="EF242" s="215"/>
      <c r="EG242" s="215"/>
      <c r="EH242" s="215"/>
      <c r="EI242" s="215"/>
      <c r="EJ242" s="215"/>
      <c r="EK242" s="215"/>
      <c r="EL242" s="215"/>
      <c r="EM242" s="215"/>
      <c r="EN242" s="215"/>
      <c r="EO242" s="215"/>
      <c r="EP242" s="215"/>
      <c r="EQ242" s="215"/>
      <c r="ER242" s="215"/>
      <c r="ES242" s="215"/>
      <c r="ET242" s="215"/>
      <c r="EU242" s="215"/>
      <c r="EV242" s="215"/>
      <c r="EW242" s="215"/>
      <c r="EX242" s="215"/>
      <c r="EY242" s="215"/>
      <c r="EZ242" s="215"/>
      <c r="FA242" s="215"/>
      <c r="FB242" s="215"/>
      <c r="FC242" s="215"/>
      <c r="FD242" s="215"/>
      <c r="FE242" s="215"/>
      <c r="FF242" s="215"/>
      <c r="FG242" s="215"/>
      <c r="FH242" s="215"/>
      <c r="FI242" s="215"/>
      <c r="FJ242" s="215"/>
      <c r="FK242" s="215"/>
      <c r="FL242" s="215"/>
      <c r="FM242" s="215"/>
      <c r="FN242" s="215"/>
      <c r="FO242" s="216"/>
      <c r="FP242" s="160"/>
      <c r="FQ242" s="160"/>
      <c r="FR242" s="161" t="e">
        <f t="shared" ca="1" si="234"/>
        <v>#NAME?</v>
      </c>
      <c r="FS242" s="45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</row>
    <row r="243" spans="1:190" s="13" customFormat="1" ht="33" customHeight="1">
      <c r="A243" s="1016"/>
      <c r="B243" s="61"/>
      <c r="C243" s="16"/>
      <c r="D243" s="17"/>
      <c r="E243" s="18"/>
      <c r="F243" s="18"/>
      <c r="G243" s="18"/>
      <c r="H243" s="18"/>
      <c r="I243" s="18"/>
      <c r="J243" s="18"/>
      <c r="K243" s="14"/>
      <c r="L243" s="19"/>
      <c r="M243" s="19"/>
      <c r="N243" s="677"/>
      <c r="O243" s="18"/>
      <c r="P243" s="19"/>
      <c r="Q243" s="19"/>
      <c r="R243" s="20"/>
      <c r="S243" s="20"/>
      <c r="T243" s="20"/>
      <c r="U243" s="105"/>
      <c r="V243" s="105"/>
      <c r="W243" s="105"/>
      <c r="X243" s="20"/>
      <c r="Y243" s="20"/>
      <c r="Z243" s="20"/>
      <c r="AA243" s="21"/>
      <c r="AB243" s="21"/>
      <c r="AC243" s="14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2"/>
      <c r="AS243" s="22"/>
      <c r="AT243" s="23"/>
      <c r="AU243" s="23"/>
      <c r="AV243" s="23"/>
      <c r="AW243" s="23"/>
      <c r="AX243" s="23"/>
      <c r="AY243" s="23"/>
      <c r="AZ243" s="24"/>
      <c r="BA243" s="23"/>
      <c r="BB243" s="21"/>
      <c r="BC243" s="21"/>
      <c r="BD243" s="21"/>
      <c r="BE243" s="25"/>
      <c r="BF243" s="25"/>
      <c r="BG243" s="27"/>
      <c r="BH243" s="26"/>
      <c r="BI243" s="27"/>
      <c r="BJ243" s="27"/>
      <c r="BK243" s="27"/>
      <c r="BL243" s="27"/>
      <c r="BM243" s="27"/>
      <c r="BN243" s="686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18"/>
      <c r="CB243" s="18"/>
      <c r="CC243" s="194"/>
      <c r="CD243" s="27"/>
      <c r="CE243" s="27"/>
      <c r="CF243" s="27"/>
      <c r="CG243" s="27"/>
      <c r="CH243" s="27"/>
      <c r="CI243" s="38"/>
      <c r="CJ243" s="38"/>
      <c r="CK243" s="28"/>
      <c r="CL243" s="38"/>
      <c r="CM243" s="49"/>
      <c r="CN243" s="38"/>
      <c r="CO243" s="38"/>
      <c r="CP243" s="28"/>
      <c r="CQ243" s="38"/>
      <c r="CR243" s="49"/>
      <c r="CS243" s="38"/>
      <c r="CT243" s="38"/>
      <c r="CU243" s="28"/>
      <c r="CV243" s="38"/>
      <c r="CW243" s="49"/>
      <c r="CX243" s="38"/>
      <c r="CY243" s="38"/>
      <c r="CZ243" s="28"/>
      <c r="DA243" s="38"/>
      <c r="DB243" s="49"/>
      <c r="DC243" s="213"/>
      <c r="DD243" s="212"/>
      <c r="DE243" s="212"/>
      <c r="DF243" s="42"/>
      <c r="DG243" s="38"/>
      <c r="DH243" s="28"/>
      <c r="DI243" s="212"/>
      <c r="DJ243" s="42" t="e">
        <f ca="1">ColorSum(DZ$10:DZ$234,$DC$243)</f>
        <v>#NAME?</v>
      </c>
      <c r="DK243" s="38"/>
      <c r="DL243" s="38"/>
      <c r="DM243" s="28"/>
      <c r="DN243" s="38"/>
      <c r="DO243" s="49"/>
      <c r="DP243" s="38"/>
      <c r="DQ243" s="38"/>
      <c r="DR243" s="28"/>
      <c r="DS243" s="38"/>
      <c r="DT243" s="49"/>
      <c r="DU243" s="38"/>
      <c r="DV243" s="29"/>
      <c r="DW243" s="28"/>
      <c r="DX243" s="38"/>
      <c r="DY243" s="211" t="s">
        <v>41</v>
      </c>
      <c r="DZ243" s="217" t="e">
        <f ca="1">ColorSum(DZ$10:DZ$234,$DC$246)</f>
        <v>#NAME?</v>
      </c>
      <c r="EA243" s="217"/>
      <c r="EB243" s="217"/>
      <c r="EC243" s="217"/>
      <c r="ED243" s="217"/>
      <c r="EE243" s="217"/>
      <c r="EF243" s="217"/>
      <c r="EG243" s="217"/>
      <c r="EH243" s="217"/>
      <c r="EI243" s="217"/>
      <c r="EJ243" s="217"/>
      <c r="EK243" s="217"/>
      <c r="EL243" s="217"/>
      <c r="EM243" s="217"/>
      <c r="EN243" s="217"/>
      <c r="EO243" s="217"/>
      <c r="EP243" s="217"/>
      <c r="EQ243" s="217"/>
      <c r="ER243" s="217"/>
      <c r="ES243" s="217"/>
      <c r="ET243" s="217"/>
      <c r="EU243" s="217"/>
      <c r="EV243" s="217"/>
      <c r="EW243" s="217"/>
      <c r="EX243" s="217"/>
      <c r="EY243" s="217"/>
      <c r="EZ243" s="217"/>
      <c r="FA243" s="217"/>
      <c r="FB243" s="217"/>
      <c r="FC243" s="217"/>
      <c r="FD243" s="217"/>
      <c r="FE243" s="217"/>
      <c r="FF243" s="217"/>
      <c r="FG243" s="217"/>
      <c r="FH243" s="217"/>
      <c r="FI243" s="217"/>
      <c r="FJ243" s="217"/>
      <c r="FK243" s="217"/>
      <c r="FL243" s="217"/>
      <c r="FM243" s="217"/>
      <c r="FN243" s="217"/>
      <c r="FO243" s="218"/>
      <c r="FP243" s="163"/>
      <c r="FQ243" s="163"/>
      <c r="FR243" s="157" t="e">
        <f t="shared" ca="1" si="234"/>
        <v>#NAME?</v>
      </c>
      <c r="FS243" s="45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</row>
    <row r="244" spans="1:190" s="13" customFormat="1" ht="33" customHeight="1" thickBot="1">
      <c r="A244" s="1016"/>
      <c r="B244" s="61" t="s">
        <v>102</v>
      </c>
      <c r="C244" s="16"/>
      <c r="D244" s="17"/>
      <c r="E244" s="18"/>
      <c r="F244" s="18"/>
      <c r="G244" s="18"/>
      <c r="H244" s="18"/>
      <c r="I244" s="18"/>
      <c r="J244" s="18"/>
      <c r="K244" s="14"/>
      <c r="L244" s="19"/>
      <c r="M244" s="19"/>
      <c r="N244" s="677"/>
      <c r="O244" s="18"/>
      <c r="P244" s="19"/>
      <c r="Q244" s="19"/>
      <c r="R244" s="20"/>
      <c r="S244" s="20"/>
      <c r="T244" s="20"/>
      <c r="U244" s="105"/>
      <c r="V244" s="105"/>
      <c r="W244" s="105"/>
      <c r="X244" s="20"/>
      <c r="Y244" s="20"/>
      <c r="Z244" s="20"/>
      <c r="AA244" s="21"/>
      <c r="AB244" s="21"/>
      <c r="AC244" s="14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2"/>
      <c r="AS244" s="22"/>
      <c r="AT244" s="23"/>
      <c r="AU244" s="23"/>
      <c r="AV244" s="23"/>
      <c r="AW244" s="23"/>
      <c r="AX244" s="23"/>
      <c r="AY244" s="23"/>
      <c r="AZ244" s="24"/>
      <c r="BA244" s="23"/>
      <c r="BB244" s="21"/>
      <c r="BC244" s="21"/>
      <c r="BD244" s="21"/>
      <c r="BE244" s="25"/>
      <c r="BF244" s="25"/>
      <c r="BG244" s="27"/>
      <c r="BH244" s="26"/>
      <c r="BI244" s="27"/>
      <c r="BJ244" s="27"/>
      <c r="BK244" s="27"/>
      <c r="BL244" s="27"/>
      <c r="BM244" s="27"/>
      <c r="BN244" s="686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18"/>
      <c r="CB244" s="18"/>
      <c r="CC244" s="194"/>
      <c r="CD244" s="27"/>
      <c r="CE244" s="27"/>
      <c r="CF244" s="27"/>
      <c r="CG244" s="27"/>
      <c r="CH244" s="27"/>
      <c r="CI244" s="38"/>
      <c r="CJ244" s="38"/>
      <c r="CK244" s="28"/>
      <c r="CL244" s="38"/>
      <c r="CM244" s="49"/>
      <c r="CN244" s="38"/>
      <c r="CO244" s="38"/>
      <c r="CP244" s="28"/>
      <c r="CQ244" s="38"/>
      <c r="CR244" s="49"/>
      <c r="CS244" s="38"/>
      <c r="CT244" s="38"/>
      <c r="CU244" s="28"/>
      <c r="CV244" s="38"/>
      <c r="CW244" s="49"/>
      <c r="CX244" s="38"/>
      <c r="CY244" s="38"/>
      <c r="CZ244" s="28"/>
      <c r="DA244" s="38"/>
      <c r="DB244" s="49"/>
      <c r="DC244" s="219"/>
      <c r="DD244" s="212"/>
      <c r="DE244" s="212"/>
      <c r="DF244" s="42"/>
      <c r="DG244" s="38"/>
      <c r="DH244" s="28"/>
      <c r="DI244" s="212"/>
      <c r="DJ244" s="42" t="e">
        <f ca="1">ColorSum(DZ$10:DZ$234,$DC$244)</f>
        <v>#NAME?</v>
      </c>
      <c r="DK244" s="38"/>
      <c r="DL244" s="38"/>
      <c r="DM244" s="28"/>
      <c r="DN244" s="38"/>
      <c r="DO244" s="49"/>
      <c r="DP244" s="38"/>
      <c r="DQ244" s="38"/>
      <c r="DR244" s="28"/>
      <c r="DS244" s="38"/>
      <c r="DT244" s="49"/>
      <c r="DU244" s="38"/>
      <c r="DV244" s="29"/>
      <c r="DW244" s="28"/>
      <c r="DX244" s="38"/>
      <c r="DY244" s="211" t="s">
        <v>37</v>
      </c>
      <c r="DZ244" s="219" t="e">
        <f ca="1">ColorSum(DZ$10:DZ$234,$DC$244)</f>
        <v>#NAME?</v>
      </c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  <c r="EM244" s="219"/>
      <c r="EN244" s="219"/>
      <c r="EO244" s="219"/>
      <c r="EP244" s="219"/>
      <c r="EQ244" s="219"/>
      <c r="ER244" s="219"/>
      <c r="ES244" s="219"/>
      <c r="ET244" s="219"/>
      <c r="EU244" s="219"/>
      <c r="EV244" s="219"/>
      <c r="EW244" s="219"/>
      <c r="EX244" s="219"/>
      <c r="EY244" s="219"/>
      <c r="EZ244" s="219"/>
      <c r="FA244" s="219"/>
      <c r="FB244" s="219"/>
      <c r="FC244" s="219"/>
      <c r="FD244" s="219"/>
      <c r="FE244" s="219"/>
      <c r="FF244" s="219"/>
      <c r="FG244" s="219"/>
      <c r="FH244" s="219"/>
      <c r="FI244" s="219"/>
      <c r="FJ244" s="219"/>
      <c r="FK244" s="219"/>
      <c r="FL244" s="219"/>
      <c r="FM244" s="219"/>
      <c r="FN244" s="219"/>
      <c r="FO244" s="220"/>
      <c r="FP244" s="158"/>
      <c r="FQ244" s="158"/>
      <c r="FR244" s="159" t="e">
        <f t="shared" ca="1" si="234"/>
        <v>#NAME?</v>
      </c>
      <c r="FS244" s="45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</row>
    <row r="245" spans="1:190" s="13" customFormat="1" ht="33" customHeight="1">
      <c r="A245" s="1016"/>
      <c r="B245" s="61"/>
      <c r="C245" s="16"/>
      <c r="D245" s="17"/>
      <c r="E245" s="18"/>
      <c r="F245" s="18"/>
      <c r="G245" s="18"/>
      <c r="H245" s="18"/>
      <c r="I245" s="18"/>
      <c r="J245" s="18"/>
      <c r="K245" s="14"/>
      <c r="L245" s="19"/>
      <c r="M245" s="19"/>
      <c r="N245" s="677"/>
      <c r="O245" s="18"/>
      <c r="P245" s="19"/>
      <c r="Q245" s="19"/>
      <c r="R245" s="20"/>
      <c r="S245" s="20"/>
      <c r="T245" s="20"/>
      <c r="U245" s="105"/>
      <c r="V245" s="105"/>
      <c r="W245" s="105"/>
      <c r="X245" s="20"/>
      <c r="Y245" s="20"/>
      <c r="Z245" s="20"/>
      <c r="AA245" s="21"/>
      <c r="AB245" s="21"/>
      <c r="AC245" s="14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2"/>
      <c r="AS245" s="22"/>
      <c r="AT245" s="23"/>
      <c r="AU245" s="23"/>
      <c r="AV245" s="23"/>
      <c r="AW245" s="23"/>
      <c r="AX245" s="23"/>
      <c r="AY245" s="23"/>
      <c r="AZ245" s="24"/>
      <c r="BA245" s="23"/>
      <c r="BB245" s="21"/>
      <c r="BC245" s="21"/>
      <c r="BD245" s="21"/>
      <c r="BE245" s="25"/>
      <c r="BF245" s="25"/>
      <c r="BG245" s="27"/>
      <c r="BH245" s="26"/>
      <c r="BI245" s="27"/>
      <c r="BJ245" s="27"/>
      <c r="BK245" s="27"/>
      <c r="BL245" s="27"/>
      <c r="BM245" s="27"/>
      <c r="BN245" s="686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18"/>
      <c r="CB245" s="18"/>
      <c r="CC245" s="194"/>
      <c r="CD245" s="27"/>
      <c r="CE245" s="27"/>
      <c r="CF245" s="27"/>
      <c r="CG245" s="27"/>
      <c r="CH245" s="27"/>
      <c r="CI245" s="38"/>
      <c r="CJ245" s="38"/>
      <c r="CK245" s="28"/>
      <c r="CL245" s="38"/>
      <c r="CM245" s="49"/>
      <c r="CN245" s="38"/>
      <c r="CO245" s="38"/>
      <c r="CP245" s="28"/>
      <c r="CQ245" s="38"/>
      <c r="CR245" s="49"/>
      <c r="CS245" s="38"/>
      <c r="CT245" s="38"/>
      <c r="CU245" s="28"/>
      <c r="CV245" s="38"/>
      <c r="CW245" s="49"/>
      <c r="CX245" s="38"/>
      <c r="CY245" s="38"/>
      <c r="CZ245" s="28"/>
      <c r="DA245" s="38"/>
      <c r="DB245" s="49"/>
      <c r="DC245" s="215"/>
      <c r="DD245" s="212"/>
      <c r="DE245" s="212"/>
      <c r="DF245" s="42"/>
      <c r="DG245" s="38"/>
      <c r="DH245" s="28"/>
      <c r="DI245" s="212"/>
      <c r="DJ245" s="42" t="e">
        <f ca="1">ColorSum(DZ$10:DZ$234,$DC$245)</f>
        <v>#NAME?</v>
      </c>
      <c r="DK245" s="38"/>
      <c r="DL245" s="38"/>
      <c r="DM245" s="28"/>
      <c r="DN245" s="38"/>
      <c r="DO245" s="49"/>
      <c r="DP245" s="38"/>
      <c r="DQ245" s="38"/>
      <c r="DR245" s="28"/>
      <c r="DS245" s="38"/>
      <c r="DT245" s="49"/>
      <c r="DU245" s="38"/>
      <c r="DV245" s="29"/>
      <c r="DW245" s="28"/>
      <c r="DX245" s="38"/>
      <c r="DY245" s="211" t="s">
        <v>111</v>
      </c>
      <c r="DZ245" s="209">
        <f>SUM(DZ10:DZ237)+DZ238</f>
        <v>0</v>
      </c>
      <c r="EA245" s="209"/>
      <c r="EB245" s="209"/>
      <c r="EC245" s="209"/>
      <c r="ED245" s="209"/>
      <c r="EE245" s="209"/>
      <c r="EF245" s="209"/>
      <c r="EG245" s="209"/>
      <c r="EH245" s="209"/>
      <c r="EI245" s="209"/>
      <c r="EJ245" s="209"/>
      <c r="EK245" s="209"/>
      <c r="EL245" s="209"/>
      <c r="EM245" s="209"/>
      <c r="EN245" s="209"/>
      <c r="EO245" s="209"/>
      <c r="EP245" s="209"/>
      <c r="EQ245" s="209"/>
      <c r="ER245" s="209"/>
      <c r="ES245" s="209"/>
      <c r="ET245" s="209"/>
      <c r="EU245" s="209"/>
      <c r="EV245" s="209"/>
      <c r="EW245" s="209"/>
      <c r="EX245" s="209"/>
      <c r="EY245" s="209"/>
      <c r="EZ245" s="209"/>
      <c r="FA245" s="209"/>
      <c r="FB245" s="209"/>
      <c r="FC245" s="209"/>
      <c r="FD245" s="209"/>
      <c r="FE245" s="209"/>
      <c r="FF245" s="209"/>
      <c r="FG245" s="209"/>
      <c r="FH245" s="209"/>
      <c r="FI245" s="209"/>
      <c r="FJ245" s="209"/>
      <c r="FK245" s="209"/>
      <c r="FL245" s="209"/>
      <c r="FM245" s="209"/>
      <c r="FN245" s="209"/>
      <c r="FO245" s="210"/>
      <c r="FP245" s="43"/>
      <c r="FQ245" s="43"/>
      <c r="FR245" s="142" t="str">
        <f t="shared" si="234"/>
        <v/>
      </c>
      <c r="FS245" s="45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</row>
    <row r="246" spans="1:190" s="39" customFormat="1" ht="33" customHeight="1" thickBot="1">
      <c r="A246" s="1017"/>
      <c r="B246" s="16"/>
      <c r="C246" s="16"/>
      <c r="D246" s="89"/>
      <c r="E246" s="19"/>
      <c r="F246" s="19"/>
      <c r="G246" s="19"/>
      <c r="H246" s="19"/>
      <c r="I246" s="19"/>
      <c r="J246" s="19"/>
      <c r="K246" s="21"/>
      <c r="L246" s="19"/>
      <c r="M246" s="19"/>
      <c r="N246" s="677"/>
      <c r="O246" s="19"/>
      <c r="P246" s="19"/>
      <c r="Q246" s="19"/>
      <c r="R246" s="20"/>
      <c r="S246" s="20"/>
      <c r="T246" s="20"/>
      <c r="U246" s="105"/>
      <c r="V246" s="105"/>
      <c r="W246" s="105"/>
      <c r="X246" s="20"/>
      <c r="Y246" s="20"/>
      <c r="Z246" s="20"/>
      <c r="AA246" s="21"/>
      <c r="AB246" s="21"/>
      <c r="AC246" s="21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2"/>
      <c r="AS246" s="22"/>
      <c r="AT246" s="23"/>
      <c r="AU246" s="23"/>
      <c r="AV246" s="23"/>
      <c r="AW246" s="23"/>
      <c r="AX246" s="23"/>
      <c r="AY246" s="23"/>
      <c r="AZ246" s="24"/>
      <c r="BA246" s="23"/>
      <c r="BB246" s="21"/>
      <c r="BC246" s="21"/>
      <c r="BD246" s="21"/>
      <c r="BE246" s="25"/>
      <c r="BF246" s="25"/>
      <c r="BG246" s="27"/>
      <c r="BH246" s="26"/>
      <c r="BI246" s="27"/>
      <c r="BJ246" s="27"/>
      <c r="BK246" s="27"/>
      <c r="BL246" s="27"/>
      <c r="BM246" s="27"/>
      <c r="BN246" s="686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19"/>
      <c r="CB246" s="19"/>
      <c r="CC246" s="194"/>
      <c r="CD246" s="27"/>
      <c r="CE246" s="27"/>
      <c r="CF246" s="27"/>
      <c r="CG246" s="27"/>
      <c r="CH246" s="27"/>
      <c r="CI246" s="38"/>
      <c r="CJ246" s="38"/>
      <c r="CK246" s="27"/>
      <c r="CL246" s="38"/>
      <c r="CM246" s="90"/>
      <c r="CN246" s="38"/>
      <c r="CO246" s="38"/>
      <c r="CP246" s="27"/>
      <c r="CQ246" s="38"/>
      <c r="CR246" s="90"/>
      <c r="CS246" s="38"/>
      <c r="CT246" s="38"/>
      <c r="CU246" s="27"/>
      <c r="CV246" s="38"/>
      <c r="CW246" s="90"/>
      <c r="CX246" s="38"/>
      <c r="CY246" s="38"/>
      <c r="CZ246" s="27"/>
      <c r="DA246" s="38"/>
      <c r="DB246" s="90"/>
      <c r="DC246" s="217"/>
      <c r="DD246" s="212"/>
      <c r="DE246" s="212"/>
      <c r="DF246" s="212"/>
      <c r="DG246" s="38"/>
      <c r="DH246" s="27"/>
      <c r="DI246" s="212"/>
      <c r="DJ246" s="212"/>
      <c r="DK246" s="38"/>
      <c r="DL246" s="38"/>
      <c r="DM246" s="27"/>
      <c r="DN246" s="38"/>
      <c r="DO246" s="90"/>
      <c r="DP246" s="38"/>
      <c r="DQ246" s="38"/>
      <c r="DR246" s="27"/>
      <c r="DS246" s="38"/>
      <c r="DT246" s="90"/>
      <c r="DU246" s="38"/>
      <c r="DV246" s="38"/>
      <c r="DW246" s="27"/>
      <c r="DX246" s="38"/>
      <c r="DY246" s="211" t="s">
        <v>112</v>
      </c>
      <c r="DZ246" s="221" t="e">
        <f ca="1">IF(DZ247=DZ245,"○",DZ247-DZ245)</f>
        <v>#NAME?</v>
      </c>
      <c r="EA246" s="221"/>
      <c r="EB246" s="221"/>
      <c r="EC246" s="221"/>
      <c r="ED246" s="221"/>
      <c r="EE246" s="221"/>
      <c r="EF246" s="221"/>
      <c r="EG246" s="221"/>
      <c r="EH246" s="221"/>
      <c r="EI246" s="221"/>
      <c r="EJ246" s="221"/>
      <c r="EK246" s="221"/>
      <c r="EL246" s="221"/>
      <c r="EM246" s="221"/>
      <c r="EN246" s="221"/>
      <c r="EO246" s="221"/>
      <c r="EP246" s="221"/>
      <c r="EQ246" s="221"/>
      <c r="ER246" s="221"/>
      <c r="ES246" s="221"/>
      <c r="ET246" s="221"/>
      <c r="EU246" s="221"/>
      <c r="EV246" s="221"/>
      <c r="EW246" s="221"/>
      <c r="EX246" s="221"/>
      <c r="EY246" s="221"/>
      <c r="EZ246" s="221"/>
      <c r="FA246" s="221"/>
      <c r="FB246" s="221"/>
      <c r="FC246" s="221"/>
      <c r="FD246" s="221"/>
      <c r="FE246" s="221"/>
      <c r="FF246" s="221"/>
      <c r="FG246" s="221"/>
      <c r="FH246" s="221"/>
      <c r="FI246" s="221"/>
      <c r="FJ246" s="221"/>
      <c r="FK246" s="221"/>
      <c r="FL246" s="221"/>
      <c r="FM246" s="221"/>
      <c r="FN246" s="221"/>
      <c r="FO246" s="140"/>
      <c r="FP246" s="46"/>
      <c r="FQ246" s="46"/>
      <c r="FR246" s="143" t="e">
        <f t="shared" ref="FR246" ca="1" si="235">IF(FR247=FR245,"○",FR247-FR245)</f>
        <v>#NAME?</v>
      </c>
      <c r="FS246" s="91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</row>
    <row r="247" spans="1:190" ht="33.75" customHeight="1" thickBot="1">
      <c r="A247" s="1016"/>
      <c r="B247" s="222"/>
      <c r="C247" s="212"/>
      <c r="D247" s="223"/>
      <c r="E247" s="223"/>
      <c r="F247" s="223"/>
      <c r="G247" s="223"/>
      <c r="H247" s="223"/>
      <c r="I247" s="223"/>
      <c r="J247" s="223"/>
      <c r="K247" s="223"/>
      <c r="L247" s="224"/>
      <c r="M247" s="224"/>
      <c r="N247" s="678"/>
      <c r="O247" s="223"/>
      <c r="P247" s="224"/>
      <c r="Q247" s="224"/>
      <c r="R247" s="225"/>
      <c r="S247" s="225"/>
      <c r="T247" s="225"/>
      <c r="U247" s="226"/>
      <c r="V247" s="226"/>
      <c r="W247" s="226"/>
      <c r="X247" s="225"/>
      <c r="Y247" s="225"/>
      <c r="Z247" s="225"/>
      <c r="AA247" s="227"/>
      <c r="AB247" s="227"/>
      <c r="AC247" s="228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227"/>
      <c r="BC247" s="227"/>
      <c r="BD247" s="227"/>
      <c r="BE247" s="212"/>
      <c r="BF247" s="212"/>
      <c r="BG247" s="212"/>
      <c r="BH247" s="42"/>
      <c r="BI247" s="42"/>
      <c r="BJ247" s="42"/>
      <c r="BK247" s="42"/>
      <c r="BL247" s="42"/>
      <c r="BM247" s="42"/>
      <c r="BN247" s="687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223"/>
      <c r="CB247" s="223"/>
      <c r="CC247" s="229"/>
      <c r="CD247" s="42"/>
      <c r="CE247" s="42"/>
      <c r="CF247" s="42"/>
      <c r="CG247" s="42"/>
      <c r="CH247" s="42"/>
      <c r="CI247" s="212"/>
      <c r="CJ247" s="212"/>
      <c r="CK247" s="42"/>
      <c r="CL247" s="212"/>
      <c r="CM247" s="229"/>
      <c r="CN247" s="212"/>
      <c r="CO247" s="212"/>
      <c r="CP247" s="42"/>
      <c r="CQ247" s="212"/>
      <c r="CR247" s="229"/>
      <c r="CS247" s="212"/>
      <c r="CT247" s="212"/>
      <c r="CU247" s="42"/>
      <c r="CV247" s="212"/>
      <c r="CW247" s="229"/>
      <c r="CX247" s="212"/>
      <c r="CY247" s="212"/>
      <c r="CZ247" s="42"/>
      <c r="DA247" s="212"/>
      <c r="DB247" s="229"/>
      <c r="DC247" s="212"/>
      <c r="DD247" s="212"/>
      <c r="DE247" s="212"/>
      <c r="DF247" s="42"/>
      <c r="DG247" s="212"/>
      <c r="DH247" s="42"/>
      <c r="DI247" s="212"/>
      <c r="DJ247" s="42"/>
      <c r="DK247" s="212"/>
      <c r="DL247" s="212"/>
      <c r="DM247" s="42"/>
      <c r="DN247" s="212"/>
      <c r="DO247" s="229"/>
      <c r="DP247" s="212"/>
      <c r="DQ247" s="212"/>
      <c r="DR247" s="42"/>
      <c r="DS247" s="212"/>
      <c r="DT247" s="229"/>
      <c r="DU247" s="212"/>
      <c r="DV247" s="42"/>
      <c r="DW247" s="230"/>
      <c r="DX247" s="212"/>
      <c r="DY247" s="231" t="s">
        <v>40</v>
      </c>
      <c r="DZ247" s="209" t="e">
        <f ca="1">SUM(DZ238:DZ244)</f>
        <v>#NAME?</v>
      </c>
      <c r="EA247" s="209"/>
      <c r="EB247" s="209"/>
      <c r="EC247" s="209"/>
      <c r="ED247" s="209"/>
      <c r="EE247" s="209"/>
      <c r="EF247" s="209"/>
      <c r="EG247" s="209"/>
      <c r="EH247" s="209"/>
      <c r="EI247" s="209"/>
      <c r="EJ247" s="209"/>
      <c r="EK247" s="209"/>
      <c r="EL247" s="209"/>
      <c r="EM247" s="209"/>
      <c r="EN247" s="209"/>
      <c r="EO247" s="209"/>
      <c r="EP247" s="209"/>
      <c r="EQ247" s="209"/>
      <c r="ER247" s="209"/>
      <c r="ES247" s="209"/>
      <c r="ET247" s="209"/>
      <c r="EU247" s="209"/>
      <c r="EV247" s="209"/>
      <c r="EW247" s="209"/>
      <c r="EX247" s="209"/>
      <c r="EY247" s="209"/>
      <c r="EZ247" s="209"/>
      <c r="FA247" s="209"/>
      <c r="FB247" s="209"/>
      <c r="FC247" s="209"/>
      <c r="FD247" s="209"/>
      <c r="FE247" s="209"/>
      <c r="FF247" s="209"/>
      <c r="FG247" s="209"/>
      <c r="FH247" s="209"/>
      <c r="FI247" s="209"/>
      <c r="FJ247" s="209"/>
      <c r="FK247" s="209"/>
      <c r="FL247" s="209"/>
      <c r="FM247" s="209"/>
      <c r="FN247" s="209"/>
      <c r="FO247" s="210"/>
      <c r="FP247" s="43"/>
      <c r="FQ247" s="43"/>
      <c r="FR247" s="47" t="e">
        <f ca="1">IF(SUM(DZ247:FO247)=0,"",SUM(DZ247:FO247))</f>
        <v>#NAME?</v>
      </c>
      <c r="FS247" s="45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</row>
    <row r="248" spans="1:190" ht="36" customHeight="1">
      <c r="A248" s="1016"/>
      <c r="B248" s="222"/>
      <c r="C248" s="212"/>
      <c r="D248" s="223"/>
      <c r="E248" s="223"/>
      <c r="F248" s="223"/>
      <c r="G248" s="223"/>
      <c r="H248" s="223"/>
      <c r="I248" s="223"/>
      <c r="J248" s="223"/>
      <c r="K248" s="223"/>
      <c r="L248" s="224"/>
      <c r="M248" s="224"/>
      <c r="N248" s="678"/>
      <c r="O248" s="223"/>
      <c r="P248" s="224"/>
      <c r="Q248" s="224"/>
      <c r="R248" s="225"/>
      <c r="S248" s="225"/>
      <c r="T248" s="225"/>
      <c r="U248" s="226"/>
      <c r="V248" s="226"/>
      <c r="W248" s="226"/>
      <c r="X248" s="225"/>
      <c r="Y248" s="225"/>
      <c r="Z248" s="225"/>
      <c r="AA248" s="227"/>
      <c r="AB248" s="227"/>
      <c r="AC248" s="228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227"/>
      <c r="BC248" s="227"/>
      <c r="BD248" s="227"/>
      <c r="BE248" s="212"/>
      <c r="BF248" s="212"/>
      <c r="BG248" s="212"/>
      <c r="BH248" s="42"/>
      <c r="BI248" s="42"/>
      <c r="BJ248" s="42"/>
      <c r="BK248" s="42"/>
      <c r="BL248" s="42"/>
      <c r="BM248" s="42"/>
      <c r="BN248" s="687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223"/>
      <c r="CB248" s="223"/>
      <c r="CC248" s="229"/>
      <c r="CD248" s="42"/>
      <c r="CE248" s="42"/>
      <c r="CF248" s="42"/>
      <c r="CG248" s="42"/>
      <c r="CH248" s="42"/>
      <c r="CI248" s="212"/>
      <c r="CJ248" s="212"/>
      <c r="CK248" s="42"/>
      <c r="CL248" s="212"/>
      <c r="CM248" s="229"/>
      <c r="CN248" s="212"/>
      <c r="CO248" s="212"/>
      <c r="CP248" s="42"/>
      <c r="CQ248" s="212"/>
      <c r="CR248" s="229"/>
      <c r="CS248" s="212"/>
      <c r="CT248" s="212"/>
      <c r="CU248" s="42"/>
      <c r="CV248" s="212"/>
      <c r="CW248" s="229"/>
      <c r="CX248" s="212"/>
      <c r="CY248" s="212"/>
      <c r="CZ248" s="42"/>
      <c r="DA248" s="212"/>
      <c r="DB248" s="229"/>
      <c r="DC248" s="212"/>
      <c r="DD248" s="212"/>
      <c r="DE248" s="212"/>
      <c r="DF248" s="42"/>
      <c r="DG248" s="212"/>
      <c r="DH248" s="42"/>
      <c r="DI248" s="212"/>
      <c r="DJ248" s="42"/>
      <c r="DK248" s="212"/>
      <c r="DL248" s="212"/>
      <c r="DM248" s="42"/>
      <c r="DN248" s="212"/>
      <c r="DO248" s="229"/>
      <c r="DP248" s="212"/>
      <c r="DQ248" s="212"/>
      <c r="DR248" s="42"/>
      <c r="DS248" s="212"/>
      <c r="DT248" s="229"/>
      <c r="DU248" s="212"/>
      <c r="DV248" s="42"/>
      <c r="DW248" s="230"/>
      <c r="DX248" s="212"/>
      <c r="DY248" s="232"/>
      <c r="DZ248" s="233"/>
      <c r="EA248" s="233"/>
      <c r="EB248" s="233"/>
      <c r="EC248" s="233"/>
      <c r="ED248" s="233"/>
      <c r="EE248" s="233"/>
      <c r="EF248" s="233"/>
      <c r="EG248" s="233"/>
      <c r="EH248" s="233"/>
      <c r="EI248" s="233"/>
      <c r="EJ248" s="233"/>
      <c r="EK248" s="233"/>
      <c r="EL248" s="233"/>
      <c r="EM248" s="233"/>
      <c r="EN248" s="233"/>
      <c r="EO248" s="233"/>
      <c r="EP248" s="233"/>
      <c r="EQ248" s="233"/>
      <c r="ER248" s="233"/>
      <c r="ES248" s="233"/>
      <c r="ET248" s="233"/>
      <c r="EU248" s="233"/>
      <c r="EV248" s="233"/>
      <c r="EW248" s="233"/>
      <c r="EX248" s="233"/>
      <c r="EY248" s="233"/>
      <c r="EZ248" s="233"/>
      <c r="FA248" s="233"/>
      <c r="FB248" s="233"/>
      <c r="FC248" s="233"/>
      <c r="FD248" s="233"/>
      <c r="FE248" s="233"/>
      <c r="FF248" s="233"/>
      <c r="FG248" s="233"/>
      <c r="FH248" s="233"/>
      <c r="FI248" s="233"/>
      <c r="FJ248" s="233"/>
      <c r="FK248" s="233"/>
      <c r="FL248" s="233"/>
      <c r="FM248" s="233"/>
      <c r="FN248" s="233"/>
      <c r="FO248" s="210"/>
      <c r="FP248" s="43"/>
      <c r="FQ248" s="43"/>
      <c r="FR248" s="46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</row>
    <row r="249" spans="1:190" ht="42" customHeight="1">
      <c r="A249" s="1016"/>
      <c r="B249" s="222"/>
      <c r="C249" s="212"/>
      <c r="D249" s="223"/>
      <c r="E249" s="223"/>
      <c r="F249" s="223"/>
      <c r="G249" s="223"/>
      <c r="H249" s="223"/>
      <c r="I249" s="223"/>
      <c r="J249" s="223"/>
      <c r="K249" s="223"/>
      <c r="L249" s="224"/>
      <c r="M249" s="224"/>
      <c r="N249" s="678"/>
      <c r="O249" s="223"/>
      <c r="P249" s="224"/>
      <c r="Q249" s="224"/>
      <c r="R249" s="225"/>
      <c r="S249" s="225"/>
      <c r="T249" s="225"/>
      <c r="U249" s="226"/>
      <c r="V249" s="226"/>
      <c r="W249" s="226"/>
      <c r="X249" s="225"/>
      <c r="Y249" s="225"/>
      <c r="Z249" s="225"/>
      <c r="AA249" s="227"/>
      <c r="AB249" s="227"/>
      <c r="AC249" s="228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227"/>
      <c r="BC249" s="227"/>
      <c r="BD249" s="227"/>
      <c r="BE249" s="212"/>
      <c r="BF249" s="212"/>
      <c r="BG249" s="212"/>
      <c r="BH249" s="42"/>
      <c r="BI249" s="42"/>
      <c r="BJ249" s="42"/>
      <c r="BK249" s="42"/>
      <c r="BL249" s="42"/>
      <c r="BM249" s="42"/>
      <c r="BN249" s="687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223"/>
      <c r="CB249" s="223"/>
      <c r="CC249" s="229"/>
      <c r="CD249" s="42"/>
      <c r="CE249" s="42"/>
      <c r="CF249" s="42"/>
      <c r="CG249" s="42"/>
      <c r="CH249" s="42"/>
      <c r="CI249" s="212"/>
      <c r="CJ249" s="212"/>
      <c r="CK249" s="42"/>
      <c r="CL249" s="212"/>
      <c r="CM249" s="229"/>
      <c r="CN249" s="212"/>
      <c r="CO249" s="212"/>
      <c r="CP249" s="42"/>
      <c r="CQ249" s="212"/>
      <c r="CR249" s="229"/>
      <c r="CS249" s="212"/>
      <c r="CT249" s="212"/>
      <c r="CU249" s="42"/>
      <c r="CV249" s="212"/>
      <c r="CW249" s="229"/>
      <c r="CX249" s="212"/>
      <c r="CY249" s="212"/>
      <c r="CZ249" s="42"/>
      <c r="DA249" s="212"/>
      <c r="DB249" s="229"/>
      <c r="DC249" s="212"/>
      <c r="DD249" s="212"/>
      <c r="DE249" s="212"/>
      <c r="DF249" s="42"/>
      <c r="DG249" s="212"/>
      <c r="DH249" s="42"/>
      <c r="DI249" s="212"/>
      <c r="DJ249" s="42"/>
      <c r="DK249" s="212"/>
      <c r="DL249" s="212"/>
      <c r="DM249" s="42"/>
      <c r="DN249" s="212"/>
      <c r="DO249" s="229"/>
      <c r="DP249" s="212"/>
      <c r="DQ249" s="212"/>
      <c r="DR249" s="42"/>
      <c r="DS249" s="212"/>
      <c r="DT249" s="229"/>
      <c r="DU249" s="212"/>
      <c r="DV249" s="42"/>
      <c r="DW249" s="230"/>
      <c r="DX249" s="212"/>
      <c r="DY249" s="232"/>
      <c r="DZ249" s="42">
        <f>COUNT(DZ10:DZ237)</f>
        <v>0</v>
      </c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  <c r="EM249" s="42"/>
      <c r="EN249" s="42"/>
      <c r="EO249" s="42"/>
      <c r="EP249" s="42"/>
      <c r="EQ249" s="42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210"/>
      <c r="FP249" s="43"/>
      <c r="FQ249" s="43"/>
      <c r="FR249" s="46"/>
      <c r="FS249" s="43"/>
      <c r="FT249" s="45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</row>
    <row r="250" spans="1:190" ht="39.75" customHeight="1">
      <c r="A250" s="1016"/>
      <c r="B250" s="222"/>
      <c r="C250" s="212"/>
      <c r="D250" s="223"/>
      <c r="E250" s="223"/>
      <c r="F250" s="223"/>
      <c r="G250" s="223"/>
      <c r="H250" s="223"/>
      <c r="I250" s="223"/>
      <c r="J250" s="223"/>
      <c r="K250" s="223"/>
      <c r="L250" s="224"/>
      <c r="M250" s="224"/>
      <c r="N250" s="678"/>
      <c r="O250" s="223"/>
      <c r="P250" s="224"/>
      <c r="Q250" s="224"/>
      <c r="R250" s="225"/>
      <c r="S250" s="225"/>
      <c r="T250" s="225"/>
      <c r="U250" s="234" t="str">
        <f t="shared" si="218"/>
        <v/>
      </c>
      <c r="V250" s="234" t="str">
        <f t="shared" si="219"/>
        <v/>
      </c>
      <c r="W250" s="105">
        <f>IF(O250=0,0,ROUND((O250/(R250+S250))^0.5*1.1*4*(4*R250+1)*0.3,0))</f>
        <v>0</v>
      </c>
      <c r="X250" s="224"/>
      <c r="Y250" s="224"/>
      <c r="Z250" s="224"/>
      <c r="AA250" s="227"/>
      <c r="AB250" s="227"/>
      <c r="AC250" s="228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227"/>
      <c r="BC250" s="227"/>
      <c r="BD250" s="227"/>
      <c r="BE250" s="212"/>
      <c r="BF250" s="212"/>
      <c r="BG250" s="212"/>
      <c r="BH250" s="42"/>
      <c r="BI250" s="42"/>
      <c r="BJ250" s="42"/>
      <c r="BK250" s="42"/>
      <c r="BL250" s="42"/>
      <c r="BM250" s="42"/>
      <c r="BN250" s="687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223"/>
      <c r="CB250" s="223"/>
      <c r="CC250" s="229"/>
      <c r="CD250" s="42"/>
      <c r="CE250" s="42"/>
      <c r="CF250" s="42"/>
      <c r="CG250" s="42"/>
      <c r="CH250" s="42"/>
      <c r="CI250" s="212"/>
      <c r="CJ250" s="212"/>
      <c r="CK250" s="42"/>
      <c r="CL250" s="212"/>
      <c r="CM250" s="229"/>
      <c r="CN250" s="212"/>
      <c r="CO250" s="212"/>
      <c r="CP250" s="42"/>
      <c r="CQ250" s="212"/>
      <c r="CR250" s="229"/>
      <c r="CS250" s="212"/>
      <c r="CT250" s="212"/>
      <c r="CU250" s="42"/>
      <c r="CV250" s="212"/>
      <c r="CW250" s="229"/>
      <c r="CX250" s="212"/>
      <c r="CY250" s="212"/>
      <c r="CZ250" s="42"/>
      <c r="DA250" s="212"/>
      <c r="DB250" s="229"/>
      <c r="DC250" s="212"/>
      <c r="DD250" s="212"/>
      <c r="DE250" s="212"/>
      <c r="DF250" s="42"/>
      <c r="DG250" s="212"/>
      <c r="DH250" s="42"/>
      <c r="DI250" s="212"/>
      <c r="DJ250" s="42"/>
      <c r="DK250" s="212"/>
      <c r="DL250" s="212"/>
      <c r="DM250" s="42"/>
      <c r="DN250" s="212"/>
      <c r="DO250" s="229"/>
      <c r="DP250" s="212"/>
      <c r="DQ250" s="212"/>
      <c r="DR250" s="42"/>
      <c r="DS250" s="212"/>
      <c r="DT250" s="229"/>
      <c r="DU250" s="212"/>
      <c r="DV250" s="42"/>
      <c r="DW250" s="235"/>
      <c r="DX250" s="212"/>
      <c r="DY250" s="211" t="s">
        <v>388</v>
      </c>
      <c r="DZ250" s="236">
        <v>427000</v>
      </c>
      <c r="EA250" s="236"/>
      <c r="EB250" s="236"/>
      <c r="EC250" s="236"/>
      <c r="ED250" s="236"/>
      <c r="EE250" s="236"/>
      <c r="EF250" s="236"/>
      <c r="EG250" s="236"/>
      <c r="EH250" s="236"/>
      <c r="EI250" s="236"/>
      <c r="EJ250" s="236"/>
      <c r="EK250" s="236"/>
      <c r="EL250" s="236"/>
      <c r="EM250" s="236"/>
      <c r="EN250" s="236"/>
      <c r="EO250" s="236"/>
      <c r="EP250" s="236"/>
      <c r="EQ250" s="236"/>
      <c r="ER250" s="236"/>
      <c r="ES250" s="236"/>
      <c r="ET250" s="236"/>
      <c r="EU250" s="236"/>
      <c r="EV250" s="236"/>
      <c r="EW250" s="236"/>
      <c r="EX250" s="236"/>
      <c r="EY250" s="236"/>
      <c r="EZ250" s="236"/>
      <c r="FA250" s="236"/>
      <c r="FB250" s="236"/>
      <c r="FC250" s="236"/>
      <c r="FD250" s="236"/>
      <c r="FE250" s="236"/>
      <c r="FF250" s="236"/>
      <c r="FG250" s="236"/>
      <c r="FH250" s="236"/>
      <c r="FI250" s="236"/>
      <c r="FJ250" s="236"/>
      <c r="FK250" s="236"/>
      <c r="FL250" s="236"/>
      <c r="FM250" s="236"/>
      <c r="FN250" s="236"/>
      <c r="FO250" s="210"/>
      <c r="FP250" s="43"/>
      <c r="FQ250" s="43"/>
      <c r="FR250" s="46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</row>
    <row r="251" spans="1:190" ht="15.75" customHeight="1" outlineLevel="1" thickBot="1">
      <c r="FO251" s="210"/>
      <c r="FP251" s="43"/>
      <c r="FQ251" s="43"/>
      <c r="FR251" s="46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</row>
    <row r="252" spans="1:190" ht="15.75" customHeight="1" outlineLevel="1">
      <c r="DZ252" s="92">
        <f>SUMIF($CI$10:$CI$237,DZ$6,DZ$10:DZ$237)</f>
        <v>0</v>
      </c>
      <c r="EA252" s="93"/>
      <c r="EB252" s="93"/>
      <c r="EC252" s="93"/>
      <c r="ED252" s="94"/>
      <c r="EE252" s="95"/>
      <c r="EF252" s="93"/>
      <c r="EG252" s="93"/>
      <c r="EH252" s="93"/>
      <c r="EI252" s="96"/>
      <c r="EJ252" s="95"/>
      <c r="EK252" s="93"/>
      <c r="EL252" s="93"/>
      <c r="EM252" s="93"/>
      <c r="EN252" s="96"/>
      <c r="EO252" s="95"/>
      <c r="EP252" s="93"/>
      <c r="EQ252" s="93"/>
      <c r="ER252" s="93"/>
      <c r="ES252" s="96"/>
      <c r="ET252" s="95"/>
      <c r="EU252" s="93"/>
      <c r="EV252" s="93"/>
      <c r="EW252" s="93"/>
      <c r="EX252" s="96"/>
      <c r="EY252" s="95"/>
      <c r="EZ252" s="93"/>
      <c r="FA252" s="93"/>
      <c r="FB252" s="93"/>
      <c r="FC252" s="94"/>
      <c r="FD252" s="97"/>
      <c r="FE252" s="93"/>
      <c r="FF252" s="93"/>
      <c r="FG252" s="93"/>
      <c r="FH252" s="94"/>
      <c r="FI252" s="95"/>
      <c r="FJ252" s="93"/>
      <c r="FK252" s="93"/>
      <c r="FL252" s="93"/>
      <c r="FM252" s="94"/>
      <c r="FN252" s="95"/>
      <c r="FO252" s="210"/>
      <c r="FP252" s="43"/>
      <c r="FQ252" s="43"/>
      <c r="FR252" s="46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</row>
    <row r="253" spans="1:190" ht="15.75" customHeight="1" outlineLevel="1">
      <c r="DZ253" s="62">
        <f>SUMIF($CN$10:$CN$237,DZ$6,DZ$10:DZ$237)+SUMIF($DK$10:$DK$237,DZ$6,DZ$10:DZ$237)</f>
        <v>0</v>
      </c>
      <c r="EA253" s="63"/>
      <c r="EB253" s="63"/>
      <c r="EC253" s="63"/>
      <c r="ED253" s="64"/>
      <c r="EE253" s="65"/>
      <c r="EF253" s="63"/>
      <c r="EG253" s="63"/>
      <c r="EH253" s="63"/>
      <c r="EI253" s="66"/>
      <c r="EJ253" s="65"/>
      <c r="EK253" s="63"/>
      <c r="EL253" s="63"/>
      <c r="EM253" s="63"/>
      <c r="EN253" s="66"/>
      <c r="EO253" s="65"/>
      <c r="EP253" s="63"/>
      <c r="EQ253" s="63"/>
      <c r="ER253" s="63"/>
      <c r="ES253" s="66"/>
      <c r="ET253" s="65"/>
      <c r="EU253" s="63"/>
      <c r="EV253" s="63"/>
      <c r="EW253" s="63"/>
      <c r="EX253" s="66"/>
      <c r="EY253" s="65"/>
      <c r="EZ253" s="63"/>
      <c r="FA253" s="63"/>
      <c r="FB253" s="63"/>
      <c r="FC253" s="64"/>
      <c r="FD253" s="67"/>
      <c r="FE253" s="63"/>
      <c r="FF253" s="63"/>
      <c r="FG253" s="63"/>
      <c r="FH253" s="64"/>
      <c r="FI253" s="65"/>
      <c r="FJ253" s="63"/>
      <c r="FK253" s="63"/>
      <c r="FL253" s="63"/>
      <c r="FM253" s="64"/>
      <c r="FN253" s="65"/>
      <c r="FO253" s="210"/>
      <c r="FP253" s="43"/>
      <c r="FQ253" s="43"/>
      <c r="FR253" s="46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</row>
    <row r="254" spans="1:190" ht="15.75" customHeight="1" outlineLevel="1">
      <c r="DZ254" s="62">
        <f>SUMIF($CS$10:$CS$237,DZ$6,DZ$10:DZ$237)+SUMIF($DP$10:$DP$237,DZ$6,DZ$10:DZ$237)</f>
        <v>0</v>
      </c>
      <c r="EA254" s="63"/>
      <c r="EB254" s="63"/>
      <c r="EC254" s="63"/>
      <c r="ED254" s="64"/>
      <c r="EE254" s="65"/>
      <c r="EF254" s="63"/>
      <c r="EG254" s="63"/>
      <c r="EH254" s="63"/>
      <c r="EI254" s="66"/>
      <c r="EJ254" s="65"/>
      <c r="EK254" s="63"/>
      <c r="EL254" s="63"/>
      <c r="EM254" s="63"/>
      <c r="EN254" s="66"/>
      <c r="EO254" s="65"/>
      <c r="EP254" s="63"/>
      <c r="EQ254" s="63"/>
      <c r="ER254" s="63"/>
      <c r="ES254" s="66"/>
      <c r="ET254" s="65"/>
      <c r="EU254" s="63"/>
      <c r="EV254" s="63"/>
      <c r="EW254" s="63"/>
      <c r="EX254" s="66"/>
      <c r="EY254" s="65"/>
      <c r="EZ254" s="63"/>
      <c r="FA254" s="63"/>
      <c r="FB254" s="63"/>
      <c r="FC254" s="64"/>
      <c r="FD254" s="67"/>
      <c r="FE254" s="63"/>
      <c r="FF254" s="63"/>
      <c r="FG254" s="63"/>
      <c r="FH254" s="64"/>
      <c r="FI254" s="65"/>
      <c r="FJ254" s="63"/>
      <c r="FK254" s="63"/>
      <c r="FL254" s="63"/>
      <c r="FM254" s="64"/>
      <c r="FN254" s="65"/>
      <c r="FO254" s="210"/>
      <c r="FP254" s="43"/>
      <c r="FQ254" s="43"/>
      <c r="FR254" s="46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</row>
    <row r="255" spans="1:190" ht="15.75" customHeight="1" outlineLevel="1">
      <c r="DZ255" s="62">
        <f>SUMIF($CX$10:$CX$237,DZ$6,DZ$10:DZ$237)+SUMIF($DU$10:$DU$237,DZ$6,DZ$10:DZ$237)</f>
        <v>0</v>
      </c>
      <c r="EA255" s="63"/>
      <c r="EB255" s="63"/>
      <c r="EC255" s="63"/>
      <c r="ED255" s="64"/>
      <c r="EE255" s="65"/>
      <c r="EF255" s="63"/>
      <c r="EG255" s="63"/>
      <c r="EH255" s="63"/>
      <c r="EI255" s="66"/>
      <c r="EJ255" s="65"/>
      <c r="EK255" s="63"/>
      <c r="EL255" s="63"/>
      <c r="EM255" s="63"/>
      <c r="EN255" s="66"/>
      <c r="EO255" s="65"/>
      <c r="EP255" s="63"/>
      <c r="EQ255" s="63"/>
      <c r="ER255" s="63"/>
      <c r="ES255" s="66"/>
      <c r="ET255" s="65"/>
      <c r="EU255" s="63"/>
      <c r="EV255" s="63"/>
      <c r="EW255" s="63"/>
      <c r="EX255" s="66"/>
      <c r="EY255" s="65"/>
      <c r="EZ255" s="63"/>
      <c r="FA255" s="63"/>
      <c r="FB255" s="63"/>
      <c r="FC255" s="64"/>
      <c r="FD255" s="67"/>
      <c r="FE255" s="63"/>
      <c r="FF255" s="63"/>
      <c r="FG255" s="63"/>
      <c r="FH255" s="64"/>
      <c r="FI255" s="65"/>
      <c r="FJ255" s="63"/>
      <c r="FK255" s="63"/>
      <c r="FL255" s="63"/>
      <c r="FM255" s="64"/>
      <c r="FN255" s="65"/>
      <c r="FO255" s="210"/>
      <c r="FP255" s="43"/>
      <c r="FQ255" s="43"/>
      <c r="FR255" s="46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</row>
    <row r="256" spans="1:190" ht="15.75" customHeight="1" outlineLevel="1" thickBot="1">
      <c r="DZ256" s="98" t="e">
        <f>SUMIFS(DZ140:DZ251,$DC$10:$DC$237,DZ138)+SUMIFS(DZ140:DZ251,$DC$10:$DC$237,"="&amp;DZ138-1)+SUMIFS(DZ140:DZ251,$DC$10:$DC$237,"="&amp;DZ138-2)</f>
        <v>#VALUE!</v>
      </c>
      <c r="EA256" s="99"/>
      <c r="EB256" s="99"/>
      <c r="EC256" s="99"/>
      <c r="ED256" s="100"/>
      <c r="EE256" s="101"/>
      <c r="EF256" s="99"/>
      <c r="EG256" s="99"/>
      <c r="EH256" s="99"/>
      <c r="EI256" s="102"/>
      <c r="EJ256" s="101"/>
      <c r="EK256" s="99"/>
      <c r="EL256" s="99"/>
      <c r="EM256" s="99"/>
      <c r="EN256" s="102"/>
      <c r="EO256" s="101"/>
      <c r="EP256" s="99"/>
      <c r="EQ256" s="99"/>
      <c r="ER256" s="99"/>
      <c r="ES256" s="102"/>
      <c r="ET256" s="101"/>
      <c r="EU256" s="99"/>
      <c r="EV256" s="99"/>
      <c r="EW256" s="99"/>
      <c r="EX256" s="102"/>
      <c r="EY256" s="101"/>
      <c r="EZ256" s="99"/>
      <c r="FA256" s="99"/>
      <c r="FB256" s="99"/>
      <c r="FC256" s="100"/>
      <c r="FD256" s="103"/>
      <c r="FE256" s="99"/>
      <c r="FF256" s="99"/>
      <c r="FG256" s="99"/>
      <c r="FH256" s="100"/>
      <c r="FI256" s="101"/>
      <c r="FJ256" s="99"/>
      <c r="FK256" s="99"/>
      <c r="FL256" s="99"/>
      <c r="FM256" s="100"/>
      <c r="FN256" s="101"/>
      <c r="FO256" s="210"/>
      <c r="FP256" s="43"/>
      <c r="FQ256" s="43"/>
      <c r="FR256" s="46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</row>
    <row r="257" spans="129:190" ht="15.75" customHeight="1">
      <c r="FO257" s="210"/>
      <c r="FP257" s="43"/>
      <c r="FQ257" s="43"/>
      <c r="FR257" s="46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</row>
    <row r="258" spans="129:190" ht="17.25">
      <c r="DZ258" s="27">
        <f>SUMIFS($CF$10:$CF$237,$DC$10:$DC$237,"",$BM$10:$BM$237,"&lt;"&amp;#REF!)</f>
        <v>0</v>
      </c>
      <c r="FO258" s="210"/>
      <c r="FP258" s="43"/>
      <c r="FQ258" s="43"/>
      <c r="FR258" s="46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</row>
    <row r="259" spans="129:190" ht="13.5" customHeight="1">
      <c r="DZ259" s="145">
        <f>SUM(CF10:CF237)</f>
        <v>0</v>
      </c>
      <c r="FO259" s="210"/>
      <c r="FP259" s="43"/>
      <c r="FQ259" s="43"/>
      <c r="FR259" s="46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</row>
    <row r="260" spans="129:190" ht="13.5" customHeight="1">
      <c r="FO260" s="210"/>
      <c r="FP260" s="43"/>
      <c r="FQ260" s="43"/>
      <c r="FR260" s="46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</row>
    <row r="261" spans="129:190" ht="13.5" customHeight="1">
      <c r="FO261" s="210"/>
      <c r="FP261" s="43"/>
      <c r="FQ261" s="43"/>
      <c r="FR261" s="46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</row>
    <row r="262" spans="129:190" ht="13.5" customHeight="1">
      <c r="FO262" s="210"/>
      <c r="FP262" s="43"/>
      <c r="FQ262" s="43"/>
      <c r="FR262" s="46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</row>
    <row r="263" spans="129:190" ht="17.25" customHeight="1">
      <c r="FO263" s="210"/>
      <c r="FP263" s="43"/>
      <c r="FQ263" s="43"/>
      <c r="FR263" s="46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</row>
    <row r="264" spans="129:190" ht="17.25">
      <c r="DY264" s="155"/>
      <c r="FO264" s="210"/>
      <c r="FP264" s="43"/>
      <c r="FQ264" s="43"/>
      <c r="FR264" s="46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</row>
    <row r="265" spans="129:190">
      <c r="FO265" s="210"/>
      <c r="FP265" s="43"/>
      <c r="FQ265" s="43"/>
      <c r="FR265" s="46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</row>
    <row r="266" spans="129:190">
      <c r="FO266" s="210"/>
      <c r="FP266" s="43"/>
      <c r="FQ266" s="43"/>
      <c r="FR266" s="46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</row>
    <row r="267" spans="129:190">
      <c r="FO267" s="210"/>
      <c r="FP267" s="43"/>
      <c r="FQ267" s="43"/>
      <c r="FR267" s="46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</row>
    <row r="268" spans="129:190">
      <c r="FO268" s="210"/>
      <c r="FP268" s="43"/>
      <c r="FQ268" s="43"/>
      <c r="FR268" s="46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</row>
    <row r="269" spans="129:190">
      <c r="FO269" s="210"/>
      <c r="FP269" s="43"/>
      <c r="FQ269" s="43"/>
      <c r="FR269" s="46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</row>
    <row r="270" spans="129:190">
      <c r="FO270" s="210"/>
      <c r="FP270" s="43"/>
      <c r="FQ270" s="43"/>
      <c r="FR270" s="46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</row>
    <row r="271" spans="129:190">
      <c r="FO271" s="210"/>
      <c r="FP271" s="43"/>
      <c r="FQ271" s="43"/>
      <c r="FR271" s="46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</row>
    <row r="272" spans="129:190">
      <c r="FO272" s="210"/>
      <c r="FP272" s="43"/>
      <c r="FQ272" s="43"/>
      <c r="FR272" s="46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</row>
    <row r="273" spans="171:190">
      <c r="FO273" s="210"/>
      <c r="FP273" s="43"/>
      <c r="FQ273" s="43"/>
      <c r="FR273" s="46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</row>
    <row r="274" spans="171:190">
      <c r="FO274" s="210"/>
      <c r="FP274" s="43"/>
      <c r="FQ274" s="43"/>
      <c r="FR274" s="46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</row>
    <row r="275" spans="171:190">
      <c r="FO275" s="210"/>
      <c r="FP275" s="43"/>
      <c r="FQ275" s="43"/>
      <c r="FR275" s="46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</row>
    <row r="276" spans="171:190">
      <c r="FO276" s="210"/>
      <c r="FP276" s="43"/>
      <c r="FQ276" s="43"/>
      <c r="FR276" s="46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</row>
    <row r="277" spans="171:190">
      <c r="FO277" s="210"/>
      <c r="FP277" s="43"/>
      <c r="FQ277" s="43"/>
      <c r="FR277" s="46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</row>
    <row r="278" spans="171:190">
      <c r="FO278" s="210"/>
      <c r="FP278" s="43"/>
      <c r="FQ278" s="43"/>
      <c r="FR278" s="46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</row>
    <row r="279" spans="171:190">
      <c r="FO279" s="210"/>
      <c r="FP279" s="43"/>
      <c r="FQ279" s="43"/>
      <c r="FR279" s="46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</row>
    <row r="280" spans="171:190">
      <c r="FO280" s="210"/>
      <c r="FP280" s="43"/>
      <c r="FQ280" s="43"/>
      <c r="FR280" s="46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</row>
    <row r="281" spans="171:190">
      <c r="FO281" s="210"/>
      <c r="FP281" s="43"/>
      <c r="FQ281" s="43"/>
      <c r="FR281" s="46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</row>
    <row r="282" spans="171:190">
      <c r="FO282" s="210"/>
      <c r="FP282" s="43"/>
      <c r="FQ282" s="43"/>
      <c r="FR282" s="46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</row>
    <row r="283" spans="171:190">
      <c r="FO283" s="210"/>
      <c r="FP283" s="43"/>
      <c r="FQ283" s="43"/>
      <c r="FR283" s="46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</row>
    <row r="284" spans="171:190">
      <c r="FO284" s="210"/>
      <c r="FP284" s="43"/>
      <c r="FQ284" s="43"/>
      <c r="FR284" s="46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</row>
    <row r="285" spans="171:190" ht="45" customHeight="1">
      <c r="FO285" s="210"/>
      <c r="FP285" s="43"/>
      <c r="FQ285" s="43"/>
      <c r="FR285" s="46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</row>
    <row r="286" spans="171:190" ht="45" customHeight="1">
      <c r="FO286" s="210"/>
      <c r="FP286" s="43"/>
      <c r="FQ286" s="43"/>
      <c r="FR286" s="46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</row>
    <row r="287" spans="171:190" ht="45" customHeight="1">
      <c r="FO287" s="210"/>
      <c r="FP287" s="43"/>
      <c r="FQ287" s="43"/>
      <c r="FR287" s="46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</row>
    <row r="288" spans="171:190" ht="45" customHeight="1">
      <c r="FO288" s="210"/>
      <c r="FP288" s="43"/>
      <c r="FQ288" s="43"/>
      <c r="FR288" s="46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</row>
    <row r="289" spans="171:190" ht="45" customHeight="1">
      <c r="FO289" s="210"/>
      <c r="FP289" s="43"/>
      <c r="FQ289" s="43"/>
      <c r="FR289" s="46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</row>
    <row r="290" spans="171:190" ht="45" customHeight="1">
      <c r="FO290" s="210"/>
      <c r="FP290" s="43"/>
      <c r="FQ290" s="43"/>
      <c r="FR290" s="46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</row>
    <row r="291" spans="171:190" ht="45" customHeight="1">
      <c r="FO291" s="210"/>
      <c r="FP291" s="43"/>
      <c r="FQ291" s="43"/>
      <c r="FR291" s="46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</row>
    <row r="292" spans="171:190" ht="45" customHeight="1">
      <c r="FO292" s="210"/>
      <c r="FP292" s="43"/>
      <c r="FQ292" s="43"/>
      <c r="FR292" s="46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</row>
    <row r="293" spans="171:190" ht="45" customHeight="1">
      <c r="FO293" s="210"/>
      <c r="FP293" s="43"/>
      <c r="FQ293" s="43"/>
      <c r="FR293" s="46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</row>
    <row r="294" spans="171:190" ht="45" customHeight="1">
      <c r="FO294" s="210"/>
      <c r="FP294" s="43"/>
      <c r="FQ294" s="43"/>
      <c r="FR294" s="46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</row>
    <row r="295" spans="171:190" ht="45" customHeight="1">
      <c r="FO295" s="210"/>
      <c r="FP295" s="43"/>
      <c r="FQ295" s="43"/>
      <c r="FR295" s="46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</row>
    <row r="296" spans="171:190" ht="45" customHeight="1">
      <c r="FO296" s="210"/>
      <c r="FP296" s="43"/>
      <c r="FQ296" s="43"/>
      <c r="FR296" s="46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</row>
    <row r="297" spans="171:190" ht="45" customHeight="1">
      <c r="FO297" s="210"/>
      <c r="FP297" s="43"/>
      <c r="FQ297" s="43"/>
      <c r="FR297" s="46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</row>
    <row r="298" spans="171:190" ht="45" customHeight="1">
      <c r="FO298" s="210"/>
      <c r="FP298" s="43"/>
      <c r="FQ298" s="43"/>
      <c r="FR298" s="46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</row>
    <row r="299" spans="171:190" ht="45" customHeight="1">
      <c r="FO299" s="210"/>
      <c r="FP299" s="43"/>
      <c r="FQ299" s="43"/>
      <c r="FR299" s="46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</row>
    <row r="300" spans="171:190" ht="45" customHeight="1">
      <c r="FO300" s="210"/>
      <c r="FP300" s="43"/>
      <c r="FQ300" s="43"/>
      <c r="FR300" s="46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</row>
    <row r="301" spans="171:190" ht="45" customHeight="1">
      <c r="FO301" s="210"/>
      <c r="FP301" s="43"/>
      <c r="FQ301" s="43"/>
      <c r="FR301" s="46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</row>
    <row r="302" spans="171:190" ht="45" customHeight="1">
      <c r="FO302" s="210"/>
      <c r="FP302" s="43"/>
      <c r="FQ302" s="43"/>
      <c r="FR302" s="46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</row>
    <row r="303" spans="171:190" ht="45" customHeight="1">
      <c r="FO303" s="210"/>
      <c r="FP303" s="43"/>
      <c r="FQ303" s="43"/>
      <c r="FR303" s="46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</row>
    <row r="304" spans="171:190" ht="45" customHeight="1">
      <c r="FO304" s="210"/>
      <c r="FP304" s="43"/>
      <c r="FQ304" s="43"/>
      <c r="FR304" s="46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</row>
    <row r="305" spans="171:190" ht="45" customHeight="1">
      <c r="FO305" s="210"/>
      <c r="FP305" s="43"/>
      <c r="FQ305" s="43"/>
      <c r="FR305" s="46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</row>
    <row r="306" spans="171:190" ht="45" customHeight="1">
      <c r="FO306" s="210"/>
      <c r="FP306" s="43"/>
      <c r="FQ306" s="43"/>
      <c r="FR306" s="46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</row>
    <row r="307" spans="171:190" ht="45" customHeight="1">
      <c r="FO307" s="210"/>
      <c r="FP307" s="43"/>
      <c r="FQ307" s="43"/>
      <c r="FR307" s="46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</row>
    <row r="308" spans="171:190" ht="45" customHeight="1">
      <c r="FO308" s="210"/>
      <c r="FP308" s="43"/>
      <c r="FQ308" s="43"/>
      <c r="FR308" s="46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</row>
    <row r="309" spans="171:190" ht="45" customHeight="1">
      <c r="FO309" s="210"/>
      <c r="FP309" s="43"/>
      <c r="FQ309" s="43"/>
      <c r="FR309" s="46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</row>
    <row r="310" spans="171:190" ht="45" customHeight="1">
      <c r="FO310" s="210"/>
      <c r="FP310" s="43"/>
      <c r="FQ310" s="43"/>
      <c r="FR310" s="46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</row>
    <row r="311" spans="171:190" ht="45" customHeight="1">
      <c r="FO311" s="210"/>
      <c r="FP311" s="43"/>
      <c r="FQ311" s="43"/>
      <c r="FR311" s="46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</row>
    <row r="312" spans="171:190" ht="45" customHeight="1">
      <c r="FO312" s="210"/>
      <c r="FP312" s="43"/>
      <c r="FQ312" s="43"/>
      <c r="FR312" s="46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</row>
    <row r="313" spans="171:190" ht="45" customHeight="1">
      <c r="FO313" s="210"/>
      <c r="FP313" s="43"/>
      <c r="FQ313" s="43"/>
      <c r="FR313" s="46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</row>
    <row r="314" spans="171:190" ht="45" customHeight="1">
      <c r="FO314" s="210"/>
      <c r="FP314" s="43"/>
      <c r="FQ314" s="43"/>
      <c r="FR314" s="46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</row>
    <row r="315" spans="171:190" ht="45" customHeight="1">
      <c r="FO315" s="210"/>
      <c r="FP315" s="43"/>
      <c r="FQ315" s="43"/>
      <c r="FR315" s="46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</row>
    <row r="316" spans="171:190" ht="45" customHeight="1">
      <c r="FO316" s="210"/>
      <c r="FP316" s="43"/>
      <c r="FQ316" s="43"/>
      <c r="FR316" s="46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</row>
    <row r="317" spans="171:190" ht="45" customHeight="1">
      <c r="FO317" s="210"/>
      <c r="FP317" s="43"/>
      <c r="FQ317" s="43"/>
      <c r="FR317" s="46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</row>
    <row r="318" spans="171:190" ht="45" customHeight="1">
      <c r="FO318" s="210"/>
      <c r="FP318" s="43"/>
      <c r="FQ318" s="43"/>
      <c r="FR318" s="46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</row>
    <row r="319" spans="171:190" ht="45" customHeight="1">
      <c r="FO319" s="210"/>
      <c r="FP319" s="43"/>
      <c r="FQ319" s="43"/>
      <c r="FR319" s="46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</row>
    <row r="320" spans="171:190" ht="45" customHeight="1">
      <c r="FO320" s="210"/>
      <c r="FP320" s="43"/>
      <c r="FQ320" s="43"/>
      <c r="FR320" s="46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</row>
    <row r="321" spans="171:190" ht="45" customHeight="1">
      <c r="FO321" s="210"/>
      <c r="FP321" s="43"/>
      <c r="FQ321" s="43"/>
      <c r="FR321" s="46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</row>
    <row r="322" spans="171:190" ht="45" customHeight="1">
      <c r="FO322" s="210"/>
      <c r="FP322" s="43"/>
      <c r="FQ322" s="43"/>
      <c r="FR322" s="46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</row>
    <row r="323" spans="171:190" ht="45" customHeight="1">
      <c r="FO323" s="210"/>
      <c r="FP323" s="43"/>
      <c r="FQ323" s="43"/>
      <c r="FR323" s="46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</row>
    <row r="324" spans="171:190" ht="45" customHeight="1">
      <c r="FO324" s="210"/>
      <c r="FP324" s="43"/>
      <c r="FQ324" s="43"/>
      <c r="FR324" s="46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</row>
    <row r="325" spans="171:190" ht="45" customHeight="1">
      <c r="FO325" s="210"/>
      <c r="FP325" s="43"/>
      <c r="FQ325" s="43"/>
      <c r="FR325" s="46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</row>
    <row r="326" spans="171:190" ht="45" customHeight="1">
      <c r="FO326" s="210"/>
      <c r="FP326" s="43"/>
      <c r="FQ326" s="43"/>
      <c r="FR326" s="46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</row>
    <row r="327" spans="171:190" ht="45" customHeight="1">
      <c r="FO327" s="210"/>
      <c r="FP327" s="43"/>
      <c r="FQ327" s="43"/>
      <c r="FR327" s="46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</row>
    <row r="328" spans="171:190" ht="45" customHeight="1">
      <c r="FO328" s="210"/>
      <c r="FP328" s="43"/>
      <c r="FQ328" s="43"/>
      <c r="FR328" s="46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</row>
    <row r="329" spans="171:190" ht="45" customHeight="1">
      <c r="FO329" s="210"/>
      <c r="FP329" s="43"/>
      <c r="FQ329" s="43"/>
      <c r="FR329" s="46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</row>
    <row r="330" spans="171:190" ht="45" customHeight="1">
      <c r="FO330" s="210"/>
      <c r="FP330" s="43"/>
      <c r="FQ330" s="43"/>
      <c r="FR330" s="46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</row>
    <row r="331" spans="171:190" ht="45" customHeight="1">
      <c r="FO331" s="210"/>
      <c r="FP331" s="43"/>
      <c r="FQ331" s="43"/>
      <c r="FR331" s="46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</row>
    <row r="332" spans="171:190" ht="45" customHeight="1">
      <c r="FO332" s="210"/>
      <c r="FP332" s="43"/>
      <c r="FQ332" s="43"/>
      <c r="FR332" s="46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</row>
    <row r="333" spans="171:190" ht="45" customHeight="1">
      <c r="FO333" s="210"/>
      <c r="FP333" s="43"/>
      <c r="FQ333" s="43"/>
      <c r="FR333" s="46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</row>
    <row r="334" spans="171:190" ht="45" customHeight="1"/>
  </sheetData>
  <dataConsolidate/>
  <mergeCells count="154">
    <mergeCell ref="FA1:FD1"/>
    <mergeCell ref="EQ1:ET1"/>
    <mergeCell ref="EL1:EO1"/>
    <mergeCell ref="EG1:EJ1"/>
    <mergeCell ref="DY5:DY7"/>
    <mergeCell ref="R6:R7"/>
    <mergeCell ref="S6:S7"/>
    <mergeCell ref="T6:T7"/>
    <mergeCell ref="U6:U7"/>
    <mergeCell ref="V6:V7"/>
    <mergeCell ref="W6:W7"/>
    <mergeCell ref="AF6:AF7"/>
    <mergeCell ref="AG6:AG7"/>
    <mergeCell ref="AH6:AH7"/>
    <mergeCell ref="DS5:DS7"/>
    <mergeCell ref="DT5:DT7"/>
    <mergeCell ref="DU5:DU7"/>
    <mergeCell ref="DV5:DV7"/>
    <mergeCell ref="DW5:DW7"/>
    <mergeCell ref="DX5:DX7"/>
    <mergeCell ref="DM5:DM7"/>
    <mergeCell ref="DN5:DN7"/>
    <mergeCell ref="DO5:DO7"/>
    <mergeCell ref="DP5:DP7"/>
    <mergeCell ref="DQ5:DQ7"/>
    <mergeCell ref="DR5:DR7"/>
    <mergeCell ref="DG5:DG7"/>
    <mergeCell ref="DH5:DH7"/>
    <mergeCell ref="DI5:DI7"/>
    <mergeCell ref="DJ5:DJ7"/>
    <mergeCell ref="DK5:DK7"/>
    <mergeCell ref="DL5:DL7"/>
    <mergeCell ref="DA5:DA7"/>
    <mergeCell ref="DB5:DB7"/>
    <mergeCell ref="DC5:DC7"/>
    <mergeCell ref="DD5:DD7"/>
    <mergeCell ref="DE5:DE7"/>
    <mergeCell ref="DF5:DF7"/>
    <mergeCell ref="CU5:CU7"/>
    <mergeCell ref="CV5:CV7"/>
    <mergeCell ref="CW5:CW7"/>
    <mergeCell ref="CX5:CX7"/>
    <mergeCell ref="CY5:CY7"/>
    <mergeCell ref="CZ5:CZ7"/>
    <mergeCell ref="CO5:CO7"/>
    <mergeCell ref="CP5:CP7"/>
    <mergeCell ref="CQ5:CQ7"/>
    <mergeCell ref="CR5:CR7"/>
    <mergeCell ref="CS5:CS7"/>
    <mergeCell ref="CT5:CT7"/>
    <mergeCell ref="CI5:CI7"/>
    <mergeCell ref="CJ5:CJ7"/>
    <mergeCell ref="CK5:CK7"/>
    <mergeCell ref="CL5:CL7"/>
    <mergeCell ref="CM5:CM7"/>
    <mergeCell ref="CN5:CN7"/>
    <mergeCell ref="CC5:CC7"/>
    <mergeCell ref="CD5:CD7"/>
    <mergeCell ref="CE5:CE7"/>
    <mergeCell ref="CF5:CF7"/>
    <mergeCell ref="CG5:CG7"/>
    <mergeCell ref="CH5:CH7"/>
    <mergeCell ref="BV5:BV7"/>
    <mergeCell ref="BW5:BW7"/>
    <mergeCell ref="BX5:BX7"/>
    <mergeCell ref="BY5:BY7"/>
    <mergeCell ref="CA5:CA7"/>
    <mergeCell ref="CB5:CB7"/>
    <mergeCell ref="BN5:BN7"/>
    <mergeCell ref="BO5:BO7"/>
    <mergeCell ref="BR5:BR7"/>
    <mergeCell ref="BS5:BS7"/>
    <mergeCell ref="BT5:BT7"/>
    <mergeCell ref="BU5:BU7"/>
    <mergeCell ref="BH5:BH7"/>
    <mergeCell ref="BI5:BI7"/>
    <mergeCell ref="BJ5:BJ7"/>
    <mergeCell ref="BK5:BK7"/>
    <mergeCell ref="BL5:BL7"/>
    <mergeCell ref="BM5:BM7"/>
    <mergeCell ref="BQ6:BQ7"/>
    <mergeCell ref="BB5:BB7"/>
    <mergeCell ref="BC5:BC7"/>
    <mergeCell ref="BD5:BD7"/>
    <mergeCell ref="BE5:BE7"/>
    <mergeCell ref="BF5:BF7"/>
    <mergeCell ref="BG5:BG7"/>
    <mergeCell ref="AV5:AV7"/>
    <mergeCell ref="AW5:AW7"/>
    <mergeCell ref="AX5:AX7"/>
    <mergeCell ref="AY5:AY7"/>
    <mergeCell ref="AZ5:AZ7"/>
    <mergeCell ref="BA5:BA7"/>
    <mergeCell ref="AP5:AP7"/>
    <mergeCell ref="AQ5:AQ7"/>
    <mergeCell ref="AR5:AR7"/>
    <mergeCell ref="AS5:AS7"/>
    <mergeCell ref="AT5:AT7"/>
    <mergeCell ref="AU5:AU7"/>
    <mergeCell ref="AE5:AE7"/>
    <mergeCell ref="AF5:AG5"/>
    <mergeCell ref="AH5:AI5"/>
    <mergeCell ref="AJ5:AJ7"/>
    <mergeCell ref="AK5:AK7"/>
    <mergeCell ref="AL5:AO5"/>
    <mergeCell ref="AI6:AI7"/>
    <mergeCell ref="AL6:AL7"/>
    <mergeCell ref="AM6:AM7"/>
    <mergeCell ref="AN6:AN7"/>
    <mergeCell ref="AO6:AO7"/>
    <mergeCell ref="Z5:Z7"/>
    <mergeCell ref="AA5:AA7"/>
    <mergeCell ref="AB5:AB7"/>
    <mergeCell ref="AC5:AC7"/>
    <mergeCell ref="AD5:AD7"/>
    <mergeCell ref="O5:O7"/>
    <mergeCell ref="P5:P7"/>
    <mergeCell ref="Q5:Q7"/>
    <mergeCell ref="R5:T5"/>
    <mergeCell ref="U5:W5"/>
    <mergeCell ref="X5:X7"/>
    <mergeCell ref="FT4:GD4"/>
    <mergeCell ref="B5:C7"/>
    <mergeCell ref="D5:D7"/>
    <mergeCell ref="E5:E7"/>
    <mergeCell ref="I5:I7"/>
    <mergeCell ref="J5:J7"/>
    <mergeCell ref="K5:K7"/>
    <mergeCell ref="L5:M6"/>
    <mergeCell ref="N5:N6"/>
    <mergeCell ref="CN4:CR4"/>
    <mergeCell ref="CS4:CW4"/>
    <mergeCell ref="CX4:DB4"/>
    <mergeCell ref="DC4:DJ4"/>
    <mergeCell ref="DL4:DO4"/>
    <mergeCell ref="DQ4:DT4"/>
    <mergeCell ref="BH3:BK4"/>
    <mergeCell ref="BL3:BM4"/>
    <mergeCell ref="CI3:DB3"/>
    <mergeCell ref="DC3:DY3"/>
    <mergeCell ref="EO3:FH4"/>
    <mergeCell ref="FT3:GD3"/>
    <mergeCell ref="BR4:BY4"/>
    <mergeCell ref="CD4:CF4"/>
    <mergeCell ref="Y5:Y7"/>
    <mergeCell ref="CG4:CH4"/>
    <mergeCell ref="CI4:CM4"/>
    <mergeCell ref="EB1:EE1"/>
    <mergeCell ref="E3:Y4"/>
    <mergeCell ref="AD3:AK4"/>
    <mergeCell ref="AL3:AQ4"/>
    <mergeCell ref="AR3:BA4"/>
    <mergeCell ref="BB3:BG4"/>
    <mergeCell ref="DV4:DY4"/>
  </mergeCells>
  <phoneticPr fontId="2"/>
  <conditionalFormatting sqref="AR124:BA127 AR129:BA168 AR64:BA105 AR36:BA62 AR8:BA34 AR218:BA218 AR170:BA188 AR220:BA246">
    <cfRule type="cellIs" dxfId="631" priority="913" stopIfTrue="1" operator="equal">
      <formula>"B"</formula>
    </cfRule>
    <cfRule type="cellIs" dxfId="630" priority="914" stopIfTrue="1" operator="equal">
      <formula>"C"</formula>
    </cfRule>
    <cfRule type="cellIs" dxfId="629" priority="915" stopIfTrue="1" operator="equal">
      <formula>"D"</formula>
    </cfRule>
  </conditionalFormatting>
  <conditionalFormatting sqref="AQ124:AQ168 AQ64:AQ105 AQ36:AQ62 AQ8:AQ34 AQ218 AQ170:AQ189 AQ220:AQ239">
    <cfRule type="cellIs" dxfId="628" priority="912" operator="lessThanOrEqual">
      <formula>10</formula>
    </cfRule>
  </conditionalFormatting>
  <conditionalFormatting sqref="AP124:AP127 AP129:AP168 AP64:AP105 AP36:AP62 AP8:AP34 AP218 AP170:AP188 AP220:AP239">
    <cfRule type="cellIs" dxfId="627" priority="910" operator="notEqual">
      <formula>"60年未満"</formula>
    </cfRule>
    <cfRule type="cellIs" dxfId="626" priority="911" operator="equal">
      <formula>"60年未満"</formula>
    </cfRule>
  </conditionalFormatting>
  <conditionalFormatting sqref="AO124:AO127 AO129:AO168 AO64:AO105 AO36:AO62 AO8:AO34 AO218 AO170:AO188 AO220:AO239">
    <cfRule type="cellIs" dxfId="625" priority="909" operator="equal">
      <formula>"×"</formula>
    </cfRule>
  </conditionalFormatting>
  <conditionalFormatting sqref="DX238:DX239 DA124:DB127 DA8:DB9 CV36:CX168 CV8:CX34 DA11:DB105 DA129:DB168 CV218:CX218 DN8:DO168 DS8:DT168 CN8:CN168 DX8:DY168 CQ8:CS168 CQ170:CS201 DX170:DY201 CN170:CN201 DS170:DT201 DN170:DO201 DA170:DB201 CV170:CX189 DA203:DB218 DN203:DO218 DS203:DT218 CN203:CN218 DX203:DY218 CQ203:CS218 CQ220:CS239 DX220:DY237 CN220:CN239 DS220:DT239 DN220:DO239 DA220:DB239 CV220:CX239">
    <cfRule type="expression" dxfId="624" priority="916">
      <formula>$CI8=CN8</formula>
    </cfRule>
  </conditionalFormatting>
  <conditionalFormatting sqref="DL8:DL9 CO124:CO168 CO36:CO105 CO8:CO34 CO218 DL11:DL168 DL170:DL201 CO170:CO189 DL203:DL218 DL220:DL239 CO220:CO239">
    <cfRule type="expression" dxfId="623" priority="917">
      <formula>AND($CN8&lt;&gt;"",$CI8=$CN8)</formula>
    </cfRule>
  </conditionalFormatting>
  <conditionalFormatting sqref="DM8:DM9 CP124:CP168 CP36:CP105 CP8:CP34 CP218 DM11:DM168 DM170:DM201 CP170:CP189 DM203:DM218 DM220:DM239 CP220:CP239">
    <cfRule type="expression" dxfId="622" priority="918">
      <formula>AND($CI8=$CN8,$CN8&lt;&gt;"")</formula>
    </cfRule>
  </conditionalFormatting>
  <conditionalFormatting sqref="CU129 CU124:CU127 CT124:CT129 CT8:CU9 DQ36:DR168 DQ8:DR34 CT11:CU105 CT130:CU168 DQ218:DR218 CT170:CU201 DQ170:DR189 CT203:CU218 CT220:CU239 DQ220:DR239">
    <cfRule type="expression" dxfId="621" priority="919">
      <formula>AND($CI8=$CS8,$CS8&lt;&gt;"")</formula>
    </cfRule>
  </conditionalFormatting>
  <conditionalFormatting sqref="CY8:CY9 DV124:DV168 DV36:DV105 DV8:DV34 DV218 CY11:CY168 CY170:CY201 DV170:DV189 CY203:CY218 CY220:CY239 DV220:DV239">
    <cfRule type="expression" dxfId="620" priority="920">
      <formula>AND($CX8&lt;&gt;"",$CI8=$CX8)</formula>
    </cfRule>
  </conditionalFormatting>
  <conditionalFormatting sqref="CZ124:CZ127 CZ8:CZ9 DW36:DW168 DW8:DW34 CZ11:CZ105 CZ129:CZ168 DW218 CZ170:CZ201 DW170:DW189 CZ203:CZ218 CZ220:CZ239 DW220:DW239">
    <cfRule type="expression" dxfId="619" priority="921">
      <formula>AND($CI8=$CX8,$CX8&lt;&gt;"")</formula>
    </cfRule>
  </conditionalFormatting>
  <conditionalFormatting sqref="BI124:BK168 BI64:BK105 BI36:BK62 BI8:BK34 BI218:BK218 BI170:BK188 BI220:BK239">
    <cfRule type="cellIs" dxfId="618" priority="907" stopIfTrue="1" operator="equal">
      <formula>"修繕"</formula>
    </cfRule>
    <cfRule type="cellIs" dxfId="617" priority="908" stopIfTrue="1" operator="equal">
      <formula>"改修"</formula>
    </cfRule>
  </conditionalFormatting>
  <conditionalFormatting sqref="AR128:BA128">
    <cfRule type="cellIs" dxfId="616" priority="901" stopIfTrue="1" operator="equal">
      <formula>"B"</formula>
    </cfRule>
    <cfRule type="cellIs" dxfId="615" priority="902" stopIfTrue="1" operator="equal">
      <formula>"C"</formula>
    </cfRule>
    <cfRule type="cellIs" dxfId="614" priority="903" stopIfTrue="1" operator="equal">
      <formula>"D"</formula>
    </cfRule>
  </conditionalFormatting>
  <conditionalFormatting sqref="AP128">
    <cfRule type="cellIs" dxfId="613" priority="899" operator="notEqual">
      <formula>"60年未満"</formula>
    </cfRule>
    <cfRule type="cellIs" dxfId="612" priority="900" operator="equal">
      <formula>"60年未満"</formula>
    </cfRule>
  </conditionalFormatting>
  <conditionalFormatting sqref="AO128">
    <cfRule type="cellIs" dxfId="611" priority="898" operator="equal">
      <formula>"×"</formula>
    </cfRule>
  </conditionalFormatting>
  <conditionalFormatting sqref="DA128:DB128">
    <cfRule type="expression" dxfId="610" priority="904">
      <formula>$CI128=DA128</formula>
    </cfRule>
  </conditionalFormatting>
  <conditionalFormatting sqref="CU128">
    <cfRule type="expression" dxfId="609" priority="905">
      <formula>AND($CI128=$CS128,$CS128&lt;&gt;"")</formula>
    </cfRule>
  </conditionalFormatting>
  <conditionalFormatting sqref="CZ128">
    <cfRule type="expression" dxfId="608" priority="906">
      <formula>AND($CI128=$CX128,$CX128&lt;&gt;"")</formula>
    </cfRule>
  </conditionalFormatting>
  <conditionalFormatting sqref="CT8:CT9 CT124:CT168 CT36:CT105 CT11:CT34 CT218 CT170:CT189 CT220:CT239">
    <cfRule type="expression" dxfId="607" priority="897">
      <formula>$BL8="中規模のみで残存維持"</formula>
    </cfRule>
  </conditionalFormatting>
  <conditionalFormatting sqref="AR190:BA201 AR203:BA216">
    <cfRule type="cellIs" dxfId="606" priority="888" stopIfTrue="1" operator="equal">
      <formula>"B"</formula>
    </cfRule>
    <cfRule type="cellIs" dxfId="605" priority="889" stopIfTrue="1" operator="equal">
      <formula>"C"</formula>
    </cfRule>
    <cfRule type="cellIs" dxfId="604" priority="890" stopIfTrue="1" operator="equal">
      <formula>"D"</formula>
    </cfRule>
  </conditionalFormatting>
  <conditionalFormatting sqref="AQ190:AQ201 AQ203:AQ217">
    <cfRule type="cellIs" dxfId="603" priority="887" operator="lessThanOrEqual">
      <formula>10</formula>
    </cfRule>
  </conditionalFormatting>
  <conditionalFormatting sqref="AP190:AP201 AP203:AP216">
    <cfRule type="cellIs" dxfId="602" priority="885" operator="notEqual">
      <formula>"60年未満"</formula>
    </cfRule>
    <cfRule type="cellIs" dxfId="601" priority="886" operator="equal">
      <formula>"60年未満"</formula>
    </cfRule>
  </conditionalFormatting>
  <conditionalFormatting sqref="AO190:AO201 AO203:AO216">
    <cfRule type="cellIs" dxfId="600" priority="884" operator="equal">
      <formula>"×"</formula>
    </cfRule>
  </conditionalFormatting>
  <conditionalFormatting sqref="CV190:CX201 CV203:CX217">
    <cfRule type="expression" dxfId="599" priority="891">
      <formula>$CI190=CV190</formula>
    </cfRule>
  </conditionalFormatting>
  <conditionalFormatting sqref="CO190:CO201 CO203:CO217">
    <cfRule type="expression" dxfId="598" priority="892">
      <formula>AND($CN190&lt;&gt;"",$CI190=$CN190)</formula>
    </cfRule>
  </conditionalFormatting>
  <conditionalFormatting sqref="CP190:CP201 CP203:CP217">
    <cfRule type="expression" dxfId="597" priority="893">
      <formula>AND($CI190=$CN190,$CN190&lt;&gt;"")</formula>
    </cfRule>
  </conditionalFormatting>
  <conditionalFormatting sqref="DQ190:DR201 DQ203:DR217">
    <cfRule type="expression" dxfId="596" priority="894">
      <formula>AND($CI190=$CS190,$CS190&lt;&gt;"")</formula>
    </cfRule>
  </conditionalFormatting>
  <conditionalFormatting sqref="DV190:DV201 DV203:DV217">
    <cfRule type="expression" dxfId="595" priority="895">
      <formula>AND($CX190&lt;&gt;"",$CI190=$CX190)</formula>
    </cfRule>
  </conditionalFormatting>
  <conditionalFormatting sqref="DW190:DW201 DW203:DW217">
    <cfRule type="expression" dxfId="594" priority="896">
      <formula>AND($CI190=$CX190,$CX190&lt;&gt;"")</formula>
    </cfRule>
  </conditionalFormatting>
  <conditionalFormatting sqref="BI190:BK201 BI203:BK216">
    <cfRule type="cellIs" dxfId="593" priority="882" stopIfTrue="1" operator="equal">
      <formula>"修繕"</formula>
    </cfRule>
    <cfRule type="cellIs" dxfId="592" priority="883" stopIfTrue="1" operator="equal">
      <formula>"改修"</formula>
    </cfRule>
  </conditionalFormatting>
  <conditionalFormatting sqref="AR217:BA217">
    <cfRule type="cellIs" dxfId="591" priority="879" stopIfTrue="1" operator="equal">
      <formula>"B"</formula>
    </cfRule>
    <cfRule type="cellIs" dxfId="590" priority="880" stopIfTrue="1" operator="equal">
      <formula>"C"</formula>
    </cfRule>
    <cfRule type="cellIs" dxfId="589" priority="881" stopIfTrue="1" operator="equal">
      <formula>"D"</formula>
    </cfRule>
  </conditionalFormatting>
  <conditionalFormatting sqref="AP217">
    <cfRule type="cellIs" dxfId="588" priority="877" operator="notEqual">
      <formula>"60年未満"</formula>
    </cfRule>
    <cfRule type="cellIs" dxfId="587" priority="878" operator="equal">
      <formula>"60年未満"</formula>
    </cfRule>
  </conditionalFormatting>
  <conditionalFormatting sqref="AO217">
    <cfRule type="cellIs" dxfId="586" priority="876" operator="equal">
      <formula>"×"</formula>
    </cfRule>
  </conditionalFormatting>
  <conditionalFormatting sqref="BI217:BK217">
    <cfRule type="cellIs" dxfId="585" priority="874" stopIfTrue="1" operator="equal">
      <formula>"修繕"</formula>
    </cfRule>
    <cfRule type="cellIs" dxfId="584" priority="875" stopIfTrue="1" operator="equal">
      <formula>"改修"</formula>
    </cfRule>
  </conditionalFormatting>
  <conditionalFormatting sqref="CT190:CT201 CT203:CT217">
    <cfRule type="expression" dxfId="583" priority="873">
      <formula>$BL190="中規模のみで残存維持"</formula>
    </cfRule>
  </conditionalFormatting>
  <conditionalFormatting sqref="AR189:BA189">
    <cfRule type="cellIs" dxfId="582" priority="870" stopIfTrue="1" operator="equal">
      <formula>"B"</formula>
    </cfRule>
    <cfRule type="cellIs" dxfId="581" priority="871" stopIfTrue="1" operator="equal">
      <formula>"C"</formula>
    </cfRule>
    <cfRule type="cellIs" dxfId="580" priority="872" stopIfTrue="1" operator="equal">
      <formula>"D"</formula>
    </cfRule>
  </conditionalFormatting>
  <conditionalFormatting sqref="AP189">
    <cfRule type="cellIs" dxfId="579" priority="868" operator="notEqual">
      <formula>"60年未満"</formula>
    </cfRule>
    <cfRule type="cellIs" dxfId="578" priority="869" operator="equal">
      <formula>"60年未満"</formula>
    </cfRule>
  </conditionalFormatting>
  <conditionalFormatting sqref="AO189">
    <cfRule type="cellIs" dxfId="577" priority="867" operator="equal">
      <formula>"×"</formula>
    </cfRule>
  </conditionalFormatting>
  <conditionalFormatting sqref="BI189:BK189">
    <cfRule type="cellIs" dxfId="576" priority="865" stopIfTrue="1" operator="equal">
      <formula>"修繕"</formula>
    </cfRule>
    <cfRule type="cellIs" dxfId="575" priority="866" stopIfTrue="1" operator="equal">
      <formula>"改修"</formula>
    </cfRule>
  </conditionalFormatting>
  <conditionalFormatting sqref="AR106:BA123">
    <cfRule type="cellIs" dxfId="574" priority="856" stopIfTrue="1" operator="equal">
      <formula>"B"</formula>
    </cfRule>
    <cfRule type="cellIs" dxfId="573" priority="857" stopIfTrue="1" operator="equal">
      <formula>"C"</formula>
    </cfRule>
    <cfRule type="cellIs" dxfId="572" priority="858" stopIfTrue="1" operator="equal">
      <formula>"D"</formula>
    </cfRule>
  </conditionalFormatting>
  <conditionalFormatting sqref="AQ106:AQ123">
    <cfRule type="cellIs" dxfId="571" priority="855" operator="lessThanOrEqual">
      <formula>10</formula>
    </cfRule>
  </conditionalFormatting>
  <conditionalFormatting sqref="AP106:AP123">
    <cfRule type="cellIs" dxfId="570" priority="853" operator="notEqual">
      <formula>"60年未満"</formula>
    </cfRule>
    <cfRule type="cellIs" dxfId="569" priority="854" operator="equal">
      <formula>"60年未満"</formula>
    </cfRule>
  </conditionalFormatting>
  <conditionalFormatting sqref="AO106:AO123">
    <cfRule type="cellIs" dxfId="568" priority="852" operator="equal">
      <formula>"×"</formula>
    </cfRule>
  </conditionalFormatting>
  <conditionalFormatting sqref="DA106:DB123">
    <cfRule type="expression" dxfId="567" priority="859">
      <formula>$CI106=DA106</formula>
    </cfRule>
  </conditionalFormatting>
  <conditionalFormatting sqref="CO106:CO123">
    <cfRule type="expression" dxfId="566" priority="860">
      <formula>AND($CN106&lt;&gt;"",$CI106=$CN106)</formula>
    </cfRule>
  </conditionalFormatting>
  <conditionalFormatting sqref="CP106:CP123">
    <cfRule type="expression" dxfId="565" priority="861">
      <formula>AND($CI106=$CN106,$CN106&lt;&gt;"")</formula>
    </cfRule>
  </conditionalFormatting>
  <conditionalFormatting sqref="CT106:CU123">
    <cfRule type="expression" dxfId="564" priority="862">
      <formula>AND($CI106=$CS106,$CS106&lt;&gt;"")</formula>
    </cfRule>
  </conditionalFormatting>
  <conditionalFormatting sqref="DV106:DV123">
    <cfRule type="expression" dxfId="563" priority="863">
      <formula>AND($CX106&lt;&gt;"",$CI106=$CX106)</formula>
    </cfRule>
  </conditionalFormatting>
  <conditionalFormatting sqref="CZ106:CZ123">
    <cfRule type="expression" dxfId="562" priority="864">
      <formula>AND($CI106=$CX106,$CX106&lt;&gt;"")</formula>
    </cfRule>
  </conditionalFormatting>
  <conditionalFormatting sqref="BI106:BK123">
    <cfRule type="cellIs" dxfId="561" priority="850" stopIfTrue="1" operator="equal">
      <formula>"修繕"</formula>
    </cfRule>
    <cfRule type="cellIs" dxfId="560" priority="851" stopIfTrue="1" operator="equal">
      <formula>"改修"</formula>
    </cfRule>
  </conditionalFormatting>
  <conditionalFormatting sqref="CT106:CT123">
    <cfRule type="expression" dxfId="559" priority="849">
      <formula>$BL106="中規模のみで残存維持"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8" priority="848" stopIfTrue="1" operator="equal">
      <formula>"建替え"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7" priority="847" stopIfTrue="1" operator="equal">
      <formula>"大改"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6" priority="845" stopIfTrue="1" operator="equal">
      <formula>"中修"</formula>
    </cfRule>
    <cfRule type="cellIs" dxfId="555" priority="846" stopIfTrue="1" operator="equal">
      <formula>"中改"</formula>
    </cfRule>
  </conditionalFormatting>
  <conditionalFormatting sqref="DA10:DB10">
    <cfRule type="expression" dxfId="554" priority="799">
      <formula>$CI10=DA10</formula>
    </cfRule>
  </conditionalFormatting>
  <conditionalFormatting sqref="DL10">
    <cfRule type="expression" dxfId="553" priority="800">
      <formula>AND($CN10&lt;&gt;"",$CI10=$CN10)</formula>
    </cfRule>
  </conditionalFormatting>
  <conditionalFormatting sqref="DM10">
    <cfRule type="expression" dxfId="552" priority="801">
      <formula>AND($CI10=$CN10,$CN10&lt;&gt;"")</formula>
    </cfRule>
  </conditionalFormatting>
  <conditionalFormatting sqref="CT10:CU10">
    <cfRule type="expression" dxfId="551" priority="802">
      <formula>AND($CI10=$CS10,$CS10&lt;&gt;"")</formula>
    </cfRule>
  </conditionalFormatting>
  <conditionalFormatting sqref="CY10">
    <cfRule type="expression" dxfId="550" priority="803">
      <formula>AND($CX10&lt;&gt;"",$CI10=$CX10)</formula>
    </cfRule>
  </conditionalFormatting>
  <conditionalFormatting sqref="CZ10">
    <cfRule type="expression" dxfId="549" priority="804">
      <formula>AND($CI10=$CX10,$CX10&lt;&gt;"")</formula>
    </cfRule>
  </conditionalFormatting>
  <conditionalFormatting sqref="CT10">
    <cfRule type="expression" dxfId="548" priority="798">
      <formula>$BL10="中規模のみで残存維持"</formula>
    </cfRule>
  </conditionalFormatting>
  <conditionalFormatting sqref="AR63:BA63">
    <cfRule type="cellIs" dxfId="547" priority="795" stopIfTrue="1" operator="equal">
      <formula>"B"</formula>
    </cfRule>
    <cfRule type="cellIs" dxfId="546" priority="796" stopIfTrue="1" operator="equal">
      <formula>"C"</formula>
    </cfRule>
    <cfRule type="cellIs" dxfId="545" priority="797" stopIfTrue="1" operator="equal">
      <formula>"D"</formula>
    </cfRule>
  </conditionalFormatting>
  <conditionalFormatting sqref="AQ63">
    <cfRule type="cellIs" dxfId="544" priority="794" operator="lessThanOrEqual">
      <formula>10</formula>
    </cfRule>
  </conditionalFormatting>
  <conditionalFormatting sqref="AP63">
    <cfRule type="cellIs" dxfId="543" priority="792" operator="notEqual">
      <formula>"60年未満"</formula>
    </cfRule>
    <cfRule type="cellIs" dxfId="542" priority="793" operator="equal">
      <formula>"60年未満"</formula>
    </cfRule>
  </conditionalFormatting>
  <conditionalFormatting sqref="AO63">
    <cfRule type="cellIs" dxfId="541" priority="791" operator="equal">
      <formula>"×"</formula>
    </cfRule>
  </conditionalFormatting>
  <conditionalFormatting sqref="BI63:BK63">
    <cfRule type="cellIs" dxfId="540" priority="789" stopIfTrue="1" operator="equal">
      <formula>"修繕"</formula>
    </cfRule>
    <cfRule type="cellIs" dxfId="539" priority="790" stopIfTrue="1" operator="equal">
      <formula>"改修"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8" priority="788" stopIfTrue="1" operator="equal">
      <formula>"建替え"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7" priority="787" stopIfTrue="1" operator="equal">
      <formula>"大改"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6" priority="785" stopIfTrue="1" operator="equal">
      <formula>"中修"</formula>
    </cfRule>
    <cfRule type="cellIs" dxfId="535" priority="786" stopIfTrue="1" operator="equal">
      <formula>"中改"</formula>
    </cfRule>
  </conditionalFormatting>
  <conditionalFormatting sqref="FC231:FD231">
    <cfRule type="cellIs" dxfId="534" priority="714" stopIfTrue="1" operator="equal">
      <formula>"建替え"</formula>
    </cfRule>
  </conditionalFormatting>
  <conditionalFormatting sqref="FC231:FD231">
    <cfRule type="cellIs" dxfId="533" priority="713" stopIfTrue="1" operator="equal">
      <formula>"大改"</formula>
    </cfRule>
  </conditionalFormatting>
  <conditionalFormatting sqref="FC231:FD231">
    <cfRule type="cellIs" dxfId="532" priority="711" stopIfTrue="1" operator="equal">
      <formula>"中修"</formula>
    </cfRule>
    <cfRule type="cellIs" dxfId="531" priority="712" stopIfTrue="1" operator="equal">
      <formula>"中改"</formula>
    </cfRule>
  </conditionalFormatting>
  <conditionalFormatting sqref="FE230">
    <cfRule type="cellIs" dxfId="530" priority="434" stopIfTrue="1" operator="equal">
      <formula>"建替え"</formula>
    </cfRule>
  </conditionalFormatting>
  <conditionalFormatting sqref="FE230">
    <cfRule type="cellIs" dxfId="529" priority="433" stopIfTrue="1" operator="equal">
      <formula>"大改"</formula>
    </cfRule>
  </conditionalFormatting>
  <conditionalFormatting sqref="FE230">
    <cfRule type="cellIs" dxfId="528" priority="431" stopIfTrue="1" operator="equal">
      <formula>"中修"</formula>
    </cfRule>
    <cfRule type="cellIs" dxfId="527" priority="432" stopIfTrue="1" operator="equal">
      <formula>"中改"</formula>
    </cfRule>
  </conditionalFormatting>
  <conditionalFormatting sqref="FF230">
    <cfRule type="cellIs" dxfId="526" priority="430" stopIfTrue="1" operator="equal">
      <formula>"建替え"</formula>
    </cfRule>
  </conditionalFormatting>
  <conditionalFormatting sqref="FF230">
    <cfRule type="cellIs" dxfId="525" priority="429" stopIfTrue="1" operator="equal">
      <formula>"大改"</formula>
    </cfRule>
  </conditionalFormatting>
  <conditionalFormatting sqref="FF230">
    <cfRule type="cellIs" dxfId="524" priority="427" stopIfTrue="1" operator="equal">
      <formula>"中修"</formula>
    </cfRule>
    <cfRule type="cellIs" dxfId="523" priority="428" stopIfTrue="1" operator="equal">
      <formula>"中改"</formula>
    </cfRule>
  </conditionalFormatting>
  <conditionalFormatting sqref="FG230">
    <cfRule type="cellIs" dxfId="522" priority="426" stopIfTrue="1" operator="equal">
      <formula>"建替え"</formula>
    </cfRule>
  </conditionalFormatting>
  <conditionalFormatting sqref="FG230">
    <cfRule type="cellIs" dxfId="521" priority="425" stopIfTrue="1" operator="equal">
      <formula>"大改"</formula>
    </cfRule>
  </conditionalFormatting>
  <conditionalFormatting sqref="FG230">
    <cfRule type="cellIs" dxfId="520" priority="423" stopIfTrue="1" operator="equal">
      <formula>"中修"</formula>
    </cfRule>
    <cfRule type="cellIs" dxfId="519" priority="424" stopIfTrue="1" operator="equal">
      <formula>"中改"</formula>
    </cfRule>
  </conditionalFormatting>
  <conditionalFormatting sqref="DZ212:DZ217">
    <cfRule type="cellIs" dxfId="518" priority="322" stopIfTrue="1" operator="equal">
      <formula>"建替え"</formula>
    </cfRule>
  </conditionalFormatting>
  <conditionalFormatting sqref="DZ212:DZ217">
    <cfRule type="cellIs" dxfId="517" priority="321" stopIfTrue="1" operator="equal">
      <formula>"大改"</formula>
    </cfRule>
  </conditionalFormatting>
  <conditionalFormatting sqref="DZ212:DZ217">
    <cfRule type="cellIs" dxfId="516" priority="319" stopIfTrue="1" operator="equal">
      <formula>"中修"</formula>
    </cfRule>
    <cfRule type="cellIs" dxfId="515" priority="320" stopIfTrue="1" operator="equal">
      <formula>"中改"</formula>
    </cfRule>
  </conditionalFormatting>
  <conditionalFormatting sqref="DZ218">
    <cfRule type="cellIs" dxfId="514" priority="318" stopIfTrue="1" operator="equal">
      <formula>"建替え"</formula>
    </cfRule>
  </conditionalFormatting>
  <conditionalFormatting sqref="DZ218">
    <cfRule type="cellIs" dxfId="513" priority="317" stopIfTrue="1" operator="equal">
      <formula>"大改"</formula>
    </cfRule>
  </conditionalFormatting>
  <conditionalFormatting sqref="DZ218">
    <cfRule type="cellIs" dxfId="512" priority="315" stopIfTrue="1" operator="equal">
      <formula>"中修"</formula>
    </cfRule>
    <cfRule type="cellIs" dxfId="511" priority="316" stopIfTrue="1" operator="equal">
      <formula>"中改"</formula>
    </cfRule>
  </conditionalFormatting>
  <conditionalFormatting sqref="EH230:EK230">
    <cfRule type="cellIs" dxfId="510" priority="302" stopIfTrue="1" operator="equal">
      <formula>"建替え"</formula>
    </cfRule>
  </conditionalFormatting>
  <conditionalFormatting sqref="EH230:EK230">
    <cfRule type="cellIs" dxfId="509" priority="301" stopIfTrue="1" operator="equal">
      <formula>"大改"</formula>
    </cfRule>
  </conditionalFormatting>
  <conditionalFormatting sqref="EH230:EK230">
    <cfRule type="cellIs" dxfId="508" priority="299" stopIfTrue="1" operator="equal">
      <formula>"中修"</formula>
    </cfRule>
    <cfRule type="cellIs" dxfId="507" priority="300" stopIfTrue="1" operator="equal">
      <formula>"中改"</formula>
    </cfRule>
  </conditionalFormatting>
  <conditionalFormatting sqref="EH231">
    <cfRule type="cellIs" dxfId="506" priority="262" stopIfTrue="1" operator="equal">
      <formula>"建替え"</formula>
    </cfRule>
  </conditionalFormatting>
  <conditionalFormatting sqref="EH231">
    <cfRule type="cellIs" dxfId="505" priority="261" stopIfTrue="1" operator="equal">
      <formula>"大改"</formula>
    </cfRule>
  </conditionalFormatting>
  <conditionalFormatting sqref="EH231">
    <cfRule type="cellIs" dxfId="504" priority="259" stopIfTrue="1" operator="equal">
      <formula>"中修"</formula>
    </cfRule>
    <cfRule type="cellIs" dxfId="503" priority="260" stopIfTrue="1" operator="equal">
      <formula>"中改"</formula>
    </cfRule>
  </conditionalFormatting>
  <conditionalFormatting sqref="EI231">
    <cfRule type="cellIs" dxfId="502" priority="258" stopIfTrue="1" operator="equal">
      <formula>"建替え"</formula>
    </cfRule>
  </conditionalFormatting>
  <conditionalFormatting sqref="EI231">
    <cfRule type="cellIs" dxfId="501" priority="257" stopIfTrue="1" operator="equal">
      <formula>"大改"</formula>
    </cfRule>
  </conditionalFormatting>
  <conditionalFormatting sqref="EI231">
    <cfRule type="cellIs" dxfId="500" priority="255" stopIfTrue="1" operator="equal">
      <formula>"中修"</formula>
    </cfRule>
    <cfRule type="cellIs" dxfId="499" priority="256" stopIfTrue="1" operator="equal">
      <formula>"中改"</formula>
    </cfRule>
  </conditionalFormatting>
  <conditionalFormatting sqref="DW1">
    <cfRule type="cellIs" dxfId="498" priority="246" stopIfTrue="1" operator="equal">
      <formula>"建替え"</formula>
    </cfRule>
  </conditionalFormatting>
  <conditionalFormatting sqref="DW1">
    <cfRule type="cellIs" dxfId="497" priority="245" stopIfTrue="1" operator="equal">
      <formula>"大改"</formula>
    </cfRule>
  </conditionalFormatting>
  <conditionalFormatting sqref="DW1">
    <cfRule type="cellIs" dxfId="496" priority="243" stopIfTrue="1" operator="equal">
      <formula>"中修"</formula>
    </cfRule>
    <cfRule type="cellIs" dxfId="495" priority="244" stopIfTrue="1" operator="equal">
      <formula>"中改"</formula>
    </cfRule>
  </conditionalFormatting>
  <conditionalFormatting sqref="EA1">
    <cfRule type="cellIs" dxfId="494" priority="242" stopIfTrue="1" operator="equal">
      <formula>"建替え"</formula>
    </cfRule>
  </conditionalFormatting>
  <conditionalFormatting sqref="EA1">
    <cfRule type="cellIs" dxfId="493" priority="241" stopIfTrue="1" operator="equal">
      <formula>"大改"</formula>
    </cfRule>
  </conditionalFormatting>
  <conditionalFormatting sqref="EA1">
    <cfRule type="cellIs" dxfId="492" priority="239" stopIfTrue="1" operator="equal">
      <formula>"中修"</formula>
    </cfRule>
    <cfRule type="cellIs" dxfId="491" priority="240" stopIfTrue="1" operator="equal">
      <formula>"中改"</formula>
    </cfRule>
  </conditionalFormatting>
  <conditionalFormatting sqref="EP1">
    <cfRule type="cellIs" dxfId="490" priority="230" stopIfTrue="1" operator="equal">
      <formula>"建替え"</formula>
    </cfRule>
  </conditionalFormatting>
  <conditionalFormatting sqref="EP1">
    <cfRule type="cellIs" dxfId="489" priority="229" stopIfTrue="1" operator="equal">
      <formula>"大改"</formula>
    </cfRule>
  </conditionalFormatting>
  <conditionalFormatting sqref="EP1">
    <cfRule type="cellIs" dxfId="488" priority="227" stopIfTrue="1" operator="equal">
      <formula>"中修"</formula>
    </cfRule>
    <cfRule type="cellIs" dxfId="487" priority="228" stopIfTrue="1" operator="equal">
      <formula>"中改"</formula>
    </cfRule>
  </conditionalFormatting>
  <conditionalFormatting sqref="EF1">
    <cfRule type="cellIs" dxfId="486" priority="238" stopIfTrue="1" operator="equal">
      <formula>"建替え"</formula>
    </cfRule>
  </conditionalFormatting>
  <conditionalFormatting sqref="EF1">
    <cfRule type="cellIs" dxfId="485" priority="237" stopIfTrue="1" operator="equal">
      <formula>"大改"</formula>
    </cfRule>
  </conditionalFormatting>
  <conditionalFormatting sqref="EF1">
    <cfRule type="cellIs" dxfId="484" priority="235" stopIfTrue="1" operator="equal">
      <formula>"中修"</formula>
    </cfRule>
    <cfRule type="cellIs" dxfId="483" priority="236" stopIfTrue="1" operator="equal">
      <formula>"中改"</formula>
    </cfRule>
  </conditionalFormatting>
  <conditionalFormatting sqref="EK1">
    <cfRule type="cellIs" dxfId="482" priority="234" stopIfTrue="1" operator="equal">
      <formula>"建替え"</formula>
    </cfRule>
  </conditionalFormatting>
  <conditionalFormatting sqref="EK1">
    <cfRule type="cellIs" dxfId="481" priority="233" stopIfTrue="1" operator="equal">
      <formula>"大改"</formula>
    </cfRule>
  </conditionalFormatting>
  <conditionalFormatting sqref="EK1">
    <cfRule type="cellIs" dxfId="480" priority="231" stopIfTrue="1" operator="equal">
      <formula>"中修"</formula>
    </cfRule>
    <cfRule type="cellIs" dxfId="479" priority="232" stopIfTrue="1" operator="equal">
      <formula>"中改"</formula>
    </cfRule>
  </conditionalFormatting>
  <conditionalFormatting sqref="EU1">
    <cfRule type="cellIs" dxfId="478" priority="226" stopIfTrue="1" operator="equal">
      <formula>"建替え"</formula>
    </cfRule>
  </conditionalFormatting>
  <conditionalFormatting sqref="EU1">
    <cfRule type="cellIs" dxfId="477" priority="225" stopIfTrue="1" operator="equal">
      <formula>"大改"</formula>
    </cfRule>
  </conditionalFormatting>
  <conditionalFormatting sqref="EU1">
    <cfRule type="cellIs" dxfId="476" priority="223" stopIfTrue="1" operator="equal">
      <formula>"中修"</formula>
    </cfRule>
    <cfRule type="cellIs" dxfId="475" priority="224" stopIfTrue="1" operator="equal">
      <formula>"中改"</formula>
    </cfRule>
  </conditionalFormatting>
  <conditionalFormatting sqref="EI226:EJ226">
    <cfRule type="cellIs" dxfId="474" priority="166" stopIfTrue="1" operator="equal">
      <formula>"建替え"</formula>
    </cfRule>
  </conditionalFormatting>
  <conditionalFormatting sqref="EI226:EJ226">
    <cfRule type="cellIs" dxfId="473" priority="165" stopIfTrue="1" operator="equal">
      <formula>"大改"</formula>
    </cfRule>
  </conditionalFormatting>
  <conditionalFormatting sqref="EI226:EJ226">
    <cfRule type="cellIs" dxfId="472" priority="163" stopIfTrue="1" operator="equal">
      <formula>"中修"</formula>
    </cfRule>
    <cfRule type="cellIs" dxfId="471" priority="164" stopIfTrue="1" operator="equal">
      <formula>"中改"</formula>
    </cfRule>
  </conditionalFormatting>
  <conditionalFormatting sqref="EG227:EH229">
    <cfRule type="cellIs" dxfId="470" priority="162" stopIfTrue="1" operator="equal">
      <formula>"建替え"</formula>
    </cfRule>
  </conditionalFormatting>
  <conditionalFormatting sqref="EG227:EH229">
    <cfRule type="cellIs" dxfId="469" priority="161" stopIfTrue="1" operator="equal">
      <formula>"大改"</formula>
    </cfRule>
  </conditionalFormatting>
  <conditionalFormatting sqref="EG227:EH229">
    <cfRule type="cellIs" dxfId="468" priority="159" stopIfTrue="1" operator="equal">
      <formula>"中修"</formula>
    </cfRule>
    <cfRule type="cellIs" dxfId="467" priority="160" stopIfTrue="1" operator="equal">
      <formula>"中改"</formula>
    </cfRule>
  </conditionalFormatting>
  <conditionalFormatting sqref="EI228:EI229">
    <cfRule type="cellIs" dxfId="466" priority="158" stopIfTrue="1" operator="equal">
      <formula>"建替え"</formula>
    </cfRule>
  </conditionalFormatting>
  <conditionalFormatting sqref="EI228:EI229">
    <cfRule type="cellIs" dxfId="465" priority="157" stopIfTrue="1" operator="equal">
      <formula>"大改"</formula>
    </cfRule>
  </conditionalFormatting>
  <conditionalFormatting sqref="EI228:EI229">
    <cfRule type="cellIs" dxfId="464" priority="155" stopIfTrue="1" operator="equal">
      <formula>"中修"</formula>
    </cfRule>
    <cfRule type="cellIs" dxfId="463" priority="156" stopIfTrue="1" operator="equal">
      <formula>"中改"</formula>
    </cfRule>
  </conditionalFormatting>
  <conditionalFormatting sqref="EJ229">
    <cfRule type="cellIs" dxfId="462" priority="154" stopIfTrue="1" operator="equal">
      <formula>"建替え"</formula>
    </cfRule>
  </conditionalFormatting>
  <conditionalFormatting sqref="EJ229">
    <cfRule type="cellIs" dxfId="461" priority="153" stopIfTrue="1" operator="equal">
      <formula>"大改"</formula>
    </cfRule>
  </conditionalFormatting>
  <conditionalFormatting sqref="EJ229">
    <cfRule type="cellIs" dxfId="460" priority="151" stopIfTrue="1" operator="equal">
      <formula>"中修"</formula>
    </cfRule>
    <cfRule type="cellIs" dxfId="459" priority="152" stopIfTrue="1" operator="equal">
      <formula>"中改"</formula>
    </cfRule>
  </conditionalFormatting>
  <conditionalFormatting sqref="AR35:BA35">
    <cfRule type="cellIs" dxfId="458" priority="142" stopIfTrue="1" operator="equal">
      <formula>"B"</formula>
    </cfRule>
    <cfRule type="cellIs" dxfId="457" priority="143" stopIfTrue="1" operator="equal">
      <formula>"C"</formula>
    </cfRule>
    <cfRule type="cellIs" dxfId="456" priority="144" stopIfTrue="1" operator="equal">
      <formula>"D"</formula>
    </cfRule>
  </conditionalFormatting>
  <conditionalFormatting sqref="AQ35">
    <cfRule type="cellIs" dxfId="455" priority="141" operator="lessThanOrEqual">
      <formula>10</formula>
    </cfRule>
  </conditionalFormatting>
  <conditionalFormatting sqref="AP35">
    <cfRule type="cellIs" dxfId="454" priority="139" operator="notEqual">
      <formula>"60年未満"</formula>
    </cfRule>
    <cfRule type="cellIs" dxfId="453" priority="140" operator="equal">
      <formula>"60年未満"</formula>
    </cfRule>
  </conditionalFormatting>
  <conditionalFormatting sqref="AO35">
    <cfRule type="cellIs" dxfId="452" priority="138" operator="equal">
      <formula>"×"</formula>
    </cfRule>
  </conditionalFormatting>
  <conditionalFormatting sqref="CV35:CX35">
    <cfRule type="expression" dxfId="451" priority="145">
      <formula>$CI35=CV35</formula>
    </cfRule>
  </conditionalFormatting>
  <conditionalFormatting sqref="CO35">
    <cfRule type="expression" dxfId="450" priority="146">
      <formula>AND($CN35&lt;&gt;"",$CI35=$CN35)</formula>
    </cfRule>
  </conditionalFormatting>
  <conditionalFormatting sqref="CP35">
    <cfRule type="expression" dxfId="449" priority="147">
      <formula>AND($CI35=$CN35,$CN35&lt;&gt;"")</formula>
    </cfRule>
  </conditionalFormatting>
  <conditionalFormatting sqref="DQ35:DR35">
    <cfRule type="expression" dxfId="448" priority="148">
      <formula>AND($CI35=$CS35,$CS35&lt;&gt;"")</formula>
    </cfRule>
  </conditionalFormatting>
  <conditionalFormatting sqref="DV35">
    <cfRule type="expression" dxfId="447" priority="149">
      <formula>AND($CX35&lt;&gt;"",$CI35=$CX35)</formula>
    </cfRule>
  </conditionalFormatting>
  <conditionalFormatting sqref="DW35">
    <cfRule type="expression" dxfId="446" priority="150">
      <formula>AND($CI35=$CX35,$CX35&lt;&gt;"")</formula>
    </cfRule>
  </conditionalFormatting>
  <conditionalFormatting sqref="BI35:BK35">
    <cfRule type="cellIs" dxfId="445" priority="136" stopIfTrue="1" operator="equal">
      <formula>"修繕"</formula>
    </cfRule>
    <cfRule type="cellIs" dxfId="444" priority="137" stopIfTrue="1" operator="equal">
      <formula>"改修"</formula>
    </cfRule>
  </conditionalFormatting>
  <conditionalFormatting sqref="CT35">
    <cfRule type="expression" dxfId="443" priority="135">
      <formula>$BL35="中規模のみで残存維持"</formula>
    </cfRule>
  </conditionalFormatting>
  <conditionalFormatting sqref="DZ35">
    <cfRule type="cellIs" dxfId="442" priority="134" stopIfTrue="1" operator="equal">
      <formula>"建替え"</formula>
    </cfRule>
  </conditionalFormatting>
  <conditionalFormatting sqref="DZ35">
    <cfRule type="cellIs" dxfId="441" priority="133" stopIfTrue="1" operator="equal">
      <formula>"大改"</formula>
    </cfRule>
  </conditionalFormatting>
  <conditionalFormatting sqref="DZ35">
    <cfRule type="cellIs" dxfId="440" priority="131" stopIfTrue="1" operator="equal">
      <formula>"中修"</formula>
    </cfRule>
    <cfRule type="cellIs" dxfId="439" priority="132" stopIfTrue="1" operator="equal">
      <formula>"中改"</formula>
    </cfRule>
  </conditionalFormatting>
  <conditionalFormatting sqref="BR8:BR29 BR170:BR201 BR203:BR218 BR220:BR225 BR53:BR55 BS13:BW14 BS27:BY27 BR31 BR36:BY36 BR34 BR39:BR50 BR66:BR168 BR57:BR64">
    <cfRule type="cellIs" dxfId="438" priority="124" operator="equal">
      <formula>"D"</formula>
    </cfRule>
    <cfRule type="cellIs" dxfId="437" priority="125" operator="equal">
      <formula>"C"</formula>
    </cfRule>
    <cfRule type="cellIs" dxfId="436" priority="126" operator="equal">
      <formula>"B"</formula>
    </cfRule>
  </conditionalFormatting>
  <conditionalFormatting sqref="BS170:BY201 BS203:BY218 BS220:BY225 BS53:BY55 BY51:BY52 BS8:BY12 BS15:BY26 BX13:BY14 BS28:BY29 BS31:BY31 BS34:BY34 BS39:BY50 BS66:BY168 BS57:BY64">
    <cfRule type="cellIs" dxfId="435" priority="121" operator="equal">
      <formula>"D"</formula>
    </cfRule>
    <cfRule type="cellIs" dxfId="434" priority="122" operator="equal">
      <formula>"C"</formula>
    </cfRule>
    <cfRule type="cellIs" dxfId="433" priority="123" operator="equal">
      <formula>"B"</formula>
    </cfRule>
  </conditionalFormatting>
  <conditionalFormatting sqref="AR169:BA169">
    <cfRule type="cellIs" dxfId="432" priority="112" stopIfTrue="1" operator="equal">
      <formula>"B"</formula>
    </cfRule>
    <cfRule type="cellIs" dxfId="431" priority="113" stopIfTrue="1" operator="equal">
      <formula>"C"</formula>
    </cfRule>
    <cfRule type="cellIs" dxfId="430" priority="114" stopIfTrue="1" operator="equal">
      <formula>"D"</formula>
    </cfRule>
  </conditionalFormatting>
  <conditionalFormatting sqref="AQ169">
    <cfRule type="cellIs" dxfId="429" priority="111" operator="lessThanOrEqual">
      <formula>10</formula>
    </cfRule>
  </conditionalFormatting>
  <conditionalFormatting sqref="AP169">
    <cfRule type="cellIs" dxfId="428" priority="109" operator="notEqual">
      <formula>"60年未満"</formula>
    </cfRule>
    <cfRule type="cellIs" dxfId="427" priority="110" operator="equal">
      <formula>"60年未満"</formula>
    </cfRule>
  </conditionalFormatting>
  <conditionalFormatting sqref="AO169">
    <cfRule type="cellIs" dxfId="426" priority="108" operator="equal">
      <formula>"×"</formula>
    </cfRule>
  </conditionalFormatting>
  <conditionalFormatting sqref="CV169:CX169 DA169:DB169 DN169:DO169 DS169:DT169 CN169 DX169:DY169 CQ169:CS169">
    <cfRule type="expression" dxfId="425" priority="115">
      <formula>$CI169=CN169</formula>
    </cfRule>
  </conditionalFormatting>
  <conditionalFormatting sqref="CO169 DL169">
    <cfRule type="expression" dxfId="424" priority="116">
      <formula>AND($CN169&lt;&gt;"",$CI169=$CN169)</formula>
    </cfRule>
  </conditionalFormatting>
  <conditionalFormatting sqref="CP169 DM169">
    <cfRule type="expression" dxfId="423" priority="117">
      <formula>AND($CI169=$CN169,$CN169&lt;&gt;"")</formula>
    </cfRule>
  </conditionalFormatting>
  <conditionalFormatting sqref="DQ169:DR169 CT169:CU169">
    <cfRule type="expression" dxfId="422" priority="118">
      <formula>AND($CI169=$CS169,$CS169&lt;&gt;"")</formula>
    </cfRule>
  </conditionalFormatting>
  <conditionalFormatting sqref="DV169 CY169">
    <cfRule type="expression" dxfId="421" priority="119">
      <formula>AND($CX169&lt;&gt;"",$CI169=$CX169)</formula>
    </cfRule>
  </conditionalFormatting>
  <conditionalFormatting sqref="DW169 CZ169">
    <cfRule type="expression" dxfId="420" priority="120">
      <formula>AND($CI169=$CX169,$CX169&lt;&gt;"")</formula>
    </cfRule>
  </conditionalFormatting>
  <conditionalFormatting sqref="BI169:BK169">
    <cfRule type="cellIs" dxfId="419" priority="106" stopIfTrue="1" operator="equal">
      <formula>"修繕"</formula>
    </cfRule>
    <cfRule type="cellIs" dxfId="418" priority="107" stopIfTrue="1" operator="equal">
      <formula>"改修"</formula>
    </cfRule>
  </conditionalFormatting>
  <conditionalFormatting sqref="CT169">
    <cfRule type="expression" dxfId="417" priority="105">
      <formula>$BL169="中規模のみで残存維持"</formula>
    </cfRule>
  </conditionalFormatting>
  <conditionalFormatting sqref="BR169">
    <cfRule type="cellIs" dxfId="416" priority="102" operator="equal">
      <formula>"D"</formula>
    </cfRule>
    <cfRule type="cellIs" dxfId="415" priority="103" operator="equal">
      <formula>"C"</formula>
    </cfRule>
    <cfRule type="cellIs" dxfId="414" priority="104" operator="equal">
      <formula>"B"</formula>
    </cfRule>
  </conditionalFormatting>
  <conditionalFormatting sqref="BS169:BY169">
    <cfRule type="cellIs" dxfId="413" priority="99" operator="equal">
      <formula>"D"</formula>
    </cfRule>
    <cfRule type="cellIs" dxfId="412" priority="100" operator="equal">
      <formula>"C"</formula>
    </cfRule>
    <cfRule type="cellIs" dxfId="411" priority="101" operator="equal">
      <formula>"B"</formula>
    </cfRule>
  </conditionalFormatting>
  <conditionalFormatting sqref="AR202:BA202">
    <cfRule type="cellIs" dxfId="410" priority="90" stopIfTrue="1" operator="equal">
      <formula>"B"</formula>
    </cfRule>
    <cfRule type="cellIs" dxfId="409" priority="91" stopIfTrue="1" operator="equal">
      <formula>"C"</formula>
    </cfRule>
    <cfRule type="cellIs" dxfId="408" priority="92" stopIfTrue="1" operator="equal">
      <formula>"D"</formula>
    </cfRule>
  </conditionalFormatting>
  <conditionalFormatting sqref="AQ202">
    <cfRule type="cellIs" dxfId="407" priority="89" operator="lessThanOrEqual">
      <formula>10</formula>
    </cfRule>
  </conditionalFormatting>
  <conditionalFormatting sqref="AP202">
    <cfRule type="cellIs" dxfId="406" priority="87" operator="notEqual">
      <formula>"60年未満"</formula>
    </cfRule>
    <cfRule type="cellIs" dxfId="405" priority="88" operator="equal">
      <formula>"60年未満"</formula>
    </cfRule>
  </conditionalFormatting>
  <conditionalFormatting sqref="AO202">
    <cfRule type="cellIs" dxfId="404" priority="86" operator="equal">
      <formula>"×"</formula>
    </cfRule>
  </conditionalFormatting>
  <conditionalFormatting sqref="CV202:CX202 DA202:DB202 DN202:DO202 DS202:DT202 CN202 DX202:DY202 CQ202:CS202">
    <cfRule type="expression" dxfId="403" priority="93">
      <formula>$CI202=CN202</formula>
    </cfRule>
  </conditionalFormatting>
  <conditionalFormatting sqref="CO202 DL202">
    <cfRule type="expression" dxfId="402" priority="94">
      <formula>AND($CN202&lt;&gt;"",$CI202=$CN202)</formula>
    </cfRule>
  </conditionalFormatting>
  <conditionalFormatting sqref="CP202 DM202">
    <cfRule type="expression" dxfId="401" priority="95">
      <formula>AND($CI202=$CN202,$CN202&lt;&gt;"")</formula>
    </cfRule>
  </conditionalFormatting>
  <conditionalFormatting sqref="DQ202:DR202 CT202:CU202">
    <cfRule type="expression" dxfId="400" priority="96">
      <formula>AND($CI202=$CS202,$CS202&lt;&gt;"")</formula>
    </cfRule>
  </conditionalFormatting>
  <conditionalFormatting sqref="DV202 CY202">
    <cfRule type="expression" dxfId="399" priority="97">
      <formula>AND($CX202&lt;&gt;"",$CI202=$CX202)</formula>
    </cfRule>
  </conditionalFormatting>
  <conditionalFormatting sqref="DW202 CZ202">
    <cfRule type="expression" dxfId="398" priority="98">
      <formula>AND($CI202=$CX202,$CX202&lt;&gt;"")</formula>
    </cfRule>
  </conditionalFormatting>
  <conditionalFormatting sqref="BI202:BK202">
    <cfRule type="cellIs" dxfId="397" priority="84" stopIfTrue="1" operator="equal">
      <formula>"修繕"</formula>
    </cfRule>
    <cfRule type="cellIs" dxfId="396" priority="85" stopIfTrue="1" operator="equal">
      <formula>"改修"</formula>
    </cfRule>
  </conditionalFormatting>
  <conditionalFormatting sqref="CT202">
    <cfRule type="expression" dxfId="395" priority="83">
      <formula>$BL202="中規模のみで残存維持"</formula>
    </cfRule>
  </conditionalFormatting>
  <conditionalFormatting sqref="BR202">
    <cfRule type="cellIs" dxfId="394" priority="80" operator="equal">
      <formula>"D"</formula>
    </cfRule>
    <cfRule type="cellIs" dxfId="393" priority="81" operator="equal">
      <formula>"C"</formula>
    </cfRule>
    <cfRule type="cellIs" dxfId="392" priority="82" operator="equal">
      <formula>"B"</formula>
    </cfRule>
  </conditionalFormatting>
  <conditionalFormatting sqref="BS202:BY202">
    <cfRule type="cellIs" dxfId="391" priority="77" operator="equal">
      <formula>"D"</formula>
    </cfRule>
    <cfRule type="cellIs" dxfId="390" priority="78" operator="equal">
      <formula>"C"</formula>
    </cfRule>
    <cfRule type="cellIs" dxfId="389" priority="79" operator="equal">
      <formula>"B"</formula>
    </cfRule>
  </conditionalFormatting>
  <conditionalFormatting sqref="AR219:BA219">
    <cfRule type="cellIs" dxfId="388" priority="68" stopIfTrue="1" operator="equal">
      <formula>"B"</formula>
    </cfRule>
    <cfRule type="cellIs" dxfId="387" priority="69" stopIfTrue="1" operator="equal">
      <formula>"C"</formula>
    </cfRule>
    <cfRule type="cellIs" dxfId="386" priority="70" stopIfTrue="1" operator="equal">
      <formula>"D"</formula>
    </cfRule>
  </conditionalFormatting>
  <conditionalFormatting sqref="AQ219">
    <cfRule type="cellIs" dxfId="385" priority="67" operator="lessThanOrEqual">
      <formula>10</formula>
    </cfRule>
  </conditionalFormatting>
  <conditionalFormatting sqref="AP219">
    <cfRule type="cellIs" dxfId="384" priority="65" operator="notEqual">
      <formula>"60年未満"</formula>
    </cfRule>
    <cfRule type="cellIs" dxfId="383" priority="66" operator="equal">
      <formula>"60年未満"</formula>
    </cfRule>
  </conditionalFormatting>
  <conditionalFormatting sqref="AO219">
    <cfRule type="cellIs" dxfId="382" priority="64" operator="equal">
      <formula>"×"</formula>
    </cfRule>
  </conditionalFormatting>
  <conditionalFormatting sqref="CV219:CX219 DA219:DB219 DN219:DO219 DS219:DT219 CN219 DX219:DY219 CQ219:CS219">
    <cfRule type="expression" dxfId="381" priority="71">
      <formula>$CI219=CN219</formula>
    </cfRule>
  </conditionalFormatting>
  <conditionalFormatting sqref="CO219 DL219">
    <cfRule type="expression" dxfId="380" priority="72">
      <formula>AND($CN219&lt;&gt;"",$CI219=$CN219)</formula>
    </cfRule>
  </conditionalFormatting>
  <conditionalFormatting sqref="CP219 DM219">
    <cfRule type="expression" dxfId="379" priority="73">
      <formula>AND($CI219=$CN219,$CN219&lt;&gt;"")</formula>
    </cfRule>
  </conditionalFormatting>
  <conditionalFormatting sqref="DQ219:DR219 CT219:CU219">
    <cfRule type="expression" dxfId="378" priority="74">
      <formula>AND($CI219=$CS219,$CS219&lt;&gt;"")</formula>
    </cfRule>
  </conditionalFormatting>
  <conditionalFormatting sqref="DV219 CY219">
    <cfRule type="expression" dxfId="377" priority="75">
      <formula>AND($CX219&lt;&gt;"",$CI219=$CX219)</formula>
    </cfRule>
  </conditionalFormatting>
  <conditionalFormatting sqref="DW219 CZ219">
    <cfRule type="expression" dxfId="376" priority="76">
      <formula>AND($CI219=$CX219,$CX219&lt;&gt;"")</formula>
    </cfRule>
  </conditionalFormatting>
  <conditionalFormatting sqref="BI219:BK219">
    <cfRule type="cellIs" dxfId="375" priority="62" stopIfTrue="1" operator="equal">
      <formula>"修繕"</formula>
    </cfRule>
    <cfRule type="cellIs" dxfId="374" priority="63" stopIfTrue="1" operator="equal">
      <formula>"改修"</formula>
    </cfRule>
  </conditionalFormatting>
  <conditionalFormatting sqref="CT219">
    <cfRule type="expression" dxfId="373" priority="61">
      <formula>$BL219="中規模のみで残存維持"</formula>
    </cfRule>
  </conditionalFormatting>
  <conditionalFormatting sqref="BR219">
    <cfRule type="cellIs" dxfId="372" priority="58" operator="equal">
      <formula>"D"</formula>
    </cfRule>
    <cfRule type="cellIs" dxfId="371" priority="59" operator="equal">
      <formula>"C"</formula>
    </cfRule>
    <cfRule type="cellIs" dxfId="370" priority="60" operator="equal">
      <formula>"B"</formula>
    </cfRule>
  </conditionalFormatting>
  <conditionalFormatting sqref="BS219:BY219">
    <cfRule type="cellIs" dxfId="369" priority="55" operator="equal">
      <formula>"D"</formula>
    </cfRule>
    <cfRule type="cellIs" dxfId="368" priority="56" operator="equal">
      <formula>"C"</formula>
    </cfRule>
    <cfRule type="cellIs" dxfId="367" priority="57" operator="equal">
      <formula>"B"</formula>
    </cfRule>
  </conditionalFormatting>
  <conditionalFormatting sqref="BR51:BX52">
    <cfRule type="cellIs" dxfId="366" priority="52" operator="equal">
      <formula>"D"</formula>
    </cfRule>
    <cfRule type="cellIs" dxfId="365" priority="53" operator="equal">
      <formula>"C"</formula>
    </cfRule>
    <cfRule type="cellIs" dxfId="364" priority="54" operator="equal">
      <formula>"B"</formula>
    </cfRule>
  </conditionalFormatting>
  <conditionalFormatting sqref="BR30:BY30">
    <cfRule type="cellIs" dxfId="363" priority="49" operator="equal">
      <formula>"D"</formula>
    </cfRule>
    <cfRule type="cellIs" dxfId="362" priority="50" operator="equal">
      <formula>"C"</formula>
    </cfRule>
    <cfRule type="cellIs" dxfId="361" priority="51" operator="equal">
      <formula>"B"</formula>
    </cfRule>
  </conditionalFormatting>
  <conditionalFormatting sqref="BR38">
    <cfRule type="cellIs" dxfId="360" priority="46" operator="equal">
      <formula>"D"</formula>
    </cfRule>
    <cfRule type="cellIs" dxfId="359" priority="47" operator="equal">
      <formula>"C"</formula>
    </cfRule>
    <cfRule type="cellIs" dxfId="358" priority="48" operator="equal">
      <formula>"B"</formula>
    </cfRule>
  </conditionalFormatting>
  <conditionalFormatting sqref="BS38:BY38">
    <cfRule type="cellIs" dxfId="357" priority="43" operator="equal">
      <formula>"D"</formula>
    </cfRule>
    <cfRule type="cellIs" dxfId="356" priority="44" operator="equal">
      <formula>"C"</formula>
    </cfRule>
    <cfRule type="cellIs" dxfId="355" priority="45" operator="equal">
      <formula>"B"</formula>
    </cfRule>
  </conditionalFormatting>
  <conditionalFormatting sqref="BR35">
    <cfRule type="cellIs" dxfId="354" priority="22" operator="equal">
      <formula>"D"</formula>
    </cfRule>
    <cfRule type="cellIs" dxfId="353" priority="23" operator="equal">
      <formula>"C"</formula>
    </cfRule>
    <cfRule type="cellIs" dxfId="352" priority="24" operator="equal">
      <formula>"B"</formula>
    </cfRule>
  </conditionalFormatting>
  <conditionalFormatting sqref="BS35:BY35">
    <cfRule type="cellIs" dxfId="351" priority="19" operator="equal">
      <formula>"D"</formula>
    </cfRule>
    <cfRule type="cellIs" dxfId="350" priority="20" operator="equal">
      <formula>"C"</formula>
    </cfRule>
    <cfRule type="cellIs" dxfId="349" priority="21" operator="equal">
      <formula>"B"</formula>
    </cfRule>
  </conditionalFormatting>
  <conditionalFormatting sqref="BR33">
    <cfRule type="cellIs" dxfId="348" priority="34" operator="equal">
      <formula>"D"</formula>
    </cfRule>
    <cfRule type="cellIs" dxfId="347" priority="35" operator="equal">
      <formula>"C"</formula>
    </cfRule>
    <cfRule type="cellIs" dxfId="346" priority="36" operator="equal">
      <formula>"B"</formula>
    </cfRule>
  </conditionalFormatting>
  <conditionalFormatting sqref="BS33:BY33">
    <cfRule type="cellIs" dxfId="345" priority="31" operator="equal">
      <formula>"D"</formula>
    </cfRule>
    <cfRule type="cellIs" dxfId="344" priority="32" operator="equal">
      <formula>"C"</formula>
    </cfRule>
    <cfRule type="cellIs" dxfId="343" priority="33" operator="equal">
      <formula>"B"</formula>
    </cfRule>
  </conditionalFormatting>
  <conditionalFormatting sqref="BR32">
    <cfRule type="cellIs" dxfId="342" priority="28" operator="equal">
      <formula>"D"</formula>
    </cfRule>
    <cfRule type="cellIs" dxfId="341" priority="29" operator="equal">
      <formula>"C"</formula>
    </cfRule>
    <cfRule type="cellIs" dxfId="340" priority="30" operator="equal">
      <formula>"B"</formula>
    </cfRule>
  </conditionalFormatting>
  <conditionalFormatting sqref="BS32:BY32">
    <cfRule type="cellIs" dxfId="339" priority="25" operator="equal">
      <formula>"D"</formula>
    </cfRule>
    <cfRule type="cellIs" dxfId="338" priority="26" operator="equal">
      <formula>"C"</formula>
    </cfRule>
    <cfRule type="cellIs" dxfId="337" priority="27" operator="equal">
      <formula>"B"</formula>
    </cfRule>
  </conditionalFormatting>
  <conditionalFormatting sqref="BR37">
    <cfRule type="cellIs" dxfId="336" priority="16" operator="equal">
      <formula>"D"</formula>
    </cfRule>
    <cfRule type="cellIs" dxfId="335" priority="17" operator="equal">
      <formula>"C"</formula>
    </cfRule>
    <cfRule type="cellIs" dxfId="334" priority="18" operator="equal">
      <formula>"B"</formula>
    </cfRule>
  </conditionalFormatting>
  <conditionalFormatting sqref="BS37:BY37">
    <cfRule type="cellIs" dxfId="333" priority="13" operator="equal">
      <formula>"D"</formula>
    </cfRule>
    <cfRule type="cellIs" dxfId="332" priority="14" operator="equal">
      <formula>"C"</formula>
    </cfRule>
    <cfRule type="cellIs" dxfId="331" priority="15" operator="equal">
      <formula>"B"</formula>
    </cfRule>
  </conditionalFormatting>
  <conditionalFormatting sqref="BR65">
    <cfRule type="cellIs" dxfId="330" priority="10" operator="equal">
      <formula>"D"</formula>
    </cfRule>
    <cfRule type="cellIs" dxfId="329" priority="11" operator="equal">
      <formula>"C"</formula>
    </cfRule>
    <cfRule type="cellIs" dxfId="328" priority="12" operator="equal">
      <formula>"B"</formula>
    </cfRule>
  </conditionalFormatting>
  <conditionalFormatting sqref="BS65:BY65">
    <cfRule type="cellIs" dxfId="327" priority="7" operator="equal">
      <formula>"D"</formula>
    </cfRule>
    <cfRule type="cellIs" dxfId="326" priority="8" operator="equal">
      <formula>"C"</formula>
    </cfRule>
    <cfRule type="cellIs" dxfId="325" priority="9" operator="equal">
      <formula>"B"</formula>
    </cfRule>
  </conditionalFormatting>
  <conditionalFormatting sqref="BR56">
    <cfRule type="cellIs" dxfId="324" priority="4" operator="equal">
      <formula>"D"</formula>
    </cfRule>
    <cfRule type="cellIs" dxfId="323" priority="5" operator="equal">
      <formula>"C"</formula>
    </cfRule>
    <cfRule type="cellIs" dxfId="322" priority="6" operator="equal">
      <formula>"B"</formula>
    </cfRule>
  </conditionalFormatting>
  <conditionalFormatting sqref="BS56:BY56">
    <cfRule type="cellIs" dxfId="321" priority="1" operator="equal">
      <formula>"D"</formula>
    </cfRule>
    <cfRule type="cellIs" dxfId="320" priority="2" operator="equal">
      <formula>"C"</formula>
    </cfRule>
    <cfRule type="cellIs" dxfId="319" priority="3" operator="equal">
      <formula>"B"</formula>
    </cfRule>
  </conditionalFormatting>
  <dataValidations count="3">
    <dataValidation type="list" allowBlank="1" showInputMessage="1" showErrorMessage="1" sqref="BR69:BY71 BR65:BY67 BR60:BY63 BR56:BY58 BR53:BY54 BR74:BY79 BR81:BY86">
      <formula1>"A,B,C,D,-"</formula1>
    </dataValidation>
    <dataValidation type="list" allowBlank="1" showInputMessage="1" showErrorMessage="1" sqref="BR68:BY68 BR80:BY80 BR59:BY59 BR64:BY64 BR87:BY225 BR72:BY73 BR8:BY52 BR55:BY55">
      <formula1>"A,B,C,D,-,レ,〃"</formula1>
    </dataValidation>
    <dataValidation type="list" allowBlank="1" showInputMessage="1" showErrorMessage="1" sqref="CA55:CB55">
      <formula1>"①,②,③,④,⑤,⑥,複,－"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2" manualBreakCount="2">
    <brk id="164" max="1048575" man="1"/>
    <brk id="174" min="2" max="2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Q330"/>
  <sheetViews>
    <sheetView showGridLines="0" zoomScale="55" zoomScaleNormal="55" zoomScaleSheetLayoutView="40" workbookViewId="0">
      <pane ySplit="7" topLeftCell="A209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/>
  <cols>
    <col min="1" max="1" width="3.5" style="1026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673" customWidth="1" collapsed="1"/>
    <col min="12" max="12" width="14.25" style="3" bestFit="1" customWidth="1" collapsed="1"/>
    <col min="13" max="13" width="7.625" style="4" hidden="1" customWidth="1" outlineLevel="1"/>
    <col min="14" max="14" width="7.625" style="4" hidden="1" customWidth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/>
    <col min="58" max="60" width="9" style="1" hidden="1" customWidth="1" outlineLevel="3"/>
    <col min="61" max="61" width="14.875" style="1" hidden="1" customWidth="1"/>
    <col min="62" max="62" width="10" style="1" hidden="1" customWidth="1"/>
    <col min="63" max="63" width="15" style="679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71" width="10.875" style="42" customWidth="1"/>
    <col min="172" max="172" width="10.875" style="1" customWidth="1"/>
    <col min="173" max="173" width="11" style="1" customWidth="1"/>
    <col min="174" max="16384" width="11" style="1"/>
  </cols>
  <sheetData>
    <row r="1" spans="1:173" ht="32.25" customHeight="1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423</v>
      </c>
      <c r="DU1" s="84"/>
      <c r="DV1" s="565"/>
      <c r="DW1" s="565"/>
      <c r="DX1" s="628" t="s">
        <v>429</v>
      </c>
      <c r="DY1" s="1075" t="s">
        <v>37</v>
      </c>
      <c r="DZ1" s="1076"/>
      <c r="EA1" s="1076"/>
      <c r="EB1" s="1076"/>
      <c r="EC1" s="199" t="s">
        <v>414</v>
      </c>
      <c r="ED1" s="1075" t="s">
        <v>39</v>
      </c>
      <c r="EE1" s="1076"/>
      <c r="EF1" s="1076"/>
      <c r="EG1" s="1076"/>
      <c r="EH1" s="162" t="s">
        <v>431</v>
      </c>
      <c r="EI1" s="1077" t="s">
        <v>38</v>
      </c>
      <c r="EJ1" s="1078"/>
      <c r="EK1" s="1078"/>
      <c r="EL1" s="1078"/>
      <c r="EM1" s="196"/>
      <c r="EN1" s="1077" t="s">
        <v>449</v>
      </c>
      <c r="EO1" s="1078"/>
      <c r="EP1" s="1078"/>
      <c r="EQ1" s="1078"/>
      <c r="ER1" s="164" t="s">
        <v>440</v>
      </c>
      <c r="ES1" s="1" t="s">
        <v>41</v>
      </c>
      <c r="EW1" s="625" t="s">
        <v>511</v>
      </c>
      <c r="EX1" s="1063" t="s">
        <v>512</v>
      </c>
      <c r="EY1" s="1064"/>
      <c r="EZ1" s="1064"/>
      <c r="FA1" s="1064"/>
      <c r="FL1" s="1"/>
      <c r="FM1" s="1"/>
      <c r="FN1" s="1"/>
      <c r="FO1" s="1"/>
      <c r="FP1" s="258" t="s">
        <v>461</v>
      </c>
    </row>
    <row r="2" spans="1:173" ht="14.25" thickBot="1">
      <c r="I2" s="1"/>
      <c r="K2" s="674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</row>
    <row r="3" spans="1:173" ht="22.5" customHeight="1" thickBot="1">
      <c r="A3" s="1027"/>
      <c r="B3" s="489" t="s">
        <v>97</v>
      </c>
      <c r="C3" s="490"/>
      <c r="D3" s="489"/>
      <c r="E3" s="1094" t="s">
        <v>96</v>
      </c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R3" s="1094"/>
      <c r="S3" s="1094"/>
      <c r="T3" s="1094"/>
      <c r="U3" s="1094"/>
      <c r="V3" s="1095"/>
      <c r="W3" s="318"/>
      <c r="X3" s="318"/>
      <c r="Y3" s="318"/>
      <c r="Z3" s="319"/>
      <c r="AA3" s="1085" t="s">
        <v>48</v>
      </c>
      <c r="AB3" s="1086"/>
      <c r="AC3" s="1086"/>
      <c r="AD3" s="1086"/>
      <c r="AE3" s="1086"/>
      <c r="AF3" s="1086"/>
      <c r="AG3" s="1086"/>
      <c r="AH3" s="1087"/>
      <c r="AI3" s="1081" t="s">
        <v>49</v>
      </c>
      <c r="AJ3" s="1081"/>
      <c r="AK3" s="1081"/>
      <c r="AL3" s="1081"/>
      <c r="AM3" s="1081"/>
      <c r="AN3" s="1082"/>
      <c r="AO3" s="1119" t="s">
        <v>6</v>
      </c>
      <c r="AP3" s="1081"/>
      <c r="AQ3" s="1081"/>
      <c r="AR3" s="1081"/>
      <c r="AS3" s="1081"/>
      <c r="AT3" s="1081"/>
      <c r="AU3" s="1081"/>
      <c r="AV3" s="1081"/>
      <c r="AW3" s="1081"/>
      <c r="AX3" s="1082"/>
      <c r="AY3" s="1119" t="s">
        <v>43</v>
      </c>
      <c r="AZ3" s="1081"/>
      <c r="BA3" s="1081"/>
      <c r="BB3" s="1081"/>
      <c r="BC3" s="1081"/>
      <c r="BD3" s="1082"/>
      <c r="BE3" s="1119" t="s">
        <v>4</v>
      </c>
      <c r="BF3" s="1081"/>
      <c r="BG3" s="1081"/>
      <c r="BH3" s="1082"/>
      <c r="BI3" s="1119" t="s">
        <v>88</v>
      </c>
      <c r="BJ3" s="1179"/>
      <c r="BK3" s="680"/>
      <c r="BL3" s="1007"/>
      <c r="BM3" s="1007"/>
      <c r="BN3" s="1007"/>
      <c r="BO3" s="1007"/>
      <c r="BP3" s="1007"/>
      <c r="BQ3" s="1007"/>
      <c r="BR3" s="1007"/>
      <c r="BS3" s="1007"/>
      <c r="BT3" s="1007"/>
      <c r="BU3" s="1007"/>
      <c r="BV3" s="1007"/>
      <c r="BW3" s="1007"/>
      <c r="BX3" s="1007"/>
      <c r="BY3" s="1007"/>
      <c r="BZ3" s="335"/>
      <c r="CA3" s="1007"/>
      <c r="CB3" s="1007"/>
      <c r="CC3" s="1007"/>
      <c r="CD3" s="1007"/>
      <c r="CE3" s="1007"/>
      <c r="CF3" s="1160" t="s">
        <v>79</v>
      </c>
      <c r="CG3" s="1161"/>
      <c r="CH3" s="1161"/>
      <c r="CI3" s="1161"/>
      <c r="CJ3" s="1161"/>
      <c r="CK3" s="1161"/>
      <c r="CL3" s="1161"/>
      <c r="CM3" s="1161"/>
      <c r="CN3" s="1161"/>
      <c r="CO3" s="1161"/>
      <c r="CP3" s="1161"/>
      <c r="CQ3" s="1161"/>
      <c r="CR3" s="1161"/>
      <c r="CS3" s="1161"/>
      <c r="CT3" s="1161"/>
      <c r="CU3" s="1161"/>
      <c r="CV3" s="1161"/>
      <c r="CW3" s="1161"/>
      <c r="CX3" s="1161"/>
      <c r="CY3" s="1162"/>
      <c r="CZ3" s="1160" t="s">
        <v>87</v>
      </c>
      <c r="DA3" s="1161"/>
      <c r="DB3" s="1161"/>
      <c r="DC3" s="1161"/>
      <c r="DD3" s="1161"/>
      <c r="DE3" s="1161"/>
      <c r="DF3" s="1161"/>
      <c r="DG3" s="1161"/>
      <c r="DH3" s="1161"/>
      <c r="DI3" s="1161"/>
      <c r="DJ3" s="1161"/>
      <c r="DK3" s="1161"/>
      <c r="DL3" s="1161"/>
      <c r="DM3" s="1161"/>
      <c r="DN3" s="1161"/>
      <c r="DO3" s="1161"/>
      <c r="DP3" s="1161"/>
      <c r="DQ3" s="1161"/>
      <c r="DR3" s="1161"/>
      <c r="DS3" s="1161"/>
      <c r="DT3" s="1161"/>
      <c r="DU3" s="1161"/>
      <c r="DV3" s="1161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81" t="s">
        <v>99</v>
      </c>
      <c r="EM3" s="1081"/>
      <c r="EN3" s="1081"/>
      <c r="EO3" s="1081"/>
      <c r="EP3" s="1081"/>
      <c r="EQ3" s="1081"/>
      <c r="ER3" s="1081"/>
      <c r="ES3" s="1081"/>
      <c r="ET3" s="1081"/>
      <c r="EU3" s="1081"/>
      <c r="EV3" s="1081"/>
      <c r="EW3" s="1081"/>
      <c r="EX3" s="1081"/>
      <c r="EY3" s="1081"/>
      <c r="EZ3" s="1081"/>
      <c r="FA3" s="1081"/>
      <c r="FB3" s="1081"/>
      <c r="FC3" s="1081"/>
      <c r="FD3" s="1081"/>
      <c r="FE3" s="1081"/>
      <c r="FF3" s="321"/>
      <c r="FG3" s="321"/>
      <c r="FH3" s="321"/>
      <c r="FI3" s="321"/>
      <c r="FJ3" s="321"/>
      <c r="FK3" s="322"/>
      <c r="FM3" s="1333" t="s">
        <v>658</v>
      </c>
      <c r="FN3" s="1334"/>
      <c r="FO3" s="1335"/>
    </row>
    <row r="4" spans="1:173" s="13" customFormat="1" ht="22.5" customHeight="1" thickBot="1">
      <c r="A4" s="1027"/>
      <c r="B4" s="491">
        <v>2015</v>
      </c>
      <c r="C4" s="492"/>
      <c r="D4" s="491"/>
      <c r="E4" s="1096"/>
      <c r="F4" s="1096"/>
      <c r="G4" s="1096"/>
      <c r="H4" s="1096"/>
      <c r="I4" s="1096"/>
      <c r="J4" s="1096"/>
      <c r="K4" s="1096"/>
      <c r="L4" s="1096"/>
      <c r="M4" s="1096"/>
      <c r="N4" s="1096"/>
      <c r="O4" s="1096"/>
      <c r="P4" s="1096"/>
      <c r="Q4" s="1096"/>
      <c r="R4" s="1096"/>
      <c r="S4" s="1096"/>
      <c r="T4" s="1096"/>
      <c r="U4" s="1096"/>
      <c r="V4" s="1097"/>
      <c r="W4" s="336"/>
      <c r="X4" s="336"/>
      <c r="Y4" s="336"/>
      <c r="Z4" s="337"/>
      <c r="AA4" s="1088"/>
      <c r="AB4" s="1089"/>
      <c r="AC4" s="1089"/>
      <c r="AD4" s="1089"/>
      <c r="AE4" s="1089"/>
      <c r="AF4" s="1089"/>
      <c r="AG4" s="1089"/>
      <c r="AH4" s="1090"/>
      <c r="AI4" s="1083"/>
      <c r="AJ4" s="1083"/>
      <c r="AK4" s="1083"/>
      <c r="AL4" s="1083"/>
      <c r="AM4" s="1083"/>
      <c r="AN4" s="1084"/>
      <c r="AO4" s="1120"/>
      <c r="AP4" s="1083"/>
      <c r="AQ4" s="1083"/>
      <c r="AR4" s="1083"/>
      <c r="AS4" s="1083"/>
      <c r="AT4" s="1083"/>
      <c r="AU4" s="1083"/>
      <c r="AV4" s="1083"/>
      <c r="AW4" s="1083"/>
      <c r="AX4" s="1084"/>
      <c r="AY4" s="1120"/>
      <c r="AZ4" s="1083"/>
      <c r="BA4" s="1083"/>
      <c r="BB4" s="1083"/>
      <c r="BC4" s="1083"/>
      <c r="BD4" s="1084"/>
      <c r="BE4" s="1120"/>
      <c r="BF4" s="1083"/>
      <c r="BG4" s="1083"/>
      <c r="BH4" s="1084"/>
      <c r="BI4" s="1120"/>
      <c r="BJ4" s="1180"/>
      <c r="BK4" s="681"/>
      <c r="BL4" s="1008"/>
      <c r="BM4" s="323" t="s">
        <v>6</v>
      </c>
      <c r="BN4" s="1008"/>
      <c r="BO4" s="1325" t="s">
        <v>510</v>
      </c>
      <c r="BP4" s="1325"/>
      <c r="BQ4" s="1325"/>
      <c r="BR4" s="1325"/>
      <c r="BS4" s="1325"/>
      <c r="BT4" s="1325"/>
      <c r="BU4" s="1325"/>
      <c r="BV4" s="1325"/>
      <c r="BW4" s="1019"/>
      <c r="BX4" s="1020"/>
      <c r="BY4" s="1009"/>
      <c r="BZ4" s="338"/>
      <c r="CA4" s="1219" t="s">
        <v>123</v>
      </c>
      <c r="CB4" s="1219"/>
      <c r="CC4" s="1220"/>
      <c r="CD4" s="1111" t="s">
        <v>127</v>
      </c>
      <c r="CE4" s="1112"/>
      <c r="CF4" s="1157" t="s">
        <v>57</v>
      </c>
      <c r="CG4" s="1158"/>
      <c r="CH4" s="1158"/>
      <c r="CI4" s="1158"/>
      <c r="CJ4" s="1159"/>
      <c r="CK4" s="1154" t="s">
        <v>38</v>
      </c>
      <c r="CL4" s="1155"/>
      <c r="CM4" s="1155"/>
      <c r="CN4" s="1155"/>
      <c r="CO4" s="1156"/>
      <c r="CP4" s="1163" t="s">
        <v>39</v>
      </c>
      <c r="CQ4" s="1164"/>
      <c r="CR4" s="1164"/>
      <c r="CS4" s="1164"/>
      <c r="CT4" s="1165"/>
      <c r="CU4" s="1167" t="s">
        <v>41</v>
      </c>
      <c r="CV4" s="1168"/>
      <c r="CW4" s="1168"/>
      <c r="CX4" s="1168"/>
      <c r="CY4" s="1169"/>
      <c r="CZ4" s="1170" t="s">
        <v>37</v>
      </c>
      <c r="DA4" s="1171"/>
      <c r="DB4" s="1171"/>
      <c r="DC4" s="1171"/>
      <c r="DD4" s="1171"/>
      <c r="DE4" s="1171"/>
      <c r="DF4" s="1171"/>
      <c r="DG4" s="1172"/>
      <c r="DH4" s="1011" t="s">
        <v>86</v>
      </c>
      <c r="DI4" s="1155" t="s">
        <v>38</v>
      </c>
      <c r="DJ4" s="1155"/>
      <c r="DK4" s="1155"/>
      <c r="DL4" s="1156"/>
      <c r="DM4" s="1012" t="s">
        <v>86</v>
      </c>
      <c r="DN4" s="1164" t="s">
        <v>39</v>
      </c>
      <c r="DO4" s="1164"/>
      <c r="DP4" s="1164"/>
      <c r="DQ4" s="1165"/>
      <c r="DR4" s="1013" t="s">
        <v>86</v>
      </c>
      <c r="DS4" s="1166" t="s">
        <v>41</v>
      </c>
      <c r="DT4" s="1166"/>
      <c r="DU4" s="1166"/>
      <c r="DV4" s="1166"/>
      <c r="DW4" s="328"/>
      <c r="DX4" s="905"/>
      <c r="DY4" s="875"/>
      <c r="DZ4" s="875"/>
      <c r="EA4" s="87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1332"/>
      <c r="EM4" s="1332"/>
      <c r="EN4" s="1332"/>
      <c r="EO4" s="1332"/>
      <c r="EP4" s="1332"/>
      <c r="EQ4" s="1332"/>
      <c r="ER4" s="1332"/>
      <c r="ES4" s="1332"/>
      <c r="ET4" s="1332"/>
      <c r="EU4" s="1332"/>
      <c r="EV4" s="1332"/>
      <c r="EW4" s="1332"/>
      <c r="EX4" s="1332"/>
      <c r="EY4" s="1332"/>
      <c r="EZ4" s="1332"/>
      <c r="FA4" s="1332"/>
      <c r="FB4" s="1332"/>
      <c r="FC4" s="1332"/>
      <c r="FD4" s="1332"/>
      <c r="FE4" s="1332"/>
      <c r="FF4" s="875"/>
      <c r="FG4" s="875"/>
      <c r="FH4" s="875"/>
      <c r="FI4" s="875"/>
      <c r="FJ4" s="875"/>
      <c r="FK4" s="906"/>
      <c r="FL4" s="29"/>
      <c r="FM4" s="1336"/>
      <c r="FN4" s="1337"/>
      <c r="FO4" s="1338"/>
    </row>
    <row r="5" spans="1:173" s="13" customFormat="1" ht="45" customHeight="1" thickBot="1">
      <c r="A5" s="1027"/>
      <c r="B5" s="1127" t="s">
        <v>8</v>
      </c>
      <c r="C5" s="1128"/>
      <c r="D5" s="1133" t="s">
        <v>9</v>
      </c>
      <c r="E5" s="1113" t="s">
        <v>10</v>
      </c>
      <c r="F5" s="1113" t="s">
        <v>56</v>
      </c>
      <c r="G5" s="1139" t="s">
        <v>95</v>
      </c>
      <c r="H5" s="1136" t="s">
        <v>11</v>
      </c>
      <c r="I5" s="1121" t="s">
        <v>12</v>
      </c>
      <c r="J5" s="1121"/>
      <c r="K5" s="1146" t="s">
        <v>464</v>
      </c>
      <c r="L5" s="1113" t="s">
        <v>13</v>
      </c>
      <c r="M5" s="1105" t="s">
        <v>14</v>
      </c>
      <c r="N5" s="1098" t="s">
        <v>67</v>
      </c>
      <c r="O5" s="1136" t="s">
        <v>117</v>
      </c>
      <c r="P5" s="1136"/>
      <c r="Q5" s="1136"/>
      <c r="R5" s="1143" t="s">
        <v>121</v>
      </c>
      <c r="S5" s="1143"/>
      <c r="T5" s="1143"/>
      <c r="U5" s="1105" t="s">
        <v>15</v>
      </c>
      <c r="V5" s="1105" t="s">
        <v>16</v>
      </c>
      <c r="W5" s="1105" t="s">
        <v>17</v>
      </c>
      <c r="X5" s="1105" t="s">
        <v>18</v>
      </c>
      <c r="Y5" s="1105" t="s">
        <v>94</v>
      </c>
      <c r="Z5" s="1091" t="s">
        <v>76</v>
      </c>
      <c r="AA5" s="1108" t="s">
        <v>45</v>
      </c>
      <c r="AB5" s="1091" t="s">
        <v>77</v>
      </c>
      <c r="AC5" s="1123" t="s">
        <v>113</v>
      </c>
      <c r="AD5" s="1123"/>
      <c r="AE5" s="1123" t="s">
        <v>54</v>
      </c>
      <c r="AF5" s="1123"/>
      <c r="AG5" s="1101" t="s">
        <v>46</v>
      </c>
      <c r="AH5" s="1101" t="s">
        <v>47</v>
      </c>
      <c r="AI5" s="1123" t="s">
        <v>66</v>
      </c>
      <c r="AJ5" s="1123"/>
      <c r="AK5" s="1123"/>
      <c r="AL5" s="1123"/>
      <c r="AM5" s="1091" t="s">
        <v>60</v>
      </c>
      <c r="AN5" s="1091" t="s">
        <v>61</v>
      </c>
      <c r="AO5" s="1105" t="s">
        <v>21</v>
      </c>
      <c r="AP5" s="1105" t="s">
        <v>22</v>
      </c>
      <c r="AQ5" s="1105" t="s">
        <v>23</v>
      </c>
      <c r="AR5" s="1105" t="s">
        <v>24</v>
      </c>
      <c r="AS5" s="1105" t="s">
        <v>25</v>
      </c>
      <c r="AT5" s="1105" t="s">
        <v>26</v>
      </c>
      <c r="AU5" s="1105" t="s">
        <v>27</v>
      </c>
      <c r="AV5" s="1105" t="s">
        <v>28</v>
      </c>
      <c r="AW5" s="1105" t="s">
        <v>29</v>
      </c>
      <c r="AX5" s="1105" t="s">
        <v>30</v>
      </c>
      <c r="AY5" s="1098" t="s">
        <v>44</v>
      </c>
      <c r="AZ5" s="1136" t="s">
        <v>19</v>
      </c>
      <c r="BA5" s="1113" t="s">
        <v>20</v>
      </c>
      <c r="BB5" s="1113" t="s">
        <v>7</v>
      </c>
      <c r="BC5" s="1113" t="s">
        <v>31</v>
      </c>
      <c r="BD5" s="1105" t="s">
        <v>36</v>
      </c>
      <c r="BE5" s="1113" t="s">
        <v>32</v>
      </c>
      <c r="BF5" s="1105" t="s">
        <v>33</v>
      </c>
      <c r="BG5" s="1105" t="s">
        <v>34</v>
      </c>
      <c r="BH5" s="1105" t="s">
        <v>35</v>
      </c>
      <c r="BI5" s="1098" t="s">
        <v>89</v>
      </c>
      <c r="BJ5" s="1098" t="s">
        <v>93</v>
      </c>
      <c r="BK5" s="1326" t="s">
        <v>14</v>
      </c>
      <c r="BL5" s="1098" t="s">
        <v>444</v>
      </c>
      <c r="BM5" s="1004" t="s">
        <v>404</v>
      </c>
      <c r="BN5" s="692" t="s">
        <v>469</v>
      </c>
      <c r="BO5" s="1113" t="s">
        <v>21</v>
      </c>
      <c r="BP5" s="1113" t="s">
        <v>22</v>
      </c>
      <c r="BQ5" s="1113" t="s">
        <v>23</v>
      </c>
      <c r="BR5" s="1113" t="s">
        <v>405</v>
      </c>
      <c r="BS5" s="1113" t="s">
        <v>25</v>
      </c>
      <c r="BT5" s="1113" t="s">
        <v>406</v>
      </c>
      <c r="BU5" s="1113" t="s">
        <v>28</v>
      </c>
      <c r="BV5" s="1113" t="s">
        <v>407</v>
      </c>
      <c r="BW5" s="1004" t="s">
        <v>403</v>
      </c>
      <c r="BX5" s="1286" t="s">
        <v>466</v>
      </c>
      <c r="BY5" s="1286" t="s">
        <v>467</v>
      </c>
      <c r="BZ5" s="1116" t="s">
        <v>445</v>
      </c>
      <c r="CA5" s="1313" t="s">
        <v>124</v>
      </c>
      <c r="CB5" s="1237" t="s">
        <v>125</v>
      </c>
      <c r="CC5" s="1237" t="s">
        <v>122</v>
      </c>
      <c r="CD5" s="1231" t="s">
        <v>92</v>
      </c>
      <c r="CE5" s="1234" t="s">
        <v>122</v>
      </c>
      <c r="CF5" s="1124" t="s">
        <v>92</v>
      </c>
      <c r="CG5" s="1301" t="s">
        <v>81</v>
      </c>
      <c r="CH5" s="1316" t="s">
        <v>90</v>
      </c>
      <c r="CI5" s="1251" t="s">
        <v>80</v>
      </c>
      <c r="CJ5" s="1254" t="s">
        <v>82</v>
      </c>
      <c r="CK5" s="1280" t="s">
        <v>92</v>
      </c>
      <c r="CL5" s="1181" t="s">
        <v>81</v>
      </c>
      <c r="CM5" s="1257" t="s">
        <v>90</v>
      </c>
      <c r="CN5" s="1283" t="s">
        <v>80</v>
      </c>
      <c r="CO5" s="1248" t="s">
        <v>82</v>
      </c>
      <c r="CP5" s="1173" t="s">
        <v>92</v>
      </c>
      <c r="CQ5" s="1263" t="s">
        <v>81</v>
      </c>
      <c r="CR5" s="1260" t="s">
        <v>90</v>
      </c>
      <c r="CS5" s="1210" t="s">
        <v>80</v>
      </c>
      <c r="CT5" s="1268" t="s">
        <v>82</v>
      </c>
      <c r="CU5" s="1274" t="s">
        <v>92</v>
      </c>
      <c r="CV5" s="1216" t="s">
        <v>81</v>
      </c>
      <c r="CW5" s="1271" t="s">
        <v>90</v>
      </c>
      <c r="CX5" s="1176" t="s">
        <v>80</v>
      </c>
      <c r="CY5" s="1223" t="s">
        <v>82</v>
      </c>
      <c r="CZ5" s="1304" t="s">
        <v>92</v>
      </c>
      <c r="DA5" s="1226" t="s">
        <v>85</v>
      </c>
      <c r="DB5" s="1240" t="s">
        <v>84</v>
      </c>
      <c r="DC5" s="1240" t="s">
        <v>83</v>
      </c>
      <c r="DD5" s="1240" t="s">
        <v>81</v>
      </c>
      <c r="DE5" s="1243" t="s">
        <v>90</v>
      </c>
      <c r="DF5" s="1226" t="s">
        <v>80</v>
      </c>
      <c r="DG5" s="1310" t="s">
        <v>82</v>
      </c>
      <c r="DH5" s="1307" t="s">
        <v>92</v>
      </c>
      <c r="DI5" s="1181" t="s">
        <v>81</v>
      </c>
      <c r="DJ5" s="1257" t="s">
        <v>90</v>
      </c>
      <c r="DK5" s="1283" t="s">
        <v>80</v>
      </c>
      <c r="DL5" s="1248" t="s">
        <v>82</v>
      </c>
      <c r="DM5" s="1173" t="s">
        <v>92</v>
      </c>
      <c r="DN5" s="1263" t="s">
        <v>81</v>
      </c>
      <c r="DO5" s="1260" t="s">
        <v>90</v>
      </c>
      <c r="DP5" s="1210" t="s">
        <v>80</v>
      </c>
      <c r="DQ5" s="1268" t="s">
        <v>82</v>
      </c>
      <c r="DR5" s="1298" t="s">
        <v>92</v>
      </c>
      <c r="DS5" s="1213" t="s">
        <v>81</v>
      </c>
      <c r="DT5" s="1289" t="s">
        <v>90</v>
      </c>
      <c r="DU5" s="1292" t="s">
        <v>80</v>
      </c>
      <c r="DV5" s="1295" t="s">
        <v>82</v>
      </c>
      <c r="DW5" s="502">
        <f>2015-B4</f>
        <v>0</v>
      </c>
      <c r="DX5" s="479">
        <f>DW5+1</f>
        <v>1</v>
      </c>
      <c r="DY5" s="480">
        <f t="shared" ref="DY5:EN6" si="0">DX5+1</f>
        <v>2</v>
      </c>
      <c r="DZ5" s="480">
        <f t="shared" si="0"/>
        <v>3</v>
      </c>
      <c r="EA5" s="480">
        <f>DZ5+1</f>
        <v>4</v>
      </c>
      <c r="EB5" s="707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ref="EO5:FD6" si="1">EN5+1</f>
        <v>18</v>
      </c>
      <c r="EP5" s="480">
        <f t="shared" si="1"/>
        <v>19</v>
      </c>
      <c r="EQ5" s="481">
        <f t="shared" si="1"/>
        <v>20</v>
      </c>
      <c r="ER5" s="482">
        <f t="shared" si="1"/>
        <v>21</v>
      </c>
      <c r="ES5" s="480">
        <f t="shared" si="1"/>
        <v>22</v>
      </c>
      <c r="ET5" s="480">
        <f t="shared" si="1"/>
        <v>23</v>
      </c>
      <c r="EU5" s="480">
        <f t="shared" si="1"/>
        <v>24</v>
      </c>
      <c r="EV5" s="481">
        <f t="shared" si="1"/>
        <v>25</v>
      </c>
      <c r="EW5" s="482">
        <f t="shared" si="1"/>
        <v>26</v>
      </c>
      <c r="EX5" s="480">
        <f t="shared" si="1"/>
        <v>27</v>
      </c>
      <c r="EY5" s="480">
        <f t="shared" si="1"/>
        <v>28</v>
      </c>
      <c r="EZ5" s="480">
        <f t="shared" si="1"/>
        <v>29</v>
      </c>
      <c r="FA5" s="481">
        <f t="shared" si="1"/>
        <v>30</v>
      </c>
      <c r="FB5" s="482">
        <f t="shared" si="1"/>
        <v>31</v>
      </c>
      <c r="FC5" s="480">
        <f t="shared" si="1"/>
        <v>32</v>
      </c>
      <c r="FD5" s="480">
        <f t="shared" si="1"/>
        <v>33</v>
      </c>
      <c r="FE5" s="480">
        <f t="shared" ref="FE5:FK6" si="2">FD5+1</f>
        <v>34</v>
      </c>
      <c r="FF5" s="481">
        <f t="shared" si="2"/>
        <v>35</v>
      </c>
      <c r="FG5" s="538">
        <f t="shared" si="2"/>
        <v>36</v>
      </c>
      <c r="FH5" s="480">
        <f t="shared" si="2"/>
        <v>37</v>
      </c>
      <c r="FI5" s="480">
        <f t="shared" si="2"/>
        <v>38</v>
      </c>
      <c r="FJ5" s="480">
        <f t="shared" si="2"/>
        <v>39</v>
      </c>
      <c r="FK5" s="518">
        <f t="shared" si="2"/>
        <v>40</v>
      </c>
      <c r="FL5" s="29"/>
      <c r="FM5" s="1339"/>
      <c r="FN5" s="1340"/>
      <c r="FO5" s="1341"/>
    </row>
    <row r="6" spans="1:173" s="13" customFormat="1" ht="56.25" customHeight="1">
      <c r="A6" s="1027"/>
      <c r="B6" s="1129"/>
      <c r="C6" s="1130"/>
      <c r="D6" s="1134"/>
      <c r="E6" s="1114"/>
      <c r="F6" s="1114"/>
      <c r="G6" s="1140"/>
      <c r="H6" s="1137"/>
      <c r="I6" s="1122"/>
      <c r="J6" s="1122"/>
      <c r="K6" s="1147"/>
      <c r="L6" s="1114"/>
      <c r="M6" s="1106"/>
      <c r="N6" s="1099"/>
      <c r="O6" s="1142" t="s">
        <v>114</v>
      </c>
      <c r="P6" s="1142" t="s">
        <v>115</v>
      </c>
      <c r="Q6" s="1142" t="s">
        <v>116</v>
      </c>
      <c r="R6" s="1144" t="s">
        <v>21</v>
      </c>
      <c r="S6" s="1144" t="s">
        <v>22</v>
      </c>
      <c r="T6" s="1144" t="s">
        <v>120</v>
      </c>
      <c r="U6" s="1106"/>
      <c r="V6" s="1106"/>
      <c r="W6" s="1106"/>
      <c r="X6" s="1106"/>
      <c r="Y6" s="1106"/>
      <c r="Z6" s="1092"/>
      <c r="AA6" s="1109"/>
      <c r="AB6" s="1092"/>
      <c r="AC6" s="1104" t="s">
        <v>62</v>
      </c>
      <c r="AD6" s="1104" t="s">
        <v>63</v>
      </c>
      <c r="AE6" s="1104" t="s">
        <v>64</v>
      </c>
      <c r="AF6" s="1104" t="s">
        <v>65</v>
      </c>
      <c r="AG6" s="1102"/>
      <c r="AH6" s="1102"/>
      <c r="AI6" s="1104" t="s">
        <v>51</v>
      </c>
      <c r="AJ6" s="1104" t="s">
        <v>52</v>
      </c>
      <c r="AK6" s="1104" t="s">
        <v>50</v>
      </c>
      <c r="AL6" s="1104" t="s">
        <v>53</v>
      </c>
      <c r="AM6" s="1092"/>
      <c r="AN6" s="1092"/>
      <c r="AO6" s="1106"/>
      <c r="AP6" s="1106"/>
      <c r="AQ6" s="1106"/>
      <c r="AR6" s="1106"/>
      <c r="AS6" s="1106"/>
      <c r="AT6" s="1106"/>
      <c r="AU6" s="1106"/>
      <c r="AV6" s="1106"/>
      <c r="AW6" s="1106"/>
      <c r="AX6" s="1106"/>
      <c r="AY6" s="1099"/>
      <c r="AZ6" s="1137"/>
      <c r="BA6" s="1114"/>
      <c r="BB6" s="1114"/>
      <c r="BC6" s="1114"/>
      <c r="BD6" s="1106"/>
      <c r="BE6" s="1114"/>
      <c r="BF6" s="1106"/>
      <c r="BG6" s="1106"/>
      <c r="BH6" s="1106"/>
      <c r="BI6" s="1099"/>
      <c r="BJ6" s="1099"/>
      <c r="BK6" s="1327"/>
      <c r="BL6" s="1099"/>
      <c r="BM6" s="1005"/>
      <c r="BN6" s="1099" t="s">
        <v>443</v>
      </c>
      <c r="BO6" s="1114"/>
      <c r="BP6" s="1114"/>
      <c r="BQ6" s="1114"/>
      <c r="BR6" s="1114"/>
      <c r="BS6" s="1114"/>
      <c r="BT6" s="1114"/>
      <c r="BU6" s="1114"/>
      <c r="BV6" s="1114"/>
      <c r="BW6" s="1005"/>
      <c r="BX6" s="1287"/>
      <c r="BY6" s="1287"/>
      <c r="BZ6" s="1117"/>
      <c r="CA6" s="1314"/>
      <c r="CB6" s="1238"/>
      <c r="CC6" s="1238"/>
      <c r="CD6" s="1232"/>
      <c r="CE6" s="1235"/>
      <c r="CF6" s="1125"/>
      <c r="CG6" s="1302"/>
      <c r="CH6" s="1317"/>
      <c r="CI6" s="1252"/>
      <c r="CJ6" s="1255"/>
      <c r="CK6" s="1281"/>
      <c r="CL6" s="1182"/>
      <c r="CM6" s="1258"/>
      <c r="CN6" s="1284"/>
      <c r="CO6" s="1249"/>
      <c r="CP6" s="1174"/>
      <c r="CQ6" s="1264"/>
      <c r="CR6" s="1261"/>
      <c r="CS6" s="1211"/>
      <c r="CT6" s="1269"/>
      <c r="CU6" s="1275"/>
      <c r="CV6" s="1217"/>
      <c r="CW6" s="1272"/>
      <c r="CX6" s="1177"/>
      <c r="CY6" s="1224"/>
      <c r="CZ6" s="1305"/>
      <c r="DA6" s="1227"/>
      <c r="DB6" s="1241"/>
      <c r="DC6" s="1241"/>
      <c r="DD6" s="1241"/>
      <c r="DE6" s="1244"/>
      <c r="DF6" s="1227"/>
      <c r="DG6" s="1311"/>
      <c r="DH6" s="1308"/>
      <c r="DI6" s="1182"/>
      <c r="DJ6" s="1258"/>
      <c r="DK6" s="1284"/>
      <c r="DL6" s="1249"/>
      <c r="DM6" s="1174"/>
      <c r="DN6" s="1264"/>
      <c r="DO6" s="1261"/>
      <c r="DP6" s="1211"/>
      <c r="DQ6" s="1269"/>
      <c r="DR6" s="1299"/>
      <c r="DS6" s="1214"/>
      <c r="DT6" s="1290"/>
      <c r="DU6" s="1293"/>
      <c r="DV6" s="1296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708">
        <f t="shared" si="0"/>
        <v>2020</v>
      </c>
      <c r="EC6" s="486">
        <f t="shared" si="0"/>
        <v>2021</v>
      </c>
      <c r="ED6" s="484">
        <f t="shared" si="0"/>
        <v>2022</v>
      </c>
      <c r="EE6" s="484">
        <f t="shared" si="0"/>
        <v>2023</v>
      </c>
      <c r="EF6" s="484">
        <f t="shared" si="0"/>
        <v>2024</v>
      </c>
      <c r="EG6" s="485">
        <f t="shared" si="0"/>
        <v>2025</v>
      </c>
      <c r="EH6" s="486">
        <f t="shared" si="0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1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1"/>
        <v>2037</v>
      </c>
      <c r="ET6" s="484">
        <f t="shared" si="1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1"/>
        <v>2042</v>
      </c>
      <c r="EY6" s="484">
        <f t="shared" si="1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1"/>
        <v>2047</v>
      </c>
      <c r="FD6" s="484">
        <f t="shared" si="1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2"/>
        <v>2052</v>
      </c>
      <c r="FI6" s="484">
        <f t="shared" si="2"/>
        <v>2053</v>
      </c>
      <c r="FJ6" s="484">
        <f>FI6+1</f>
        <v>2054</v>
      </c>
      <c r="FK6" s="519">
        <f>FJ6+1</f>
        <v>2055</v>
      </c>
      <c r="FL6" s="29"/>
      <c r="FM6" s="1030" t="s">
        <v>636</v>
      </c>
      <c r="FN6" s="1030" t="s">
        <v>637</v>
      </c>
      <c r="FO6" s="1030" t="s">
        <v>635</v>
      </c>
    </row>
    <row r="7" spans="1:173" s="13" customFormat="1" ht="56.25" customHeight="1" thickBot="1">
      <c r="A7" s="1028"/>
      <c r="B7" s="1131"/>
      <c r="C7" s="1132"/>
      <c r="D7" s="1135"/>
      <c r="E7" s="1115"/>
      <c r="F7" s="1115"/>
      <c r="G7" s="1141"/>
      <c r="H7" s="1138"/>
      <c r="I7" s="331" t="s">
        <v>59</v>
      </c>
      <c r="J7" s="331" t="s">
        <v>98</v>
      </c>
      <c r="K7" s="612" t="s">
        <v>465</v>
      </c>
      <c r="L7" s="1115"/>
      <c r="M7" s="1107"/>
      <c r="N7" s="1100"/>
      <c r="O7" s="1141"/>
      <c r="P7" s="1141"/>
      <c r="Q7" s="1141"/>
      <c r="R7" s="1145"/>
      <c r="S7" s="1145"/>
      <c r="T7" s="1145"/>
      <c r="U7" s="1107"/>
      <c r="V7" s="1107"/>
      <c r="W7" s="1107"/>
      <c r="X7" s="1107"/>
      <c r="Y7" s="1107"/>
      <c r="Z7" s="1093"/>
      <c r="AA7" s="1110"/>
      <c r="AB7" s="1093"/>
      <c r="AC7" s="1103"/>
      <c r="AD7" s="1103"/>
      <c r="AE7" s="1103"/>
      <c r="AF7" s="1103"/>
      <c r="AG7" s="1103"/>
      <c r="AH7" s="1103"/>
      <c r="AI7" s="1103"/>
      <c r="AJ7" s="1103"/>
      <c r="AK7" s="1103"/>
      <c r="AL7" s="1103"/>
      <c r="AM7" s="1093"/>
      <c r="AN7" s="1093"/>
      <c r="AO7" s="1107"/>
      <c r="AP7" s="1107"/>
      <c r="AQ7" s="1107"/>
      <c r="AR7" s="1107"/>
      <c r="AS7" s="1107"/>
      <c r="AT7" s="1107"/>
      <c r="AU7" s="1107"/>
      <c r="AV7" s="1107"/>
      <c r="AW7" s="1107"/>
      <c r="AX7" s="1107"/>
      <c r="AY7" s="1100"/>
      <c r="AZ7" s="1138"/>
      <c r="BA7" s="1115"/>
      <c r="BB7" s="1115"/>
      <c r="BC7" s="1115"/>
      <c r="BD7" s="1107"/>
      <c r="BE7" s="1115"/>
      <c r="BF7" s="1107"/>
      <c r="BG7" s="1107"/>
      <c r="BH7" s="1107"/>
      <c r="BI7" s="1100"/>
      <c r="BJ7" s="1100"/>
      <c r="BK7" s="1328"/>
      <c r="BL7" s="1100"/>
      <c r="BM7" s="1006"/>
      <c r="BN7" s="1100"/>
      <c r="BO7" s="1115"/>
      <c r="BP7" s="1115"/>
      <c r="BQ7" s="1115"/>
      <c r="BR7" s="1115"/>
      <c r="BS7" s="1115"/>
      <c r="BT7" s="1115"/>
      <c r="BU7" s="1115"/>
      <c r="BV7" s="1115"/>
      <c r="BW7" s="1006"/>
      <c r="BX7" s="1288"/>
      <c r="BY7" s="1288"/>
      <c r="BZ7" s="1118"/>
      <c r="CA7" s="1315"/>
      <c r="CB7" s="1239"/>
      <c r="CC7" s="1239"/>
      <c r="CD7" s="1233"/>
      <c r="CE7" s="1236"/>
      <c r="CF7" s="1126"/>
      <c r="CG7" s="1303"/>
      <c r="CH7" s="1318"/>
      <c r="CI7" s="1253"/>
      <c r="CJ7" s="1256"/>
      <c r="CK7" s="1282"/>
      <c r="CL7" s="1183"/>
      <c r="CM7" s="1259"/>
      <c r="CN7" s="1285"/>
      <c r="CO7" s="1250"/>
      <c r="CP7" s="1175"/>
      <c r="CQ7" s="1265"/>
      <c r="CR7" s="1262"/>
      <c r="CS7" s="1212"/>
      <c r="CT7" s="1270"/>
      <c r="CU7" s="1276"/>
      <c r="CV7" s="1218"/>
      <c r="CW7" s="1273"/>
      <c r="CX7" s="1178"/>
      <c r="CY7" s="1225"/>
      <c r="CZ7" s="1306"/>
      <c r="DA7" s="1228"/>
      <c r="DB7" s="1242"/>
      <c r="DC7" s="1242"/>
      <c r="DD7" s="1242"/>
      <c r="DE7" s="1245"/>
      <c r="DF7" s="1228"/>
      <c r="DG7" s="1312"/>
      <c r="DH7" s="1309"/>
      <c r="DI7" s="1183"/>
      <c r="DJ7" s="1259"/>
      <c r="DK7" s="1285"/>
      <c r="DL7" s="1250"/>
      <c r="DM7" s="1175"/>
      <c r="DN7" s="1265"/>
      <c r="DO7" s="1262"/>
      <c r="DP7" s="1212"/>
      <c r="DQ7" s="1270"/>
      <c r="DR7" s="1300"/>
      <c r="DS7" s="1215"/>
      <c r="DT7" s="1291"/>
      <c r="DU7" s="1294"/>
      <c r="DV7" s="1297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709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651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616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M7" s="925">
        <f>SUM(FM8:FM225)</f>
        <v>123</v>
      </c>
      <c r="FN7" s="925">
        <f>SUM(FN8:FN225)</f>
        <v>120</v>
      </c>
      <c r="FO7" s="925">
        <f>SUM(FO8:FO225)</f>
        <v>209</v>
      </c>
    </row>
    <row r="8" spans="1:173" s="13" customFormat="1" ht="22.5" customHeight="1" outlineLevel="2">
      <c r="A8" s="1031">
        <v>1</v>
      </c>
      <c r="B8" s="166"/>
      <c r="C8" s="494"/>
      <c r="D8" s="660" t="s">
        <v>655</v>
      </c>
      <c r="E8" s="667" t="s">
        <v>525</v>
      </c>
      <c r="F8" s="661" t="s">
        <v>598</v>
      </c>
      <c r="G8" s="167"/>
      <c r="H8" s="165"/>
      <c r="I8" s="662">
        <v>1981</v>
      </c>
      <c r="J8" s="167" t="str">
        <f t="shared" ref="J8" si="3">IF(OR(I8="",TYPE(I8)&lt;&gt;1),"",TEXT(DATEVALUE(I8&amp;"/1/1"),"gge"))</f>
        <v>昭56</v>
      </c>
      <c r="K8" s="665">
        <f t="shared" ref="K8:K64" si="4">2020-I8</f>
        <v>39</v>
      </c>
      <c r="L8" s="697">
        <v>678.7</v>
      </c>
      <c r="M8" s="693" t="s">
        <v>68</v>
      </c>
      <c r="N8" s="68"/>
      <c r="O8" s="168"/>
      <c r="P8" s="168"/>
      <c r="Q8" s="169"/>
      <c r="R8" s="461" t="e">
        <f t="shared" ref="R8" si="5">IF(OR(TYPE(L8)&lt;&gt;1,L8=""),"",IF(L8=0,0,ROUND(L8/(O8+P8)*1.1,0)))</f>
        <v>#DIV/0!</v>
      </c>
      <c r="S8" s="461" t="e">
        <f t="shared" ref="S8" si="6">IF(OR(TYPE(L8)&lt;&gt;1,L8=""),"",IF(L8=0,0,ROUND((L8/(O8+P8))^0.5*1.1*4*(4*O8+1)*0.7,0)))</f>
        <v>#DIV/0!</v>
      </c>
      <c r="T8" s="462" t="e">
        <f t="shared" ref="T8" si="7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8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9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 t="shared" ref="AY8:AY39" si="10">IF(AND(TYPE(B$4)=1,B$4&lt;&gt;"",TYPE(I8)=1,I8&lt;&gt;""),B$4-I8,"")</f>
        <v>34</v>
      </c>
      <c r="AZ8" s="68"/>
      <c r="BA8" s="68">
        <f t="shared" ref="BA8" si="11">IF(AY8="","",AY8+AZ8)</f>
        <v>34</v>
      </c>
      <c r="BB8" s="69" t="e">
        <f>#REF!/10</f>
        <v>#REF!</v>
      </c>
      <c r="BC8" s="146"/>
      <c r="BD8" s="465"/>
      <c r="BE8" s="466"/>
      <c r="BF8" s="174"/>
      <c r="BG8" s="175"/>
      <c r="BH8" s="467"/>
      <c r="BI8" s="465"/>
      <c r="BJ8" s="441" t="str">
        <f t="shared" ref="BJ8:BJ39" si="12">IF(OR(B$4="",AN8=""),"",AN8+B$4)</f>
        <v/>
      </c>
      <c r="BK8" s="663" t="s">
        <v>68</v>
      </c>
      <c r="BL8" s="663">
        <v>2</v>
      </c>
      <c r="BM8" s="441" t="s">
        <v>0</v>
      </c>
      <c r="BN8" s="1023" t="s">
        <v>414</v>
      </c>
      <c r="BO8" s="693" t="s">
        <v>0</v>
      </c>
      <c r="BP8" s="694" t="s">
        <v>0</v>
      </c>
      <c r="BQ8" s="694" t="s">
        <v>616</v>
      </c>
      <c r="BR8" s="694" t="s">
        <v>0</v>
      </c>
      <c r="BS8" s="693" t="s">
        <v>0</v>
      </c>
      <c r="BT8" s="693" t="s">
        <v>0</v>
      </c>
      <c r="BU8" s="693" t="s">
        <v>0</v>
      </c>
      <c r="BV8" s="694" t="s">
        <v>0</v>
      </c>
      <c r="BW8" s="441" t="s">
        <v>1</v>
      </c>
      <c r="BX8" s="695" t="s">
        <v>617</v>
      </c>
      <c r="BY8" s="696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3">IF(BI8="廃止等",BJ8,"")</f>
        <v/>
      </c>
      <c r="CE8" s="179"/>
      <c r="CF8" s="106" t="str">
        <f t="shared" ref="CF8:CF71" si="14">IF(BE8="","",IF(BE8="要躯体改修",$B$4,VALUE(LEFT(BE8,4))))</f>
        <v/>
      </c>
      <c r="CG8" s="75" t="s">
        <v>387</v>
      </c>
      <c r="CH8" s="180" t="str">
        <f t="shared" ref="CH8:CH71" si="15">IF(OR(L8="",TYPE(L8)&lt;&gt;1,$CF8=""),"",ROUND(L8*CG8,0))</f>
        <v/>
      </c>
      <c r="CI8" s="75">
        <v>1</v>
      </c>
      <c r="CJ8" s="181" t="str">
        <f t="shared" ref="CJ8" si="16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7">IF(CK8="","",CM8/CN8)</f>
        <v>#N/A</v>
      </c>
      <c r="CP8" s="107" t="e">
        <v>#N/A</v>
      </c>
      <c r="CQ8" s="75" t="e">
        <v>#N/A</v>
      </c>
      <c r="CR8" s="180" t="e">
        <f t="shared" ref="CR8:CR71" si="18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9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20">IF(OR(CZ8="",$L8="",TYPE($L8)&lt;&gt;1),"",L8*DB8)</f>
        <v/>
      </c>
      <c r="DD8" s="85" t="s">
        <v>387</v>
      </c>
      <c r="DE8" s="184" t="str">
        <f t="shared" ref="DE8" si="21">IF(OR(DC8="",TYPE(DC8)&lt;&gt;1),"",ROUND(DC8*DD8,0))</f>
        <v/>
      </c>
      <c r="DF8" s="77">
        <v>3</v>
      </c>
      <c r="DG8" s="185" t="str">
        <f t="shared" ref="DG8" si="22">IF(DE8="","",DE8/DF8)</f>
        <v/>
      </c>
      <c r="DH8" s="78" t="str">
        <f t="shared" ref="DH8" si="23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4">IF(DH8="","",DJ8/DK8)</f>
        <v/>
      </c>
      <c r="DM8" s="78" t="str">
        <f t="shared" ref="DM8" si="25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6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807"/>
      <c r="DY8" s="808"/>
      <c r="DZ8" s="767" t="s">
        <v>623</v>
      </c>
      <c r="EA8" s="809" t="s">
        <v>623</v>
      </c>
      <c r="EB8" s="842"/>
      <c r="EC8" s="744"/>
      <c r="ED8" s="745"/>
      <c r="EE8" s="745"/>
      <c r="EF8" s="745"/>
      <c r="EG8" s="746"/>
      <c r="EH8" s="744"/>
      <c r="EI8" s="745"/>
      <c r="EJ8" s="745"/>
      <c r="EK8" s="745"/>
      <c r="EL8" s="746"/>
      <c r="EM8" s="744"/>
      <c r="EN8" s="745"/>
      <c r="EO8" s="745"/>
      <c r="EP8" s="745"/>
      <c r="EQ8" s="840" t="s">
        <v>624</v>
      </c>
      <c r="ER8" s="752"/>
      <c r="ES8" s="749"/>
      <c r="ET8" s="811" t="s">
        <v>625</v>
      </c>
      <c r="EU8" s="811" t="s">
        <v>625</v>
      </c>
      <c r="EV8" s="746"/>
      <c r="EW8" s="744"/>
      <c r="EX8" s="745"/>
      <c r="EY8" s="745"/>
      <c r="EZ8" s="745"/>
      <c r="FA8" s="746"/>
      <c r="FB8" s="744"/>
      <c r="FC8" s="745"/>
      <c r="FD8" s="745"/>
      <c r="FE8" s="749"/>
      <c r="FF8" s="751"/>
      <c r="FG8" s="859"/>
      <c r="FH8" s="745"/>
      <c r="FI8" s="745"/>
      <c r="FJ8" s="745"/>
      <c r="FK8" s="907"/>
      <c r="FL8" s="210"/>
      <c r="FM8" s="688">
        <v>1</v>
      </c>
      <c r="FN8" s="688">
        <v>1</v>
      </c>
      <c r="FO8" s="688">
        <v>1</v>
      </c>
      <c r="FP8" s="43"/>
      <c r="FQ8" s="43"/>
    </row>
    <row r="9" spans="1:173" s="13" customFormat="1" ht="22.5" customHeight="1" outlineLevel="2">
      <c r="A9" s="1031">
        <v>2</v>
      </c>
      <c r="B9" s="166"/>
      <c r="C9" s="494"/>
      <c r="D9" s="660" t="s">
        <v>656</v>
      </c>
      <c r="E9" s="688" t="s">
        <v>526</v>
      </c>
      <c r="F9" s="663" t="s">
        <v>362</v>
      </c>
      <c r="G9" s="167"/>
      <c r="H9" s="165"/>
      <c r="I9" s="662">
        <v>1993</v>
      </c>
      <c r="J9" s="167" t="str">
        <f>IF(OR(I9="",TYPE(I9)&lt;&gt;1),"",TEXT(DATEVALUE(I9&amp;"/1/1"),"gge"))</f>
        <v>平5</v>
      </c>
      <c r="K9" s="665">
        <f t="shared" si="4"/>
        <v>27</v>
      </c>
      <c r="L9" s="698">
        <v>1977.8</v>
      </c>
      <c r="M9" s="693" t="s">
        <v>68</v>
      </c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 t="shared" si="10"/>
        <v>22</v>
      </c>
      <c r="AZ9" s="68"/>
      <c r="BA9" s="68">
        <f>IF(AY9="","",AY9+AZ9)</f>
        <v>22</v>
      </c>
      <c r="BB9" s="69" t="e">
        <f>#REF!/10</f>
        <v>#REF!</v>
      </c>
      <c r="BC9" s="146"/>
      <c r="BD9" s="465"/>
      <c r="BE9" s="466"/>
      <c r="BF9" s="174"/>
      <c r="BG9" s="175"/>
      <c r="BH9" s="467"/>
      <c r="BI9" s="465"/>
      <c r="BJ9" s="441" t="str">
        <f t="shared" si="12"/>
        <v/>
      </c>
      <c r="BK9" s="663" t="s">
        <v>68</v>
      </c>
      <c r="BL9" s="663">
        <v>1</v>
      </c>
      <c r="BM9" s="441" t="s">
        <v>0</v>
      </c>
      <c r="BN9" s="1023" t="s">
        <v>414</v>
      </c>
      <c r="BO9" s="694" t="s">
        <v>2</v>
      </c>
      <c r="BP9" s="694" t="s">
        <v>1</v>
      </c>
      <c r="BQ9" s="693" t="s">
        <v>1</v>
      </c>
      <c r="BR9" s="694" t="s">
        <v>2</v>
      </c>
      <c r="BS9" s="694" t="s">
        <v>1</v>
      </c>
      <c r="BT9" s="694" t="s">
        <v>1</v>
      </c>
      <c r="BU9" s="694" t="s">
        <v>2</v>
      </c>
      <c r="BV9" s="693" t="s">
        <v>0</v>
      </c>
      <c r="BW9" s="441" t="s">
        <v>1</v>
      </c>
      <c r="BX9" s="695" t="s">
        <v>468</v>
      </c>
      <c r="BY9" s="696" t="s">
        <v>618</v>
      </c>
      <c r="BZ9" s="499">
        <v>13056000</v>
      </c>
      <c r="CA9" s="192">
        <v>1</v>
      </c>
      <c r="CB9" s="177" t="s">
        <v>387</v>
      </c>
      <c r="CC9" s="178" t="str">
        <f t="shared" ref="CC9:CC25" si="27">IF(OR(N9="",CA9="",CB9="",TYPE(L9)&lt;&gt;1),"",L9*CB9)</f>
        <v/>
      </c>
      <c r="CD9" s="176" t="str">
        <f t="shared" si="13"/>
        <v/>
      </c>
      <c r="CE9" s="179"/>
      <c r="CF9" s="106" t="str">
        <f t="shared" si="14"/>
        <v/>
      </c>
      <c r="CG9" s="75" t="s">
        <v>387</v>
      </c>
      <c r="CH9" s="180" t="str">
        <f t="shared" si="15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8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9"/>
        <v/>
      </c>
      <c r="DA9" s="76" t="str">
        <f t="shared" ref="DA9:DA72" si="28">IF(N9="","",N9)</f>
        <v/>
      </c>
      <c r="DB9" s="82">
        <v>1</v>
      </c>
      <c r="DC9" s="183" t="str">
        <f t="shared" si="20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812"/>
      <c r="DY9" s="808"/>
      <c r="DZ9" s="754" t="s">
        <v>626</v>
      </c>
      <c r="EA9" s="754" t="s">
        <v>626</v>
      </c>
      <c r="EB9" s="843" t="s">
        <v>626</v>
      </c>
      <c r="EC9" s="747" t="s">
        <v>626</v>
      </c>
      <c r="ED9" s="748" t="s">
        <v>626</v>
      </c>
      <c r="EE9" s="749"/>
      <c r="EF9" s="750"/>
      <c r="EG9" s="751"/>
      <c r="EH9" s="752"/>
      <c r="EI9" s="749"/>
      <c r="EJ9" s="749"/>
      <c r="EK9" s="749"/>
      <c r="EL9" s="751"/>
      <c r="EM9" s="752"/>
      <c r="EN9" s="749"/>
      <c r="EO9" s="749"/>
      <c r="EP9" s="749"/>
      <c r="EQ9" s="751"/>
      <c r="ER9" s="752"/>
      <c r="ES9" s="749"/>
      <c r="ET9" s="749"/>
      <c r="EU9" s="749"/>
      <c r="EV9" s="830" t="s">
        <v>623</v>
      </c>
      <c r="EW9" s="885" t="s">
        <v>623</v>
      </c>
      <c r="EX9" s="767" t="s">
        <v>623</v>
      </c>
      <c r="EY9" s="767" t="s">
        <v>623</v>
      </c>
      <c r="EZ9" s="750"/>
      <c r="FA9" s="751"/>
      <c r="FB9" s="752"/>
      <c r="FC9" s="749"/>
      <c r="FD9" s="749"/>
      <c r="FE9" s="749"/>
      <c r="FF9" s="751"/>
      <c r="FG9" s="858"/>
      <c r="FH9" s="745"/>
      <c r="FI9" s="745"/>
      <c r="FJ9" s="745"/>
      <c r="FK9" s="907"/>
      <c r="FL9" s="210"/>
      <c r="FM9" s="688">
        <v>1</v>
      </c>
      <c r="FN9" s="688">
        <v>1</v>
      </c>
      <c r="FO9" s="688">
        <v>1</v>
      </c>
      <c r="FP9" s="43"/>
      <c r="FQ9" s="43"/>
    </row>
    <row r="10" spans="1:173" s="13" customFormat="1" ht="22.5" customHeight="1" outlineLevel="2">
      <c r="A10" s="1031">
        <v>3</v>
      </c>
      <c r="B10" s="280"/>
      <c r="C10" s="493"/>
      <c r="D10" s="664" t="s">
        <v>377</v>
      </c>
      <c r="E10" s="688" t="s">
        <v>134</v>
      </c>
      <c r="F10" s="663" t="s">
        <v>348</v>
      </c>
      <c r="G10" s="283"/>
      <c r="H10" s="284"/>
      <c r="I10" s="665">
        <v>2020</v>
      </c>
      <c r="J10" s="283" t="str">
        <f t="shared" ref="J10:J73" si="29">IF(OR(I10="",TYPE(I10)&lt;&gt;1),"",TEXT(DATEVALUE(I10&amp;"/1/1"),"gge"))</f>
        <v>令2</v>
      </c>
      <c r="K10" s="665">
        <f t="shared" si="4"/>
        <v>0</v>
      </c>
      <c r="L10" s="697">
        <v>4567.3999999999996</v>
      </c>
      <c r="M10" s="693" t="s">
        <v>69</v>
      </c>
      <c r="N10" s="285"/>
      <c r="O10" s="286"/>
      <c r="P10" s="286"/>
      <c r="Q10" s="287"/>
      <c r="R10" s="453" t="e">
        <f t="shared" ref="R10:R72" si="30">IF(OR(TYPE(L10)&lt;&gt;1,L10=""),"",IF(L10=0,0,ROUND(L10/(O10+P10)*1.1,0)))</f>
        <v>#DIV/0!</v>
      </c>
      <c r="S10" s="453" t="e">
        <f t="shared" ref="S10:S72" si="31">IF(OR(TYPE(L10)&lt;&gt;1,L10=""),"",IF(L10=0,0,ROUND((L10/(O10+P10))^0.5*1.1*4*(4*O10+1)*0.7,0)))</f>
        <v>#DIV/0!</v>
      </c>
      <c r="T10" s="454" t="e">
        <f t="shared" ref="T10:T72" si="32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72" si="33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2: 3,000㎡以上</v>
      </c>
      <c r="AA10" s="288"/>
      <c r="AB10" s="288" t="str">
        <f t="shared" ref="AB10:AB55" si="34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72" si="35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si="10"/>
        <v>-5</v>
      </c>
      <c r="AZ10" s="285"/>
      <c r="BA10" s="285">
        <f t="shared" ref="BA10:BA72" si="36">IF(AY10="","",AY10+AZ10)</f>
        <v>-5</v>
      </c>
      <c r="BB10" s="288" t="e">
        <f>#REF!/10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si="12"/>
        <v/>
      </c>
      <c r="BK10" s="663" t="s">
        <v>69</v>
      </c>
      <c r="BL10" s="661">
        <v>3</v>
      </c>
      <c r="BM10" s="438" t="s">
        <v>3</v>
      </c>
      <c r="BN10" s="1024" t="s">
        <v>414</v>
      </c>
      <c r="BO10" s="661" t="s">
        <v>0</v>
      </c>
      <c r="BP10" s="661" t="s">
        <v>0</v>
      </c>
      <c r="BQ10" s="661" t="s">
        <v>0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3" t="s">
        <v>607</v>
      </c>
      <c r="BW10" s="438" t="s">
        <v>0</v>
      </c>
      <c r="BX10" s="695"/>
      <c r="BY10" s="696"/>
      <c r="BZ10" s="497">
        <v>2005100</v>
      </c>
      <c r="CA10" s="297">
        <v>1</v>
      </c>
      <c r="CB10" s="298" t="s">
        <v>387</v>
      </c>
      <c r="CC10" s="299" t="str">
        <f t="shared" si="27"/>
        <v/>
      </c>
      <c r="CD10" s="300" t="str">
        <f t="shared" si="13"/>
        <v/>
      </c>
      <c r="CE10" s="301"/>
      <c r="CF10" s="302" t="str">
        <f t="shared" si="14"/>
        <v/>
      </c>
      <c r="CG10" s="303" t="s">
        <v>387</v>
      </c>
      <c r="CH10" s="304" t="str">
        <f t="shared" si="15"/>
        <v/>
      </c>
      <c r="CI10" s="303">
        <v>1</v>
      </c>
      <c r="CJ10" s="305" t="str">
        <f t="shared" ref="CJ10:CJ73" si="37">IF(CF10="","",CH10/CI10)</f>
        <v/>
      </c>
      <c r="CK10" s="306" t="e">
        <v>#N/A</v>
      </c>
      <c r="CL10" s="303" t="e">
        <v>#N/A</v>
      </c>
      <c r="CM10" s="304" t="e">
        <f t="shared" ref="CM10:CM73" si="38">IF(OR(CK10="",$L10="",TYPE($L10)&lt;&gt;1),"",ROUND($L10*CL10,0))</f>
        <v>#N/A</v>
      </c>
      <c r="CN10" s="303">
        <v>1</v>
      </c>
      <c r="CO10" s="305" t="e">
        <f t="shared" ref="CO10:CO73" si="39">IF(CK10="","",CM10/CN10)</f>
        <v>#N/A</v>
      </c>
      <c r="CP10" s="306" t="e">
        <v>#N/A</v>
      </c>
      <c r="CQ10" s="303" t="e">
        <v>#N/A</v>
      </c>
      <c r="CR10" s="304" t="e">
        <f t="shared" si="18"/>
        <v>#N/A</v>
      </c>
      <c r="CS10" s="303">
        <v>1</v>
      </c>
      <c r="CT10" s="305" t="e">
        <f t="shared" ref="CT10:CT35" si="40">IF(CP10="","",CR10/CS10)</f>
        <v>#N/A</v>
      </c>
      <c r="CU10" s="306" t="e">
        <v>#N/A</v>
      </c>
      <c r="CV10" s="303" t="e">
        <v>#N/A</v>
      </c>
      <c r="CW10" s="304" t="e">
        <f t="shared" ref="CW10:CW73" si="41">IF(OR(CU10="",$L10="",TYPE($L10)&lt;&gt;1),"",ROUND($L10*CV10,0))</f>
        <v>#N/A</v>
      </c>
      <c r="CX10" s="303">
        <v>1</v>
      </c>
      <c r="CY10" s="307" t="e">
        <f t="shared" ref="CY10:CY73" si="42">IF($CU10="","",$CW10/$CX10)</f>
        <v>#N/A</v>
      </c>
      <c r="CZ10" s="308" t="str">
        <f t="shared" si="19"/>
        <v/>
      </c>
      <c r="DA10" s="309" t="str">
        <f t="shared" si="28"/>
        <v/>
      </c>
      <c r="DB10" s="310">
        <v>1</v>
      </c>
      <c r="DC10" s="311" t="str">
        <f t="shared" si="20"/>
        <v/>
      </c>
      <c r="DD10" s="312" t="s">
        <v>387</v>
      </c>
      <c r="DE10" s="313" t="str">
        <f t="shared" ref="DE10:DE73" si="43">IF(OR(DC10="",TYPE(DC10)&lt;&gt;1),"",ROUND(DC10*DD10,0))</f>
        <v/>
      </c>
      <c r="DF10" s="314">
        <v>3</v>
      </c>
      <c r="DG10" s="315" t="str">
        <f t="shared" ref="DG10:DG73" si="44">IF(DE10="","",DE10/DF10)</f>
        <v/>
      </c>
      <c r="DH10" s="316" t="str">
        <f t="shared" ref="DH10:DH73" si="45">IF(CZ10="","",CZ10+20)</f>
        <v/>
      </c>
      <c r="DI10" s="303" t="s">
        <v>387</v>
      </c>
      <c r="DJ10" s="304" t="str">
        <f t="shared" ref="DJ10:DJ73" si="46">IF(OR(DH10="",$DC10="",TYPE($DC10)&lt;&gt;1),"",ROUND($DC10*DI10,0))</f>
        <v/>
      </c>
      <c r="DK10" s="303">
        <v>1</v>
      </c>
      <c r="DL10" s="305" t="str">
        <f t="shared" ref="DL10:DL73" si="47">IF(DH10="","",DJ10/DK10)</f>
        <v/>
      </c>
      <c r="DM10" s="316" t="str">
        <f t="shared" ref="DM10:DM73" si="48">IF(CZ10="","",IF(OR(DA10="RC",DA10="SRC",DA10="S"),CZ10+40,""))</f>
        <v/>
      </c>
      <c r="DN10" s="303" t="s">
        <v>387</v>
      </c>
      <c r="DO10" s="304" t="str">
        <f t="shared" ref="DO10:DO73" si="49">IF(OR(DM10="",$DC10="",TYPE($DC10)&lt;&gt;1),"",ROUND($DC10*DN10,0))</f>
        <v/>
      </c>
      <c r="DP10" s="303">
        <v>1</v>
      </c>
      <c r="DQ10" s="305" t="str">
        <f t="shared" ref="DQ10:DQ73" si="50">IF($DM10="","",$DO10/$DP10)</f>
        <v/>
      </c>
      <c r="DR10" s="316" t="str">
        <f t="shared" ref="DR10:DR73" si="51">IF(CZ10="","",IF(OR(DA10="RC",DA10="SRC"),CZ10+60,""))</f>
        <v/>
      </c>
      <c r="DS10" s="303" t="s">
        <v>387</v>
      </c>
      <c r="DT10" s="304" t="str">
        <f t="shared" ref="DT10:DT73" si="52">IF(OR(DR10="",$DC10="",TYPE($DC10)&lt;&gt;1),"",ROUND($DC10*DS10,0))</f>
        <v/>
      </c>
      <c r="DU10" s="303">
        <v>1</v>
      </c>
      <c r="DV10" s="317" t="str">
        <f t="shared" ref="DV10:DV73" si="53">IF($DR10="","",$DT10/$DU10)</f>
        <v/>
      </c>
      <c r="DW10" s="505"/>
      <c r="DX10" s="813" t="s">
        <v>627</v>
      </c>
      <c r="DY10" s="808"/>
      <c r="DZ10" s="799" t="s">
        <v>627</v>
      </c>
      <c r="EA10" s="799" t="s">
        <v>627</v>
      </c>
      <c r="EB10" s="844" t="s">
        <v>627</v>
      </c>
      <c r="EC10" s="752"/>
      <c r="ED10" s="745"/>
      <c r="EE10" s="749"/>
      <c r="EF10" s="749"/>
      <c r="EG10" s="751"/>
      <c r="EH10" s="752"/>
      <c r="EI10" s="749"/>
      <c r="EJ10" s="749"/>
      <c r="EK10" s="749"/>
      <c r="EL10" s="751"/>
      <c r="EM10" s="752"/>
      <c r="EN10" s="749"/>
      <c r="EO10" s="749"/>
      <c r="EP10" s="749"/>
      <c r="EQ10" s="751"/>
      <c r="ER10" s="752"/>
      <c r="ES10" s="749"/>
      <c r="ET10" s="754" t="s">
        <v>626</v>
      </c>
      <c r="EU10" s="748" t="s">
        <v>626</v>
      </c>
      <c r="EV10" s="753" t="s">
        <v>626</v>
      </c>
      <c r="EW10" s="752"/>
      <c r="EX10" s="749"/>
      <c r="EY10" s="749"/>
      <c r="EZ10" s="749"/>
      <c r="FA10" s="751"/>
      <c r="FB10" s="752"/>
      <c r="FC10" s="749"/>
      <c r="FD10" s="749"/>
      <c r="FE10" s="749"/>
      <c r="FF10" s="751"/>
      <c r="FG10" s="859"/>
      <c r="FH10" s="749"/>
      <c r="FI10" s="749"/>
      <c r="FJ10" s="749"/>
      <c r="FK10" s="907"/>
      <c r="FL10" s="210"/>
      <c r="FM10" s="688">
        <v>1</v>
      </c>
      <c r="FN10" s="688">
        <v>1</v>
      </c>
      <c r="FO10" s="688">
        <v>1</v>
      </c>
      <c r="FP10" s="43"/>
      <c r="FQ10" s="43"/>
    </row>
    <row r="11" spans="1:173" s="13" customFormat="1" ht="22.5" customHeight="1" outlineLevel="2">
      <c r="A11" s="1031">
        <v>4</v>
      </c>
      <c r="B11" s="166"/>
      <c r="C11" s="494"/>
      <c r="D11" s="664" t="s">
        <v>377</v>
      </c>
      <c r="E11" s="688" t="s">
        <v>135</v>
      </c>
      <c r="F11" s="663" t="s">
        <v>348</v>
      </c>
      <c r="G11" s="167"/>
      <c r="H11" s="165"/>
      <c r="I11" s="662">
        <v>2006</v>
      </c>
      <c r="J11" s="167" t="str">
        <f t="shared" si="29"/>
        <v>平18</v>
      </c>
      <c r="K11" s="665">
        <f t="shared" si="4"/>
        <v>14</v>
      </c>
      <c r="L11" s="698">
        <v>983.8</v>
      </c>
      <c r="M11" s="693" t="s">
        <v>70</v>
      </c>
      <c r="N11" s="68"/>
      <c r="O11" s="168"/>
      <c r="P11" s="168"/>
      <c r="Q11" s="169"/>
      <c r="R11" s="461" t="e">
        <f t="shared" si="30"/>
        <v>#DIV/0!</v>
      </c>
      <c r="S11" s="461" t="e">
        <f t="shared" si="31"/>
        <v>#DIV/0!</v>
      </c>
      <c r="T11" s="462" t="e">
        <f t="shared" si="32"/>
        <v>#DIV/0!</v>
      </c>
      <c r="U11" s="68"/>
      <c r="V11" s="68"/>
      <c r="W11" s="68"/>
      <c r="X11" s="68"/>
      <c r="Y11" s="68"/>
      <c r="Z11" s="79" t="str">
        <f t="shared" si="33"/>
        <v>4: 500㎡以上</v>
      </c>
      <c r="AA11" s="69"/>
      <c r="AB11" s="69" t="str">
        <f t="shared" si="34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35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10"/>
        <v>9</v>
      </c>
      <c r="AZ11" s="68"/>
      <c r="BA11" s="68">
        <f t="shared" si="36"/>
        <v>9</v>
      </c>
      <c r="BB11" s="69" t="e">
        <f>#REF!/10</f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12"/>
        <v/>
      </c>
      <c r="BK11" s="663" t="s">
        <v>70</v>
      </c>
      <c r="BL11" s="663">
        <v>1</v>
      </c>
      <c r="BM11" s="441"/>
      <c r="BN11" s="1023"/>
      <c r="BO11" s="694" t="s">
        <v>3</v>
      </c>
      <c r="BP11" s="694" t="s">
        <v>1</v>
      </c>
      <c r="BQ11" s="694" t="s">
        <v>1</v>
      </c>
      <c r="BR11" s="694" t="s">
        <v>1</v>
      </c>
      <c r="BS11" s="693" t="s">
        <v>0</v>
      </c>
      <c r="BT11" s="693" t="s">
        <v>0</v>
      </c>
      <c r="BU11" s="694" t="s">
        <v>1</v>
      </c>
      <c r="BV11" s="693" t="s">
        <v>607</v>
      </c>
      <c r="BW11" s="441"/>
      <c r="BX11" s="695" t="s">
        <v>619</v>
      </c>
      <c r="BY11" s="696"/>
      <c r="BZ11" s="499"/>
      <c r="CA11" s="192">
        <v>1</v>
      </c>
      <c r="CB11" s="177">
        <v>1</v>
      </c>
      <c r="CC11" s="178" t="str">
        <f t="shared" si="27"/>
        <v/>
      </c>
      <c r="CD11" s="176" t="str">
        <f t="shared" si="13"/>
        <v/>
      </c>
      <c r="CE11" s="179"/>
      <c r="CF11" s="106" t="str">
        <f t="shared" si="14"/>
        <v/>
      </c>
      <c r="CG11" s="75" t="s">
        <v>387</v>
      </c>
      <c r="CH11" s="180" t="str">
        <f t="shared" si="15"/>
        <v/>
      </c>
      <c r="CI11" s="75">
        <v>1</v>
      </c>
      <c r="CJ11" s="181" t="str">
        <f t="shared" si="37"/>
        <v/>
      </c>
      <c r="CK11" s="107" t="e">
        <v>#N/A</v>
      </c>
      <c r="CL11" s="75" t="e">
        <v>#N/A</v>
      </c>
      <c r="CM11" s="180" t="e">
        <f t="shared" si="38"/>
        <v>#N/A</v>
      </c>
      <c r="CN11" s="75">
        <v>1</v>
      </c>
      <c r="CO11" s="181" t="e">
        <f t="shared" si="39"/>
        <v>#N/A</v>
      </c>
      <c r="CP11" s="107" t="e">
        <v>#N/A</v>
      </c>
      <c r="CQ11" s="75" t="e">
        <v>#N/A</v>
      </c>
      <c r="CR11" s="180" t="e">
        <f t="shared" si="18"/>
        <v>#N/A</v>
      </c>
      <c r="CS11" s="75">
        <v>1</v>
      </c>
      <c r="CT11" s="181" t="e">
        <f t="shared" si="40"/>
        <v>#N/A</v>
      </c>
      <c r="CU11" s="107" t="e">
        <v>#N/A</v>
      </c>
      <c r="CV11" s="75" t="e">
        <v>#N/A</v>
      </c>
      <c r="CW11" s="180" t="e">
        <f t="shared" si="41"/>
        <v>#N/A</v>
      </c>
      <c r="CX11" s="75">
        <v>1</v>
      </c>
      <c r="CY11" s="182" t="e">
        <f t="shared" si="42"/>
        <v>#N/A</v>
      </c>
      <c r="CZ11" s="109" t="str">
        <f t="shared" si="19"/>
        <v/>
      </c>
      <c r="DA11" s="76" t="str">
        <f t="shared" si="28"/>
        <v/>
      </c>
      <c r="DB11" s="82">
        <v>1</v>
      </c>
      <c r="DC11" s="183" t="str">
        <f t="shared" si="20"/>
        <v/>
      </c>
      <c r="DD11" s="85" t="s">
        <v>387</v>
      </c>
      <c r="DE11" s="184" t="str">
        <f t="shared" si="43"/>
        <v/>
      </c>
      <c r="DF11" s="77">
        <v>3</v>
      </c>
      <c r="DG11" s="185" t="str">
        <f t="shared" si="44"/>
        <v/>
      </c>
      <c r="DH11" s="78" t="str">
        <f t="shared" si="45"/>
        <v/>
      </c>
      <c r="DI11" s="75" t="s">
        <v>387</v>
      </c>
      <c r="DJ11" s="180" t="str">
        <f t="shared" si="46"/>
        <v/>
      </c>
      <c r="DK11" s="75">
        <v>1</v>
      </c>
      <c r="DL11" s="181" t="str">
        <f t="shared" si="47"/>
        <v/>
      </c>
      <c r="DM11" s="78" t="str">
        <f t="shared" si="48"/>
        <v/>
      </c>
      <c r="DN11" s="75" t="s">
        <v>387</v>
      </c>
      <c r="DO11" s="180" t="str">
        <f t="shared" si="49"/>
        <v/>
      </c>
      <c r="DP11" s="75">
        <v>1</v>
      </c>
      <c r="DQ11" s="181" t="str">
        <f t="shared" si="50"/>
        <v/>
      </c>
      <c r="DR11" s="78" t="str">
        <f t="shared" si="51"/>
        <v/>
      </c>
      <c r="DS11" s="75" t="s">
        <v>387</v>
      </c>
      <c r="DT11" s="180" t="str">
        <f t="shared" si="52"/>
        <v/>
      </c>
      <c r="DU11" s="75">
        <v>1</v>
      </c>
      <c r="DV11" s="154" t="str">
        <f t="shared" si="53"/>
        <v/>
      </c>
      <c r="DW11" s="506"/>
      <c r="DX11" s="814"/>
      <c r="DY11" s="745"/>
      <c r="DZ11" s="745"/>
      <c r="EA11" s="745"/>
      <c r="EB11" s="845"/>
      <c r="EC11" s="752"/>
      <c r="ED11" s="749"/>
      <c r="EE11" s="749"/>
      <c r="EF11" s="749"/>
      <c r="EG11" s="753" t="s">
        <v>626</v>
      </c>
      <c r="EH11" s="747" t="s">
        <v>626</v>
      </c>
      <c r="EI11" s="749"/>
      <c r="EJ11" s="749"/>
      <c r="EK11" s="750"/>
      <c r="EL11" s="877"/>
      <c r="EM11" s="752"/>
      <c r="EN11" s="749"/>
      <c r="EO11" s="749"/>
      <c r="EP11" s="749"/>
      <c r="EQ11" s="751"/>
      <c r="ER11" s="752"/>
      <c r="ES11" s="749"/>
      <c r="ET11" s="749"/>
      <c r="EU11" s="749"/>
      <c r="EV11" s="830" t="s">
        <v>624</v>
      </c>
      <c r="EW11" s="752"/>
      <c r="EX11" s="749"/>
      <c r="EY11" s="749"/>
      <c r="EZ11" s="767" t="s">
        <v>623</v>
      </c>
      <c r="FA11" s="830" t="s">
        <v>623</v>
      </c>
      <c r="FB11" s="885" t="s">
        <v>623</v>
      </c>
      <c r="FC11" s="750"/>
      <c r="FD11" s="750"/>
      <c r="FE11" s="750"/>
      <c r="FF11" s="877"/>
      <c r="FG11" s="873"/>
      <c r="FH11" s="749"/>
      <c r="FI11" s="749"/>
      <c r="FJ11" s="749"/>
      <c r="FK11" s="907"/>
      <c r="FL11" s="210"/>
      <c r="FM11" s="688"/>
      <c r="FN11" s="688"/>
      <c r="FO11" s="688">
        <v>1</v>
      </c>
      <c r="FP11" s="43"/>
      <c r="FQ11" s="43"/>
    </row>
    <row r="12" spans="1:173" s="13" customFormat="1" ht="22.5" customHeight="1" outlineLevel="2">
      <c r="A12" s="1031">
        <v>5</v>
      </c>
      <c r="B12" s="166"/>
      <c r="C12" s="494"/>
      <c r="D12" s="666" t="s">
        <v>514</v>
      </c>
      <c r="E12" s="667" t="s">
        <v>527</v>
      </c>
      <c r="F12" s="661" t="s">
        <v>358</v>
      </c>
      <c r="G12" s="167"/>
      <c r="H12" s="165"/>
      <c r="I12" s="665">
        <v>1988</v>
      </c>
      <c r="J12" s="167" t="str">
        <f>IF(OR(I12="",TYPE(I12)&lt;&gt;1),"",TEXT(DATEVALUE(I12&amp;"/1/1"),"gge"))</f>
        <v>昭63</v>
      </c>
      <c r="K12" s="665">
        <f t="shared" si="4"/>
        <v>32</v>
      </c>
      <c r="L12" s="995">
        <v>1297</v>
      </c>
      <c r="M12" s="694" t="s">
        <v>68</v>
      </c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 t="shared" si="10"/>
        <v>27</v>
      </c>
      <c r="AZ12" s="68"/>
      <c r="BA12" s="68">
        <f>IF(AY12="","",AY12+AZ12)</f>
        <v>27</v>
      </c>
      <c r="BB12" s="69" t="e">
        <f>#REF!/10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 t="shared" si="12"/>
        <v/>
      </c>
      <c r="BK12" s="661" t="s">
        <v>68</v>
      </c>
      <c r="BL12" s="661">
        <v>2</v>
      </c>
      <c r="BM12" s="441" t="s">
        <v>0</v>
      </c>
      <c r="BN12" s="1023" t="s">
        <v>414</v>
      </c>
      <c r="BO12" s="661" t="s">
        <v>2</v>
      </c>
      <c r="BP12" s="661" t="s">
        <v>2</v>
      </c>
      <c r="BQ12" s="661" t="s">
        <v>2</v>
      </c>
      <c r="BR12" s="661" t="s">
        <v>1</v>
      </c>
      <c r="BS12" s="661" t="s">
        <v>1</v>
      </c>
      <c r="BT12" s="661" t="s">
        <v>1</v>
      </c>
      <c r="BU12" s="661" t="s">
        <v>2</v>
      </c>
      <c r="BV12" s="694" t="s">
        <v>607</v>
      </c>
      <c r="BW12" s="956" t="s">
        <v>1</v>
      </c>
      <c r="BX12" s="695"/>
      <c r="BY12" s="696"/>
      <c r="BZ12" s="499"/>
      <c r="CA12" s="192">
        <v>1</v>
      </c>
      <c r="CB12" s="177">
        <v>1</v>
      </c>
      <c r="CC12" s="178" t="str">
        <f t="shared" si="27"/>
        <v/>
      </c>
      <c r="CD12" s="176" t="str">
        <f t="shared" si="13"/>
        <v/>
      </c>
      <c r="CE12" s="179"/>
      <c r="CF12" s="106" t="str">
        <f t="shared" si="14"/>
        <v/>
      </c>
      <c r="CG12" s="75" t="s">
        <v>387</v>
      </c>
      <c r="CH12" s="180" t="str">
        <f t="shared" si="15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8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9"/>
        <v/>
      </c>
      <c r="DA12" s="76" t="str">
        <f t="shared" si="28"/>
        <v/>
      </c>
      <c r="DB12" s="82">
        <v>1</v>
      </c>
      <c r="DC12" s="183" t="str">
        <f t="shared" si="20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815"/>
      <c r="DY12" s="749"/>
      <c r="DZ12" s="808"/>
      <c r="EA12" s="816"/>
      <c r="EB12" s="845"/>
      <c r="EC12" s="744"/>
      <c r="ED12" s="754" t="s">
        <v>626</v>
      </c>
      <c r="EE12" s="754" t="s">
        <v>626</v>
      </c>
      <c r="EF12" s="745"/>
      <c r="EG12" s="746"/>
      <c r="EH12" s="744"/>
      <c r="EI12" s="745"/>
      <c r="EJ12" s="745"/>
      <c r="EK12" s="745"/>
      <c r="EL12" s="746"/>
      <c r="EM12" s="744"/>
      <c r="EN12" s="745"/>
      <c r="EO12" s="745"/>
      <c r="EP12" s="745"/>
      <c r="EQ12" s="746"/>
      <c r="ER12" s="744"/>
      <c r="ES12" s="749"/>
      <c r="ET12" s="749"/>
      <c r="EU12" s="745"/>
      <c r="EV12" s="746"/>
      <c r="EW12" s="744"/>
      <c r="EX12" s="745"/>
      <c r="EY12" s="745"/>
      <c r="EZ12" s="749"/>
      <c r="FA12" s="751"/>
      <c r="FB12" s="752"/>
      <c r="FC12" s="749"/>
      <c r="FD12" s="817"/>
      <c r="FE12" s="745"/>
      <c r="FF12" s="746"/>
      <c r="FG12" s="858"/>
      <c r="FH12" s="745"/>
      <c r="FI12" s="745"/>
      <c r="FJ12" s="745"/>
      <c r="FK12" s="907"/>
      <c r="FL12" s="210"/>
      <c r="FM12" s="688">
        <v>1</v>
      </c>
      <c r="FN12" s="688">
        <v>1</v>
      </c>
      <c r="FO12" s="688">
        <v>1</v>
      </c>
      <c r="FP12" s="43"/>
      <c r="FQ12" s="43"/>
    </row>
    <row r="13" spans="1:173" s="13" customFormat="1" ht="22.5" customHeight="1" outlineLevel="2">
      <c r="A13" s="1031">
        <v>6</v>
      </c>
      <c r="B13" s="166"/>
      <c r="C13" s="494"/>
      <c r="D13" s="666" t="s">
        <v>514</v>
      </c>
      <c r="E13" s="667" t="s">
        <v>528</v>
      </c>
      <c r="F13" s="661" t="s">
        <v>358</v>
      </c>
      <c r="G13" s="167"/>
      <c r="H13" s="165"/>
      <c r="I13" s="665">
        <v>1978</v>
      </c>
      <c r="J13" s="167" t="str">
        <f>IF(OR(I13="",TYPE(I13)&lt;&gt;1),"",TEXT(DATEVALUE(I13&amp;"/1/1"),"gge"))</f>
        <v>昭53</v>
      </c>
      <c r="K13" s="665">
        <f t="shared" si="4"/>
        <v>42</v>
      </c>
      <c r="L13" s="995">
        <v>504</v>
      </c>
      <c r="M13" s="694" t="s">
        <v>68</v>
      </c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 t="shared" si="10"/>
        <v>37</v>
      </c>
      <c r="AZ13" s="68"/>
      <c r="BA13" s="68">
        <f>IF(AY13="","",AY13+AZ13)</f>
        <v>37</v>
      </c>
      <c r="BB13" s="69" t="e">
        <f>#REF!/10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 t="shared" si="12"/>
        <v/>
      </c>
      <c r="BK13" s="661" t="s">
        <v>68</v>
      </c>
      <c r="BL13" s="661">
        <v>2</v>
      </c>
      <c r="BM13" s="441" t="s">
        <v>3</v>
      </c>
      <c r="BN13" s="1023" t="s">
        <v>414</v>
      </c>
      <c r="BO13" s="661" t="s">
        <v>2</v>
      </c>
      <c r="BP13" s="661" t="s">
        <v>2</v>
      </c>
      <c r="BQ13" s="661" t="s">
        <v>2</v>
      </c>
      <c r="BR13" s="661" t="s">
        <v>2</v>
      </c>
      <c r="BS13" s="661" t="s">
        <v>2</v>
      </c>
      <c r="BT13" s="661" t="s">
        <v>2</v>
      </c>
      <c r="BU13" s="661" t="s">
        <v>607</v>
      </c>
      <c r="BV13" s="694" t="s">
        <v>607</v>
      </c>
      <c r="BW13" s="956" t="s">
        <v>3</v>
      </c>
      <c r="BY13" s="696"/>
      <c r="BZ13" s="500">
        <v>7972100</v>
      </c>
      <c r="CA13" s="192">
        <v>1</v>
      </c>
      <c r="CB13" s="177" t="s">
        <v>387</v>
      </c>
      <c r="CC13" s="178" t="str">
        <f t="shared" si="27"/>
        <v/>
      </c>
      <c r="CD13" s="176" t="str">
        <f t="shared" si="13"/>
        <v/>
      </c>
      <c r="CE13" s="179"/>
      <c r="CF13" s="106" t="str">
        <f t="shared" si="14"/>
        <v/>
      </c>
      <c r="CG13" s="75" t="s">
        <v>387</v>
      </c>
      <c r="CH13" s="180" t="str">
        <f t="shared" si="15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8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9"/>
        <v/>
      </c>
      <c r="DA13" s="76" t="str">
        <f t="shared" si="28"/>
        <v/>
      </c>
      <c r="DB13" s="82">
        <v>1</v>
      </c>
      <c r="DC13" s="183" t="str">
        <f t="shared" si="20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815"/>
      <c r="DY13" s="749"/>
      <c r="EA13" s="816"/>
      <c r="EB13" s="845"/>
      <c r="EC13" s="744"/>
      <c r="ED13" s="754" t="s">
        <v>626</v>
      </c>
      <c r="EE13" s="754" t="s">
        <v>626</v>
      </c>
      <c r="EF13" s="745"/>
      <c r="EG13" s="746"/>
      <c r="EH13" s="744"/>
      <c r="EI13" s="745"/>
      <c r="EJ13" s="745"/>
      <c r="EK13" s="745"/>
      <c r="EL13" s="746"/>
      <c r="EM13" s="744"/>
      <c r="EN13" s="745"/>
      <c r="EO13" s="745"/>
      <c r="EP13" s="745"/>
      <c r="EQ13" s="746"/>
      <c r="ER13" s="744"/>
      <c r="ES13" s="749"/>
      <c r="ET13" s="749"/>
      <c r="EU13" s="745"/>
      <c r="EV13" s="746"/>
      <c r="EW13" s="744"/>
      <c r="EX13" s="745"/>
      <c r="EY13" s="745"/>
      <c r="EZ13" s="749"/>
      <c r="FA13" s="751"/>
      <c r="FB13" s="752"/>
      <c r="FC13" s="749"/>
      <c r="FD13" s="817"/>
      <c r="FE13" s="745"/>
      <c r="FF13" s="746"/>
      <c r="FG13" s="858"/>
      <c r="FH13" s="745"/>
      <c r="FI13" s="745"/>
      <c r="FJ13" s="745"/>
      <c r="FK13" s="907"/>
      <c r="FL13" s="210"/>
      <c r="FM13" s="688"/>
      <c r="FN13" s="688"/>
      <c r="FO13" s="688">
        <v>1</v>
      </c>
      <c r="FP13" s="43"/>
      <c r="FQ13" s="43"/>
    </row>
    <row r="14" spans="1:173" s="13" customFormat="1" ht="22.5" customHeight="1" outlineLevel="2">
      <c r="A14" s="1031">
        <v>7</v>
      </c>
      <c r="B14" s="166"/>
      <c r="C14" s="494"/>
      <c r="D14" s="666" t="s">
        <v>514</v>
      </c>
      <c r="E14" s="667" t="s">
        <v>529</v>
      </c>
      <c r="F14" s="661" t="s">
        <v>358</v>
      </c>
      <c r="G14" s="167"/>
      <c r="H14" s="165"/>
      <c r="I14" s="665">
        <v>1975</v>
      </c>
      <c r="J14" s="167" t="str">
        <f t="shared" si="29"/>
        <v>昭50</v>
      </c>
      <c r="K14" s="665">
        <f t="shared" si="4"/>
        <v>45</v>
      </c>
      <c r="L14" s="995">
        <v>426</v>
      </c>
      <c r="M14" s="694" t="s">
        <v>70</v>
      </c>
      <c r="N14" s="68"/>
      <c r="O14" s="168"/>
      <c r="P14" s="168"/>
      <c r="Q14" s="169"/>
      <c r="R14" s="461" t="e">
        <f t="shared" si="30"/>
        <v>#DIV/0!</v>
      </c>
      <c r="S14" s="461" t="e">
        <f t="shared" si="31"/>
        <v>#DIV/0!</v>
      </c>
      <c r="T14" s="462" t="e">
        <f t="shared" si="32"/>
        <v>#DIV/0!</v>
      </c>
      <c r="U14" s="68"/>
      <c r="V14" s="68"/>
      <c r="W14" s="68"/>
      <c r="X14" s="68"/>
      <c r="Y14" s="68"/>
      <c r="Z14" s="79" t="str">
        <f t="shared" si="33"/>
        <v>5: 200㎡以上</v>
      </c>
      <c r="AA14" s="69"/>
      <c r="AB14" s="69" t="str">
        <f t="shared" si="34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35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10"/>
        <v>40</v>
      </c>
      <c r="AZ14" s="68"/>
      <c r="BA14" s="68">
        <f t="shared" si="36"/>
        <v>40</v>
      </c>
      <c r="BB14" s="69" t="e">
        <f>#REF!/10</f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12"/>
        <v/>
      </c>
      <c r="BK14" s="661" t="s">
        <v>70</v>
      </c>
      <c r="BL14" s="661">
        <v>1</v>
      </c>
      <c r="BM14" s="441" t="s">
        <v>0</v>
      </c>
      <c r="BN14" s="1023" t="s">
        <v>414</v>
      </c>
      <c r="BO14" s="661" t="s">
        <v>607</v>
      </c>
      <c r="BP14" s="661" t="s">
        <v>2</v>
      </c>
      <c r="BQ14" s="661" t="s">
        <v>2</v>
      </c>
      <c r="BR14" s="661" t="s">
        <v>2</v>
      </c>
      <c r="BS14" s="661" t="s">
        <v>2</v>
      </c>
      <c r="BT14" s="661" t="s">
        <v>2</v>
      </c>
      <c r="BU14" s="661" t="s">
        <v>607</v>
      </c>
      <c r="BV14" s="694" t="s">
        <v>607</v>
      </c>
      <c r="BW14" s="956" t="s">
        <v>0</v>
      </c>
      <c r="BX14" s="695"/>
      <c r="BY14" s="696"/>
      <c r="BZ14" s="499"/>
      <c r="CA14" s="192">
        <v>1</v>
      </c>
      <c r="CB14" s="177" t="s">
        <v>387</v>
      </c>
      <c r="CC14" s="178" t="str">
        <f t="shared" si="27"/>
        <v/>
      </c>
      <c r="CD14" s="176" t="str">
        <f t="shared" si="13"/>
        <v/>
      </c>
      <c r="CE14" s="179"/>
      <c r="CF14" s="106" t="str">
        <f t="shared" si="14"/>
        <v/>
      </c>
      <c r="CG14" s="75" t="s">
        <v>387</v>
      </c>
      <c r="CH14" s="180" t="str">
        <f t="shared" si="15"/>
        <v/>
      </c>
      <c r="CI14" s="75">
        <v>1</v>
      </c>
      <c r="CJ14" s="181" t="str">
        <f t="shared" si="37"/>
        <v/>
      </c>
      <c r="CK14" s="107" t="e">
        <v>#N/A</v>
      </c>
      <c r="CL14" s="75" t="e">
        <v>#N/A</v>
      </c>
      <c r="CM14" s="180" t="e">
        <f t="shared" si="38"/>
        <v>#N/A</v>
      </c>
      <c r="CN14" s="75">
        <v>1</v>
      </c>
      <c r="CO14" s="181" t="e">
        <f t="shared" si="39"/>
        <v>#N/A</v>
      </c>
      <c r="CP14" s="107" t="e">
        <v>#N/A</v>
      </c>
      <c r="CQ14" s="75" t="e">
        <v>#N/A</v>
      </c>
      <c r="CR14" s="180" t="e">
        <f t="shared" si="18"/>
        <v>#N/A</v>
      </c>
      <c r="CS14" s="75">
        <v>1</v>
      </c>
      <c r="CT14" s="181" t="e">
        <f t="shared" si="40"/>
        <v>#N/A</v>
      </c>
      <c r="CU14" s="107" t="e">
        <v>#N/A</v>
      </c>
      <c r="CV14" s="75" t="e">
        <v>#N/A</v>
      </c>
      <c r="CW14" s="180" t="e">
        <f t="shared" si="41"/>
        <v>#N/A</v>
      </c>
      <c r="CX14" s="75">
        <v>1</v>
      </c>
      <c r="CY14" s="182" t="e">
        <f t="shared" si="42"/>
        <v>#N/A</v>
      </c>
      <c r="CZ14" s="109" t="str">
        <f t="shared" si="19"/>
        <v/>
      </c>
      <c r="DA14" s="76" t="str">
        <f t="shared" si="28"/>
        <v/>
      </c>
      <c r="DB14" s="82">
        <v>1</v>
      </c>
      <c r="DC14" s="183" t="str">
        <f t="shared" si="20"/>
        <v/>
      </c>
      <c r="DD14" s="85" t="s">
        <v>387</v>
      </c>
      <c r="DE14" s="184" t="str">
        <f t="shared" si="43"/>
        <v/>
      </c>
      <c r="DF14" s="77">
        <v>3</v>
      </c>
      <c r="DG14" s="185" t="str">
        <f t="shared" si="44"/>
        <v/>
      </c>
      <c r="DH14" s="78" t="str">
        <f t="shared" si="45"/>
        <v/>
      </c>
      <c r="DI14" s="75" t="s">
        <v>387</v>
      </c>
      <c r="DJ14" s="180" t="str">
        <f t="shared" si="46"/>
        <v/>
      </c>
      <c r="DK14" s="75">
        <v>1</v>
      </c>
      <c r="DL14" s="181" t="str">
        <f t="shared" si="47"/>
        <v/>
      </c>
      <c r="DM14" s="78" t="str">
        <f t="shared" si="48"/>
        <v/>
      </c>
      <c r="DN14" s="75" t="s">
        <v>387</v>
      </c>
      <c r="DO14" s="180" t="str">
        <f t="shared" si="49"/>
        <v/>
      </c>
      <c r="DP14" s="75">
        <v>1</v>
      </c>
      <c r="DQ14" s="181" t="str">
        <f t="shared" si="50"/>
        <v/>
      </c>
      <c r="DR14" s="78" t="str">
        <f t="shared" si="51"/>
        <v/>
      </c>
      <c r="DS14" s="75" t="s">
        <v>387</v>
      </c>
      <c r="DT14" s="180" t="str">
        <f t="shared" si="52"/>
        <v/>
      </c>
      <c r="DU14" s="75">
        <v>1</v>
      </c>
      <c r="DV14" s="154" t="str">
        <f t="shared" si="53"/>
        <v/>
      </c>
      <c r="DW14" s="506"/>
      <c r="DX14" s="815"/>
      <c r="DY14" s="749"/>
      <c r="DZ14" s="808"/>
      <c r="EA14" s="816"/>
      <c r="EB14" s="845"/>
      <c r="EC14" s="744"/>
      <c r="ED14" s="754" t="s">
        <v>626</v>
      </c>
      <c r="EE14" s="754" t="s">
        <v>626</v>
      </c>
      <c r="EF14" s="745"/>
      <c r="EG14" s="746"/>
      <c r="EH14" s="744"/>
      <c r="EI14" s="745"/>
      <c r="EJ14" s="745"/>
      <c r="EK14" s="745"/>
      <c r="EL14" s="746"/>
      <c r="EM14" s="744"/>
      <c r="EN14" s="745"/>
      <c r="EO14" s="745"/>
      <c r="EP14" s="745"/>
      <c r="EQ14" s="746"/>
      <c r="ER14" s="744"/>
      <c r="ES14" s="749"/>
      <c r="ET14" s="749"/>
      <c r="EU14" s="745"/>
      <c r="EV14" s="746"/>
      <c r="EW14" s="744"/>
      <c r="EX14" s="745"/>
      <c r="EY14" s="745"/>
      <c r="EZ14" s="749"/>
      <c r="FA14" s="751"/>
      <c r="FB14" s="752"/>
      <c r="FC14" s="749"/>
      <c r="FD14" s="817"/>
      <c r="FE14" s="745"/>
      <c r="FF14" s="746"/>
      <c r="FG14" s="858"/>
      <c r="FH14" s="745"/>
      <c r="FI14" s="745"/>
      <c r="FJ14" s="745"/>
      <c r="FK14" s="907"/>
      <c r="FL14" s="210"/>
      <c r="FM14" s="688"/>
      <c r="FN14" s="688"/>
      <c r="FO14" s="688">
        <v>1</v>
      </c>
      <c r="FP14" s="43"/>
      <c r="FQ14" s="43"/>
    </row>
    <row r="15" spans="1:173" s="13" customFormat="1" ht="22.5" customHeight="1" outlineLevel="2">
      <c r="A15" s="1031">
        <v>8</v>
      </c>
      <c r="B15" s="166"/>
      <c r="C15" s="494"/>
      <c r="D15" s="660" t="s">
        <v>373</v>
      </c>
      <c r="E15" s="688" t="s">
        <v>136</v>
      </c>
      <c r="F15" s="663" t="s">
        <v>349</v>
      </c>
      <c r="G15" s="167"/>
      <c r="H15" s="165"/>
      <c r="I15" s="662">
        <v>1977</v>
      </c>
      <c r="J15" s="167" t="str">
        <f t="shared" si="29"/>
        <v>昭52</v>
      </c>
      <c r="K15" s="665">
        <f t="shared" si="4"/>
        <v>43</v>
      </c>
      <c r="L15" s="697">
        <v>365.4</v>
      </c>
      <c r="M15" s="694" t="s">
        <v>70</v>
      </c>
      <c r="N15" s="68"/>
      <c r="O15" s="168"/>
      <c r="P15" s="168"/>
      <c r="Q15" s="169"/>
      <c r="R15" s="461" t="e">
        <f t="shared" si="30"/>
        <v>#DIV/0!</v>
      </c>
      <c r="S15" s="461" t="e">
        <f t="shared" si="31"/>
        <v>#DIV/0!</v>
      </c>
      <c r="T15" s="462" t="e">
        <f t="shared" si="32"/>
        <v>#DIV/0!</v>
      </c>
      <c r="U15" s="68"/>
      <c r="V15" s="68"/>
      <c r="W15" s="68"/>
      <c r="X15" s="68"/>
      <c r="Y15" s="68"/>
      <c r="Z15" s="79" t="str">
        <f t="shared" si="33"/>
        <v>5: 200㎡以上</v>
      </c>
      <c r="AA15" s="69"/>
      <c r="AB15" s="69" t="str">
        <f t="shared" si="34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35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10"/>
        <v>38</v>
      </c>
      <c r="AZ15" s="68"/>
      <c r="BA15" s="68">
        <f t="shared" si="36"/>
        <v>38</v>
      </c>
      <c r="BB15" s="69" t="e">
        <f>#REF!/10</f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12"/>
        <v/>
      </c>
      <c r="BK15" s="661" t="s">
        <v>70</v>
      </c>
      <c r="BL15" s="663">
        <v>1</v>
      </c>
      <c r="BM15" s="441"/>
      <c r="BN15" s="1023"/>
      <c r="BO15" s="694" t="s">
        <v>3</v>
      </c>
      <c r="BP15" s="694" t="s">
        <v>3</v>
      </c>
      <c r="BQ15" s="694" t="s">
        <v>2</v>
      </c>
      <c r="BR15" s="693" t="s">
        <v>3</v>
      </c>
      <c r="BS15" s="694" t="s">
        <v>2</v>
      </c>
      <c r="BT15" s="693" t="s">
        <v>3</v>
      </c>
      <c r="BU15" s="694" t="s">
        <v>607</v>
      </c>
      <c r="BV15" s="693" t="s">
        <v>607</v>
      </c>
      <c r="BW15" s="441"/>
      <c r="BX15" s="695"/>
      <c r="BY15" s="696"/>
      <c r="BZ15" s="499"/>
      <c r="CA15" s="192">
        <v>1</v>
      </c>
      <c r="CB15" s="177" t="s">
        <v>387</v>
      </c>
      <c r="CC15" s="178" t="str">
        <f t="shared" si="27"/>
        <v/>
      </c>
      <c r="CD15" s="176" t="str">
        <f t="shared" si="13"/>
        <v/>
      </c>
      <c r="CE15" s="179"/>
      <c r="CF15" s="106" t="str">
        <f t="shared" si="14"/>
        <v/>
      </c>
      <c r="CG15" s="75" t="s">
        <v>387</v>
      </c>
      <c r="CH15" s="180" t="str">
        <f t="shared" si="15"/>
        <v/>
      </c>
      <c r="CI15" s="75">
        <v>1</v>
      </c>
      <c r="CJ15" s="181" t="str">
        <f t="shared" si="37"/>
        <v/>
      </c>
      <c r="CK15" s="107" t="e">
        <v>#N/A</v>
      </c>
      <c r="CL15" s="75" t="e">
        <v>#N/A</v>
      </c>
      <c r="CM15" s="180" t="e">
        <f t="shared" si="38"/>
        <v>#N/A</v>
      </c>
      <c r="CN15" s="75">
        <v>1</v>
      </c>
      <c r="CO15" s="181" t="e">
        <f t="shared" si="39"/>
        <v>#N/A</v>
      </c>
      <c r="CP15" s="107" t="e">
        <v>#N/A</v>
      </c>
      <c r="CQ15" s="75" t="e">
        <v>#N/A</v>
      </c>
      <c r="CR15" s="180" t="e">
        <f t="shared" si="18"/>
        <v>#N/A</v>
      </c>
      <c r="CS15" s="75">
        <v>1</v>
      </c>
      <c r="CT15" s="181" t="e">
        <f t="shared" si="40"/>
        <v>#N/A</v>
      </c>
      <c r="CU15" s="107" t="e">
        <v>#N/A</v>
      </c>
      <c r="CV15" s="75" t="e">
        <v>#N/A</v>
      </c>
      <c r="CW15" s="180" t="e">
        <f t="shared" si="41"/>
        <v>#N/A</v>
      </c>
      <c r="CX15" s="75">
        <v>1</v>
      </c>
      <c r="CY15" s="182" t="e">
        <f t="shared" si="42"/>
        <v>#N/A</v>
      </c>
      <c r="CZ15" s="109" t="str">
        <f t="shared" si="19"/>
        <v/>
      </c>
      <c r="DA15" s="76" t="str">
        <f t="shared" si="28"/>
        <v/>
      </c>
      <c r="DB15" s="82">
        <v>1</v>
      </c>
      <c r="DC15" s="183" t="str">
        <f t="shared" si="20"/>
        <v/>
      </c>
      <c r="DD15" s="85" t="s">
        <v>387</v>
      </c>
      <c r="DE15" s="184" t="str">
        <f t="shared" si="43"/>
        <v/>
      </c>
      <c r="DF15" s="77">
        <v>3</v>
      </c>
      <c r="DG15" s="185" t="str">
        <f t="shared" si="44"/>
        <v/>
      </c>
      <c r="DH15" s="78" t="str">
        <f t="shared" si="45"/>
        <v/>
      </c>
      <c r="DI15" s="75" t="s">
        <v>387</v>
      </c>
      <c r="DJ15" s="180" t="str">
        <f t="shared" si="46"/>
        <v/>
      </c>
      <c r="DK15" s="75">
        <v>1</v>
      </c>
      <c r="DL15" s="181" t="str">
        <f t="shared" si="47"/>
        <v/>
      </c>
      <c r="DM15" s="78" t="str">
        <f t="shared" si="48"/>
        <v/>
      </c>
      <c r="DN15" s="75" t="s">
        <v>387</v>
      </c>
      <c r="DO15" s="180" t="str">
        <f t="shared" si="49"/>
        <v/>
      </c>
      <c r="DP15" s="75">
        <v>1</v>
      </c>
      <c r="DQ15" s="181" t="str">
        <f t="shared" si="50"/>
        <v/>
      </c>
      <c r="DR15" s="78" t="str">
        <f t="shared" si="51"/>
        <v/>
      </c>
      <c r="DS15" s="75" t="s">
        <v>387</v>
      </c>
      <c r="DT15" s="180" t="str">
        <f t="shared" si="52"/>
        <v/>
      </c>
      <c r="DU15" s="75">
        <v>1</v>
      </c>
      <c r="DV15" s="154" t="str">
        <f t="shared" si="53"/>
        <v/>
      </c>
      <c r="DW15" s="506"/>
      <c r="DX15" s="812"/>
      <c r="DY15" s="808"/>
      <c r="DZ15" s="808"/>
      <c r="EA15" s="816"/>
      <c r="EB15" s="845"/>
      <c r="EC15" s="752"/>
      <c r="ED15" s="749"/>
      <c r="EE15" s="749"/>
      <c r="EF15" s="749"/>
      <c r="EG15" s="755" t="s">
        <v>628</v>
      </c>
      <c r="EH15" s="878"/>
      <c r="EI15" s="763"/>
      <c r="EJ15" s="763"/>
      <c r="EK15" s="763"/>
      <c r="EL15" s="764"/>
      <c r="EM15" s="878"/>
      <c r="EN15" s="763"/>
      <c r="EO15" s="763"/>
      <c r="EP15" s="763"/>
      <c r="EQ15" s="764"/>
      <c r="ER15" s="878"/>
      <c r="ES15" s="763"/>
      <c r="ET15" s="763"/>
      <c r="EU15" s="763"/>
      <c r="EV15" s="764"/>
      <c r="EW15" s="878"/>
      <c r="EX15" s="763"/>
      <c r="EY15" s="763"/>
      <c r="EZ15" s="763"/>
      <c r="FA15" s="764"/>
      <c r="FB15" s="878"/>
      <c r="FC15" s="763"/>
      <c r="FD15" s="763"/>
      <c r="FE15" s="763"/>
      <c r="FF15" s="764"/>
      <c r="FG15" s="860"/>
      <c r="FH15" s="763"/>
      <c r="FI15" s="763"/>
      <c r="FJ15" s="763"/>
      <c r="FK15" s="908"/>
      <c r="FL15" s="210"/>
      <c r="FM15" s="688">
        <v>1</v>
      </c>
      <c r="FN15" s="688">
        <v>1</v>
      </c>
      <c r="FO15" s="688">
        <v>1</v>
      </c>
      <c r="FP15" s="43"/>
      <c r="FQ15" s="43"/>
    </row>
    <row r="16" spans="1:173" s="13" customFormat="1" ht="22.5" customHeight="1" outlineLevel="2">
      <c r="A16" s="1031">
        <v>9</v>
      </c>
      <c r="B16" s="166"/>
      <c r="C16" s="494"/>
      <c r="D16" s="660" t="s">
        <v>373</v>
      </c>
      <c r="E16" s="688" t="s">
        <v>137</v>
      </c>
      <c r="F16" s="663" t="s">
        <v>657</v>
      </c>
      <c r="G16" s="167"/>
      <c r="H16" s="165"/>
      <c r="I16" s="665">
        <v>2012</v>
      </c>
      <c r="J16" s="167" t="str">
        <f t="shared" si="29"/>
        <v>平24</v>
      </c>
      <c r="K16" s="665">
        <f t="shared" si="4"/>
        <v>8</v>
      </c>
      <c r="L16" s="697">
        <v>700.8</v>
      </c>
      <c r="M16" s="694" t="s">
        <v>602</v>
      </c>
      <c r="N16" s="68"/>
      <c r="O16" s="168"/>
      <c r="P16" s="168"/>
      <c r="Q16" s="169"/>
      <c r="R16" s="461" t="e">
        <f t="shared" si="30"/>
        <v>#DIV/0!</v>
      </c>
      <c r="S16" s="461" t="e">
        <f t="shared" si="31"/>
        <v>#DIV/0!</v>
      </c>
      <c r="T16" s="462" t="e">
        <f t="shared" si="32"/>
        <v>#DIV/0!</v>
      </c>
      <c r="U16" s="68"/>
      <c r="V16" s="68"/>
      <c r="W16" s="68"/>
      <c r="X16" s="68"/>
      <c r="Y16" s="68"/>
      <c r="Z16" s="79" t="str">
        <f t="shared" si="33"/>
        <v>4: 500㎡以上</v>
      </c>
      <c r="AA16" s="69"/>
      <c r="AB16" s="69" t="str">
        <f t="shared" si="34"/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si="35"/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si="10"/>
        <v>3</v>
      </c>
      <c r="AZ16" s="68"/>
      <c r="BA16" s="68">
        <f t="shared" si="36"/>
        <v>3</v>
      </c>
      <c r="BB16" s="69" t="e">
        <f>#REF!/10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si="12"/>
        <v/>
      </c>
      <c r="BK16" s="661" t="s">
        <v>602</v>
      </c>
      <c r="BL16" s="663">
        <v>2</v>
      </c>
      <c r="BM16" s="441" t="s">
        <v>0</v>
      </c>
      <c r="BN16" s="1023" t="s">
        <v>414</v>
      </c>
      <c r="BO16" s="694" t="s">
        <v>0</v>
      </c>
      <c r="BP16" s="694" t="s">
        <v>0</v>
      </c>
      <c r="BQ16" s="694" t="s">
        <v>0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3" t="s">
        <v>607</v>
      </c>
      <c r="BW16" s="441" t="s">
        <v>0</v>
      </c>
      <c r="BX16" s="695" t="s">
        <v>620</v>
      </c>
      <c r="BY16" s="696"/>
      <c r="BZ16" s="499">
        <v>18050500</v>
      </c>
      <c r="CA16" s="192">
        <v>1</v>
      </c>
      <c r="CB16" s="177" t="s">
        <v>387</v>
      </c>
      <c r="CC16" s="178" t="str">
        <f t="shared" si="27"/>
        <v/>
      </c>
      <c r="CD16" s="176" t="str">
        <f t="shared" si="13"/>
        <v/>
      </c>
      <c r="CE16" s="179"/>
      <c r="CF16" s="106" t="str">
        <f t="shared" si="14"/>
        <v/>
      </c>
      <c r="CG16" s="75" t="s">
        <v>387</v>
      </c>
      <c r="CH16" s="180" t="str">
        <f t="shared" si="15"/>
        <v/>
      </c>
      <c r="CI16" s="75">
        <v>1</v>
      </c>
      <c r="CJ16" s="181" t="str">
        <f t="shared" si="37"/>
        <v/>
      </c>
      <c r="CK16" s="107" t="e">
        <v>#N/A</v>
      </c>
      <c r="CL16" s="75" t="e">
        <v>#N/A</v>
      </c>
      <c r="CM16" s="180" t="e">
        <f t="shared" si="38"/>
        <v>#N/A</v>
      </c>
      <c r="CN16" s="75">
        <v>1</v>
      </c>
      <c r="CO16" s="181" t="e">
        <f t="shared" si="39"/>
        <v>#N/A</v>
      </c>
      <c r="CP16" s="107" t="e">
        <v>#N/A</v>
      </c>
      <c r="CQ16" s="75" t="e">
        <v>#N/A</v>
      </c>
      <c r="CR16" s="180" t="e">
        <f t="shared" si="18"/>
        <v>#N/A</v>
      </c>
      <c r="CS16" s="75">
        <v>1</v>
      </c>
      <c r="CT16" s="181" t="e">
        <f t="shared" si="40"/>
        <v>#N/A</v>
      </c>
      <c r="CU16" s="107" t="e">
        <v>#N/A</v>
      </c>
      <c r="CV16" s="75" t="e">
        <v>#N/A</v>
      </c>
      <c r="CW16" s="180" t="e">
        <f t="shared" si="41"/>
        <v>#N/A</v>
      </c>
      <c r="CX16" s="75">
        <v>1</v>
      </c>
      <c r="CY16" s="182" t="e">
        <f t="shared" si="42"/>
        <v>#N/A</v>
      </c>
      <c r="CZ16" s="109" t="str">
        <f t="shared" si="19"/>
        <v/>
      </c>
      <c r="DA16" s="76" t="str">
        <f t="shared" si="28"/>
        <v/>
      </c>
      <c r="DB16" s="82">
        <v>1</v>
      </c>
      <c r="DC16" s="183" t="str">
        <f t="shared" si="20"/>
        <v/>
      </c>
      <c r="DD16" s="85" t="s">
        <v>387</v>
      </c>
      <c r="DE16" s="184" t="str">
        <f t="shared" si="43"/>
        <v/>
      </c>
      <c r="DF16" s="77">
        <v>3</v>
      </c>
      <c r="DG16" s="185" t="str">
        <f t="shared" si="44"/>
        <v/>
      </c>
      <c r="DH16" s="78" t="str">
        <f t="shared" si="45"/>
        <v/>
      </c>
      <c r="DI16" s="75" t="s">
        <v>387</v>
      </c>
      <c r="DJ16" s="180" t="str">
        <f t="shared" si="46"/>
        <v/>
      </c>
      <c r="DK16" s="75">
        <v>1</v>
      </c>
      <c r="DL16" s="181" t="str">
        <f t="shared" si="47"/>
        <v/>
      </c>
      <c r="DM16" s="78" t="str">
        <f t="shared" si="48"/>
        <v/>
      </c>
      <c r="DN16" s="75" t="s">
        <v>387</v>
      </c>
      <c r="DO16" s="180" t="str">
        <f t="shared" si="49"/>
        <v/>
      </c>
      <c r="DP16" s="75">
        <v>1</v>
      </c>
      <c r="DQ16" s="181" t="str">
        <f t="shared" si="50"/>
        <v/>
      </c>
      <c r="DR16" s="78" t="str">
        <f t="shared" si="51"/>
        <v/>
      </c>
      <c r="DS16" s="75" t="s">
        <v>387</v>
      </c>
      <c r="DT16" s="180" t="str">
        <f t="shared" si="52"/>
        <v/>
      </c>
      <c r="DU16" s="75">
        <v>1</v>
      </c>
      <c r="DV16" s="154" t="str">
        <f t="shared" si="53"/>
        <v/>
      </c>
      <c r="DW16" s="506"/>
      <c r="DX16" s="812"/>
      <c r="DY16" s="808"/>
      <c r="DZ16" s="808"/>
      <c r="EA16" s="808"/>
      <c r="EB16" s="845"/>
      <c r="EC16" s="752"/>
      <c r="ED16" s="749"/>
      <c r="EE16" s="749"/>
      <c r="EF16" s="749"/>
      <c r="EG16" s="751"/>
      <c r="EH16" s="752"/>
      <c r="EI16" s="749"/>
      <c r="EJ16" s="749"/>
      <c r="EK16" s="749"/>
      <c r="EL16" s="753" t="s">
        <v>626</v>
      </c>
      <c r="EM16" s="747" t="s">
        <v>626</v>
      </c>
      <c r="EN16" s="745"/>
      <c r="EO16" s="745"/>
      <c r="EP16" s="745"/>
      <c r="EQ16" s="746"/>
      <c r="ER16" s="744"/>
      <c r="ES16" s="745"/>
      <c r="ET16" s="745"/>
      <c r="EU16" s="745"/>
      <c r="EV16" s="746"/>
      <c r="EW16" s="744"/>
      <c r="EX16" s="745"/>
      <c r="EY16" s="745"/>
      <c r="EZ16" s="745"/>
      <c r="FA16" s="900" t="s">
        <v>624</v>
      </c>
      <c r="FB16" s="744"/>
      <c r="FC16" s="745"/>
      <c r="FD16" s="749"/>
      <c r="FE16" s="749"/>
      <c r="FF16" s="751"/>
      <c r="FG16" s="874" t="s">
        <v>623</v>
      </c>
      <c r="FH16" s="809" t="s">
        <v>623</v>
      </c>
      <c r="FI16" s="745"/>
      <c r="FJ16" s="745"/>
      <c r="FK16" s="907"/>
      <c r="FL16" s="210"/>
      <c r="FM16" s="688">
        <v>1</v>
      </c>
      <c r="FN16" s="688">
        <v>1</v>
      </c>
      <c r="FO16" s="688">
        <v>1</v>
      </c>
      <c r="FP16" s="43"/>
      <c r="FQ16" s="43"/>
    </row>
    <row r="17" spans="1:173" s="13" customFormat="1" ht="22.5" customHeight="1" outlineLevel="2">
      <c r="A17" s="1031">
        <v>10</v>
      </c>
      <c r="B17" s="166"/>
      <c r="C17" s="494"/>
      <c r="D17" s="660" t="s">
        <v>375</v>
      </c>
      <c r="E17" s="688" t="s">
        <v>530</v>
      </c>
      <c r="F17" s="663" t="s">
        <v>351</v>
      </c>
      <c r="G17" s="167"/>
      <c r="H17" s="165"/>
      <c r="I17" s="662">
        <v>1999</v>
      </c>
      <c r="J17" s="167" t="str">
        <f t="shared" si="29"/>
        <v>平11</v>
      </c>
      <c r="K17" s="665">
        <f t="shared" si="4"/>
        <v>21</v>
      </c>
      <c r="L17" s="698">
        <v>2668.3</v>
      </c>
      <c r="M17" s="693" t="s">
        <v>68</v>
      </c>
      <c r="N17" s="68"/>
      <c r="O17" s="168"/>
      <c r="P17" s="168"/>
      <c r="Q17" s="169"/>
      <c r="R17" s="461" t="e">
        <f t="shared" si="30"/>
        <v>#DIV/0!</v>
      </c>
      <c r="S17" s="461" t="e">
        <f t="shared" si="31"/>
        <v>#DIV/0!</v>
      </c>
      <c r="T17" s="462" t="e">
        <f t="shared" si="32"/>
        <v>#DIV/0!</v>
      </c>
      <c r="U17" s="68"/>
      <c r="V17" s="68"/>
      <c r="W17" s="68"/>
      <c r="X17" s="68"/>
      <c r="Y17" s="68"/>
      <c r="Z17" s="79" t="str">
        <f t="shared" si="33"/>
        <v>3: 1,000㎡以上</v>
      </c>
      <c r="AA17" s="69"/>
      <c r="AB17" s="69" t="str">
        <f t="shared" si="34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35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10"/>
        <v>16</v>
      </c>
      <c r="AZ17" s="68"/>
      <c r="BA17" s="68">
        <f t="shared" si="36"/>
        <v>16</v>
      </c>
      <c r="BB17" s="69" t="e">
        <f>#REF!/10</f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12"/>
        <v/>
      </c>
      <c r="BK17" s="663" t="s">
        <v>68</v>
      </c>
      <c r="BL17" s="661">
        <v>3</v>
      </c>
      <c r="BM17" s="441" t="s">
        <v>1</v>
      </c>
      <c r="BN17" s="1023" t="s">
        <v>414</v>
      </c>
      <c r="BO17" s="694" t="s">
        <v>0</v>
      </c>
      <c r="BP17" s="693" t="s">
        <v>1</v>
      </c>
      <c r="BQ17" s="694" t="s">
        <v>0</v>
      </c>
      <c r="BR17" s="694" t="s">
        <v>2</v>
      </c>
      <c r="BS17" s="694" t="s">
        <v>1</v>
      </c>
      <c r="BT17" s="694" t="s">
        <v>1</v>
      </c>
      <c r="BU17" s="693" t="s">
        <v>0</v>
      </c>
      <c r="BV17" s="694" t="s">
        <v>1</v>
      </c>
      <c r="BW17" s="441" t="s">
        <v>2</v>
      </c>
      <c r="BX17" s="695" t="s">
        <v>621</v>
      </c>
      <c r="BY17" s="696"/>
      <c r="BZ17" s="500">
        <v>1980000</v>
      </c>
      <c r="CA17" s="192">
        <v>1</v>
      </c>
      <c r="CB17" s="177">
        <v>1</v>
      </c>
      <c r="CC17" s="178" t="str">
        <f t="shared" si="27"/>
        <v/>
      </c>
      <c r="CD17" s="176" t="str">
        <f t="shared" si="13"/>
        <v/>
      </c>
      <c r="CE17" s="179"/>
      <c r="CF17" s="106" t="str">
        <f t="shared" si="14"/>
        <v/>
      </c>
      <c r="CG17" s="75" t="s">
        <v>387</v>
      </c>
      <c r="CH17" s="180" t="str">
        <f t="shared" si="15"/>
        <v/>
      </c>
      <c r="CI17" s="75">
        <v>1</v>
      </c>
      <c r="CJ17" s="181" t="str">
        <f t="shared" si="37"/>
        <v/>
      </c>
      <c r="CK17" s="107" t="e">
        <v>#N/A</v>
      </c>
      <c r="CL17" s="75" t="e">
        <v>#N/A</v>
      </c>
      <c r="CM17" s="180" t="e">
        <f t="shared" si="38"/>
        <v>#N/A</v>
      </c>
      <c r="CN17" s="75">
        <v>1</v>
      </c>
      <c r="CO17" s="181" t="e">
        <f t="shared" si="39"/>
        <v>#N/A</v>
      </c>
      <c r="CP17" s="107" t="e">
        <v>#N/A</v>
      </c>
      <c r="CQ17" s="75" t="e">
        <v>#N/A</v>
      </c>
      <c r="CR17" s="180" t="e">
        <f t="shared" si="18"/>
        <v>#N/A</v>
      </c>
      <c r="CS17" s="75">
        <v>1</v>
      </c>
      <c r="CT17" s="181" t="e">
        <f t="shared" si="40"/>
        <v>#N/A</v>
      </c>
      <c r="CU17" s="107" t="e">
        <v>#N/A</v>
      </c>
      <c r="CV17" s="75" t="e">
        <v>#N/A</v>
      </c>
      <c r="CW17" s="180" t="e">
        <f t="shared" si="41"/>
        <v>#N/A</v>
      </c>
      <c r="CX17" s="75">
        <v>1</v>
      </c>
      <c r="CY17" s="182" t="e">
        <f t="shared" si="42"/>
        <v>#N/A</v>
      </c>
      <c r="CZ17" s="109" t="str">
        <f t="shared" si="19"/>
        <v/>
      </c>
      <c r="DA17" s="76" t="str">
        <f t="shared" si="28"/>
        <v/>
      </c>
      <c r="DB17" s="82">
        <v>1</v>
      </c>
      <c r="DC17" s="183" t="str">
        <f t="shared" si="20"/>
        <v/>
      </c>
      <c r="DD17" s="85" t="s">
        <v>387</v>
      </c>
      <c r="DE17" s="184" t="str">
        <f t="shared" si="43"/>
        <v/>
      </c>
      <c r="DF17" s="77">
        <v>3</v>
      </c>
      <c r="DG17" s="185" t="str">
        <f t="shared" si="44"/>
        <v/>
      </c>
      <c r="DH17" s="78" t="str">
        <f t="shared" si="45"/>
        <v/>
      </c>
      <c r="DI17" s="75" t="s">
        <v>387</v>
      </c>
      <c r="DJ17" s="180" t="str">
        <f t="shared" si="46"/>
        <v/>
      </c>
      <c r="DK17" s="75">
        <v>1</v>
      </c>
      <c r="DL17" s="181" t="str">
        <f t="shared" si="47"/>
        <v/>
      </c>
      <c r="DM17" s="78" t="str">
        <f t="shared" si="48"/>
        <v/>
      </c>
      <c r="DN17" s="75" t="s">
        <v>387</v>
      </c>
      <c r="DO17" s="180" t="str">
        <f t="shared" si="49"/>
        <v/>
      </c>
      <c r="DP17" s="75">
        <v>1</v>
      </c>
      <c r="DQ17" s="181" t="str">
        <f t="shared" si="50"/>
        <v/>
      </c>
      <c r="DR17" s="78" t="str">
        <f t="shared" si="51"/>
        <v/>
      </c>
      <c r="DS17" s="75" t="s">
        <v>387</v>
      </c>
      <c r="DT17" s="180" t="str">
        <f t="shared" si="52"/>
        <v/>
      </c>
      <c r="DU17" s="75">
        <v>1</v>
      </c>
      <c r="DV17" s="154" t="str">
        <f t="shared" si="53"/>
        <v/>
      </c>
      <c r="DW17" s="506"/>
      <c r="DX17" s="812"/>
      <c r="DY17" s="808"/>
      <c r="DZ17" s="757" t="s">
        <v>626</v>
      </c>
      <c r="EA17" s="758" t="s">
        <v>626</v>
      </c>
      <c r="EB17" s="846" t="s">
        <v>626</v>
      </c>
      <c r="EC17" s="752"/>
      <c r="ED17" s="756"/>
      <c r="EE17" s="757" t="s">
        <v>626</v>
      </c>
      <c r="EF17" s="757" t="s">
        <v>626</v>
      </c>
      <c r="EG17" s="751"/>
      <c r="EH17" s="879"/>
      <c r="EI17" s="749"/>
      <c r="EJ17" s="749"/>
      <c r="EK17" s="749"/>
      <c r="EL17" s="751"/>
      <c r="EM17" s="752"/>
      <c r="EN17" s="749"/>
      <c r="EO17" s="749"/>
      <c r="EP17" s="749"/>
      <c r="EQ17" s="830" t="s">
        <v>624</v>
      </c>
      <c r="ER17" s="752"/>
      <c r="ES17" s="749"/>
      <c r="ET17" s="749"/>
      <c r="EU17" s="749"/>
      <c r="EV17" s="751"/>
      <c r="EW17" s="752"/>
      <c r="EX17" s="767" t="s">
        <v>623</v>
      </c>
      <c r="EY17" s="809" t="s">
        <v>623</v>
      </c>
      <c r="EZ17" s="809" t="s">
        <v>623</v>
      </c>
      <c r="FA17" s="822" t="s">
        <v>623</v>
      </c>
      <c r="FB17" s="752"/>
      <c r="FC17" s="749"/>
      <c r="FD17" s="749"/>
      <c r="FE17" s="749"/>
      <c r="FF17" s="751"/>
      <c r="FG17" s="859"/>
      <c r="FH17" s="749"/>
      <c r="FI17" s="749"/>
      <c r="FJ17" s="749"/>
      <c r="FK17" s="909"/>
      <c r="FL17" s="210"/>
      <c r="FM17" s="688">
        <v>1</v>
      </c>
      <c r="FN17" s="688">
        <v>1</v>
      </c>
      <c r="FO17" s="688">
        <v>1</v>
      </c>
      <c r="FP17" s="43"/>
      <c r="FQ17" s="43"/>
    </row>
    <row r="18" spans="1:173" s="13" customFormat="1" ht="22.5" customHeight="1" outlineLevel="2">
      <c r="A18" s="1031">
        <v>11</v>
      </c>
      <c r="B18" s="166"/>
      <c r="C18" s="494"/>
      <c r="D18" s="660" t="s">
        <v>383</v>
      </c>
      <c r="E18" s="688" t="s">
        <v>139</v>
      </c>
      <c r="F18" s="661" t="s">
        <v>599</v>
      </c>
      <c r="G18" s="167"/>
      <c r="H18" s="165"/>
      <c r="I18" s="662">
        <v>1991</v>
      </c>
      <c r="J18" s="167" t="str">
        <f t="shared" si="29"/>
        <v>平3</v>
      </c>
      <c r="K18" s="665">
        <f t="shared" si="4"/>
        <v>29</v>
      </c>
      <c r="L18" s="697">
        <f>546.5+273.3</f>
        <v>819.8</v>
      </c>
      <c r="M18" s="693" t="s">
        <v>603</v>
      </c>
      <c r="N18" s="68"/>
      <c r="O18" s="168"/>
      <c r="P18" s="168"/>
      <c r="Q18" s="169"/>
      <c r="R18" s="461" t="e">
        <f t="shared" si="30"/>
        <v>#DIV/0!</v>
      </c>
      <c r="S18" s="461" t="e">
        <f t="shared" si="31"/>
        <v>#DIV/0!</v>
      </c>
      <c r="T18" s="462" t="e">
        <f t="shared" si="32"/>
        <v>#DIV/0!</v>
      </c>
      <c r="U18" s="68"/>
      <c r="V18" s="68"/>
      <c r="W18" s="68"/>
      <c r="X18" s="68"/>
      <c r="Y18" s="68"/>
      <c r="Z18" s="79" t="str">
        <f t="shared" si="33"/>
        <v>4: 500㎡以上</v>
      </c>
      <c r="AA18" s="69"/>
      <c r="AB18" s="69" t="str">
        <f t="shared" si="34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35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10"/>
        <v>24</v>
      </c>
      <c r="AZ18" s="68"/>
      <c r="BA18" s="68">
        <f t="shared" si="36"/>
        <v>24</v>
      </c>
      <c r="BB18" s="69" t="e">
        <f>#REF!/10</f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12"/>
        <v/>
      </c>
      <c r="BK18" s="663" t="s">
        <v>603</v>
      </c>
      <c r="BL18" s="663">
        <v>1</v>
      </c>
      <c r="BM18" s="441"/>
      <c r="BN18" s="1023"/>
      <c r="BO18" s="694" t="s">
        <v>3</v>
      </c>
      <c r="BP18" s="694" t="s">
        <v>3</v>
      </c>
      <c r="BQ18" s="694" t="s">
        <v>1</v>
      </c>
      <c r="BR18" s="694" t="s">
        <v>1</v>
      </c>
      <c r="BS18" s="694" t="s">
        <v>1</v>
      </c>
      <c r="BT18" s="694" t="s">
        <v>1</v>
      </c>
      <c r="BU18" s="693" t="s">
        <v>2</v>
      </c>
      <c r="BV18" s="693" t="s">
        <v>607</v>
      </c>
      <c r="BW18" s="441"/>
      <c r="BX18" s="695" t="s">
        <v>468</v>
      </c>
      <c r="BY18" s="696" t="s">
        <v>622</v>
      </c>
      <c r="BZ18" s="499"/>
      <c r="CA18" s="192">
        <v>1</v>
      </c>
      <c r="CB18" s="177">
        <v>1</v>
      </c>
      <c r="CC18" s="178" t="str">
        <f t="shared" si="27"/>
        <v/>
      </c>
      <c r="CD18" s="176" t="str">
        <f t="shared" si="13"/>
        <v/>
      </c>
      <c r="CE18" s="179"/>
      <c r="CF18" s="106" t="str">
        <f t="shared" si="14"/>
        <v/>
      </c>
      <c r="CG18" s="75" t="s">
        <v>387</v>
      </c>
      <c r="CH18" s="180" t="str">
        <f t="shared" si="15"/>
        <v/>
      </c>
      <c r="CI18" s="75">
        <v>1</v>
      </c>
      <c r="CJ18" s="181" t="str">
        <f t="shared" si="37"/>
        <v/>
      </c>
      <c r="CK18" s="107" t="e">
        <v>#N/A</v>
      </c>
      <c r="CL18" s="75" t="e">
        <v>#N/A</v>
      </c>
      <c r="CM18" s="180" t="e">
        <f t="shared" si="38"/>
        <v>#N/A</v>
      </c>
      <c r="CN18" s="75">
        <v>1</v>
      </c>
      <c r="CO18" s="181" t="e">
        <f t="shared" si="39"/>
        <v>#N/A</v>
      </c>
      <c r="CP18" s="107" t="e">
        <v>#N/A</v>
      </c>
      <c r="CQ18" s="75" t="e">
        <v>#N/A</v>
      </c>
      <c r="CR18" s="180" t="e">
        <f t="shared" si="18"/>
        <v>#N/A</v>
      </c>
      <c r="CS18" s="75">
        <v>1</v>
      </c>
      <c r="CT18" s="181" t="e">
        <f t="shared" si="40"/>
        <v>#N/A</v>
      </c>
      <c r="CU18" s="107" t="e">
        <v>#N/A</v>
      </c>
      <c r="CV18" s="75" t="e">
        <v>#N/A</v>
      </c>
      <c r="CW18" s="180" t="e">
        <f t="shared" si="41"/>
        <v>#N/A</v>
      </c>
      <c r="CX18" s="75">
        <v>1</v>
      </c>
      <c r="CY18" s="182" t="e">
        <f t="shared" si="42"/>
        <v>#N/A</v>
      </c>
      <c r="CZ18" s="109" t="str">
        <f t="shared" si="19"/>
        <v/>
      </c>
      <c r="DA18" s="76" t="str">
        <f t="shared" si="28"/>
        <v/>
      </c>
      <c r="DB18" s="82">
        <v>1</v>
      </c>
      <c r="DC18" s="183" t="str">
        <f t="shared" si="20"/>
        <v/>
      </c>
      <c r="DD18" s="85" t="s">
        <v>387</v>
      </c>
      <c r="DE18" s="184" t="str">
        <f t="shared" si="43"/>
        <v/>
      </c>
      <c r="DF18" s="77">
        <v>3</v>
      </c>
      <c r="DG18" s="185" t="str">
        <f t="shared" si="44"/>
        <v/>
      </c>
      <c r="DH18" s="78" t="str">
        <f t="shared" si="45"/>
        <v/>
      </c>
      <c r="DI18" s="75" t="s">
        <v>387</v>
      </c>
      <c r="DJ18" s="180" t="str">
        <f t="shared" si="46"/>
        <v/>
      </c>
      <c r="DK18" s="75">
        <v>1</v>
      </c>
      <c r="DL18" s="181" t="str">
        <f t="shared" si="47"/>
        <v/>
      </c>
      <c r="DM18" s="78" t="str">
        <f t="shared" si="48"/>
        <v/>
      </c>
      <c r="DN18" s="75" t="s">
        <v>387</v>
      </c>
      <c r="DO18" s="180" t="str">
        <f t="shared" si="49"/>
        <v/>
      </c>
      <c r="DP18" s="75">
        <v>1</v>
      </c>
      <c r="DQ18" s="181" t="str">
        <f t="shared" si="50"/>
        <v/>
      </c>
      <c r="DR18" s="78" t="str">
        <f t="shared" si="51"/>
        <v/>
      </c>
      <c r="DS18" s="75" t="s">
        <v>387</v>
      </c>
      <c r="DT18" s="180" t="str">
        <f t="shared" si="52"/>
        <v/>
      </c>
      <c r="DU18" s="75">
        <v>1</v>
      </c>
      <c r="DV18" s="154" t="str">
        <f t="shared" si="53"/>
        <v/>
      </c>
      <c r="DW18" s="506"/>
      <c r="DX18" s="812"/>
      <c r="DY18" s="808"/>
      <c r="DZ18" s="808"/>
      <c r="EA18" s="816"/>
      <c r="EB18" s="847" t="s">
        <v>624</v>
      </c>
      <c r="EC18" s="752"/>
      <c r="ED18" s="749"/>
      <c r="EE18" s="749"/>
      <c r="EF18" s="749"/>
      <c r="EG18" s="751"/>
      <c r="EH18" s="752"/>
      <c r="EI18" s="749"/>
      <c r="EJ18" s="754" t="s">
        <v>626</v>
      </c>
      <c r="EK18" s="754" t="s">
        <v>626</v>
      </c>
      <c r="EL18" s="751"/>
      <c r="EM18" s="752"/>
      <c r="EN18" s="745"/>
      <c r="EO18" s="745"/>
      <c r="EP18" s="745"/>
      <c r="EQ18" s="746"/>
      <c r="ER18" s="744"/>
      <c r="ES18" s="745"/>
      <c r="ET18" s="745"/>
      <c r="EU18" s="785"/>
      <c r="EV18" s="786"/>
      <c r="EW18" s="759"/>
      <c r="EX18" s="749"/>
      <c r="EY18" s="749"/>
      <c r="EZ18" s="749"/>
      <c r="FA18" s="751"/>
      <c r="FB18" s="752"/>
      <c r="FC18" s="749"/>
      <c r="FD18" s="749"/>
      <c r="FE18" s="770" t="s">
        <v>627</v>
      </c>
      <c r="FF18" s="800" t="s">
        <v>627</v>
      </c>
      <c r="FG18" s="871" t="s">
        <v>627</v>
      </c>
      <c r="FH18" s="770" t="s">
        <v>627</v>
      </c>
      <c r="FI18" s="745"/>
      <c r="FJ18" s="745"/>
      <c r="FK18" s="907"/>
      <c r="FL18" s="210"/>
      <c r="FM18" s="688">
        <v>1</v>
      </c>
      <c r="FN18" s="688">
        <v>1</v>
      </c>
      <c r="FO18" s="688">
        <v>1</v>
      </c>
      <c r="FP18" s="43"/>
      <c r="FQ18" s="43"/>
    </row>
    <row r="19" spans="1:173" s="13" customFormat="1" ht="22.5" customHeight="1" outlineLevel="2">
      <c r="A19" s="1031">
        <v>12</v>
      </c>
      <c r="B19" s="166"/>
      <c r="C19" s="494"/>
      <c r="D19" s="660" t="s">
        <v>376</v>
      </c>
      <c r="E19" s="688" t="s">
        <v>140</v>
      </c>
      <c r="F19" s="663" t="s">
        <v>346</v>
      </c>
      <c r="G19" s="167"/>
      <c r="H19" s="165"/>
      <c r="I19" s="662">
        <v>2002</v>
      </c>
      <c r="J19" s="167" t="str">
        <f t="shared" si="29"/>
        <v>平14</v>
      </c>
      <c r="K19" s="665">
        <f t="shared" si="4"/>
        <v>18</v>
      </c>
      <c r="L19" s="697">
        <v>569.1</v>
      </c>
      <c r="M19" s="693" t="s">
        <v>70</v>
      </c>
      <c r="N19" s="68"/>
      <c r="O19" s="168"/>
      <c r="P19" s="168"/>
      <c r="Q19" s="169"/>
      <c r="R19" s="461" t="e">
        <f t="shared" si="30"/>
        <v>#DIV/0!</v>
      </c>
      <c r="S19" s="461" t="e">
        <f t="shared" si="31"/>
        <v>#DIV/0!</v>
      </c>
      <c r="T19" s="462" t="e">
        <f t="shared" si="32"/>
        <v>#DIV/0!</v>
      </c>
      <c r="U19" s="68"/>
      <c r="V19" s="68"/>
      <c r="W19" s="68"/>
      <c r="X19" s="68"/>
      <c r="Y19" s="68"/>
      <c r="Z19" s="79" t="str">
        <f t="shared" si="33"/>
        <v>4: 500㎡以上</v>
      </c>
      <c r="AA19" s="69"/>
      <c r="AB19" s="69" t="str">
        <f t="shared" si="34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35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10"/>
        <v>13</v>
      </c>
      <c r="AZ19" s="68"/>
      <c r="BA19" s="68">
        <f t="shared" si="36"/>
        <v>13</v>
      </c>
      <c r="BB19" s="69" t="e">
        <f>#REF!/10</f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12"/>
        <v/>
      </c>
      <c r="BK19" s="663" t="s">
        <v>70</v>
      </c>
      <c r="BL19" s="663">
        <v>1</v>
      </c>
      <c r="BM19" s="441" t="s">
        <v>0</v>
      </c>
      <c r="BN19" s="1023" t="s">
        <v>414</v>
      </c>
      <c r="BO19" s="693" t="s">
        <v>0</v>
      </c>
      <c r="BP19" s="694" t="s">
        <v>2</v>
      </c>
      <c r="BQ19" s="693" t="s">
        <v>0</v>
      </c>
      <c r="BR19" s="693" t="s">
        <v>0</v>
      </c>
      <c r="BS19" s="693" t="s">
        <v>0</v>
      </c>
      <c r="BT19" s="693" t="s">
        <v>0</v>
      </c>
      <c r="BU19" s="694" t="s">
        <v>1</v>
      </c>
      <c r="BV19" s="694" t="s">
        <v>607</v>
      </c>
      <c r="BW19" s="441" t="s">
        <v>2</v>
      </c>
      <c r="BX19" s="695" t="s">
        <v>621</v>
      </c>
      <c r="BY19" s="696"/>
      <c r="BZ19" s="499"/>
      <c r="CA19" s="192">
        <v>1</v>
      </c>
      <c r="CB19" s="177">
        <v>1</v>
      </c>
      <c r="CC19" s="178" t="str">
        <f t="shared" si="27"/>
        <v/>
      </c>
      <c r="CD19" s="176" t="str">
        <f t="shared" si="13"/>
        <v/>
      </c>
      <c r="CE19" s="179"/>
      <c r="CF19" s="106" t="str">
        <f t="shared" si="14"/>
        <v/>
      </c>
      <c r="CG19" s="75" t="s">
        <v>387</v>
      </c>
      <c r="CH19" s="180" t="str">
        <f t="shared" si="15"/>
        <v/>
      </c>
      <c r="CI19" s="75">
        <v>1</v>
      </c>
      <c r="CJ19" s="181" t="str">
        <f t="shared" si="37"/>
        <v/>
      </c>
      <c r="CK19" s="107" t="e">
        <v>#N/A</v>
      </c>
      <c r="CL19" s="75" t="e">
        <v>#N/A</v>
      </c>
      <c r="CM19" s="180" t="e">
        <f t="shared" si="38"/>
        <v>#N/A</v>
      </c>
      <c r="CN19" s="75">
        <v>1</v>
      </c>
      <c r="CO19" s="181" t="e">
        <f t="shared" si="39"/>
        <v>#N/A</v>
      </c>
      <c r="CP19" s="107" t="e">
        <v>#N/A</v>
      </c>
      <c r="CQ19" s="75" t="e">
        <v>#N/A</v>
      </c>
      <c r="CR19" s="180" t="e">
        <f t="shared" si="18"/>
        <v>#N/A</v>
      </c>
      <c r="CS19" s="75">
        <v>1</v>
      </c>
      <c r="CT19" s="181" t="e">
        <f t="shared" si="40"/>
        <v>#N/A</v>
      </c>
      <c r="CU19" s="107" t="e">
        <v>#N/A</v>
      </c>
      <c r="CV19" s="75" t="e">
        <v>#N/A</v>
      </c>
      <c r="CW19" s="180" t="e">
        <f t="shared" si="41"/>
        <v>#N/A</v>
      </c>
      <c r="CX19" s="75">
        <v>1</v>
      </c>
      <c r="CY19" s="182" t="e">
        <f t="shared" si="42"/>
        <v>#N/A</v>
      </c>
      <c r="CZ19" s="109" t="str">
        <f t="shared" si="19"/>
        <v/>
      </c>
      <c r="DA19" s="76" t="str">
        <f t="shared" si="28"/>
        <v/>
      </c>
      <c r="DB19" s="82">
        <v>1</v>
      </c>
      <c r="DC19" s="183" t="str">
        <f t="shared" si="20"/>
        <v/>
      </c>
      <c r="DD19" s="85" t="s">
        <v>387</v>
      </c>
      <c r="DE19" s="184" t="str">
        <f t="shared" si="43"/>
        <v/>
      </c>
      <c r="DF19" s="77">
        <v>3</v>
      </c>
      <c r="DG19" s="185" t="str">
        <f t="shared" si="44"/>
        <v/>
      </c>
      <c r="DH19" s="78" t="str">
        <f t="shared" si="45"/>
        <v/>
      </c>
      <c r="DI19" s="75" t="s">
        <v>387</v>
      </c>
      <c r="DJ19" s="180" t="str">
        <f t="shared" si="46"/>
        <v/>
      </c>
      <c r="DK19" s="75">
        <v>1</v>
      </c>
      <c r="DL19" s="181" t="str">
        <f t="shared" si="47"/>
        <v/>
      </c>
      <c r="DM19" s="78" t="str">
        <f t="shared" si="48"/>
        <v/>
      </c>
      <c r="DN19" s="75" t="s">
        <v>387</v>
      </c>
      <c r="DO19" s="180" t="str">
        <f t="shared" si="49"/>
        <v/>
      </c>
      <c r="DP19" s="75">
        <v>1</v>
      </c>
      <c r="DQ19" s="181" t="str">
        <f t="shared" si="50"/>
        <v/>
      </c>
      <c r="DR19" s="78" t="str">
        <f t="shared" si="51"/>
        <v/>
      </c>
      <c r="DS19" s="75" t="s">
        <v>387</v>
      </c>
      <c r="DT19" s="180" t="str">
        <f t="shared" si="52"/>
        <v/>
      </c>
      <c r="DU19" s="75">
        <v>1</v>
      </c>
      <c r="DV19" s="154" t="str">
        <f t="shared" si="53"/>
        <v/>
      </c>
      <c r="DW19" s="506"/>
      <c r="DX19" s="812"/>
      <c r="DY19" s="808"/>
      <c r="DZ19" s="808"/>
      <c r="EA19" s="757" t="s">
        <v>626</v>
      </c>
      <c r="EB19" s="848" t="s">
        <v>626</v>
      </c>
      <c r="EC19" s="752"/>
      <c r="ED19" s="749"/>
      <c r="EE19" s="758" t="s">
        <v>626</v>
      </c>
      <c r="EF19" s="758" t="s">
        <v>626</v>
      </c>
      <c r="EG19" s="751"/>
      <c r="EH19" s="752"/>
      <c r="EI19" s="749"/>
      <c r="EJ19" s="749"/>
      <c r="EK19" s="749"/>
      <c r="EL19" s="751"/>
      <c r="EM19" s="752"/>
      <c r="EN19" s="749"/>
      <c r="EO19" s="749"/>
      <c r="EP19" s="749"/>
      <c r="EQ19" s="830" t="s">
        <v>624</v>
      </c>
      <c r="ER19" s="879"/>
      <c r="ES19" s="749"/>
      <c r="ET19" s="749"/>
      <c r="EU19" s="749"/>
      <c r="EV19" s="751"/>
      <c r="EW19" s="752"/>
      <c r="EX19" s="767" t="s">
        <v>623</v>
      </c>
      <c r="EY19" s="809" t="s">
        <v>623</v>
      </c>
      <c r="EZ19" s="809" t="s">
        <v>623</v>
      </c>
      <c r="FA19" s="751"/>
      <c r="FB19" s="752"/>
      <c r="FC19" s="749"/>
      <c r="FD19" s="749"/>
      <c r="FE19" s="749"/>
      <c r="FF19" s="751"/>
      <c r="FG19" s="859"/>
      <c r="FH19" s="749"/>
      <c r="FI19" s="749"/>
      <c r="FJ19" s="749"/>
      <c r="FK19" s="909"/>
      <c r="FL19" s="210"/>
      <c r="FM19" s="688">
        <v>1</v>
      </c>
      <c r="FN19" s="688">
        <v>1</v>
      </c>
      <c r="FO19" s="688">
        <v>1</v>
      </c>
      <c r="FP19" s="43"/>
      <c r="FQ19" s="43"/>
    </row>
    <row r="20" spans="1:173" s="13" customFormat="1" ht="22.5" customHeight="1" outlineLevel="2">
      <c r="A20" s="1031">
        <v>13</v>
      </c>
      <c r="B20" s="166"/>
      <c r="C20" s="494"/>
      <c r="D20" s="660" t="s">
        <v>385</v>
      </c>
      <c r="E20" s="688" t="s">
        <v>142</v>
      </c>
      <c r="F20" s="663" t="s">
        <v>346</v>
      </c>
      <c r="G20" s="167"/>
      <c r="H20" s="165"/>
      <c r="I20" s="662">
        <v>1974</v>
      </c>
      <c r="J20" s="167" t="str">
        <f t="shared" si="29"/>
        <v>昭49</v>
      </c>
      <c r="K20" s="665">
        <f t="shared" si="4"/>
        <v>46</v>
      </c>
      <c r="L20" s="698">
        <v>689</v>
      </c>
      <c r="M20" s="693" t="s">
        <v>603</v>
      </c>
      <c r="N20" s="68"/>
      <c r="O20" s="168"/>
      <c r="P20" s="168"/>
      <c r="Q20" s="169"/>
      <c r="R20" s="461" t="e">
        <f t="shared" si="30"/>
        <v>#DIV/0!</v>
      </c>
      <c r="S20" s="461" t="e">
        <f t="shared" si="31"/>
        <v>#DIV/0!</v>
      </c>
      <c r="T20" s="462" t="e">
        <f t="shared" si="32"/>
        <v>#DIV/0!</v>
      </c>
      <c r="U20" s="68"/>
      <c r="V20" s="68"/>
      <c r="W20" s="68"/>
      <c r="X20" s="68"/>
      <c r="Y20" s="68"/>
      <c r="Z20" s="79" t="str">
        <f t="shared" si="33"/>
        <v>4: 500㎡以上</v>
      </c>
      <c r="AA20" s="69"/>
      <c r="AB20" s="69" t="str">
        <f t="shared" si="34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35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10"/>
        <v>41</v>
      </c>
      <c r="AZ20" s="68"/>
      <c r="BA20" s="68">
        <f t="shared" si="36"/>
        <v>41</v>
      </c>
      <c r="BB20" s="69" t="e">
        <f>#REF!/10</f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12"/>
        <v/>
      </c>
      <c r="BK20" s="663" t="s">
        <v>603</v>
      </c>
      <c r="BL20" s="663">
        <v>1</v>
      </c>
      <c r="BM20" s="441"/>
      <c r="BN20" s="1023"/>
      <c r="BO20" s="694" t="s">
        <v>3</v>
      </c>
      <c r="BP20" s="694" t="s">
        <v>2</v>
      </c>
      <c r="BQ20" s="694" t="s">
        <v>2</v>
      </c>
      <c r="BR20" s="694" t="s">
        <v>3</v>
      </c>
      <c r="BS20" s="694" t="s">
        <v>2</v>
      </c>
      <c r="BT20" s="694" t="s">
        <v>2</v>
      </c>
      <c r="BU20" s="694" t="s">
        <v>2</v>
      </c>
      <c r="BV20" s="693" t="s">
        <v>607</v>
      </c>
      <c r="BW20" s="441"/>
      <c r="BX20" s="695" t="s">
        <v>621</v>
      </c>
      <c r="BY20" s="696"/>
      <c r="BZ20" s="499"/>
      <c r="CA20" s="192">
        <v>1</v>
      </c>
      <c r="CB20" s="177" t="s">
        <v>387</v>
      </c>
      <c r="CC20" s="178" t="str">
        <f t="shared" si="27"/>
        <v/>
      </c>
      <c r="CD20" s="176" t="str">
        <f t="shared" si="13"/>
        <v/>
      </c>
      <c r="CE20" s="179"/>
      <c r="CF20" s="106" t="str">
        <f t="shared" si="14"/>
        <v/>
      </c>
      <c r="CG20" s="75" t="s">
        <v>387</v>
      </c>
      <c r="CH20" s="180" t="str">
        <f t="shared" si="15"/>
        <v/>
      </c>
      <c r="CI20" s="75">
        <v>1</v>
      </c>
      <c r="CJ20" s="181" t="str">
        <f t="shared" si="37"/>
        <v/>
      </c>
      <c r="CK20" s="107" t="e">
        <v>#N/A</v>
      </c>
      <c r="CL20" s="75" t="e">
        <v>#N/A</v>
      </c>
      <c r="CM20" s="180" t="e">
        <f t="shared" si="38"/>
        <v>#N/A</v>
      </c>
      <c r="CN20" s="75">
        <v>1</v>
      </c>
      <c r="CO20" s="181" t="e">
        <f t="shared" si="39"/>
        <v>#N/A</v>
      </c>
      <c r="CP20" s="107" t="e">
        <v>#N/A</v>
      </c>
      <c r="CQ20" s="75" t="e">
        <v>#N/A</v>
      </c>
      <c r="CR20" s="180" t="e">
        <f t="shared" si="18"/>
        <v>#N/A</v>
      </c>
      <c r="CS20" s="75">
        <v>1</v>
      </c>
      <c r="CT20" s="181" t="e">
        <f t="shared" si="40"/>
        <v>#N/A</v>
      </c>
      <c r="CU20" s="107" t="e">
        <v>#N/A</v>
      </c>
      <c r="CV20" s="75" t="e">
        <v>#N/A</v>
      </c>
      <c r="CW20" s="180" t="e">
        <f t="shared" si="41"/>
        <v>#N/A</v>
      </c>
      <c r="CX20" s="75">
        <v>1</v>
      </c>
      <c r="CY20" s="182" t="e">
        <f t="shared" si="42"/>
        <v>#N/A</v>
      </c>
      <c r="CZ20" s="109" t="str">
        <f t="shared" si="19"/>
        <v/>
      </c>
      <c r="DA20" s="76" t="str">
        <f t="shared" si="28"/>
        <v/>
      </c>
      <c r="DB20" s="82">
        <v>1</v>
      </c>
      <c r="DC20" s="183" t="str">
        <f t="shared" si="20"/>
        <v/>
      </c>
      <c r="DD20" s="85" t="s">
        <v>387</v>
      </c>
      <c r="DE20" s="184" t="str">
        <f t="shared" si="43"/>
        <v/>
      </c>
      <c r="DF20" s="77">
        <v>3</v>
      </c>
      <c r="DG20" s="185" t="str">
        <f t="shared" si="44"/>
        <v/>
      </c>
      <c r="DH20" s="78" t="str">
        <f t="shared" si="45"/>
        <v/>
      </c>
      <c r="DI20" s="75" t="s">
        <v>387</v>
      </c>
      <c r="DJ20" s="180" t="str">
        <f t="shared" si="46"/>
        <v/>
      </c>
      <c r="DK20" s="75">
        <v>1</v>
      </c>
      <c r="DL20" s="181" t="str">
        <f t="shared" si="47"/>
        <v/>
      </c>
      <c r="DM20" s="78" t="str">
        <f t="shared" si="48"/>
        <v/>
      </c>
      <c r="DN20" s="75" t="s">
        <v>387</v>
      </c>
      <c r="DO20" s="180" t="str">
        <f t="shared" si="49"/>
        <v/>
      </c>
      <c r="DP20" s="75">
        <v>1</v>
      </c>
      <c r="DQ20" s="181" t="str">
        <f t="shared" si="50"/>
        <v/>
      </c>
      <c r="DR20" s="78" t="str">
        <f t="shared" si="51"/>
        <v/>
      </c>
      <c r="DS20" s="75" t="s">
        <v>387</v>
      </c>
      <c r="DT20" s="180" t="str">
        <f t="shared" si="52"/>
        <v/>
      </c>
      <c r="DU20" s="75">
        <v>1</v>
      </c>
      <c r="DV20" s="154" t="str">
        <f t="shared" si="53"/>
        <v/>
      </c>
      <c r="DW20" s="506"/>
      <c r="DX20" s="812"/>
      <c r="DY20" s="808"/>
      <c r="DZ20" s="808"/>
      <c r="EA20" s="816"/>
      <c r="EB20" s="845"/>
      <c r="EC20" s="744"/>
      <c r="ED20" s="749"/>
      <c r="EE20" s="757" t="s">
        <v>626</v>
      </c>
      <c r="EF20" s="757" t="s">
        <v>626</v>
      </c>
      <c r="EG20" s="751"/>
      <c r="EH20" s="752"/>
      <c r="EI20" s="749"/>
      <c r="EJ20" s="749"/>
      <c r="EK20" s="749"/>
      <c r="EL20" s="751"/>
      <c r="EM20" s="752"/>
      <c r="EN20" s="749"/>
      <c r="EO20" s="749"/>
      <c r="EP20" s="749"/>
      <c r="EQ20" s="830" t="s">
        <v>624</v>
      </c>
      <c r="ER20" s="898"/>
      <c r="ES20" s="779"/>
      <c r="ET20" s="779"/>
      <c r="EU20" s="749"/>
      <c r="EV20" s="751"/>
      <c r="EW20" s="752"/>
      <c r="EX20" s="767" t="s">
        <v>623</v>
      </c>
      <c r="EY20" s="767" t="s">
        <v>623</v>
      </c>
      <c r="EZ20" s="767" t="s">
        <v>623</v>
      </c>
      <c r="FA20" s="751"/>
      <c r="FB20" s="752"/>
      <c r="FC20" s="749"/>
      <c r="FD20" s="749"/>
      <c r="FE20" s="749"/>
      <c r="FF20" s="751"/>
      <c r="FG20" s="859"/>
      <c r="FH20" s="749"/>
      <c r="FI20" s="749"/>
      <c r="FJ20" s="749"/>
      <c r="FK20" s="909"/>
      <c r="FL20" s="210"/>
      <c r="FM20" s="688">
        <v>1</v>
      </c>
      <c r="FN20" s="688">
        <v>1</v>
      </c>
      <c r="FO20" s="688">
        <v>1</v>
      </c>
      <c r="FP20" s="43"/>
      <c r="FQ20" s="43"/>
    </row>
    <row r="21" spans="1:173" s="13" customFormat="1" ht="22.5" customHeight="1" outlineLevel="2">
      <c r="A21" s="1031">
        <v>14</v>
      </c>
      <c r="B21" s="166"/>
      <c r="C21" s="494"/>
      <c r="D21" s="664" t="s">
        <v>385</v>
      </c>
      <c r="E21" s="667" t="s">
        <v>531</v>
      </c>
      <c r="F21" s="661" t="s">
        <v>346</v>
      </c>
      <c r="G21" s="167"/>
      <c r="H21" s="165"/>
      <c r="I21" s="665">
        <v>1995</v>
      </c>
      <c r="J21" s="167" t="str">
        <f t="shared" si="29"/>
        <v>平7</v>
      </c>
      <c r="K21" s="665">
        <f t="shared" si="4"/>
        <v>25</v>
      </c>
      <c r="L21" s="697">
        <v>103.5</v>
      </c>
      <c r="M21" s="694" t="s">
        <v>70</v>
      </c>
      <c r="N21" s="68"/>
      <c r="O21" s="168"/>
      <c r="P21" s="168"/>
      <c r="Q21" s="169"/>
      <c r="R21" s="461" t="e">
        <f t="shared" si="30"/>
        <v>#DIV/0!</v>
      </c>
      <c r="S21" s="461" t="e">
        <f t="shared" si="31"/>
        <v>#DIV/0!</v>
      </c>
      <c r="T21" s="462" t="e">
        <f t="shared" si="32"/>
        <v>#DIV/0!</v>
      </c>
      <c r="U21" s="68"/>
      <c r="V21" s="68"/>
      <c r="W21" s="68"/>
      <c r="X21" s="68"/>
      <c r="Y21" s="68"/>
      <c r="Z21" s="79" t="str">
        <f t="shared" si="33"/>
        <v>6: 100㎡以上</v>
      </c>
      <c r="AA21" s="69"/>
      <c r="AB21" s="69" t="str">
        <f t="shared" si="34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35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10"/>
        <v>20</v>
      </c>
      <c r="AZ21" s="68"/>
      <c r="BA21" s="68">
        <f t="shared" si="36"/>
        <v>20</v>
      </c>
      <c r="BB21" s="69" t="e">
        <f>#REF!/10</f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12"/>
        <v/>
      </c>
      <c r="BK21" s="661" t="s">
        <v>70</v>
      </c>
      <c r="BL21" s="661">
        <v>1</v>
      </c>
      <c r="BM21" s="441" t="s">
        <v>2</v>
      </c>
      <c r="BN21" s="441" t="s">
        <v>414</v>
      </c>
      <c r="BO21" s="663"/>
      <c r="BP21" s="663"/>
      <c r="BQ21" s="663"/>
      <c r="BR21" s="663"/>
      <c r="BS21" s="663"/>
      <c r="BT21" s="663"/>
      <c r="BU21" s="663"/>
      <c r="BV21" s="663"/>
      <c r="BW21" s="441" t="s">
        <v>1</v>
      </c>
      <c r="BX21" s="695"/>
      <c r="BY21" s="696"/>
      <c r="BZ21" s="499"/>
      <c r="CA21" s="192">
        <v>1</v>
      </c>
      <c r="CB21" s="177" t="s">
        <v>387</v>
      </c>
      <c r="CC21" s="178" t="str">
        <f t="shared" si="27"/>
        <v/>
      </c>
      <c r="CD21" s="176" t="str">
        <f t="shared" si="13"/>
        <v/>
      </c>
      <c r="CE21" s="179"/>
      <c r="CF21" s="106" t="str">
        <f t="shared" si="14"/>
        <v/>
      </c>
      <c r="CG21" s="75" t="s">
        <v>387</v>
      </c>
      <c r="CH21" s="180" t="str">
        <f t="shared" si="15"/>
        <v/>
      </c>
      <c r="CI21" s="75">
        <v>1</v>
      </c>
      <c r="CJ21" s="181" t="str">
        <f t="shared" si="37"/>
        <v/>
      </c>
      <c r="CK21" s="107" t="e">
        <v>#N/A</v>
      </c>
      <c r="CL21" s="75" t="e">
        <v>#N/A</v>
      </c>
      <c r="CM21" s="180" t="e">
        <f t="shared" si="38"/>
        <v>#N/A</v>
      </c>
      <c r="CN21" s="75">
        <v>1</v>
      </c>
      <c r="CO21" s="181" t="e">
        <f t="shared" si="39"/>
        <v>#N/A</v>
      </c>
      <c r="CP21" s="107" t="e">
        <v>#N/A</v>
      </c>
      <c r="CQ21" s="75" t="e">
        <v>#N/A</v>
      </c>
      <c r="CR21" s="180" t="e">
        <f t="shared" si="18"/>
        <v>#N/A</v>
      </c>
      <c r="CS21" s="75">
        <v>1</v>
      </c>
      <c r="CT21" s="181" t="e">
        <f t="shared" si="40"/>
        <v>#N/A</v>
      </c>
      <c r="CU21" s="107" t="e">
        <v>#N/A</v>
      </c>
      <c r="CV21" s="75" t="e">
        <v>#N/A</v>
      </c>
      <c r="CW21" s="180" t="e">
        <f t="shared" si="41"/>
        <v>#N/A</v>
      </c>
      <c r="CX21" s="75">
        <v>1</v>
      </c>
      <c r="CY21" s="182" t="e">
        <f t="shared" si="42"/>
        <v>#N/A</v>
      </c>
      <c r="CZ21" s="109" t="str">
        <f t="shared" si="19"/>
        <v/>
      </c>
      <c r="DA21" s="76" t="str">
        <f t="shared" si="28"/>
        <v/>
      </c>
      <c r="DB21" s="82">
        <v>1</v>
      </c>
      <c r="DC21" s="183" t="str">
        <f t="shared" si="20"/>
        <v/>
      </c>
      <c r="DD21" s="85" t="s">
        <v>387</v>
      </c>
      <c r="DE21" s="184" t="str">
        <f t="shared" si="43"/>
        <v/>
      </c>
      <c r="DF21" s="77">
        <v>3</v>
      </c>
      <c r="DG21" s="185" t="str">
        <f t="shared" si="44"/>
        <v/>
      </c>
      <c r="DH21" s="78" t="str">
        <f t="shared" si="45"/>
        <v/>
      </c>
      <c r="DI21" s="75" t="s">
        <v>387</v>
      </c>
      <c r="DJ21" s="180" t="str">
        <f t="shared" si="46"/>
        <v/>
      </c>
      <c r="DK21" s="75">
        <v>1</v>
      </c>
      <c r="DL21" s="181" t="str">
        <f t="shared" si="47"/>
        <v/>
      </c>
      <c r="DM21" s="78" t="str">
        <f t="shared" si="48"/>
        <v/>
      </c>
      <c r="DN21" s="75" t="s">
        <v>387</v>
      </c>
      <c r="DO21" s="180" t="str">
        <f t="shared" si="49"/>
        <v/>
      </c>
      <c r="DP21" s="75">
        <v>1</v>
      </c>
      <c r="DQ21" s="181" t="str">
        <f t="shared" si="50"/>
        <v/>
      </c>
      <c r="DR21" s="78" t="str">
        <f t="shared" si="51"/>
        <v/>
      </c>
      <c r="DS21" s="75" t="s">
        <v>387</v>
      </c>
      <c r="DT21" s="180" t="str">
        <f t="shared" si="52"/>
        <v/>
      </c>
      <c r="DU21" s="75">
        <v>1</v>
      </c>
      <c r="DV21" s="154" t="str">
        <f t="shared" si="53"/>
        <v/>
      </c>
      <c r="DW21" s="506"/>
      <c r="DX21" s="812"/>
      <c r="DY21" s="808"/>
      <c r="DZ21" s="808"/>
      <c r="EA21" s="816"/>
      <c r="EB21" s="849"/>
      <c r="EC21" s="759"/>
      <c r="ED21" s="757" t="s">
        <v>626</v>
      </c>
      <c r="EE21" s="760"/>
      <c r="EF21" s="760"/>
      <c r="EG21" s="761"/>
      <c r="EH21" s="805"/>
      <c r="EI21" s="760"/>
      <c r="EJ21" s="760"/>
      <c r="EK21" s="760"/>
      <c r="EL21" s="880" t="s">
        <v>629</v>
      </c>
      <c r="EM21" s="878"/>
      <c r="EN21" s="763"/>
      <c r="EO21" s="763"/>
      <c r="EP21" s="763"/>
      <c r="EQ21" s="764"/>
      <c r="ER21" s="878"/>
      <c r="ES21" s="763"/>
      <c r="ET21" s="763"/>
      <c r="EU21" s="763"/>
      <c r="EV21" s="764"/>
      <c r="EW21" s="878"/>
      <c r="EX21" s="763"/>
      <c r="EY21" s="763"/>
      <c r="EZ21" s="763"/>
      <c r="FA21" s="764"/>
      <c r="FB21" s="878"/>
      <c r="FC21" s="763"/>
      <c r="FD21" s="763"/>
      <c r="FE21" s="763"/>
      <c r="FF21" s="764"/>
      <c r="FG21" s="860"/>
      <c r="FH21" s="763"/>
      <c r="FI21" s="763"/>
      <c r="FJ21" s="763"/>
      <c r="FK21" s="908"/>
      <c r="FL21" s="210"/>
      <c r="FM21" s="688"/>
      <c r="FN21" s="688"/>
      <c r="FO21" s="688">
        <v>1</v>
      </c>
      <c r="FP21" s="43"/>
      <c r="FQ21" s="43"/>
    </row>
    <row r="22" spans="1:173" s="13" customFormat="1" ht="22.5" customHeight="1" outlineLevel="2">
      <c r="A22" s="1031">
        <v>15</v>
      </c>
      <c r="B22" s="166"/>
      <c r="C22" s="494"/>
      <c r="D22" s="660" t="s">
        <v>384</v>
      </c>
      <c r="E22" s="688" t="s">
        <v>639</v>
      </c>
      <c r="F22" s="663" t="s">
        <v>354</v>
      </c>
      <c r="G22" s="167"/>
      <c r="H22" s="165"/>
      <c r="I22" s="662">
        <v>1996</v>
      </c>
      <c r="J22" s="167" t="str">
        <f t="shared" si="29"/>
        <v>平8</v>
      </c>
      <c r="K22" s="665">
        <f t="shared" si="4"/>
        <v>24</v>
      </c>
      <c r="L22" s="697">
        <v>301.5</v>
      </c>
      <c r="M22" s="693" t="s">
        <v>603</v>
      </c>
      <c r="N22" s="68"/>
      <c r="O22" s="168"/>
      <c r="P22" s="168"/>
      <c r="Q22" s="169"/>
      <c r="R22" s="461" t="e">
        <f t="shared" si="30"/>
        <v>#DIV/0!</v>
      </c>
      <c r="S22" s="461" t="e">
        <f t="shared" si="31"/>
        <v>#DIV/0!</v>
      </c>
      <c r="T22" s="462" t="e">
        <f t="shared" si="32"/>
        <v>#DIV/0!</v>
      </c>
      <c r="U22" s="68"/>
      <c r="V22" s="68"/>
      <c r="W22" s="68"/>
      <c r="X22" s="68"/>
      <c r="Y22" s="68"/>
      <c r="Z22" s="79" t="str">
        <f t="shared" si="33"/>
        <v>5: 200㎡以上</v>
      </c>
      <c r="AA22" s="69"/>
      <c r="AB22" s="69" t="str">
        <f t="shared" si="34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35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10"/>
        <v>19</v>
      </c>
      <c r="AZ22" s="68"/>
      <c r="BA22" s="68">
        <f t="shared" si="36"/>
        <v>19</v>
      </c>
      <c r="BB22" s="69" t="e">
        <f>#REF!/10</f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12"/>
        <v/>
      </c>
      <c r="BK22" s="663" t="s">
        <v>603</v>
      </c>
      <c r="BL22" s="663">
        <v>1</v>
      </c>
      <c r="BM22" s="441"/>
      <c r="BN22" s="1023"/>
      <c r="BO22" s="693" t="s">
        <v>3</v>
      </c>
      <c r="BP22" s="693" t="s">
        <v>1</v>
      </c>
      <c r="BQ22" s="693" t="s">
        <v>2</v>
      </c>
      <c r="BR22" s="694" t="s">
        <v>2</v>
      </c>
      <c r="BS22" s="694" t="s">
        <v>1</v>
      </c>
      <c r="BT22" s="693" t="s">
        <v>1</v>
      </c>
      <c r="BU22" s="694" t="s">
        <v>2</v>
      </c>
      <c r="BV22" s="693" t="s">
        <v>607</v>
      </c>
      <c r="BW22" s="441"/>
      <c r="BX22" s="695"/>
      <c r="BY22" s="696"/>
      <c r="BZ22" s="499"/>
      <c r="CA22" s="192">
        <v>1</v>
      </c>
      <c r="CB22" s="177" t="s">
        <v>387</v>
      </c>
      <c r="CC22" s="178" t="str">
        <f t="shared" si="27"/>
        <v/>
      </c>
      <c r="CD22" s="176" t="str">
        <f t="shared" si="13"/>
        <v/>
      </c>
      <c r="CE22" s="179"/>
      <c r="CF22" s="106" t="str">
        <f t="shared" si="14"/>
        <v/>
      </c>
      <c r="CG22" s="75" t="s">
        <v>387</v>
      </c>
      <c r="CH22" s="180" t="str">
        <f t="shared" si="15"/>
        <v/>
      </c>
      <c r="CI22" s="75">
        <v>1</v>
      </c>
      <c r="CJ22" s="181" t="str">
        <f t="shared" si="37"/>
        <v/>
      </c>
      <c r="CK22" s="107" t="e">
        <v>#N/A</v>
      </c>
      <c r="CL22" s="75" t="e">
        <v>#N/A</v>
      </c>
      <c r="CM22" s="180" t="e">
        <f t="shared" si="38"/>
        <v>#N/A</v>
      </c>
      <c r="CN22" s="75">
        <v>1</v>
      </c>
      <c r="CO22" s="181" t="e">
        <f t="shared" si="39"/>
        <v>#N/A</v>
      </c>
      <c r="CP22" s="107" t="e">
        <v>#N/A</v>
      </c>
      <c r="CQ22" s="75" t="e">
        <v>#N/A</v>
      </c>
      <c r="CR22" s="180" t="e">
        <f t="shared" si="18"/>
        <v>#N/A</v>
      </c>
      <c r="CS22" s="75">
        <v>1</v>
      </c>
      <c r="CT22" s="181" t="e">
        <f t="shared" si="40"/>
        <v>#N/A</v>
      </c>
      <c r="CU22" s="107" t="e">
        <v>#N/A</v>
      </c>
      <c r="CV22" s="75" t="e">
        <v>#N/A</v>
      </c>
      <c r="CW22" s="180" t="e">
        <f t="shared" si="41"/>
        <v>#N/A</v>
      </c>
      <c r="CX22" s="75">
        <v>1</v>
      </c>
      <c r="CY22" s="182" t="e">
        <f t="shared" si="42"/>
        <v>#N/A</v>
      </c>
      <c r="CZ22" s="109" t="str">
        <f t="shared" si="19"/>
        <v/>
      </c>
      <c r="DA22" s="76" t="str">
        <f t="shared" si="28"/>
        <v/>
      </c>
      <c r="DB22" s="82">
        <v>1</v>
      </c>
      <c r="DC22" s="183" t="str">
        <f t="shared" si="20"/>
        <v/>
      </c>
      <c r="DD22" s="85" t="s">
        <v>387</v>
      </c>
      <c r="DE22" s="184" t="str">
        <f t="shared" si="43"/>
        <v/>
      </c>
      <c r="DF22" s="77">
        <v>3</v>
      </c>
      <c r="DG22" s="185" t="str">
        <f t="shared" si="44"/>
        <v/>
      </c>
      <c r="DH22" s="78" t="str">
        <f t="shared" si="45"/>
        <v/>
      </c>
      <c r="DI22" s="75" t="s">
        <v>387</v>
      </c>
      <c r="DJ22" s="180" t="str">
        <f t="shared" si="46"/>
        <v/>
      </c>
      <c r="DK22" s="75">
        <v>1</v>
      </c>
      <c r="DL22" s="181" t="str">
        <f t="shared" si="47"/>
        <v/>
      </c>
      <c r="DM22" s="78" t="str">
        <f t="shared" si="48"/>
        <v/>
      </c>
      <c r="DN22" s="75" t="s">
        <v>387</v>
      </c>
      <c r="DO22" s="180" t="str">
        <f t="shared" si="49"/>
        <v/>
      </c>
      <c r="DP22" s="75">
        <v>1</v>
      </c>
      <c r="DQ22" s="181" t="str">
        <f t="shared" si="50"/>
        <v/>
      </c>
      <c r="DR22" s="78" t="str">
        <f t="shared" si="51"/>
        <v/>
      </c>
      <c r="DS22" s="75" t="s">
        <v>387</v>
      </c>
      <c r="DT22" s="180" t="str">
        <f t="shared" si="52"/>
        <v/>
      </c>
      <c r="DU22" s="75">
        <v>1</v>
      </c>
      <c r="DV22" s="154" t="str">
        <f t="shared" si="53"/>
        <v/>
      </c>
      <c r="DW22" s="506"/>
      <c r="DX22" s="812"/>
      <c r="DY22" s="808"/>
      <c r="DZ22" s="808"/>
      <c r="EA22" s="808"/>
      <c r="EB22" s="842"/>
      <c r="EC22" s="752"/>
      <c r="ED22" s="749"/>
      <c r="EE22" s="762" t="s">
        <v>628</v>
      </c>
      <c r="EF22" s="763"/>
      <c r="EG22" s="764"/>
      <c r="EH22" s="878"/>
      <c r="EI22" s="763"/>
      <c r="EJ22" s="763"/>
      <c r="EK22" s="763"/>
      <c r="EL22" s="764"/>
      <c r="EM22" s="878"/>
      <c r="EN22" s="763"/>
      <c r="EO22" s="763"/>
      <c r="EP22" s="763"/>
      <c r="EQ22" s="764"/>
      <c r="ER22" s="878"/>
      <c r="ES22" s="763"/>
      <c r="ET22" s="763"/>
      <c r="EU22" s="763"/>
      <c r="EV22" s="764"/>
      <c r="EW22" s="878"/>
      <c r="EX22" s="763"/>
      <c r="EY22" s="763"/>
      <c r="EZ22" s="763"/>
      <c r="FA22" s="764"/>
      <c r="FB22" s="878"/>
      <c r="FC22" s="763"/>
      <c r="FD22" s="763"/>
      <c r="FE22" s="763"/>
      <c r="FF22" s="764"/>
      <c r="FG22" s="860"/>
      <c r="FH22" s="763"/>
      <c r="FI22" s="763"/>
      <c r="FJ22" s="763"/>
      <c r="FK22" s="908"/>
      <c r="FL22" s="210"/>
      <c r="FM22" s="688">
        <v>1</v>
      </c>
      <c r="FN22" s="688">
        <v>1</v>
      </c>
      <c r="FO22" s="688">
        <v>1</v>
      </c>
      <c r="FP22" s="43"/>
      <c r="FQ22" s="43"/>
    </row>
    <row r="23" spans="1:173" s="13" customFormat="1" ht="22.5" customHeight="1" outlineLevel="2">
      <c r="A23" s="1031">
        <v>16</v>
      </c>
      <c r="B23" s="166"/>
      <c r="C23" s="494"/>
      <c r="D23" s="660" t="s">
        <v>384</v>
      </c>
      <c r="E23" s="688" t="s">
        <v>157</v>
      </c>
      <c r="F23" s="663" t="s">
        <v>355</v>
      </c>
      <c r="G23" s="167"/>
      <c r="H23" s="165"/>
      <c r="I23" s="662">
        <v>2004</v>
      </c>
      <c r="J23" s="167" t="str">
        <f t="shared" si="29"/>
        <v>平16</v>
      </c>
      <c r="K23" s="665">
        <f t="shared" si="4"/>
        <v>16</v>
      </c>
      <c r="L23" s="698">
        <v>87.7</v>
      </c>
      <c r="M23" s="693" t="s">
        <v>91</v>
      </c>
      <c r="N23" s="68"/>
      <c r="O23" s="168"/>
      <c r="P23" s="168"/>
      <c r="Q23" s="169"/>
      <c r="R23" s="461" t="e">
        <f t="shared" si="30"/>
        <v>#DIV/0!</v>
      </c>
      <c r="S23" s="461" t="e">
        <f t="shared" si="31"/>
        <v>#DIV/0!</v>
      </c>
      <c r="T23" s="462" t="e">
        <f t="shared" si="32"/>
        <v>#DIV/0!</v>
      </c>
      <c r="U23" s="68"/>
      <c r="V23" s="68"/>
      <c r="W23" s="68"/>
      <c r="X23" s="68"/>
      <c r="Y23" s="68"/>
      <c r="Z23" s="79" t="str">
        <f t="shared" si="33"/>
        <v>7: 100㎡未満</v>
      </c>
      <c r="AA23" s="69"/>
      <c r="AB23" s="69" t="str">
        <f t="shared" si="34"/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si="35"/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si="10"/>
        <v>11</v>
      </c>
      <c r="AZ23" s="68"/>
      <c r="BA23" s="68">
        <f t="shared" si="36"/>
        <v>11</v>
      </c>
      <c r="BB23" s="69" t="e">
        <f>#REF!/10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si="12"/>
        <v/>
      </c>
      <c r="BK23" s="663" t="s">
        <v>91</v>
      </c>
      <c r="BL23" s="663">
        <v>1</v>
      </c>
      <c r="BM23" s="441" t="s">
        <v>0</v>
      </c>
      <c r="BN23" s="1023" t="s">
        <v>414</v>
      </c>
      <c r="BO23" s="694" t="s">
        <v>1</v>
      </c>
      <c r="BP23" s="694" t="s">
        <v>2</v>
      </c>
      <c r="BQ23" s="694" t="s">
        <v>0</v>
      </c>
      <c r="BR23" s="694" t="s">
        <v>1</v>
      </c>
      <c r="BS23" s="694" t="s">
        <v>0</v>
      </c>
      <c r="BT23" s="694" t="s">
        <v>0</v>
      </c>
      <c r="BU23" s="694" t="s">
        <v>0</v>
      </c>
      <c r="BV23" s="693" t="s">
        <v>607</v>
      </c>
      <c r="BW23" s="441" t="s">
        <v>0</v>
      </c>
      <c r="BX23" s="695"/>
      <c r="BY23" s="696"/>
      <c r="BZ23" s="499"/>
      <c r="CA23" s="192">
        <v>1</v>
      </c>
      <c r="CB23" s="177" t="s">
        <v>387</v>
      </c>
      <c r="CC23" s="178" t="str">
        <f t="shared" si="27"/>
        <v/>
      </c>
      <c r="CD23" s="176" t="str">
        <f t="shared" si="13"/>
        <v/>
      </c>
      <c r="CE23" s="179"/>
      <c r="CF23" s="106" t="str">
        <f t="shared" si="14"/>
        <v/>
      </c>
      <c r="CG23" s="75" t="s">
        <v>387</v>
      </c>
      <c r="CH23" s="180" t="str">
        <f t="shared" si="15"/>
        <v/>
      </c>
      <c r="CI23" s="75">
        <v>1</v>
      </c>
      <c r="CJ23" s="181" t="str">
        <f t="shared" si="37"/>
        <v/>
      </c>
      <c r="CK23" s="107" t="e">
        <v>#N/A</v>
      </c>
      <c r="CL23" s="75" t="e">
        <v>#N/A</v>
      </c>
      <c r="CM23" s="180" t="e">
        <f t="shared" si="38"/>
        <v>#N/A</v>
      </c>
      <c r="CN23" s="75">
        <v>1</v>
      </c>
      <c r="CO23" s="181" t="e">
        <f t="shared" si="39"/>
        <v>#N/A</v>
      </c>
      <c r="CP23" s="107" t="e">
        <v>#N/A</v>
      </c>
      <c r="CQ23" s="75" t="e">
        <v>#N/A</v>
      </c>
      <c r="CR23" s="180" t="e">
        <f t="shared" si="18"/>
        <v>#N/A</v>
      </c>
      <c r="CS23" s="75">
        <v>1</v>
      </c>
      <c r="CT23" s="181" t="e">
        <f t="shared" si="40"/>
        <v>#N/A</v>
      </c>
      <c r="CU23" s="107" t="e">
        <v>#N/A</v>
      </c>
      <c r="CV23" s="75" t="e">
        <v>#N/A</v>
      </c>
      <c r="CW23" s="180" t="e">
        <f t="shared" si="41"/>
        <v>#N/A</v>
      </c>
      <c r="CX23" s="75">
        <v>1</v>
      </c>
      <c r="CY23" s="182" t="e">
        <f t="shared" si="42"/>
        <v>#N/A</v>
      </c>
      <c r="CZ23" s="109" t="str">
        <f t="shared" si="19"/>
        <v/>
      </c>
      <c r="DA23" s="76" t="str">
        <f t="shared" si="28"/>
        <v/>
      </c>
      <c r="DB23" s="82">
        <v>1</v>
      </c>
      <c r="DC23" s="183" t="str">
        <f t="shared" si="20"/>
        <v/>
      </c>
      <c r="DD23" s="85" t="s">
        <v>387</v>
      </c>
      <c r="DE23" s="184" t="str">
        <f t="shared" si="43"/>
        <v/>
      </c>
      <c r="DF23" s="77">
        <v>3</v>
      </c>
      <c r="DG23" s="185" t="str">
        <f t="shared" si="44"/>
        <v/>
      </c>
      <c r="DH23" s="78" t="str">
        <f t="shared" si="45"/>
        <v/>
      </c>
      <c r="DI23" s="75" t="s">
        <v>387</v>
      </c>
      <c r="DJ23" s="180" t="str">
        <f t="shared" si="46"/>
        <v/>
      </c>
      <c r="DK23" s="75">
        <v>1</v>
      </c>
      <c r="DL23" s="181" t="str">
        <f t="shared" si="47"/>
        <v/>
      </c>
      <c r="DM23" s="78" t="str">
        <f t="shared" si="48"/>
        <v/>
      </c>
      <c r="DN23" s="75" t="s">
        <v>387</v>
      </c>
      <c r="DO23" s="180" t="str">
        <f t="shared" si="49"/>
        <v/>
      </c>
      <c r="DP23" s="75">
        <v>1</v>
      </c>
      <c r="DQ23" s="181" t="str">
        <f t="shared" si="50"/>
        <v/>
      </c>
      <c r="DR23" s="78" t="str">
        <f t="shared" si="51"/>
        <v/>
      </c>
      <c r="DS23" s="75" t="s">
        <v>387</v>
      </c>
      <c r="DT23" s="180" t="str">
        <f t="shared" si="52"/>
        <v/>
      </c>
      <c r="DU23" s="75">
        <v>1</v>
      </c>
      <c r="DV23" s="154" t="str">
        <f t="shared" si="53"/>
        <v/>
      </c>
      <c r="DW23" s="506"/>
      <c r="DX23" s="812"/>
      <c r="DY23" s="808"/>
      <c r="DZ23" s="808"/>
      <c r="EA23" s="819" t="s">
        <v>630</v>
      </c>
      <c r="EB23" s="845"/>
      <c r="EC23" s="752"/>
      <c r="ED23" s="749"/>
      <c r="EE23" s="758" t="s">
        <v>626</v>
      </c>
      <c r="EF23" s="758" t="s">
        <v>626</v>
      </c>
      <c r="EG23" s="751"/>
      <c r="EH23" s="759"/>
      <c r="EI23" s="785"/>
      <c r="EJ23" s="785"/>
      <c r="EK23" s="749"/>
      <c r="EL23" s="751"/>
      <c r="EM23" s="752"/>
      <c r="EN23" s="749"/>
      <c r="EO23" s="749"/>
      <c r="EP23" s="749"/>
      <c r="EQ23" s="751"/>
      <c r="ER23" s="752"/>
      <c r="ES23" s="749"/>
      <c r="ET23" s="749"/>
      <c r="EU23" s="749"/>
      <c r="EV23" s="751"/>
      <c r="EW23" s="752"/>
      <c r="EX23" s="749"/>
      <c r="EY23" s="749"/>
      <c r="EZ23" s="749"/>
      <c r="FA23" s="751"/>
      <c r="FB23" s="752"/>
      <c r="FC23" s="749"/>
      <c r="FD23" s="749"/>
      <c r="FE23" s="749"/>
      <c r="FF23" s="751"/>
      <c r="FG23" s="859"/>
      <c r="FH23" s="770" t="s">
        <v>627</v>
      </c>
      <c r="FI23" s="770" t="s">
        <v>627</v>
      </c>
      <c r="FJ23" s="770" t="s">
        <v>627</v>
      </c>
      <c r="FK23" s="909"/>
      <c r="FL23" s="210"/>
      <c r="FM23" s="688">
        <v>1</v>
      </c>
      <c r="FN23" s="688">
        <v>1</v>
      </c>
      <c r="FO23" s="688">
        <v>1</v>
      </c>
      <c r="FP23" s="43"/>
      <c r="FQ23" s="43"/>
    </row>
    <row r="24" spans="1:173" s="13" customFormat="1" ht="22.5" customHeight="1" outlineLevel="2">
      <c r="A24" s="1031">
        <v>17</v>
      </c>
      <c r="B24" s="166"/>
      <c r="C24" s="494"/>
      <c r="D24" s="660" t="s">
        <v>371</v>
      </c>
      <c r="E24" s="688" t="s">
        <v>532</v>
      </c>
      <c r="F24" s="663" t="s">
        <v>346</v>
      </c>
      <c r="G24" s="167"/>
      <c r="H24" s="165"/>
      <c r="I24" s="662">
        <v>1989</v>
      </c>
      <c r="J24" s="167" t="str">
        <f t="shared" si="29"/>
        <v>昭64</v>
      </c>
      <c r="K24" s="665">
        <f t="shared" si="4"/>
        <v>31</v>
      </c>
      <c r="L24" s="698">
        <v>894</v>
      </c>
      <c r="M24" s="693" t="s">
        <v>603</v>
      </c>
      <c r="N24" s="68"/>
      <c r="O24" s="168"/>
      <c r="P24" s="168"/>
      <c r="Q24" s="169"/>
      <c r="R24" s="461" t="e">
        <f t="shared" si="30"/>
        <v>#DIV/0!</v>
      </c>
      <c r="S24" s="461" t="e">
        <f t="shared" si="31"/>
        <v>#DIV/0!</v>
      </c>
      <c r="T24" s="462" t="e">
        <f t="shared" si="32"/>
        <v>#DIV/0!</v>
      </c>
      <c r="U24" s="68"/>
      <c r="V24" s="68"/>
      <c r="W24" s="68"/>
      <c r="X24" s="68"/>
      <c r="Y24" s="68"/>
      <c r="Z24" s="79" t="str">
        <f t="shared" si="33"/>
        <v>4: 500㎡以上</v>
      </c>
      <c r="AA24" s="69"/>
      <c r="AB24" s="69" t="str">
        <f t="shared" si="34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35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10"/>
        <v>26</v>
      </c>
      <c r="AZ24" s="68"/>
      <c r="BA24" s="68">
        <f t="shared" si="36"/>
        <v>26</v>
      </c>
      <c r="BB24" s="69" t="e">
        <f>#REF!/10</f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2"/>
        <v/>
      </c>
      <c r="BK24" s="663" t="s">
        <v>603</v>
      </c>
      <c r="BL24" s="663">
        <v>1</v>
      </c>
      <c r="BM24" s="447" t="s">
        <v>3</v>
      </c>
      <c r="BN24" s="1023" t="s">
        <v>414</v>
      </c>
      <c r="BO24" s="694" t="s">
        <v>2</v>
      </c>
      <c r="BP24" s="694" t="s">
        <v>1</v>
      </c>
      <c r="BQ24" s="693" t="s">
        <v>0</v>
      </c>
      <c r="BR24" s="694" t="s">
        <v>1</v>
      </c>
      <c r="BS24" s="694" t="s">
        <v>1</v>
      </c>
      <c r="BT24" s="694" t="s">
        <v>1</v>
      </c>
      <c r="BU24" s="694" t="s">
        <v>1</v>
      </c>
      <c r="BV24" s="694" t="s">
        <v>607</v>
      </c>
      <c r="BW24" s="447" t="s">
        <v>0</v>
      </c>
      <c r="BX24" s="695" t="s">
        <v>468</v>
      </c>
      <c r="BY24" s="696" t="s">
        <v>618</v>
      </c>
      <c r="BZ24" s="500">
        <v>25521900</v>
      </c>
      <c r="CA24" s="192">
        <v>1</v>
      </c>
      <c r="CB24" s="177" t="s">
        <v>387</v>
      </c>
      <c r="CC24" s="178" t="str">
        <f t="shared" si="27"/>
        <v/>
      </c>
      <c r="CD24" s="186" t="str">
        <f t="shared" si="13"/>
        <v/>
      </c>
      <c r="CE24" s="187"/>
      <c r="CF24" s="106" t="str">
        <f t="shared" si="14"/>
        <v/>
      </c>
      <c r="CG24" s="75" t="s">
        <v>387</v>
      </c>
      <c r="CH24" s="180" t="str">
        <f t="shared" si="15"/>
        <v/>
      </c>
      <c r="CI24" s="75">
        <v>3</v>
      </c>
      <c r="CJ24" s="181" t="str">
        <f t="shared" si="37"/>
        <v/>
      </c>
      <c r="CK24" s="107" t="e">
        <v>#N/A</v>
      </c>
      <c r="CL24" s="75" t="e">
        <v>#N/A</v>
      </c>
      <c r="CM24" s="180" t="e">
        <f t="shared" si="38"/>
        <v>#N/A</v>
      </c>
      <c r="CN24" s="75">
        <v>1</v>
      </c>
      <c r="CO24" s="181" t="e">
        <f t="shared" si="39"/>
        <v>#N/A</v>
      </c>
      <c r="CP24" s="107" t="e">
        <v>#N/A</v>
      </c>
      <c r="CQ24" s="75" t="e">
        <v>#N/A</v>
      </c>
      <c r="CR24" s="188" t="e">
        <f t="shared" si="18"/>
        <v>#N/A</v>
      </c>
      <c r="CS24" s="75">
        <v>1</v>
      </c>
      <c r="CT24" s="189" t="e">
        <f t="shared" si="40"/>
        <v>#N/A</v>
      </c>
      <c r="CU24" s="107" t="e">
        <v>#N/A</v>
      </c>
      <c r="CV24" s="75" t="e">
        <v>#N/A</v>
      </c>
      <c r="CW24" s="188" t="e">
        <f t="shared" si="41"/>
        <v>#N/A</v>
      </c>
      <c r="CX24" s="75">
        <v>1</v>
      </c>
      <c r="CY24" s="182" t="e">
        <f t="shared" si="42"/>
        <v>#N/A</v>
      </c>
      <c r="CZ24" s="109" t="str">
        <f t="shared" si="19"/>
        <v/>
      </c>
      <c r="DA24" s="76" t="str">
        <f t="shared" si="28"/>
        <v/>
      </c>
      <c r="DB24" s="82">
        <v>1</v>
      </c>
      <c r="DC24" s="183" t="str">
        <f t="shared" si="20"/>
        <v/>
      </c>
      <c r="DD24" s="85" t="s">
        <v>387</v>
      </c>
      <c r="DE24" s="184" t="str">
        <f t="shared" si="43"/>
        <v/>
      </c>
      <c r="DF24" s="77">
        <v>3</v>
      </c>
      <c r="DG24" s="185" t="str">
        <f t="shared" si="44"/>
        <v/>
      </c>
      <c r="DH24" s="78" t="str">
        <f t="shared" si="45"/>
        <v/>
      </c>
      <c r="DI24" s="75" t="s">
        <v>387</v>
      </c>
      <c r="DJ24" s="180" t="str">
        <f t="shared" si="46"/>
        <v/>
      </c>
      <c r="DK24" s="75">
        <v>1</v>
      </c>
      <c r="DL24" s="181" t="str">
        <f t="shared" si="47"/>
        <v/>
      </c>
      <c r="DM24" s="78" t="str">
        <f t="shared" si="48"/>
        <v/>
      </c>
      <c r="DN24" s="75" t="s">
        <v>387</v>
      </c>
      <c r="DO24" s="180" t="str">
        <f t="shared" si="49"/>
        <v/>
      </c>
      <c r="DP24" s="75">
        <v>1</v>
      </c>
      <c r="DQ24" s="181" t="str">
        <f t="shared" si="50"/>
        <v/>
      </c>
      <c r="DR24" s="78" t="str">
        <f t="shared" si="51"/>
        <v/>
      </c>
      <c r="DS24" s="75" t="s">
        <v>387</v>
      </c>
      <c r="DT24" s="180" t="str">
        <f t="shared" si="52"/>
        <v/>
      </c>
      <c r="DU24" s="75">
        <v>1</v>
      </c>
      <c r="DV24" s="154" t="str">
        <f t="shared" si="53"/>
        <v/>
      </c>
      <c r="DW24" s="1010" t="s">
        <v>423</v>
      </c>
      <c r="DX24" s="812"/>
      <c r="DY24" s="808"/>
      <c r="DZ24" s="808"/>
      <c r="EA24" s="808"/>
      <c r="EB24" s="847" t="s">
        <v>624</v>
      </c>
      <c r="EC24" s="752"/>
      <c r="ED24" s="749"/>
      <c r="EE24" s="749"/>
      <c r="EF24" s="749"/>
      <c r="EG24" s="751"/>
      <c r="EH24" s="752"/>
      <c r="EI24" s="749"/>
      <c r="EJ24" s="749"/>
      <c r="EK24" s="809" t="s">
        <v>623</v>
      </c>
      <c r="EL24" s="822" t="s">
        <v>623</v>
      </c>
      <c r="EM24" s="752"/>
      <c r="EN24" s="749"/>
      <c r="EO24" s="749"/>
      <c r="EP24" s="749"/>
      <c r="EQ24" s="751"/>
      <c r="ER24" s="752"/>
      <c r="ES24" s="749"/>
      <c r="ET24" s="749"/>
      <c r="EU24" s="749"/>
      <c r="EV24" s="751"/>
      <c r="EW24" s="752"/>
      <c r="EX24" s="749"/>
      <c r="EY24" s="749"/>
      <c r="EZ24" s="749"/>
      <c r="FA24" s="840" t="s">
        <v>624</v>
      </c>
      <c r="FB24" s="752"/>
      <c r="FC24" s="749"/>
      <c r="FD24" s="749"/>
      <c r="FE24" s="749"/>
      <c r="FF24" s="751"/>
      <c r="FG24" s="894" t="s">
        <v>625</v>
      </c>
      <c r="FH24" s="811" t="s">
        <v>625</v>
      </c>
      <c r="FI24" s="749"/>
      <c r="FJ24" s="749"/>
      <c r="FK24" s="909"/>
      <c r="FL24" s="210"/>
      <c r="FM24" s="688">
        <v>1</v>
      </c>
      <c r="FN24" s="688">
        <v>1</v>
      </c>
      <c r="FO24" s="688">
        <v>1</v>
      </c>
      <c r="FP24" s="43"/>
      <c r="FQ24" s="43"/>
    </row>
    <row r="25" spans="1:173" s="13" customFormat="1" ht="22.5" customHeight="1" outlineLevel="2">
      <c r="A25" s="1031">
        <v>18</v>
      </c>
      <c r="B25" s="166"/>
      <c r="C25" s="494"/>
      <c r="D25" s="660" t="s">
        <v>380</v>
      </c>
      <c r="E25" s="688" t="s">
        <v>144</v>
      </c>
      <c r="F25" s="663" t="s">
        <v>346</v>
      </c>
      <c r="G25" s="167"/>
      <c r="H25" s="165"/>
      <c r="I25" s="662">
        <v>1995</v>
      </c>
      <c r="J25" s="167" t="str">
        <f t="shared" si="29"/>
        <v>平7</v>
      </c>
      <c r="K25" s="665">
        <f t="shared" si="4"/>
        <v>25</v>
      </c>
      <c r="L25" s="697">
        <v>2401.6999999999998</v>
      </c>
      <c r="M25" s="693" t="s">
        <v>68</v>
      </c>
      <c r="N25" s="68"/>
      <c r="O25" s="168"/>
      <c r="P25" s="168"/>
      <c r="Q25" s="169"/>
      <c r="R25" s="461" t="e">
        <f t="shared" si="30"/>
        <v>#DIV/0!</v>
      </c>
      <c r="S25" s="461" t="e">
        <f t="shared" si="31"/>
        <v>#DIV/0!</v>
      </c>
      <c r="T25" s="462" t="e">
        <f t="shared" si="32"/>
        <v>#DIV/0!</v>
      </c>
      <c r="U25" s="68"/>
      <c r="V25" s="68"/>
      <c r="W25" s="68"/>
      <c r="X25" s="68"/>
      <c r="Y25" s="68"/>
      <c r="Z25" s="79" t="str">
        <f t="shared" si="33"/>
        <v>3: 1,000㎡以上</v>
      </c>
      <c r="AA25" s="69"/>
      <c r="AB25" s="69" t="str">
        <f t="shared" si="34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35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10"/>
        <v>20</v>
      </c>
      <c r="AZ25" s="68"/>
      <c r="BA25" s="68">
        <f t="shared" si="36"/>
        <v>20</v>
      </c>
      <c r="BB25" s="69" t="e">
        <f>#REF!/10</f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2"/>
        <v/>
      </c>
      <c r="BK25" s="663" t="s">
        <v>68</v>
      </c>
      <c r="BL25" s="663">
        <v>1</v>
      </c>
      <c r="BM25" s="441" t="s">
        <v>0</v>
      </c>
      <c r="BN25" s="1023" t="s">
        <v>414</v>
      </c>
      <c r="BO25" s="693" t="s">
        <v>2</v>
      </c>
      <c r="BP25" s="694" t="s">
        <v>1</v>
      </c>
      <c r="BQ25" s="693" t="s">
        <v>1</v>
      </c>
      <c r="BR25" s="693" t="s">
        <v>1</v>
      </c>
      <c r="BS25" s="693" t="s">
        <v>1</v>
      </c>
      <c r="BT25" s="694" t="s">
        <v>1</v>
      </c>
      <c r="BU25" s="694" t="s">
        <v>0</v>
      </c>
      <c r="BV25" s="693" t="s">
        <v>607</v>
      </c>
      <c r="BW25" s="441" t="s">
        <v>0</v>
      </c>
      <c r="BX25" s="695"/>
      <c r="BY25" s="696"/>
      <c r="BZ25" s="500">
        <v>17967600</v>
      </c>
      <c r="CA25" s="192">
        <v>1</v>
      </c>
      <c r="CB25" s="177" t="s">
        <v>387</v>
      </c>
      <c r="CC25" s="178" t="str">
        <f t="shared" si="27"/>
        <v/>
      </c>
      <c r="CD25" s="176" t="str">
        <f t="shared" si="13"/>
        <v/>
      </c>
      <c r="CE25" s="179"/>
      <c r="CF25" s="106" t="str">
        <f t="shared" si="14"/>
        <v/>
      </c>
      <c r="CG25" s="75" t="s">
        <v>387</v>
      </c>
      <c r="CH25" s="180" t="str">
        <f t="shared" si="15"/>
        <v/>
      </c>
      <c r="CI25" s="75">
        <v>1</v>
      </c>
      <c r="CJ25" s="181" t="str">
        <f t="shared" si="37"/>
        <v/>
      </c>
      <c r="CK25" s="107" t="e">
        <v>#N/A</v>
      </c>
      <c r="CL25" s="75" t="e">
        <v>#N/A</v>
      </c>
      <c r="CM25" s="180" t="e">
        <f t="shared" si="38"/>
        <v>#N/A</v>
      </c>
      <c r="CN25" s="75">
        <v>1</v>
      </c>
      <c r="CO25" s="181" t="e">
        <f t="shared" si="39"/>
        <v>#N/A</v>
      </c>
      <c r="CP25" s="107" t="e">
        <v>#N/A</v>
      </c>
      <c r="CQ25" s="75" t="e">
        <v>#N/A</v>
      </c>
      <c r="CR25" s="180" t="e">
        <f t="shared" si="18"/>
        <v>#N/A</v>
      </c>
      <c r="CS25" s="75">
        <v>1</v>
      </c>
      <c r="CT25" s="181" t="e">
        <f t="shared" si="40"/>
        <v>#N/A</v>
      </c>
      <c r="CU25" s="107" t="e">
        <v>#N/A</v>
      </c>
      <c r="CV25" s="75" t="e">
        <v>#N/A</v>
      </c>
      <c r="CW25" s="180" t="e">
        <f t="shared" si="41"/>
        <v>#N/A</v>
      </c>
      <c r="CX25" s="75">
        <v>1</v>
      </c>
      <c r="CY25" s="182" t="e">
        <f t="shared" si="42"/>
        <v>#N/A</v>
      </c>
      <c r="CZ25" s="109" t="str">
        <f t="shared" si="19"/>
        <v/>
      </c>
      <c r="DA25" s="76" t="str">
        <f t="shared" si="28"/>
        <v/>
      </c>
      <c r="DB25" s="82">
        <v>1</v>
      </c>
      <c r="DC25" s="183" t="str">
        <f t="shared" si="20"/>
        <v/>
      </c>
      <c r="DD25" s="85" t="s">
        <v>387</v>
      </c>
      <c r="DE25" s="184" t="str">
        <f t="shared" si="43"/>
        <v/>
      </c>
      <c r="DF25" s="77">
        <v>3</v>
      </c>
      <c r="DG25" s="185" t="str">
        <f t="shared" si="44"/>
        <v/>
      </c>
      <c r="DH25" s="78" t="str">
        <f t="shared" si="45"/>
        <v/>
      </c>
      <c r="DI25" s="75" t="s">
        <v>387</v>
      </c>
      <c r="DJ25" s="180" t="str">
        <f t="shared" si="46"/>
        <v/>
      </c>
      <c r="DK25" s="75">
        <v>1</v>
      </c>
      <c r="DL25" s="181" t="str">
        <f t="shared" si="47"/>
        <v/>
      </c>
      <c r="DM25" s="78" t="str">
        <f t="shared" si="48"/>
        <v/>
      </c>
      <c r="DN25" s="75" t="s">
        <v>387</v>
      </c>
      <c r="DO25" s="180" t="str">
        <f t="shared" si="49"/>
        <v/>
      </c>
      <c r="DP25" s="75">
        <v>1</v>
      </c>
      <c r="DQ25" s="181" t="str">
        <f t="shared" si="50"/>
        <v/>
      </c>
      <c r="DR25" s="78" t="str">
        <f t="shared" si="51"/>
        <v/>
      </c>
      <c r="DS25" s="75" t="s">
        <v>387</v>
      </c>
      <c r="DT25" s="180" t="str">
        <f t="shared" si="52"/>
        <v/>
      </c>
      <c r="DU25" s="75">
        <v>1</v>
      </c>
      <c r="DV25" s="154" t="str">
        <f t="shared" si="53"/>
        <v/>
      </c>
      <c r="DW25" s="506"/>
      <c r="DX25" s="812"/>
      <c r="DY25" s="758" t="s">
        <v>626</v>
      </c>
      <c r="DZ25" s="758" t="s">
        <v>626</v>
      </c>
      <c r="EA25" s="757" t="s">
        <v>626</v>
      </c>
      <c r="EB25" s="845"/>
      <c r="EC25" s="752"/>
      <c r="ED25" s="757" t="s">
        <v>626</v>
      </c>
      <c r="EE25" s="749"/>
      <c r="EF25" s="749"/>
      <c r="EG25" s="751"/>
      <c r="EH25" s="752"/>
      <c r="EI25" s="749"/>
      <c r="EJ25" s="749"/>
      <c r="EK25" s="749"/>
      <c r="EL25" s="880" t="s">
        <v>629</v>
      </c>
      <c r="EM25" s="878"/>
      <c r="EN25" s="763"/>
      <c r="EO25" s="763"/>
      <c r="EP25" s="763"/>
      <c r="EQ25" s="764"/>
      <c r="ER25" s="878"/>
      <c r="ES25" s="763"/>
      <c r="ET25" s="763"/>
      <c r="EU25" s="763"/>
      <c r="EV25" s="764"/>
      <c r="EW25" s="878"/>
      <c r="EX25" s="763"/>
      <c r="EY25" s="763"/>
      <c r="EZ25" s="763"/>
      <c r="FA25" s="764"/>
      <c r="FB25" s="878"/>
      <c r="FC25" s="763"/>
      <c r="FD25" s="763"/>
      <c r="FE25" s="763"/>
      <c r="FF25" s="764"/>
      <c r="FG25" s="860"/>
      <c r="FH25" s="763"/>
      <c r="FI25" s="763"/>
      <c r="FJ25" s="763"/>
      <c r="FK25" s="908"/>
      <c r="FL25" s="210"/>
      <c r="FM25" s="688">
        <v>1</v>
      </c>
      <c r="FN25" s="688">
        <v>1</v>
      </c>
      <c r="FO25" s="688">
        <v>1</v>
      </c>
      <c r="FP25" s="43"/>
      <c r="FQ25" s="43"/>
    </row>
    <row r="26" spans="1:173" s="13" customFormat="1" ht="22.5" customHeight="1" outlineLevel="2">
      <c r="A26" s="1031">
        <v>19</v>
      </c>
      <c r="B26" s="166"/>
      <c r="C26" s="494"/>
      <c r="D26" s="660" t="s">
        <v>379</v>
      </c>
      <c r="E26" s="688" t="s">
        <v>533</v>
      </c>
      <c r="F26" s="663" t="s">
        <v>346</v>
      </c>
      <c r="G26" s="167"/>
      <c r="H26" s="165"/>
      <c r="I26" s="662">
        <v>1999</v>
      </c>
      <c r="J26" s="167" t="str">
        <f t="shared" si="29"/>
        <v>平11</v>
      </c>
      <c r="K26" s="665">
        <f t="shared" si="4"/>
        <v>21</v>
      </c>
      <c r="L26" s="697">
        <v>2293.9</v>
      </c>
      <c r="M26" s="693" t="s">
        <v>68</v>
      </c>
      <c r="N26" s="68"/>
      <c r="O26" s="168"/>
      <c r="P26" s="168"/>
      <c r="Q26" s="169"/>
      <c r="R26" s="461" t="e">
        <f t="shared" si="30"/>
        <v>#DIV/0!</v>
      </c>
      <c r="S26" s="461" t="e">
        <f t="shared" si="31"/>
        <v>#DIV/0!</v>
      </c>
      <c r="T26" s="462" t="e">
        <f t="shared" si="32"/>
        <v>#DIV/0!</v>
      </c>
      <c r="U26" s="68"/>
      <c r="V26" s="68"/>
      <c r="W26" s="68"/>
      <c r="X26" s="68"/>
      <c r="Y26" s="68"/>
      <c r="Z26" s="79" t="str">
        <f t="shared" si="33"/>
        <v>3: 1,000㎡以上</v>
      </c>
      <c r="AA26" s="69"/>
      <c r="AB26" s="69" t="str">
        <f t="shared" si="34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35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10"/>
        <v>16</v>
      </c>
      <c r="AZ26" s="68"/>
      <c r="BA26" s="68">
        <f t="shared" si="36"/>
        <v>16</v>
      </c>
      <c r="BB26" s="69" t="e">
        <f>#REF!/10</f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2"/>
        <v/>
      </c>
      <c r="BK26" s="663" t="s">
        <v>68</v>
      </c>
      <c r="BL26" s="663">
        <v>1</v>
      </c>
      <c r="BM26" s="441"/>
      <c r="BN26" s="1023"/>
      <c r="BO26" s="694" t="s">
        <v>3</v>
      </c>
      <c r="BP26" s="694" t="s">
        <v>1</v>
      </c>
      <c r="BQ26" s="694" t="s">
        <v>1</v>
      </c>
      <c r="BR26" s="694" t="s">
        <v>1</v>
      </c>
      <c r="BS26" s="694" t="s">
        <v>1</v>
      </c>
      <c r="BT26" s="694" t="s">
        <v>1</v>
      </c>
      <c r="BU26" s="694" t="s">
        <v>0</v>
      </c>
      <c r="BV26" s="694" t="s">
        <v>607</v>
      </c>
      <c r="BW26" s="441"/>
      <c r="BX26" s="695" t="s">
        <v>620</v>
      </c>
      <c r="BY26" s="696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3"/>
        <v/>
      </c>
      <c r="CE26" s="179"/>
      <c r="CF26" s="106" t="str">
        <f t="shared" si="14"/>
        <v/>
      </c>
      <c r="CG26" s="75" t="s">
        <v>387</v>
      </c>
      <c r="CH26" s="180" t="str">
        <f t="shared" si="15"/>
        <v/>
      </c>
      <c r="CI26" s="75">
        <v>1</v>
      </c>
      <c r="CJ26" s="181" t="str">
        <f t="shared" si="37"/>
        <v/>
      </c>
      <c r="CK26" s="107" t="e">
        <v>#N/A</v>
      </c>
      <c r="CL26" s="75" t="e">
        <v>#N/A</v>
      </c>
      <c r="CM26" s="180" t="e">
        <f t="shared" si="38"/>
        <v>#N/A</v>
      </c>
      <c r="CN26" s="75">
        <v>1</v>
      </c>
      <c r="CO26" s="181" t="e">
        <f t="shared" si="39"/>
        <v>#N/A</v>
      </c>
      <c r="CP26" s="107" t="e">
        <v>#N/A</v>
      </c>
      <c r="CQ26" s="75" t="e">
        <v>#N/A</v>
      </c>
      <c r="CR26" s="180" t="e">
        <f t="shared" si="18"/>
        <v>#N/A</v>
      </c>
      <c r="CS26" s="75">
        <v>1</v>
      </c>
      <c r="CT26" s="181" t="e">
        <f t="shared" si="40"/>
        <v>#N/A</v>
      </c>
      <c r="CU26" s="107" t="e">
        <v>#N/A</v>
      </c>
      <c r="CV26" s="75" t="e">
        <v>#N/A</v>
      </c>
      <c r="CW26" s="180" t="e">
        <f t="shared" si="41"/>
        <v>#N/A</v>
      </c>
      <c r="CX26" s="75">
        <v>1</v>
      </c>
      <c r="CY26" s="182" t="e">
        <f t="shared" si="42"/>
        <v>#N/A</v>
      </c>
      <c r="CZ26" s="109" t="str">
        <f t="shared" si="19"/>
        <v/>
      </c>
      <c r="DA26" s="76" t="str">
        <f t="shared" si="28"/>
        <v/>
      </c>
      <c r="DB26" s="82">
        <v>1</v>
      </c>
      <c r="DC26" s="183" t="str">
        <f t="shared" si="20"/>
        <v/>
      </c>
      <c r="DD26" s="85" t="s">
        <v>387</v>
      </c>
      <c r="DE26" s="184" t="str">
        <f t="shared" si="43"/>
        <v/>
      </c>
      <c r="DF26" s="77">
        <v>3</v>
      </c>
      <c r="DG26" s="185" t="str">
        <f t="shared" si="44"/>
        <v/>
      </c>
      <c r="DH26" s="78" t="str">
        <f t="shared" si="45"/>
        <v/>
      </c>
      <c r="DI26" s="75" t="s">
        <v>387</v>
      </c>
      <c r="DJ26" s="180" t="str">
        <f t="shared" si="46"/>
        <v/>
      </c>
      <c r="DK26" s="75">
        <v>1</v>
      </c>
      <c r="DL26" s="181" t="str">
        <f t="shared" si="47"/>
        <v/>
      </c>
      <c r="DM26" s="78" t="str">
        <f t="shared" si="48"/>
        <v/>
      </c>
      <c r="DN26" s="75" t="s">
        <v>387</v>
      </c>
      <c r="DO26" s="180" t="str">
        <f t="shared" si="49"/>
        <v/>
      </c>
      <c r="DP26" s="75">
        <v>1</v>
      </c>
      <c r="DQ26" s="181" t="str">
        <f t="shared" si="50"/>
        <v/>
      </c>
      <c r="DR26" s="78" t="str">
        <f t="shared" si="51"/>
        <v/>
      </c>
      <c r="DS26" s="75" t="s">
        <v>387</v>
      </c>
      <c r="DT26" s="180" t="str">
        <f t="shared" si="52"/>
        <v/>
      </c>
      <c r="DU26" s="75">
        <v>1</v>
      </c>
      <c r="DV26" s="154" t="str">
        <f t="shared" si="53"/>
        <v/>
      </c>
      <c r="DW26" s="506"/>
      <c r="DX26" s="820" t="s">
        <v>626</v>
      </c>
      <c r="DY26" s="757" t="s">
        <v>626</v>
      </c>
      <c r="DZ26" s="757" t="s">
        <v>626</v>
      </c>
      <c r="EA26" s="757" t="s">
        <v>626</v>
      </c>
      <c r="EB26" s="848" t="s">
        <v>626</v>
      </c>
      <c r="EC26" s="765"/>
      <c r="ED26" s="749"/>
      <c r="EE26" s="749"/>
      <c r="EF26" s="749"/>
      <c r="EG26" s="751"/>
      <c r="EH26" s="752"/>
      <c r="EI26" s="758" t="s">
        <v>626</v>
      </c>
      <c r="EJ26" s="758" t="s">
        <v>626</v>
      </c>
      <c r="EK26" s="749"/>
      <c r="EL26" s="751"/>
      <c r="EM26" s="752"/>
      <c r="EN26" s="749"/>
      <c r="EO26" s="749"/>
      <c r="EP26" s="749"/>
      <c r="EQ26" s="751"/>
      <c r="ER26" s="752"/>
      <c r="ES26" s="749"/>
      <c r="ET26" s="749"/>
      <c r="EU26" s="749"/>
      <c r="EV26" s="751"/>
      <c r="EW26" s="752"/>
      <c r="EX26" s="749"/>
      <c r="EY26" s="749"/>
      <c r="EZ26" s="749"/>
      <c r="FA26" s="830" t="s">
        <v>624</v>
      </c>
      <c r="FB26" s="765"/>
      <c r="FC26" s="779"/>
      <c r="FD26" s="767" t="s">
        <v>623</v>
      </c>
      <c r="FE26" s="809" t="s">
        <v>623</v>
      </c>
      <c r="FF26" s="822" t="s">
        <v>623</v>
      </c>
      <c r="FG26" s="866" t="s">
        <v>623</v>
      </c>
      <c r="FH26" s="749"/>
      <c r="FI26" s="749"/>
      <c r="FJ26" s="749"/>
      <c r="FK26" s="909"/>
      <c r="FL26" s="210"/>
      <c r="FM26" s="688">
        <v>1</v>
      </c>
      <c r="FN26" s="688">
        <v>1</v>
      </c>
      <c r="FO26" s="688">
        <v>1</v>
      </c>
      <c r="FP26" s="43"/>
      <c r="FQ26" s="43"/>
    </row>
    <row r="27" spans="1:173" s="13" customFormat="1" ht="22.5" customHeight="1" outlineLevel="2">
      <c r="A27" s="1031">
        <v>20</v>
      </c>
      <c r="B27" s="166"/>
      <c r="C27" s="494"/>
      <c r="D27" s="664" t="s">
        <v>379</v>
      </c>
      <c r="E27" s="667" t="s">
        <v>534</v>
      </c>
      <c r="F27" s="661" t="s">
        <v>346</v>
      </c>
      <c r="G27" s="167"/>
      <c r="H27" s="165"/>
      <c r="I27" s="665">
        <v>1999</v>
      </c>
      <c r="J27" s="167" t="str">
        <f t="shared" si="29"/>
        <v>平11</v>
      </c>
      <c r="K27" s="665">
        <f t="shared" si="4"/>
        <v>21</v>
      </c>
      <c r="L27" s="697">
        <v>1127.8</v>
      </c>
      <c r="M27" s="693" t="s">
        <v>603</v>
      </c>
      <c r="N27" s="68"/>
      <c r="O27" s="168"/>
      <c r="P27" s="168"/>
      <c r="Q27" s="169"/>
      <c r="R27" s="461" t="e">
        <f t="shared" si="30"/>
        <v>#DIV/0!</v>
      </c>
      <c r="S27" s="461" t="e">
        <f t="shared" si="31"/>
        <v>#DIV/0!</v>
      </c>
      <c r="T27" s="462" t="e">
        <f t="shared" si="32"/>
        <v>#DIV/0!</v>
      </c>
      <c r="U27" s="68"/>
      <c r="V27" s="68"/>
      <c r="W27" s="68"/>
      <c r="X27" s="68"/>
      <c r="Y27" s="68"/>
      <c r="Z27" s="79" t="str">
        <f t="shared" si="33"/>
        <v>3: 1,000㎡以上</v>
      </c>
      <c r="AA27" s="69"/>
      <c r="AB27" s="69" t="str">
        <f t="shared" si="34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35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10"/>
        <v>16</v>
      </c>
      <c r="AZ27" s="68"/>
      <c r="BA27" s="68">
        <f t="shared" si="36"/>
        <v>16</v>
      </c>
      <c r="BB27" s="69" t="e">
        <f>#REF!/10</f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2"/>
        <v/>
      </c>
      <c r="BK27" s="663" t="s">
        <v>603</v>
      </c>
      <c r="BL27" s="661">
        <v>1</v>
      </c>
      <c r="BM27" s="441" t="s">
        <v>0</v>
      </c>
      <c r="BN27" s="1023" t="s">
        <v>414</v>
      </c>
      <c r="BO27" s="661" t="s">
        <v>638</v>
      </c>
      <c r="BP27" s="661" t="s">
        <v>638</v>
      </c>
      <c r="BQ27" s="661" t="s">
        <v>638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3" t="s">
        <v>607</v>
      </c>
      <c r="BW27" s="441" t="s">
        <v>2</v>
      </c>
      <c r="BX27" s="695" t="s">
        <v>620</v>
      </c>
      <c r="BY27" s="696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3"/>
        <v/>
      </c>
      <c r="CE27" s="179"/>
      <c r="CF27" s="106" t="str">
        <f t="shared" si="14"/>
        <v/>
      </c>
      <c r="CG27" s="75" t="s">
        <v>387</v>
      </c>
      <c r="CH27" s="180" t="str">
        <f t="shared" si="15"/>
        <v/>
      </c>
      <c r="CI27" s="75">
        <v>1</v>
      </c>
      <c r="CJ27" s="181" t="str">
        <f t="shared" si="37"/>
        <v/>
      </c>
      <c r="CK27" s="107" t="e">
        <v>#N/A</v>
      </c>
      <c r="CL27" s="75" t="e">
        <v>#N/A</v>
      </c>
      <c r="CM27" s="180" t="e">
        <f t="shared" si="38"/>
        <v>#N/A</v>
      </c>
      <c r="CN27" s="75">
        <v>1</v>
      </c>
      <c r="CO27" s="181" t="e">
        <f t="shared" si="39"/>
        <v>#N/A</v>
      </c>
      <c r="CP27" s="107" t="e">
        <v>#N/A</v>
      </c>
      <c r="CQ27" s="75" t="e">
        <v>#N/A</v>
      </c>
      <c r="CR27" s="180" t="e">
        <f t="shared" si="18"/>
        <v>#N/A</v>
      </c>
      <c r="CS27" s="75">
        <v>1</v>
      </c>
      <c r="CT27" s="181" t="e">
        <f t="shared" si="40"/>
        <v>#N/A</v>
      </c>
      <c r="CU27" s="107" t="e">
        <v>#N/A</v>
      </c>
      <c r="CV27" s="75" t="e">
        <v>#N/A</v>
      </c>
      <c r="CW27" s="180" t="e">
        <f t="shared" si="41"/>
        <v>#N/A</v>
      </c>
      <c r="CX27" s="75">
        <v>1</v>
      </c>
      <c r="CY27" s="182" t="e">
        <f t="shared" si="42"/>
        <v>#N/A</v>
      </c>
      <c r="CZ27" s="109" t="str">
        <f t="shared" si="19"/>
        <v/>
      </c>
      <c r="DA27" s="76" t="str">
        <f t="shared" si="28"/>
        <v/>
      </c>
      <c r="DB27" s="82">
        <v>1</v>
      </c>
      <c r="DC27" s="183" t="str">
        <f t="shared" si="20"/>
        <v/>
      </c>
      <c r="DD27" s="85" t="s">
        <v>387</v>
      </c>
      <c r="DE27" s="184" t="str">
        <f t="shared" si="43"/>
        <v/>
      </c>
      <c r="DF27" s="77">
        <v>3</v>
      </c>
      <c r="DG27" s="185" t="str">
        <f t="shared" si="44"/>
        <v/>
      </c>
      <c r="DH27" s="78" t="str">
        <f t="shared" si="45"/>
        <v/>
      </c>
      <c r="DI27" s="75" t="s">
        <v>387</v>
      </c>
      <c r="DJ27" s="180" t="str">
        <f t="shared" si="46"/>
        <v/>
      </c>
      <c r="DK27" s="75">
        <v>1</v>
      </c>
      <c r="DL27" s="181" t="str">
        <f t="shared" si="47"/>
        <v/>
      </c>
      <c r="DM27" s="78" t="str">
        <f t="shared" si="48"/>
        <v/>
      </c>
      <c r="DN27" s="75" t="s">
        <v>387</v>
      </c>
      <c r="DO27" s="180" t="str">
        <f t="shared" si="49"/>
        <v/>
      </c>
      <c r="DP27" s="75">
        <v>1</v>
      </c>
      <c r="DQ27" s="181" t="str">
        <f t="shared" si="50"/>
        <v/>
      </c>
      <c r="DR27" s="78" t="str">
        <f t="shared" si="51"/>
        <v/>
      </c>
      <c r="DS27" s="75" t="s">
        <v>387</v>
      </c>
      <c r="DT27" s="180" t="str">
        <f t="shared" si="52"/>
        <v/>
      </c>
      <c r="DU27" s="75">
        <v>1</v>
      </c>
      <c r="DV27" s="154" t="str">
        <f t="shared" si="53"/>
        <v/>
      </c>
      <c r="DW27" s="506"/>
      <c r="DX27" s="820" t="s">
        <v>626</v>
      </c>
      <c r="DY27" s="757" t="s">
        <v>626</v>
      </c>
      <c r="DZ27" s="757" t="s">
        <v>626</v>
      </c>
      <c r="EA27" s="757" t="s">
        <v>626</v>
      </c>
      <c r="EB27" s="848" t="s">
        <v>626</v>
      </c>
      <c r="EC27" s="752"/>
      <c r="ED27" s="749"/>
      <c r="EE27" s="749"/>
      <c r="EF27" s="749"/>
      <c r="EG27" s="751"/>
      <c r="EH27" s="752"/>
      <c r="EI27" s="757" t="s">
        <v>626</v>
      </c>
      <c r="EJ27" s="757" t="s">
        <v>626</v>
      </c>
      <c r="EK27" s="779"/>
      <c r="EL27" s="751"/>
      <c r="EM27" s="752"/>
      <c r="EN27" s="749"/>
      <c r="EO27" s="749"/>
      <c r="EP27" s="749"/>
      <c r="EQ27" s="751"/>
      <c r="ER27" s="752"/>
      <c r="ES27" s="749"/>
      <c r="ET27" s="749"/>
      <c r="EU27" s="749"/>
      <c r="EV27" s="751"/>
      <c r="EW27" s="752"/>
      <c r="EX27" s="749"/>
      <c r="EY27" s="749"/>
      <c r="EZ27" s="749"/>
      <c r="FA27" s="830" t="s">
        <v>624</v>
      </c>
      <c r="FB27" s="765"/>
      <c r="FC27" s="779"/>
      <c r="FD27" s="767" t="s">
        <v>623</v>
      </c>
      <c r="FE27" s="767" t="s">
        <v>623</v>
      </c>
      <c r="FF27" s="830" t="s">
        <v>623</v>
      </c>
      <c r="FG27" s="866" t="s">
        <v>623</v>
      </c>
      <c r="FH27" s="749"/>
      <c r="FI27" s="749"/>
      <c r="FJ27" s="749"/>
      <c r="FK27" s="909"/>
      <c r="FL27" s="210"/>
      <c r="FM27" s="688"/>
      <c r="FN27" s="688"/>
      <c r="FO27" s="688">
        <v>1</v>
      </c>
      <c r="FP27" s="43"/>
      <c r="FQ27" s="43"/>
    </row>
    <row r="28" spans="1:173" s="13" customFormat="1" ht="22.5" customHeight="1" outlineLevel="2">
      <c r="A28" s="1031">
        <v>21</v>
      </c>
      <c r="B28" s="166"/>
      <c r="C28" s="494"/>
      <c r="D28" s="664" t="s">
        <v>379</v>
      </c>
      <c r="E28" s="667" t="s">
        <v>535</v>
      </c>
      <c r="F28" s="661" t="s">
        <v>346</v>
      </c>
      <c r="G28" s="167"/>
      <c r="H28" s="165"/>
      <c r="I28" s="665">
        <v>1999</v>
      </c>
      <c r="J28" s="167" t="str">
        <f>IF(OR(I28="",TYPE(I28)&lt;&gt;1),"",TEXT(DATEVALUE(I28&amp;"/1/1"),"gge"))</f>
        <v>平11</v>
      </c>
      <c r="K28" s="665">
        <f t="shared" si="4"/>
        <v>21</v>
      </c>
      <c r="L28" s="697">
        <v>216</v>
      </c>
      <c r="M28" s="694" t="s">
        <v>68</v>
      </c>
      <c r="N28" s="68"/>
      <c r="O28" s="168"/>
      <c r="P28" s="168"/>
      <c r="Q28" s="169"/>
      <c r="R28" s="461" t="e">
        <f>IF(OR(TYPE(L28)&lt;&gt;1,L28=""),"",IF(L28=0,0,ROUND(L28/(O28+P28)*1.1,0)))</f>
        <v>#DIV/0!</v>
      </c>
      <c r="S28" s="461" t="e">
        <f>IF(OR(TYPE(L28)&lt;&gt;1,L28=""),"",IF(L28=0,0,ROUND((L28/(O28+P28))^0.5*1.1*4*(4*O28+1)*0.7,0)))</f>
        <v>#DIV/0!</v>
      </c>
      <c r="T28" s="462" t="e">
        <f>IF(OR(TYPE(L28)&lt;&gt;1,L28=""),"",IF(L28=0,0,ROUND((L28/(O28+P28))^0.5*1.1*4*(4*O28+1)*0.3,0)))</f>
        <v>#DIV/0!</v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>5: 200㎡以上</v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 t="shared" si="10"/>
        <v>16</v>
      </c>
      <c r="AZ28" s="68"/>
      <c r="BA28" s="68">
        <f>IF(AY28="","",AY28+AZ28)</f>
        <v>16</v>
      </c>
      <c r="BB28" s="69" t="e">
        <f>#REF!/10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 t="shared" si="12"/>
        <v/>
      </c>
      <c r="BK28" s="661" t="s">
        <v>68</v>
      </c>
      <c r="BL28" s="661">
        <v>1</v>
      </c>
      <c r="BM28" s="441"/>
      <c r="BN28" s="441"/>
      <c r="BO28" s="663"/>
      <c r="BP28" s="663"/>
      <c r="BQ28" s="663"/>
      <c r="BR28" s="663"/>
      <c r="BS28" s="663"/>
      <c r="BT28" s="663"/>
      <c r="BU28" s="663"/>
      <c r="BV28" s="663"/>
      <c r="BW28" s="441"/>
      <c r="BX28" s="695" t="s">
        <v>620</v>
      </c>
      <c r="BY28" s="696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3"/>
        <v/>
      </c>
      <c r="CE28" s="179"/>
      <c r="CF28" s="106" t="str">
        <f t="shared" si="14"/>
        <v/>
      </c>
      <c r="CG28" s="75" t="s">
        <v>387</v>
      </c>
      <c r="CH28" s="180" t="str">
        <f t="shared" si="15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8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9"/>
        <v/>
      </c>
      <c r="DA28" s="76" t="str">
        <f t="shared" si="28"/>
        <v/>
      </c>
      <c r="DB28" s="82">
        <v>1</v>
      </c>
      <c r="DC28" s="183" t="str">
        <f t="shared" si="20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812"/>
      <c r="DY28" s="808"/>
      <c r="DZ28" s="808"/>
      <c r="EA28" s="808"/>
      <c r="EB28" s="842"/>
      <c r="EC28" s="752"/>
      <c r="ED28" s="749"/>
      <c r="EE28" s="749"/>
      <c r="EF28" s="749"/>
      <c r="EG28" s="751"/>
      <c r="EH28" s="752"/>
      <c r="EI28" s="757" t="s">
        <v>626</v>
      </c>
      <c r="EJ28" s="757" t="s">
        <v>626</v>
      </c>
      <c r="EK28" s="779"/>
      <c r="EL28" s="751"/>
      <c r="EM28" s="752"/>
      <c r="EN28" s="749"/>
      <c r="EO28" s="749"/>
      <c r="EP28" s="749"/>
      <c r="EQ28" s="751"/>
      <c r="ER28" s="752"/>
      <c r="ES28" s="749"/>
      <c r="ET28" s="749"/>
      <c r="EU28" s="749"/>
      <c r="EV28" s="751"/>
      <c r="EW28" s="752"/>
      <c r="EX28" s="749"/>
      <c r="EY28" s="749"/>
      <c r="EZ28" s="749"/>
      <c r="FA28" s="830" t="s">
        <v>624</v>
      </c>
      <c r="FB28" s="765"/>
      <c r="FC28" s="779"/>
      <c r="FD28" s="767" t="s">
        <v>623</v>
      </c>
      <c r="FE28" s="767" t="s">
        <v>623</v>
      </c>
      <c r="FF28" s="830" t="s">
        <v>623</v>
      </c>
      <c r="FG28" s="866" t="s">
        <v>623</v>
      </c>
      <c r="FH28" s="749"/>
      <c r="FI28" s="749"/>
      <c r="FJ28" s="749"/>
      <c r="FK28" s="909"/>
      <c r="FL28" s="210"/>
      <c r="FM28" s="688"/>
      <c r="FN28" s="688"/>
      <c r="FO28" s="688">
        <v>1</v>
      </c>
      <c r="FP28" s="43"/>
      <c r="FQ28" s="43"/>
    </row>
    <row r="29" spans="1:173" s="13" customFormat="1" ht="22.5" customHeight="1" outlineLevel="2">
      <c r="A29" s="1031">
        <v>22</v>
      </c>
      <c r="B29" s="166"/>
      <c r="C29" s="494"/>
      <c r="D29" s="660" t="s">
        <v>515</v>
      </c>
      <c r="E29" s="688" t="s">
        <v>130</v>
      </c>
      <c r="F29" s="663" t="s">
        <v>347</v>
      </c>
      <c r="G29" s="167"/>
      <c r="H29" s="165"/>
      <c r="I29" s="662">
        <v>2014</v>
      </c>
      <c r="J29" s="167" t="str">
        <f t="shared" si="29"/>
        <v>平26</v>
      </c>
      <c r="K29" s="665">
        <f t="shared" si="4"/>
        <v>6</v>
      </c>
      <c r="L29" s="697">
        <v>10183.5</v>
      </c>
      <c r="M29" s="694" t="s">
        <v>604</v>
      </c>
      <c r="N29" s="68"/>
      <c r="O29" s="168"/>
      <c r="P29" s="168"/>
      <c r="Q29" s="169"/>
      <c r="R29" s="461" t="e">
        <f t="shared" si="30"/>
        <v>#DIV/0!</v>
      </c>
      <c r="S29" s="461" t="e">
        <f t="shared" si="31"/>
        <v>#DIV/0!</v>
      </c>
      <c r="T29" s="462" t="e">
        <f t="shared" si="32"/>
        <v>#DIV/0!</v>
      </c>
      <c r="U29" s="68"/>
      <c r="V29" s="68"/>
      <c r="W29" s="68"/>
      <c r="X29" s="68"/>
      <c r="Y29" s="68"/>
      <c r="Z29" s="79" t="str">
        <f t="shared" si="33"/>
        <v>1: 5,000㎡以上</v>
      </c>
      <c r="AA29" s="69"/>
      <c r="AB29" s="69" t="str">
        <f t="shared" si="34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35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10"/>
        <v>1</v>
      </c>
      <c r="AZ29" s="68"/>
      <c r="BA29" s="68">
        <f t="shared" si="36"/>
        <v>1</v>
      </c>
      <c r="BB29" s="69" t="e">
        <f>#REF!/10</f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2"/>
        <v/>
      </c>
      <c r="BK29" s="661" t="s">
        <v>604</v>
      </c>
      <c r="BL29" s="661">
        <v>4</v>
      </c>
      <c r="BM29" s="441" t="s">
        <v>1</v>
      </c>
      <c r="BN29" s="1023" t="s">
        <v>414</v>
      </c>
      <c r="BO29" s="694" t="s">
        <v>0</v>
      </c>
      <c r="BP29" s="694" t="s">
        <v>0</v>
      </c>
      <c r="BQ29" s="694" t="s">
        <v>0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441" t="s">
        <v>2</v>
      </c>
      <c r="BX29" s="695" t="s">
        <v>620</v>
      </c>
      <c r="BY29" s="696"/>
      <c r="BZ29" s="500">
        <v>3324000</v>
      </c>
      <c r="CA29" s="192">
        <v>1</v>
      </c>
      <c r="CB29" s="177" t="s">
        <v>387</v>
      </c>
      <c r="CC29" s="178" t="str">
        <f t="shared" ref="CC29:CC92" si="54">IF(OR(N29="",CA29="",CB29="",TYPE(L29)&lt;&gt;1),"",L29*CB29)</f>
        <v/>
      </c>
      <c r="CD29" s="176" t="str">
        <f t="shared" si="13"/>
        <v/>
      </c>
      <c r="CE29" s="179"/>
      <c r="CF29" s="106" t="str">
        <f t="shared" si="14"/>
        <v/>
      </c>
      <c r="CG29" s="75" t="s">
        <v>387</v>
      </c>
      <c r="CH29" s="180" t="str">
        <f t="shared" si="15"/>
        <v/>
      </c>
      <c r="CI29" s="75">
        <v>2</v>
      </c>
      <c r="CJ29" s="181" t="str">
        <f t="shared" si="37"/>
        <v/>
      </c>
      <c r="CK29" s="107" t="e">
        <v>#N/A</v>
      </c>
      <c r="CL29" s="75" t="e">
        <v>#N/A</v>
      </c>
      <c r="CM29" s="180" t="e">
        <f t="shared" si="38"/>
        <v>#N/A</v>
      </c>
      <c r="CN29" s="75">
        <v>1</v>
      </c>
      <c r="CO29" s="181" t="e">
        <f t="shared" si="39"/>
        <v>#N/A</v>
      </c>
      <c r="CP29" s="107" t="e">
        <v>#N/A</v>
      </c>
      <c r="CQ29" s="75" t="e">
        <v>#N/A</v>
      </c>
      <c r="CR29" s="180" t="e">
        <f t="shared" si="18"/>
        <v>#N/A</v>
      </c>
      <c r="CS29" s="75">
        <v>1</v>
      </c>
      <c r="CT29" s="181" t="e">
        <f t="shared" si="40"/>
        <v>#N/A</v>
      </c>
      <c r="CU29" s="107" t="e">
        <v>#N/A</v>
      </c>
      <c r="CV29" s="75" t="e">
        <v>#N/A</v>
      </c>
      <c r="CW29" s="180" t="e">
        <f t="shared" si="41"/>
        <v>#N/A</v>
      </c>
      <c r="CX29" s="75">
        <v>1</v>
      </c>
      <c r="CY29" s="182" t="e">
        <f t="shared" si="42"/>
        <v>#N/A</v>
      </c>
      <c r="CZ29" s="109" t="str">
        <f t="shared" si="19"/>
        <v/>
      </c>
      <c r="DA29" s="76" t="str">
        <f t="shared" si="28"/>
        <v/>
      </c>
      <c r="DB29" s="82">
        <v>1</v>
      </c>
      <c r="DC29" s="183" t="str">
        <f t="shared" si="20"/>
        <v/>
      </c>
      <c r="DD29" s="85" t="s">
        <v>387</v>
      </c>
      <c r="DE29" s="184" t="str">
        <f t="shared" si="43"/>
        <v/>
      </c>
      <c r="DF29" s="77">
        <v>3</v>
      </c>
      <c r="DG29" s="185" t="str">
        <f t="shared" si="44"/>
        <v/>
      </c>
      <c r="DH29" s="78" t="str">
        <f t="shared" si="45"/>
        <v/>
      </c>
      <c r="DI29" s="75" t="s">
        <v>387</v>
      </c>
      <c r="DJ29" s="180" t="str">
        <f t="shared" si="46"/>
        <v/>
      </c>
      <c r="DK29" s="75">
        <v>1</v>
      </c>
      <c r="DL29" s="181" t="str">
        <f t="shared" si="47"/>
        <v/>
      </c>
      <c r="DM29" s="78" t="str">
        <f t="shared" si="48"/>
        <v/>
      </c>
      <c r="DN29" s="75" t="s">
        <v>387</v>
      </c>
      <c r="DO29" s="180" t="str">
        <f t="shared" si="49"/>
        <v/>
      </c>
      <c r="DP29" s="75">
        <v>1</v>
      </c>
      <c r="DQ29" s="181" t="str">
        <f t="shared" si="50"/>
        <v/>
      </c>
      <c r="DR29" s="78" t="str">
        <f t="shared" si="51"/>
        <v/>
      </c>
      <c r="DS29" s="75" t="s">
        <v>387</v>
      </c>
      <c r="DT29" s="180" t="str">
        <f t="shared" si="52"/>
        <v/>
      </c>
      <c r="DU29" s="75">
        <v>1</v>
      </c>
      <c r="DV29" s="154" t="str">
        <f t="shared" si="53"/>
        <v/>
      </c>
      <c r="DW29" s="506"/>
      <c r="DX29" s="813" t="s">
        <v>627</v>
      </c>
      <c r="DY29" s="821"/>
      <c r="DZ29" s="808"/>
      <c r="EA29" s="808"/>
      <c r="EB29" s="845"/>
      <c r="EC29" s="752"/>
      <c r="ED29" s="749"/>
      <c r="EE29" s="749"/>
      <c r="EF29" s="749"/>
      <c r="EG29" s="751"/>
      <c r="EH29" s="752"/>
      <c r="EI29" s="749"/>
      <c r="EJ29" s="749"/>
      <c r="EK29" s="749"/>
      <c r="EL29" s="751"/>
      <c r="EM29" s="752"/>
      <c r="EN29" s="758" t="s">
        <v>626</v>
      </c>
      <c r="EO29" s="758" t="s">
        <v>626</v>
      </c>
      <c r="EP29" s="758" t="s">
        <v>626</v>
      </c>
      <c r="EQ29" s="751"/>
      <c r="ER29" s="752"/>
      <c r="ES29" s="749"/>
      <c r="ET29" s="749"/>
      <c r="EU29" s="749"/>
      <c r="EV29" s="751"/>
      <c r="EW29" s="752"/>
      <c r="EX29" s="749"/>
      <c r="EY29" s="749"/>
      <c r="EZ29" s="749"/>
      <c r="FA29" s="830" t="s">
        <v>624</v>
      </c>
      <c r="FB29" s="752"/>
      <c r="FC29" s="749"/>
      <c r="FD29" s="749"/>
      <c r="FE29" s="749"/>
      <c r="FF29" s="751"/>
      <c r="FG29" s="859"/>
      <c r="FH29" s="767" t="s">
        <v>623</v>
      </c>
      <c r="FI29" s="809" t="s">
        <v>623</v>
      </c>
      <c r="FJ29" s="809" t="s">
        <v>623</v>
      </c>
      <c r="FK29" s="910" t="s">
        <v>623</v>
      </c>
      <c r="FL29" s="210"/>
      <c r="FM29" s="688">
        <v>1</v>
      </c>
      <c r="FN29" s="688">
        <v>1</v>
      </c>
      <c r="FO29" s="688">
        <v>1</v>
      </c>
      <c r="FP29" s="43"/>
      <c r="FQ29" s="43"/>
    </row>
    <row r="30" spans="1:173" s="13" customFormat="1" ht="22.5" customHeight="1" outlineLevel="2">
      <c r="A30" s="1031">
        <v>23</v>
      </c>
      <c r="B30" s="166"/>
      <c r="C30" s="494"/>
      <c r="D30" s="664" t="s">
        <v>515</v>
      </c>
      <c r="E30" s="667" t="s">
        <v>536</v>
      </c>
      <c r="F30" s="661" t="s">
        <v>347</v>
      </c>
      <c r="G30" s="167"/>
      <c r="H30" s="165"/>
      <c r="I30" s="662">
        <v>2014</v>
      </c>
      <c r="J30" s="167" t="str">
        <f>IF(OR(I30="",TYPE(I30)&lt;&gt;1),"",TEXT(DATEVALUE(I30&amp;"/1/1"),"gge"))</f>
        <v>平26</v>
      </c>
      <c r="K30" s="665">
        <f t="shared" si="4"/>
        <v>6</v>
      </c>
      <c r="L30" s="697">
        <v>309</v>
      </c>
      <c r="M30" s="694" t="s">
        <v>68</v>
      </c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5: 200㎡以上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 t="shared" si="10"/>
        <v>1</v>
      </c>
      <c r="AZ30" s="68"/>
      <c r="BA30" s="68">
        <f>IF(AY30="","",AY30+AZ30)</f>
        <v>1</v>
      </c>
      <c r="BB30" s="69" t="e">
        <f>#REF!/10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 t="shared" si="12"/>
        <v/>
      </c>
      <c r="BK30" s="661" t="s">
        <v>68</v>
      </c>
      <c r="BL30" s="661">
        <v>1</v>
      </c>
      <c r="BM30" s="441" t="s">
        <v>1</v>
      </c>
      <c r="BN30" s="441" t="s">
        <v>414</v>
      </c>
      <c r="BO30" s="661" t="s">
        <v>638</v>
      </c>
      <c r="BP30" s="661" t="s">
        <v>638</v>
      </c>
      <c r="BQ30" s="661" t="s">
        <v>638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3" t="s">
        <v>607</v>
      </c>
      <c r="BW30" s="441" t="s">
        <v>1</v>
      </c>
      <c r="BX30" s="695" t="s">
        <v>620</v>
      </c>
      <c r="BY30" s="696"/>
      <c r="BZ30" s="499"/>
      <c r="CA30" s="192">
        <v>1</v>
      </c>
      <c r="CB30" s="177" t="s">
        <v>387</v>
      </c>
      <c r="CC30" s="178" t="str">
        <f t="shared" si="54"/>
        <v/>
      </c>
      <c r="CD30" s="176" t="str">
        <f t="shared" si="13"/>
        <v/>
      </c>
      <c r="CE30" s="179"/>
      <c r="CF30" s="106" t="str">
        <f t="shared" si="14"/>
        <v/>
      </c>
      <c r="CG30" s="75" t="s">
        <v>387</v>
      </c>
      <c r="CH30" s="180" t="str">
        <f t="shared" si="15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8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9"/>
        <v/>
      </c>
      <c r="DA30" s="76" t="str">
        <f t="shared" si="28"/>
        <v/>
      </c>
      <c r="DB30" s="82">
        <v>1</v>
      </c>
      <c r="DC30" s="183" t="str">
        <f t="shared" si="20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823"/>
      <c r="DY30" s="821"/>
      <c r="DZ30" s="808"/>
      <c r="EA30" s="808"/>
      <c r="EB30" s="845"/>
      <c r="EC30" s="752"/>
      <c r="ED30" s="749"/>
      <c r="EE30" s="749"/>
      <c r="EF30" s="749"/>
      <c r="EG30" s="751"/>
      <c r="EH30" s="752"/>
      <c r="EI30" s="749"/>
      <c r="EJ30" s="749"/>
      <c r="EK30" s="749"/>
      <c r="EL30" s="751"/>
      <c r="EM30" s="752"/>
      <c r="EN30" s="757" t="s">
        <v>626</v>
      </c>
      <c r="EO30" s="757" t="s">
        <v>626</v>
      </c>
      <c r="EP30" s="757" t="s">
        <v>626</v>
      </c>
      <c r="EQ30" s="751"/>
      <c r="ER30" s="752"/>
      <c r="ES30" s="749"/>
      <c r="ET30" s="749"/>
      <c r="EU30" s="749"/>
      <c r="EV30" s="751"/>
      <c r="EW30" s="752"/>
      <c r="EX30" s="749"/>
      <c r="EY30" s="749"/>
      <c r="EZ30" s="749"/>
      <c r="FA30" s="830" t="s">
        <v>624</v>
      </c>
      <c r="FB30" s="752"/>
      <c r="FC30" s="749"/>
      <c r="FD30" s="749"/>
      <c r="FE30" s="749"/>
      <c r="FF30" s="751"/>
      <c r="FG30" s="859"/>
      <c r="FH30" s="767" t="s">
        <v>623</v>
      </c>
      <c r="FI30" s="809" t="s">
        <v>623</v>
      </c>
      <c r="FJ30" s="809" t="s">
        <v>623</v>
      </c>
      <c r="FK30" s="910" t="s">
        <v>623</v>
      </c>
      <c r="FL30" s="210"/>
      <c r="FM30" s="688"/>
      <c r="FN30" s="688"/>
      <c r="FO30" s="688">
        <v>1</v>
      </c>
      <c r="FP30" s="43"/>
      <c r="FQ30" s="43"/>
    </row>
    <row r="31" spans="1:173" s="13" customFormat="1" ht="22.5" customHeight="1" outlineLevel="2">
      <c r="A31" s="1031">
        <v>24</v>
      </c>
      <c r="B31" s="166"/>
      <c r="C31" s="494"/>
      <c r="D31" s="660" t="s">
        <v>382</v>
      </c>
      <c r="E31" s="688" t="s">
        <v>537</v>
      </c>
      <c r="F31" s="663" t="s">
        <v>347</v>
      </c>
      <c r="G31" s="167"/>
      <c r="H31" s="165"/>
      <c r="I31" s="662">
        <v>1986</v>
      </c>
      <c r="J31" s="167" t="str">
        <f>IF(OR(I31="",TYPE(I31)&lt;&gt;1),"",TEXT(DATEVALUE(I31&amp;"/1/1"),"gge"))</f>
        <v>昭61</v>
      </c>
      <c r="K31" s="665">
        <f t="shared" si="4"/>
        <v>34</v>
      </c>
      <c r="L31" s="697">
        <v>3471.4</v>
      </c>
      <c r="M31" s="694" t="s">
        <v>68</v>
      </c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2: 3,000㎡以上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 t="shared" si="10"/>
        <v>29</v>
      </c>
      <c r="AZ31" s="68"/>
      <c r="BA31" s="68">
        <f>IF(AY31="","",AY31+AZ31)</f>
        <v>29</v>
      </c>
      <c r="BB31" s="69" t="e">
        <f>#REF!/10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 t="shared" si="12"/>
        <v/>
      </c>
      <c r="BK31" s="661" t="s">
        <v>653</v>
      </c>
      <c r="BL31" s="663">
        <v>3</v>
      </c>
      <c r="BM31" s="441"/>
      <c r="BN31" s="1023"/>
      <c r="BO31" s="693" t="s">
        <v>1</v>
      </c>
      <c r="BP31" s="694" t="s">
        <v>2</v>
      </c>
      <c r="BQ31" s="694" t="s">
        <v>1</v>
      </c>
      <c r="BR31" s="694" t="s">
        <v>0</v>
      </c>
      <c r="BS31" s="694" t="s">
        <v>1</v>
      </c>
      <c r="BT31" s="694" t="s">
        <v>1</v>
      </c>
      <c r="BU31" s="694" t="s">
        <v>0</v>
      </c>
      <c r="BV31" s="694" t="s">
        <v>2</v>
      </c>
      <c r="BW31" s="441"/>
      <c r="BX31" s="695" t="s">
        <v>468</v>
      </c>
      <c r="BY31" s="696" t="s">
        <v>618</v>
      </c>
      <c r="BZ31" s="500">
        <v>12220000</v>
      </c>
      <c r="CA31" s="192">
        <v>1</v>
      </c>
      <c r="CB31" s="177" t="s">
        <v>387</v>
      </c>
      <c r="CC31" s="178" t="str">
        <f t="shared" si="54"/>
        <v/>
      </c>
      <c r="CD31" s="176" t="str">
        <f t="shared" si="13"/>
        <v/>
      </c>
      <c r="CE31" s="179"/>
      <c r="CF31" s="106" t="str">
        <f t="shared" si="14"/>
        <v/>
      </c>
      <c r="CG31" s="75" t="s">
        <v>387</v>
      </c>
      <c r="CH31" s="180" t="str">
        <f t="shared" si="15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8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9"/>
        <v/>
      </c>
      <c r="DA31" s="76" t="str">
        <f t="shared" si="28"/>
        <v/>
      </c>
      <c r="DB31" s="82">
        <v>1</v>
      </c>
      <c r="DC31" s="183" t="str">
        <f t="shared" si="20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824" t="s">
        <v>626</v>
      </c>
      <c r="DY31" s="808"/>
      <c r="DZ31" s="808"/>
      <c r="EA31" s="816"/>
      <c r="EB31" s="843" t="s">
        <v>624</v>
      </c>
      <c r="EC31" s="765"/>
      <c r="ED31" s="757" t="s">
        <v>626</v>
      </c>
      <c r="EE31" s="757" t="s">
        <v>626</v>
      </c>
      <c r="EF31" s="757" t="s">
        <v>626</v>
      </c>
      <c r="EG31" s="751"/>
      <c r="EH31" s="752"/>
      <c r="EI31" s="749"/>
      <c r="EJ31" s="749"/>
      <c r="EK31" s="749"/>
      <c r="EL31" s="751"/>
      <c r="EM31" s="752"/>
      <c r="EN31" s="749"/>
      <c r="EO31" s="749"/>
      <c r="EP31" s="749"/>
      <c r="EQ31" s="751"/>
      <c r="ER31" s="752"/>
      <c r="ES31" s="749"/>
      <c r="ET31" s="749"/>
      <c r="EU31" s="749"/>
      <c r="EV31" s="840" t="s">
        <v>624</v>
      </c>
      <c r="EW31" s="765"/>
      <c r="EX31" s="779"/>
      <c r="EY31" s="825"/>
      <c r="EZ31" s="825"/>
      <c r="FA31" s="840" t="s">
        <v>625</v>
      </c>
      <c r="FB31" s="902" t="s">
        <v>625</v>
      </c>
      <c r="FC31" s="810" t="s">
        <v>625</v>
      </c>
      <c r="FD31" s="779"/>
      <c r="FE31" s="749"/>
      <c r="FF31" s="751"/>
      <c r="FG31" s="859"/>
      <c r="FH31" s="749"/>
      <c r="FI31" s="749"/>
      <c r="FJ31" s="749"/>
      <c r="FK31" s="909"/>
      <c r="FL31" s="210"/>
      <c r="FM31" s="688">
        <v>1</v>
      </c>
      <c r="FN31" s="688">
        <v>1</v>
      </c>
      <c r="FO31" s="688">
        <v>1</v>
      </c>
      <c r="FP31" s="43"/>
      <c r="FQ31" s="43"/>
    </row>
    <row r="32" spans="1:173" s="13" customFormat="1" ht="22.5" customHeight="1" outlineLevel="2">
      <c r="A32" s="1031">
        <v>25</v>
      </c>
      <c r="B32" s="166"/>
      <c r="C32" s="494"/>
      <c r="D32" s="660" t="s">
        <v>382</v>
      </c>
      <c r="E32" s="688" t="s">
        <v>538</v>
      </c>
      <c r="F32" s="663" t="s">
        <v>347</v>
      </c>
      <c r="G32" s="167"/>
      <c r="H32" s="165"/>
      <c r="I32" s="662">
        <v>2006</v>
      </c>
      <c r="J32" s="167" t="str">
        <f>IF(OR(I32="",TYPE(I32)&lt;&gt;1),"",TEXT(DATEVALUE(I32&amp;"/1/1"),"gge"))</f>
        <v>平18</v>
      </c>
      <c r="K32" s="665">
        <f t="shared" si="4"/>
        <v>14</v>
      </c>
      <c r="L32" s="698" t="s">
        <v>601</v>
      </c>
      <c r="M32" s="693" t="s">
        <v>68</v>
      </c>
      <c r="N32" s="68"/>
      <c r="O32" s="168"/>
      <c r="P32" s="168"/>
      <c r="Q32" s="169"/>
      <c r="R32" s="461" t="str">
        <f>IF(OR(TYPE(L32)&lt;&gt;1,L32=""),"",IF(L32=0,0,ROUND(L32/(O32+P32)*1.1,0)))</f>
        <v/>
      </c>
      <c r="S32" s="461" t="str">
        <f>IF(OR(TYPE(L32)&lt;&gt;1,L32=""),"",IF(L32=0,0,ROUND((L32/(O32+P32))^0.5*1.1*4*(4*O32+1)*0.7,0)))</f>
        <v/>
      </c>
      <c r="T32" s="462" t="str">
        <f>IF(OR(TYPE(L32)&lt;&gt;1,L32=""),"",IF(L32=0,0,ROUND((L32/(O32+P32))^0.5*1.1*4*(4*O32+1)*0.3,0)))</f>
        <v/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/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 t="shared" si="10"/>
        <v>9</v>
      </c>
      <c r="AZ32" s="68"/>
      <c r="BA32" s="68">
        <f>IF(AY32="","",AY32+AZ32)</f>
        <v>9</v>
      </c>
      <c r="BB32" s="69" t="e">
        <f>#REF!/10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 t="shared" si="12"/>
        <v/>
      </c>
      <c r="BK32" s="663" t="s">
        <v>68</v>
      </c>
      <c r="BL32" s="663">
        <v>1</v>
      </c>
      <c r="BM32" s="441"/>
      <c r="BN32" s="1023"/>
      <c r="BO32" s="693" t="s">
        <v>0</v>
      </c>
      <c r="BP32" s="694" t="s">
        <v>0</v>
      </c>
      <c r="BQ32" s="694" t="s">
        <v>2</v>
      </c>
      <c r="BR32" s="693" t="s">
        <v>0</v>
      </c>
      <c r="BS32" s="693" t="s">
        <v>0</v>
      </c>
      <c r="BT32" s="693" t="s">
        <v>0</v>
      </c>
      <c r="BU32" s="694" t="s">
        <v>1</v>
      </c>
      <c r="BV32" s="694" t="s">
        <v>607</v>
      </c>
      <c r="BW32" s="441"/>
      <c r="BX32" s="695" t="s">
        <v>620</v>
      </c>
      <c r="BY32" s="696"/>
      <c r="BZ32" s="500">
        <v>2484000</v>
      </c>
      <c r="CA32" s="192">
        <v>1</v>
      </c>
      <c r="CB32" s="177" t="s">
        <v>387</v>
      </c>
      <c r="CC32" s="178" t="str">
        <f t="shared" si="54"/>
        <v/>
      </c>
      <c r="CD32" s="176" t="str">
        <f t="shared" si="13"/>
        <v/>
      </c>
      <c r="CE32" s="179"/>
      <c r="CF32" s="106" t="str">
        <f t="shared" si="14"/>
        <v/>
      </c>
      <c r="CG32" s="75" t="s">
        <v>387</v>
      </c>
      <c r="CH32" s="180" t="str">
        <f t="shared" si="15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8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9"/>
        <v/>
      </c>
      <c r="DA32" s="76" t="str">
        <f t="shared" si="28"/>
        <v/>
      </c>
      <c r="DB32" s="82">
        <v>1</v>
      </c>
      <c r="DC32" s="183" t="str">
        <f t="shared" si="20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826"/>
      <c r="DY32" s="745"/>
      <c r="DZ32" s="745"/>
      <c r="EA32" s="745"/>
      <c r="EB32" s="848" t="s">
        <v>626</v>
      </c>
      <c r="EC32" s="766" t="s">
        <v>626</v>
      </c>
      <c r="ED32" s="745"/>
      <c r="EE32" s="745"/>
      <c r="EF32" s="745"/>
      <c r="EG32" s="746"/>
      <c r="EH32" s="752"/>
      <c r="EI32" s="749"/>
      <c r="EJ32" s="749"/>
      <c r="EK32" s="758" t="s">
        <v>626</v>
      </c>
      <c r="EL32" s="833" t="s">
        <v>626</v>
      </c>
      <c r="EM32" s="744"/>
      <c r="EN32" s="745"/>
      <c r="EO32" s="745"/>
      <c r="EP32" s="745"/>
      <c r="EQ32" s="746"/>
      <c r="ER32" s="744"/>
      <c r="ES32" s="745"/>
      <c r="ET32" s="745"/>
      <c r="EU32" s="745"/>
      <c r="EV32" s="746"/>
      <c r="EW32" s="744"/>
      <c r="EX32" s="745"/>
      <c r="EY32" s="745"/>
      <c r="EZ32" s="745"/>
      <c r="FA32" s="830" t="s">
        <v>624</v>
      </c>
      <c r="FB32" s="752"/>
      <c r="FC32" s="749"/>
      <c r="FD32" s="767" t="s">
        <v>623</v>
      </c>
      <c r="FE32" s="809" t="s">
        <v>623</v>
      </c>
      <c r="FF32" s="822" t="s">
        <v>623</v>
      </c>
      <c r="FG32" s="874" t="s">
        <v>623</v>
      </c>
      <c r="FH32" s="745"/>
      <c r="FI32" s="745"/>
      <c r="FJ32" s="745"/>
      <c r="FK32" s="907"/>
      <c r="FL32" s="210"/>
      <c r="FM32" s="688">
        <v>1</v>
      </c>
      <c r="FN32" s="688">
        <v>1</v>
      </c>
      <c r="FO32" s="688"/>
      <c r="FP32" s="43"/>
      <c r="FQ32" s="43"/>
    </row>
    <row r="33" spans="1:173" s="13" customFormat="1" ht="22.5" customHeight="1" outlineLevel="2">
      <c r="A33" s="1031">
        <v>26</v>
      </c>
      <c r="B33" s="166"/>
      <c r="C33" s="494"/>
      <c r="D33" s="660" t="s">
        <v>382</v>
      </c>
      <c r="E33" s="688" t="s">
        <v>539</v>
      </c>
      <c r="F33" s="663" t="s">
        <v>347</v>
      </c>
      <c r="G33" s="167"/>
      <c r="H33" s="165"/>
      <c r="I33" s="665">
        <v>2018</v>
      </c>
      <c r="J33" s="167" t="str">
        <f>IF(OR(I33="",TYPE(I33)&lt;&gt;1),"",TEXT(DATEVALUE(I33&amp;"/1/1"),"gge"))</f>
        <v>平30</v>
      </c>
      <c r="K33" s="665">
        <f t="shared" si="4"/>
        <v>2</v>
      </c>
      <c r="L33" s="697" t="s">
        <v>601</v>
      </c>
      <c r="M33" s="693" t="s">
        <v>68</v>
      </c>
      <c r="N33" s="68"/>
      <c r="O33" s="168"/>
      <c r="P33" s="168"/>
      <c r="Q33" s="169"/>
      <c r="R33" s="461" t="str">
        <f>IF(OR(TYPE(L33)&lt;&gt;1,L33=""),"",IF(L33=0,0,ROUND(L33/(O33+P33)*1.1,0)))</f>
        <v/>
      </c>
      <c r="S33" s="461" t="str">
        <f>IF(OR(TYPE(L33)&lt;&gt;1,L33=""),"",IF(L33=0,0,ROUND((L33/(O33+P33))^0.5*1.1*4*(4*O33+1)*0.7,0)))</f>
        <v/>
      </c>
      <c r="T33" s="462" t="str">
        <f>IF(OR(TYPE(L33)&lt;&gt;1,L33=""),"",IF(L33=0,0,ROUND((L33/(O33+P33))^0.5*1.1*4*(4*O33+1)*0.3,0)))</f>
        <v/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/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 t="shared" si="10"/>
        <v>-3</v>
      </c>
      <c r="AZ33" s="68"/>
      <c r="BA33" s="68">
        <f>IF(AY33="","",AY33+AZ33)</f>
        <v>-3</v>
      </c>
      <c r="BB33" s="69" t="e">
        <f>#REF!/10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 t="shared" si="12"/>
        <v/>
      </c>
      <c r="BK33" s="663" t="s">
        <v>68</v>
      </c>
      <c r="BL33" s="663">
        <v>2</v>
      </c>
      <c r="BM33" s="441"/>
      <c r="BN33" s="1023"/>
      <c r="BO33" s="661" t="s">
        <v>1</v>
      </c>
      <c r="BP33" s="661" t="s">
        <v>0</v>
      </c>
      <c r="BQ33" s="661" t="s">
        <v>0</v>
      </c>
      <c r="BR33" s="661" t="s">
        <v>0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441"/>
      <c r="BX33" s="695"/>
      <c r="BY33" s="696"/>
      <c r="BZ33" s="499"/>
      <c r="CA33" s="192">
        <v>1</v>
      </c>
      <c r="CB33" s="177" t="s">
        <v>387</v>
      </c>
      <c r="CC33" s="178" t="str">
        <f t="shared" si="54"/>
        <v/>
      </c>
      <c r="CD33" s="176" t="str">
        <f t="shared" si="13"/>
        <v/>
      </c>
      <c r="CE33" s="179"/>
      <c r="CF33" s="106" t="str">
        <f t="shared" si="14"/>
        <v/>
      </c>
      <c r="CG33" s="75" t="s">
        <v>387</v>
      </c>
      <c r="CH33" s="180" t="str">
        <f t="shared" si="15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8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9"/>
        <v/>
      </c>
      <c r="DA33" s="76" t="str">
        <f t="shared" si="28"/>
        <v/>
      </c>
      <c r="DB33" s="82">
        <v>1</v>
      </c>
      <c r="DC33" s="183" t="str">
        <f t="shared" si="20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815"/>
      <c r="DY33" s="749"/>
      <c r="DZ33" s="749"/>
      <c r="EA33" s="770" t="s">
        <v>627</v>
      </c>
      <c r="EB33" s="842"/>
      <c r="EC33" s="752"/>
      <c r="ED33" s="749"/>
      <c r="EE33" s="749"/>
      <c r="EF33" s="749"/>
      <c r="EG33" s="751"/>
      <c r="EH33" s="752"/>
      <c r="EI33" s="749"/>
      <c r="EJ33" s="749"/>
      <c r="EK33" s="749"/>
      <c r="EL33" s="751"/>
      <c r="EM33" s="744"/>
      <c r="EN33" s="745"/>
      <c r="EO33" s="745"/>
      <c r="EP33" s="745"/>
      <c r="EQ33" s="746"/>
      <c r="ER33" s="802"/>
      <c r="ES33" s="757" t="s">
        <v>626</v>
      </c>
      <c r="ET33" s="757" t="s">
        <v>626</v>
      </c>
      <c r="EU33" s="749"/>
      <c r="EV33" s="746"/>
      <c r="EW33" s="744"/>
      <c r="EX33" s="745"/>
      <c r="EY33" s="745"/>
      <c r="EZ33" s="745"/>
      <c r="FA33" s="746"/>
      <c r="FB33" s="744"/>
      <c r="FC33" s="745"/>
      <c r="FD33" s="745"/>
      <c r="FE33" s="745"/>
      <c r="FF33" s="746"/>
      <c r="FG33" s="858"/>
      <c r="FH33" s="745"/>
      <c r="FI33" s="745"/>
      <c r="FJ33" s="745"/>
      <c r="FK33" s="907"/>
      <c r="FL33" s="210"/>
      <c r="FM33" s="688">
        <v>1</v>
      </c>
      <c r="FN33" s="688">
        <v>1</v>
      </c>
      <c r="FO33" s="688"/>
      <c r="FP33" s="43"/>
      <c r="FQ33" s="43"/>
    </row>
    <row r="34" spans="1:173" s="13" customFormat="1" ht="22.5" customHeight="1" outlineLevel="2">
      <c r="A34" s="1031">
        <v>27</v>
      </c>
      <c r="B34" s="166"/>
      <c r="C34" s="494"/>
      <c r="D34" s="660" t="s">
        <v>381</v>
      </c>
      <c r="E34" s="688" t="s">
        <v>540</v>
      </c>
      <c r="F34" s="663" t="s">
        <v>348</v>
      </c>
      <c r="G34" s="167"/>
      <c r="H34" s="165"/>
      <c r="I34" s="662">
        <v>1981</v>
      </c>
      <c r="J34" s="167" t="str">
        <f t="shared" si="29"/>
        <v>昭56</v>
      </c>
      <c r="K34" s="665">
        <f t="shared" si="4"/>
        <v>39</v>
      </c>
      <c r="L34" s="697">
        <v>4145.5</v>
      </c>
      <c r="M34" s="693" t="s">
        <v>69</v>
      </c>
      <c r="N34" s="68"/>
      <c r="O34" s="168"/>
      <c r="P34" s="168"/>
      <c r="Q34" s="169"/>
      <c r="R34" s="461" t="e">
        <f t="shared" si="30"/>
        <v>#DIV/0!</v>
      </c>
      <c r="S34" s="461" t="e">
        <f t="shared" si="31"/>
        <v>#DIV/0!</v>
      </c>
      <c r="T34" s="462" t="e">
        <f t="shared" si="32"/>
        <v>#DIV/0!</v>
      </c>
      <c r="U34" s="68"/>
      <c r="V34" s="68"/>
      <c r="W34" s="68"/>
      <c r="X34" s="68"/>
      <c r="Y34" s="68"/>
      <c r="Z34" s="79" t="str">
        <f t="shared" si="33"/>
        <v>2: 3,000㎡以上</v>
      </c>
      <c r="AA34" s="69"/>
      <c r="AB34" s="69" t="str">
        <f t="shared" si="34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35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10"/>
        <v>34</v>
      </c>
      <c r="AZ34" s="68"/>
      <c r="BA34" s="68">
        <f t="shared" si="36"/>
        <v>34</v>
      </c>
      <c r="BB34" s="69" t="e">
        <f>#REF!/10</f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2"/>
        <v/>
      </c>
      <c r="BK34" s="663" t="s">
        <v>69</v>
      </c>
      <c r="BL34" s="663">
        <v>3</v>
      </c>
      <c r="BM34" s="441"/>
      <c r="BN34" s="1023"/>
      <c r="BO34" s="694" t="s">
        <v>2</v>
      </c>
      <c r="BP34" s="694" t="s">
        <v>2</v>
      </c>
      <c r="BQ34" s="693" t="s">
        <v>1</v>
      </c>
      <c r="BR34" s="693" t="s">
        <v>2</v>
      </c>
      <c r="BS34" s="693" t="s">
        <v>1</v>
      </c>
      <c r="BT34" s="693" t="s">
        <v>1</v>
      </c>
      <c r="BU34" s="694" t="s">
        <v>1</v>
      </c>
      <c r="BV34" s="693" t="s">
        <v>0</v>
      </c>
      <c r="BW34" s="441"/>
      <c r="BX34" s="695"/>
      <c r="BY34" s="696"/>
      <c r="BZ34" s="500">
        <v>1236000</v>
      </c>
      <c r="CA34" s="192">
        <v>1</v>
      </c>
      <c r="CB34" s="177" t="s">
        <v>387</v>
      </c>
      <c r="CC34" s="178" t="str">
        <f t="shared" si="54"/>
        <v/>
      </c>
      <c r="CD34" s="176" t="str">
        <f t="shared" si="13"/>
        <v/>
      </c>
      <c r="CE34" s="179"/>
      <c r="CF34" s="106" t="str">
        <f t="shared" si="14"/>
        <v/>
      </c>
      <c r="CG34" s="75" t="s">
        <v>387</v>
      </c>
      <c r="CH34" s="180" t="str">
        <f t="shared" si="15"/>
        <v/>
      </c>
      <c r="CI34" s="75">
        <v>1</v>
      </c>
      <c r="CJ34" s="181" t="str">
        <f t="shared" si="37"/>
        <v/>
      </c>
      <c r="CK34" s="107" t="e">
        <v>#N/A</v>
      </c>
      <c r="CL34" s="75" t="e">
        <v>#N/A</v>
      </c>
      <c r="CM34" s="180" t="e">
        <f t="shared" si="38"/>
        <v>#N/A</v>
      </c>
      <c r="CN34" s="75">
        <v>1</v>
      </c>
      <c r="CO34" s="181" t="e">
        <f t="shared" si="39"/>
        <v>#N/A</v>
      </c>
      <c r="CP34" s="107" t="e">
        <v>#N/A</v>
      </c>
      <c r="CQ34" s="75" t="e">
        <v>#N/A</v>
      </c>
      <c r="CR34" s="180" t="e">
        <f t="shared" si="18"/>
        <v>#N/A</v>
      </c>
      <c r="CS34" s="75">
        <v>1</v>
      </c>
      <c r="CT34" s="181" t="e">
        <f t="shared" si="40"/>
        <v>#N/A</v>
      </c>
      <c r="CU34" s="107" t="e">
        <v>#N/A</v>
      </c>
      <c r="CV34" s="75" t="e">
        <v>#N/A</v>
      </c>
      <c r="CW34" s="180" t="e">
        <f t="shared" si="41"/>
        <v>#N/A</v>
      </c>
      <c r="CX34" s="75">
        <v>1</v>
      </c>
      <c r="CY34" s="182" t="e">
        <f t="shared" si="42"/>
        <v>#N/A</v>
      </c>
      <c r="CZ34" s="109" t="str">
        <f t="shared" si="19"/>
        <v/>
      </c>
      <c r="DA34" s="76" t="str">
        <f t="shared" si="28"/>
        <v/>
      </c>
      <c r="DB34" s="82">
        <v>1</v>
      </c>
      <c r="DC34" s="183" t="str">
        <f t="shared" si="20"/>
        <v/>
      </c>
      <c r="DD34" s="85" t="s">
        <v>387</v>
      </c>
      <c r="DE34" s="184" t="str">
        <f t="shared" si="43"/>
        <v/>
      </c>
      <c r="DF34" s="77">
        <v>3</v>
      </c>
      <c r="DG34" s="185" t="str">
        <f t="shared" si="44"/>
        <v/>
      </c>
      <c r="DH34" s="78" t="str">
        <f t="shared" si="45"/>
        <v/>
      </c>
      <c r="DI34" s="75" t="s">
        <v>387</v>
      </c>
      <c r="DJ34" s="180" t="str">
        <f t="shared" si="46"/>
        <v/>
      </c>
      <c r="DK34" s="75">
        <v>1</v>
      </c>
      <c r="DL34" s="181" t="str">
        <f t="shared" si="47"/>
        <v/>
      </c>
      <c r="DM34" s="78" t="str">
        <f t="shared" si="48"/>
        <v/>
      </c>
      <c r="DN34" s="75" t="s">
        <v>387</v>
      </c>
      <c r="DO34" s="180" t="str">
        <f t="shared" si="49"/>
        <v/>
      </c>
      <c r="DP34" s="75">
        <v>1</v>
      </c>
      <c r="DQ34" s="181" t="str">
        <f t="shared" si="50"/>
        <v/>
      </c>
      <c r="DR34" s="78" t="str">
        <f t="shared" si="51"/>
        <v/>
      </c>
      <c r="DS34" s="75" t="s">
        <v>387</v>
      </c>
      <c r="DT34" s="180" t="str">
        <f t="shared" si="52"/>
        <v/>
      </c>
      <c r="DU34" s="75">
        <v>1</v>
      </c>
      <c r="DV34" s="154" t="str">
        <f t="shared" si="53"/>
        <v/>
      </c>
      <c r="DW34" s="506"/>
      <c r="DX34" s="812"/>
      <c r="DY34" s="808"/>
      <c r="DZ34" s="808"/>
      <c r="EA34" s="816"/>
      <c r="EB34" s="842"/>
      <c r="EC34" s="752"/>
      <c r="ED34" s="767" t="s">
        <v>623</v>
      </c>
      <c r="EE34" s="767" t="s">
        <v>623</v>
      </c>
      <c r="EF34" s="767" t="s">
        <v>623</v>
      </c>
      <c r="EG34" s="768"/>
      <c r="EH34" s="881"/>
      <c r="EI34" s="778"/>
      <c r="EJ34" s="778"/>
      <c r="EK34" s="778"/>
      <c r="EL34" s="768"/>
      <c r="EM34" s="881"/>
      <c r="EN34" s="778"/>
      <c r="EO34" s="779"/>
      <c r="EP34" s="778"/>
      <c r="EQ34" s="768"/>
      <c r="ER34" s="881"/>
      <c r="ES34" s="778"/>
      <c r="ET34" s="779"/>
      <c r="EU34" s="760"/>
      <c r="EV34" s="751"/>
      <c r="EW34" s="752"/>
      <c r="EX34" s="749"/>
      <c r="EY34" s="770" t="s">
        <v>627</v>
      </c>
      <c r="EZ34" s="770" t="s">
        <v>627</v>
      </c>
      <c r="FA34" s="800" t="s">
        <v>627</v>
      </c>
      <c r="FB34" s="769" t="s">
        <v>627</v>
      </c>
      <c r="FC34" s="745"/>
      <c r="FD34" s="745"/>
      <c r="FE34" s="745"/>
      <c r="FF34" s="751"/>
      <c r="FG34" s="859"/>
      <c r="FH34" s="749"/>
      <c r="FI34" s="749"/>
      <c r="FJ34" s="745"/>
      <c r="FK34" s="907"/>
      <c r="FL34" s="210"/>
      <c r="FM34" s="688">
        <v>1</v>
      </c>
      <c r="FN34" s="688">
        <v>1</v>
      </c>
      <c r="FO34" s="688">
        <v>1</v>
      </c>
      <c r="FP34" s="43"/>
      <c r="FQ34" s="43"/>
    </row>
    <row r="35" spans="1:173" s="13" customFormat="1" ht="22.5" customHeight="1" outlineLevel="2">
      <c r="A35" s="1031">
        <v>28</v>
      </c>
      <c r="B35" s="166"/>
      <c r="C35" s="494"/>
      <c r="D35" s="664" t="s">
        <v>381</v>
      </c>
      <c r="E35" s="689" t="s">
        <v>541</v>
      </c>
      <c r="F35" s="668" t="s">
        <v>361</v>
      </c>
      <c r="G35" s="167"/>
      <c r="H35" s="165"/>
      <c r="I35" s="669">
        <v>1981</v>
      </c>
      <c r="J35" s="167" t="str">
        <f t="shared" si="29"/>
        <v>昭56</v>
      </c>
      <c r="K35" s="669">
        <f t="shared" si="4"/>
        <v>39</v>
      </c>
      <c r="L35" s="996" t="s">
        <v>601</v>
      </c>
      <c r="M35" s="694" t="s">
        <v>69</v>
      </c>
      <c r="N35" s="68"/>
      <c r="O35" s="168"/>
      <c r="P35" s="168"/>
      <c r="Q35" s="169"/>
      <c r="R35" s="461" t="str">
        <f t="shared" si="30"/>
        <v/>
      </c>
      <c r="S35" s="461" t="str">
        <f t="shared" si="31"/>
        <v/>
      </c>
      <c r="T35" s="462" t="str">
        <f t="shared" si="32"/>
        <v/>
      </c>
      <c r="U35" s="68"/>
      <c r="V35" s="68"/>
      <c r="W35" s="68"/>
      <c r="X35" s="68"/>
      <c r="Y35" s="68"/>
      <c r="Z35" s="79" t="str">
        <f t="shared" si="33"/>
        <v/>
      </c>
      <c r="AA35" s="69"/>
      <c r="AB35" s="69" t="str">
        <f t="shared" si="34"/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si="35"/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si="10"/>
        <v>34</v>
      </c>
      <c r="AZ35" s="68"/>
      <c r="BA35" s="68">
        <f t="shared" si="36"/>
        <v>34</v>
      </c>
      <c r="BB35" s="69" t="e">
        <f>#REF!/10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si="12"/>
        <v/>
      </c>
      <c r="BK35" s="661" t="s">
        <v>69</v>
      </c>
      <c r="BL35" s="668">
        <v>3</v>
      </c>
      <c r="BM35" s="441" t="s">
        <v>2</v>
      </c>
      <c r="BN35" s="1023" t="s">
        <v>414</v>
      </c>
      <c r="BO35" s="694" t="s">
        <v>2</v>
      </c>
      <c r="BP35" s="694" t="s">
        <v>2</v>
      </c>
      <c r="BQ35" s="693" t="s">
        <v>1</v>
      </c>
      <c r="BR35" s="693" t="s">
        <v>2</v>
      </c>
      <c r="BS35" s="693" t="s">
        <v>1</v>
      </c>
      <c r="BT35" s="693" t="s">
        <v>1</v>
      </c>
      <c r="BU35" s="694" t="s">
        <v>1</v>
      </c>
      <c r="BV35" s="693" t="s">
        <v>0</v>
      </c>
      <c r="BW35" s="441" t="s">
        <v>0</v>
      </c>
      <c r="BX35" s="699"/>
      <c r="BY35" s="696"/>
      <c r="BZ35" s="500">
        <v>2562000</v>
      </c>
      <c r="CA35" s="192">
        <v>1</v>
      </c>
      <c r="CB35" s="177" t="s">
        <v>387</v>
      </c>
      <c r="CC35" s="178" t="str">
        <f t="shared" si="54"/>
        <v/>
      </c>
      <c r="CD35" s="176" t="str">
        <f t="shared" si="13"/>
        <v/>
      </c>
      <c r="CE35" s="179"/>
      <c r="CF35" s="106" t="str">
        <f t="shared" si="14"/>
        <v/>
      </c>
      <c r="CG35" s="75" t="s">
        <v>387</v>
      </c>
      <c r="CH35" s="180" t="str">
        <f t="shared" si="15"/>
        <v/>
      </c>
      <c r="CI35" s="75">
        <v>1</v>
      </c>
      <c r="CJ35" s="181" t="str">
        <f t="shared" si="37"/>
        <v/>
      </c>
      <c r="CK35" s="107" t="e">
        <v>#N/A</v>
      </c>
      <c r="CL35" s="75" t="e">
        <v>#N/A</v>
      </c>
      <c r="CM35" s="180" t="e">
        <f t="shared" si="38"/>
        <v>#N/A</v>
      </c>
      <c r="CN35" s="75">
        <v>1</v>
      </c>
      <c r="CO35" s="181" t="e">
        <f t="shared" si="39"/>
        <v>#N/A</v>
      </c>
      <c r="CP35" s="107" t="e">
        <v>#N/A</v>
      </c>
      <c r="CQ35" s="75" t="e">
        <v>#N/A</v>
      </c>
      <c r="CR35" s="180" t="e">
        <f t="shared" si="18"/>
        <v>#N/A</v>
      </c>
      <c r="CS35" s="75">
        <v>1</v>
      </c>
      <c r="CT35" s="181" t="e">
        <f t="shared" si="40"/>
        <v>#N/A</v>
      </c>
      <c r="CU35" s="107" t="e">
        <v>#N/A</v>
      </c>
      <c r="CV35" s="75" t="e">
        <v>#N/A</v>
      </c>
      <c r="CW35" s="180" t="e">
        <f t="shared" si="41"/>
        <v>#N/A</v>
      </c>
      <c r="CX35" s="75">
        <v>1</v>
      </c>
      <c r="CY35" s="182" t="e">
        <f t="shared" si="42"/>
        <v>#N/A</v>
      </c>
      <c r="CZ35" s="109" t="str">
        <f t="shared" si="19"/>
        <v/>
      </c>
      <c r="DA35" s="76" t="str">
        <f t="shared" si="28"/>
        <v/>
      </c>
      <c r="DB35" s="82">
        <v>1</v>
      </c>
      <c r="DC35" s="183" t="str">
        <f t="shared" si="20"/>
        <v/>
      </c>
      <c r="DD35" s="85" t="s">
        <v>387</v>
      </c>
      <c r="DE35" s="184" t="str">
        <f t="shared" si="43"/>
        <v/>
      </c>
      <c r="DF35" s="77">
        <v>3</v>
      </c>
      <c r="DG35" s="185" t="str">
        <f t="shared" si="44"/>
        <v/>
      </c>
      <c r="DH35" s="78" t="str">
        <f t="shared" si="45"/>
        <v/>
      </c>
      <c r="DI35" s="75" t="s">
        <v>387</v>
      </c>
      <c r="DJ35" s="180" t="str">
        <f t="shared" si="46"/>
        <v/>
      </c>
      <c r="DK35" s="75">
        <v>1</v>
      </c>
      <c r="DL35" s="181" t="str">
        <f t="shared" si="47"/>
        <v/>
      </c>
      <c r="DM35" s="78" t="str">
        <f t="shared" si="48"/>
        <v/>
      </c>
      <c r="DN35" s="75" t="s">
        <v>387</v>
      </c>
      <c r="DO35" s="180" t="str">
        <f t="shared" si="49"/>
        <v/>
      </c>
      <c r="DP35" s="75">
        <v>1</v>
      </c>
      <c r="DQ35" s="181" t="str">
        <f t="shared" si="50"/>
        <v/>
      </c>
      <c r="DR35" s="78" t="str">
        <f t="shared" si="51"/>
        <v/>
      </c>
      <c r="DS35" s="75" t="s">
        <v>387</v>
      </c>
      <c r="DT35" s="180" t="str">
        <f t="shared" si="52"/>
        <v/>
      </c>
      <c r="DU35" s="75">
        <v>1</v>
      </c>
      <c r="DV35" s="154" t="str">
        <f t="shared" si="53"/>
        <v/>
      </c>
      <c r="DW35" s="506"/>
      <c r="DX35" s="827"/>
      <c r="DY35" s="785"/>
      <c r="DZ35" s="785"/>
      <c r="EA35" s="749"/>
      <c r="EB35" s="842"/>
      <c r="EC35" s="752"/>
      <c r="ED35" s="767" t="s">
        <v>623</v>
      </c>
      <c r="EE35" s="767" t="s">
        <v>623</v>
      </c>
      <c r="EF35" s="767" t="s">
        <v>623</v>
      </c>
      <c r="EG35" s="761"/>
      <c r="EH35" s="805"/>
      <c r="EI35" s="760"/>
      <c r="EJ35" s="760"/>
      <c r="EK35" s="760"/>
      <c r="EL35" s="761"/>
      <c r="EM35" s="805"/>
      <c r="EN35" s="760"/>
      <c r="EO35" s="760"/>
      <c r="EP35" s="760"/>
      <c r="EQ35" s="761"/>
      <c r="ER35" s="805"/>
      <c r="ES35" s="760"/>
      <c r="ET35" s="760"/>
      <c r="EU35" s="760"/>
      <c r="EV35" s="751"/>
      <c r="EW35" s="752"/>
      <c r="EX35" s="749"/>
      <c r="EY35" s="770" t="s">
        <v>627</v>
      </c>
      <c r="EZ35" s="770" t="s">
        <v>627</v>
      </c>
      <c r="FA35" s="800" t="s">
        <v>627</v>
      </c>
      <c r="FB35" s="769" t="s">
        <v>627</v>
      </c>
      <c r="FC35" s="785"/>
      <c r="FD35" s="785"/>
      <c r="FE35" s="785"/>
      <c r="FF35" s="786"/>
      <c r="FG35" s="862"/>
      <c r="FH35" s="785"/>
      <c r="FI35" s="785"/>
      <c r="FJ35" s="785"/>
      <c r="FK35" s="911"/>
      <c r="FL35" s="210"/>
      <c r="FM35" s="688">
        <v>1</v>
      </c>
      <c r="FN35" s="688">
        <v>1</v>
      </c>
      <c r="FO35" s="688"/>
      <c r="FP35" s="43"/>
      <c r="FQ35" s="43"/>
    </row>
    <row r="36" spans="1:173" s="13" customFormat="1" ht="22.5" customHeight="1" outlineLevel="2">
      <c r="A36" s="1031">
        <v>29</v>
      </c>
      <c r="B36" s="166"/>
      <c r="C36" s="494"/>
      <c r="D36" s="660" t="s">
        <v>381</v>
      </c>
      <c r="E36" s="690" t="s">
        <v>304</v>
      </c>
      <c r="F36" s="670" t="s">
        <v>360</v>
      </c>
      <c r="G36" s="167"/>
      <c r="H36" s="165"/>
      <c r="I36" s="671">
        <v>1966</v>
      </c>
      <c r="J36" s="167" t="str">
        <f>IF(OR(I36="",TYPE(I36)&lt;&gt;1),"",TEXT(DATEVALUE(I36&amp;"/1/1"),"gge"))</f>
        <v>昭41</v>
      </c>
      <c r="K36" s="669">
        <f t="shared" si="4"/>
        <v>54</v>
      </c>
      <c r="L36" s="996">
        <v>1001</v>
      </c>
      <c r="M36" s="693" t="s">
        <v>91</v>
      </c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3: 1,000㎡以上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 t="shared" si="10"/>
        <v>49</v>
      </c>
      <c r="AZ36" s="68"/>
      <c r="BA36" s="68">
        <f>IF(AY36="","",AY36+AZ36)</f>
        <v>49</v>
      </c>
      <c r="BB36" s="69" t="e">
        <f>#REF!/10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 t="shared" si="12"/>
        <v/>
      </c>
      <c r="BK36" s="663" t="s">
        <v>91</v>
      </c>
      <c r="BL36" s="670">
        <v>1</v>
      </c>
      <c r="BM36" s="441"/>
      <c r="BN36" s="1023"/>
      <c r="BO36" s="668"/>
      <c r="BP36" s="668"/>
      <c r="BQ36" s="668"/>
      <c r="BR36" s="668"/>
      <c r="BS36" s="668"/>
      <c r="BT36" s="668"/>
      <c r="BU36" s="668"/>
      <c r="BV36" s="668"/>
      <c r="BW36" s="441"/>
      <c r="BX36" s="699"/>
      <c r="BY36" s="700"/>
      <c r="BZ36" s="499"/>
      <c r="CA36" s="192">
        <v>1</v>
      </c>
      <c r="CB36" s="177">
        <v>1</v>
      </c>
      <c r="CC36" s="178" t="str">
        <f t="shared" si="54"/>
        <v/>
      </c>
      <c r="CD36" s="176" t="str">
        <f t="shared" si="13"/>
        <v/>
      </c>
      <c r="CE36" s="179"/>
      <c r="CF36" s="106" t="str">
        <f t="shared" si="14"/>
        <v/>
      </c>
      <c r="CG36" s="75" t="s">
        <v>387</v>
      </c>
      <c r="CH36" s="180" t="str">
        <f t="shared" si="15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8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9"/>
        <v/>
      </c>
      <c r="DA36" s="76" t="str">
        <f t="shared" si="28"/>
        <v/>
      </c>
      <c r="DB36" s="82">
        <v>1</v>
      </c>
      <c r="DC36" s="183" t="str">
        <f t="shared" si="20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812"/>
      <c r="DY36" s="808"/>
      <c r="DZ36" s="808"/>
      <c r="EA36" s="816"/>
      <c r="EB36" s="844" t="s">
        <v>627</v>
      </c>
      <c r="EC36" s="769" t="s">
        <v>627</v>
      </c>
      <c r="ED36" s="770" t="s">
        <v>627</v>
      </c>
      <c r="EE36" s="770" t="s">
        <v>627</v>
      </c>
      <c r="EF36" s="749"/>
      <c r="EG36" s="751"/>
      <c r="EH36" s="752"/>
      <c r="EI36" s="749"/>
      <c r="EJ36" s="749"/>
      <c r="EK36" s="749"/>
      <c r="EL36" s="751"/>
      <c r="EM36" s="752"/>
      <c r="EN36" s="749"/>
      <c r="EO36" s="749"/>
      <c r="EP36" s="749"/>
      <c r="EQ36" s="751"/>
      <c r="ER36" s="752"/>
      <c r="ES36" s="749"/>
      <c r="ET36" s="749"/>
      <c r="EU36" s="749"/>
      <c r="EV36" s="751"/>
      <c r="EW36" s="752"/>
      <c r="EX36" s="757" t="s">
        <v>626</v>
      </c>
      <c r="EY36" s="757" t="s">
        <v>626</v>
      </c>
      <c r="EZ36" s="749"/>
      <c r="FA36" s="751"/>
      <c r="FB36" s="752"/>
      <c r="FC36" s="749"/>
      <c r="FD36" s="749"/>
      <c r="FE36" s="749"/>
      <c r="FF36" s="751"/>
      <c r="FG36" s="859"/>
      <c r="FH36" s="749"/>
      <c r="FI36" s="749"/>
      <c r="FJ36" s="749"/>
      <c r="FK36" s="909"/>
      <c r="FL36" s="210"/>
      <c r="FM36" s="688">
        <v>1</v>
      </c>
      <c r="FN36" s="688">
        <v>1</v>
      </c>
      <c r="FO36" s="688">
        <v>1</v>
      </c>
      <c r="FP36" s="43"/>
      <c r="FQ36" s="43"/>
    </row>
    <row r="37" spans="1:173" s="13" customFormat="1" ht="22.5" customHeight="1" outlineLevel="2">
      <c r="A37" s="1031">
        <v>30</v>
      </c>
      <c r="B37" s="166"/>
      <c r="C37" s="494"/>
      <c r="D37" s="660" t="s">
        <v>381</v>
      </c>
      <c r="E37" s="690" t="s">
        <v>542</v>
      </c>
      <c r="F37" s="670" t="s">
        <v>361</v>
      </c>
      <c r="G37" s="167"/>
      <c r="H37" s="165"/>
      <c r="I37" s="669">
        <v>1986</v>
      </c>
      <c r="J37" s="167" t="str">
        <f t="shared" si="29"/>
        <v>昭61</v>
      </c>
      <c r="K37" s="669">
        <f t="shared" si="4"/>
        <v>34</v>
      </c>
      <c r="L37" s="997" t="s">
        <v>601</v>
      </c>
      <c r="M37" s="694" t="s">
        <v>68</v>
      </c>
      <c r="N37" s="68"/>
      <c r="O37" s="168"/>
      <c r="P37" s="168"/>
      <c r="Q37" s="169"/>
      <c r="R37" s="461" t="str">
        <f t="shared" si="30"/>
        <v/>
      </c>
      <c r="S37" s="461" t="str">
        <f t="shared" si="31"/>
        <v/>
      </c>
      <c r="T37" s="462" t="str">
        <f t="shared" si="32"/>
        <v/>
      </c>
      <c r="U37" s="68"/>
      <c r="V37" s="68"/>
      <c r="W37" s="68"/>
      <c r="X37" s="68"/>
      <c r="Y37" s="68"/>
      <c r="Z37" s="79" t="str">
        <f t="shared" si="33"/>
        <v/>
      </c>
      <c r="AA37" s="69"/>
      <c r="AB37" s="69" t="str">
        <f t="shared" si="34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35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10"/>
        <v>29</v>
      </c>
      <c r="AZ37" s="68"/>
      <c r="BA37" s="68">
        <f t="shared" si="36"/>
        <v>29</v>
      </c>
      <c r="BB37" s="69" t="e">
        <f>#REF!/10</f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2"/>
        <v/>
      </c>
      <c r="BK37" s="661" t="s">
        <v>68</v>
      </c>
      <c r="BL37" s="668">
        <v>3</v>
      </c>
      <c r="BM37" s="441" t="s">
        <v>0</v>
      </c>
      <c r="BN37" s="1023" t="s">
        <v>414</v>
      </c>
      <c r="BO37" s="693" t="s">
        <v>1</v>
      </c>
      <c r="BP37" s="694" t="s">
        <v>2</v>
      </c>
      <c r="BQ37" s="694" t="s">
        <v>1</v>
      </c>
      <c r="BR37" s="694" t="s">
        <v>0</v>
      </c>
      <c r="BS37" s="694" t="s">
        <v>1</v>
      </c>
      <c r="BT37" s="694" t="s">
        <v>1</v>
      </c>
      <c r="BU37" s="694" t="s">
        <v>0</v>
      </c>
      <c r="BV37" s="694" t="s">
        <v>2</v>
      </c>
      <c r="BW37" s="441" t="s">
        <v>1</v>
      </c>
      <c r="BX37" s="699" t="s">
        <v>468</v>
      </c>
      <c r="BY37" s="700" t="s">
        <v>618</v>
      </c>
      <c r="BZ37" s="499">
        <v>5052000</v>
      </c>
      <c r="CA37" s="192">
        <v>1</v>
      </c>
      <c r="CB37" s="177">
        <v>1</v>
      </c>
      <c r="CC37" s="178" t="str">
        <f t="shared" si="54"/>
        <v/>
      </c>
      <c r="CD37" s="176" t="str">
        <f t="shared" si="13"/>
        <v/>
      </c>
      <c r="CE37" s="179"/>
      <c r="CF37" s="106" t="str">
        <f t="shared" si="14"/>
        <v/>
      </c>
      <c r="CG37" s="75" t="s">
        <v>387</v>
      </c>
      <c r="CH37" s="180" t="str">
        <f t="shared" si="15"/>
        <v/>
      </c>
      <c r="CI37" s="75">
        <v>1</v>
      </c>
      <c r="CJ37" s="181" t="str">
        <f t="shared" si="37"/>
        <v/>
      </c>
      <c r="CK37" s="107" t="e">
        <v>#N/A</v>
      </c>
      <c r="CL37" s="75" t="e">
        <v>#N/A</v>
      </c>
      <c r="CM37" s="180" t="e">
        <f t="shared" si="38"/>
        <v>#N/A</v>
      </c>
      <c r="CN37" s="75">
        <v>1</v>
      </c>
      <c r="CO37" s="181" t="e">
        <f t="shared" si="39"/>
        <v>#N/A</v>
      </c>
      <c r="CP37" s="107" t="e">
        <v>#N/A</v>
      </c>
      <c r="CQ37" s="75" t="e">
        <v>#N/A</v>
      </c>
      <c r="CR37" s="180" t="e">
        <f t="shared" si="18"/>
        <v>#N/A</v>
      </c>
      <c r="CS37" s="75">
        <v>1</v>
      </c>
      <c r="CT37" s="181" t="e">
        <f t="shared" ref="CT37:CT96" si="55">IF(CP37="","",CR37/CS37)</f>
        <v>#N/A</v>
      </c>
      <c r="CU37" s="107" t="e">
        <v>#N/A</v>
      </c>
      <c r="CV37" s="75" t="e">
        <v>#N/A</v>
      </c>
      <c r="CW37" s="180" t="e">
        <f t="shared" si="41"/>
        <v>#N/A</v>
      </c>
      <c r="CX37" s="75">
        <v>1</v>
      </c>
      <c r="CY37" s="182" t="e">
        <f t="shared" si="42"/>
        <v>#N/A</v>
      </c>
      <c r="CZ37" s="109" t="str">
        <f t="shared" si="19"/>
        <v/>
      </c>
      <c r="DA37" s="76" t="str">
        <f t="shared" si="28"/>
        <v/>
      </c>
      <c r="DB37" s="82">
        <v>1</v>
      </c>
      <c r="DC37" s="183" t="str">
        <f t="shared" si="20"/>
        <v/>
      </c>
      <c r="DD37" s="85" t="s">
        <v>387</v>
      </c>
      <c r="DE37" s="184" t="str">
        <f t="shared" si="43"/>
        <v/>
      </c>
      <c r="DF37" s="77">
        <v>3</v>
      </c>
      <c r="DG37" s="185" t="str">
        <f t="shared" si="44"/>
        <v/>
      </c>
      <c r="DH37" s="78" t="str">
        <f t="shared" si="45"/>
        <v/>
      </c>
      <c r="DI37" s="75" t="s">
        <v>387</v>
      </c>
      <c r="DJ37" s="180" t="str">
        <f t="shared" si="46"/>
        <v/>
      </c>
      <c r="DK37" s="75">
        <v>1</v>
      </c>
      <c r="DL37" s="181" t="str">
        <f t="shared" si="47"/>
        <v/>
      </c>
      <c r="DM37" s="78" t="str">
        <f t="shared" si="48"/>
        <v/>
      </c>
      <c r="DN37" s="75" t="s">
        <v>387</v>
      </c>
      <c r="DO37" s="180" t="str">
        <f t="shared" si="49"/>
        <v/>
      </c>
      <c r="DP37" s="75">
        <v>1</v>
      </c>
      <c r="DQ37" s="181" t="str">
        <f t="shared" si="50"/>
        <v/>
      </c>
      <c r="DR37" s="78" t="str">
        <f t="shared" si="51"/>
        <v/>
      </c>
      <c r="DS37" s="75" t="s">
        <v>387</v>
      </c>
      <c r="DT37" s="180" t="str">
        <f t="shared" si="52"/>
        <v/>
      </c>
      <c r="DU37" s="75">
        <v>1</v>
      </c>
      <c r="DV37" s="154" t="str">
        <f t="shared" si="53"/>
        <v/>
      </c>
      <c r="DW37" s="506"/>
      <c r="DX37" s="826"/>
      <c r="DY37" s="819" t="s">
        <v>628</v>
      </c>
      <c r="DZ37" s="749"/>
      <c r="EA37" s="749"/>
      <c r="EB37" s="843" t="s">
        <v>624</v>
      </c>
      <c r="EC37" s="765"/>
      <c r="ED37" s="757" t="s">
        <v>626</v>
      </c>
      <c r="EE37" s="757" t="s">
        <v>626</v>
      </c>
      <c r="EF37" s="757" t="s">
        <v>626</v>
      </c>
      <c r="EG37" s="771"/>
      <c r="EH37" s="752"/>
      <c r="EI37" s="749"/>
      <c r="EJ37" s="749"/>
      <c r="EK37" s="749"/>
      <c r="EL37" s="751"/>
      <c r="EM37" s="752"/>
      <c r="EN37" s="749"/>
      <c r="EO37" s="749"/>
      <c r="EP37" s="749"/>
      <c r="EQ37" s="751"/>
      <c r="ER37" s="752"/>
      <c r="ES37" s="749"/>
      <c r="ET37" s="749"/>
      <c r="EU37" s="749"/>
      <c r="EV37" s="840" t="s">
        <v>624</v>
      </c>
      <c r="EW37" s="765"/>
      <c r="EX37" s="779"/>
      <c r="EY37" s="825"/>
      <c r="EZ37" s="825"/>
      <c r="FA37" s="840" t="s">
        <v>625</v>
      </c>
      <c r="FB37" s="902" t="s">
        <v>625</v>
      </c>
      <c r="FC37" s="810" t="s">
        <v>625</v>
      </c>
      <c r="FD37" s="749"/>
      <c r="FE37" s="749"/>
      <c r="FF37" s="751"/>
      <c r="FG37" s="859"/>
      <c r="FH37" s="749"/>
      <c r="FI37" s="749"/>
      <c r="FJ37" s="749"/>
      <c r="FK37" s="909"/>
      <c r="FL37" s="210"/>
      <c r="FM37" s="688">
        <v>1</v>
      </c>
      <c r="FN37" s="688">
        <v>1</v>
      </c>
      <c r="FO37" s="688"/>
      <c r="FP37" s="43"/>
      <c r="FQ37" s="43"/>
    </row>
    <row r="38" spans="1:173" s="13" customFormat="1" ht="22.5" customHeight="1" outlineLevel="2">
      <c r="A38" s="1031">
        <v>31</v>
      </c>
      <c r="B38" s="166"/>
      <c r="C38" s="494"/>
      <c r="D38" s="660" t="s">
        <v>381</v>
      </c>
      <c r="E38" s="688" t="s">
        <v>543</v>
      </c>
      <c r="F38" s="663" t="s">
        <v>360</v>
      </c>
      <c r="G38" s="167"/>
      <c r="H38" s="165"/>
      <c r="I38" s="662">
        <v>2006</v>
      </c>
      <c r="J38" s="167" t="str">
        <f t="shared" si="29"/>
        <v>平18</v>
      </c>
      <c r="K38" s="665">
        <f t="shared" si="4"/>
        <v>14</v>
      </c>
      <c r="L38" s="697">
        <v>2507.4</v>
      </c>
      <c r="M38" s="693" t="s">
        <v>68</v>
      </c>
      <c r="N38" s="68"/>
      <c r="O38" s="168"/>
      <c r="P38" s="168"/>
      <c r="Q38" s="169"/>
      <c r="R38" s="461" t="e">
        <f t="shared" si="30"/>
        <v>#DIV/0!</v>
      </c>
      <c r="S38" s="461" t="e">
        <f t="shared" si="31"/>
        <v>#DIV/0!</v>
      </c>
      <c r="T38" s="462" t="e">
        <f t="shared" si="32"/>
        <v>#DIV/0!</v>
      </c>
      <c r="U38" s="68"/>
      <c r="V38" s="68"/>
      <c r="W38" s="68"/>
      <c r="X38" s="68"/>
      <c r="Y38" s="68"/>
      <c r="Z38" s="79" t="str">
        <f t="shared" si="33"/>
        <v>3: 1,000㎡以上</v>
      </c>
      <c r="AA38" s="69"/>
      <c r="AB38" s="69" t="str">
        <f t="shared" si="34"/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si="35"/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si="10"/>
        <v>9</v>
      </c>
      <c r="AZ38" s="68"/>
      <c r="BA38" s="68">
        <f t="shared" si="36"/>
        <v>9</v>
      </c>
      <c r="BB38" s="69" t="e">
        <f>#REF!/10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si="12"/>
        <v/>
      </c>
      <c r="BK38" s="663" t="s">
        <v>68</v>
      </c>
      <c r="BL38" s="663">
        <v>1</v>
      </c>
      <c r="BM38" s="441" t="s">
        <v>1</v>
      </c>
      <c r="BN38" s="1023" t="s">
        <v>414</v>
      </c>
      <c r="BO38" s="693" t="s">
        <v>0</v>
      </c>
      <c r="BP38" s="693" t="s">
        <v>0</v>
      </c>
      <c r="BQ38" s="694" t="s">
        <v>2</v>
      </c>
      <c r="BR38" s="693" t="s">
        <v>0</v>
      </c>
      <c r="BS38" s="693" t="s">
        <v>0</v>
      </c>
      <c r="BT38" s="693" t="s">
        <v>0</v>
      </c>
      <c r="BU38" s="694" t="s">
        <v>1</v>
      </c>
      <c r="BV38" s="694" t="s">
        <v>607</v>
      </c>
      <c r="BW38" s="441" t="s">
        <v>0</v>
      </c>
      <c r="BX38" s="695" t="s">
        <v>620</v>
      </c>
      <c r="BY38" s="696"/>
      <c r="BZ38" s="499"/>
      <c r="CA38" s="192">
        <v>1</v>
      </c>
      <c r="CB38" s="177">
        <v>1</v>
      </c>
      <c r="CC38" s="178" t="str">
        <f t="shared" si="54"/>
        <v/>
      </c>
      <c r="CD38" s="176" t="str">
        <f t="shared" si="13"/>
        <v/>
      </c>
      <c r="CE38" s="179"/>
      <c r="CF38" s="106" t="str">
        <f t="shared" si="14"/>
        <v/>
      </c>
      <c r="CG38" s="75" t="s">
        <v>387</v>
      </c>
      <c r="CH38" s="180" t="str">
        <f t="shared" si="15"/>
        <v/>
      </c>
      <c r="CI38" s="75">
        <v>1</v>
      </c>
      <c r="CJ38" s="181" t="str">
        <f t="shared" si="37"/>
        <v/>
      </c>
      <c r="CK38" s="107" t="e">
        <v>#N/A</v>
      </c>
      <c r="CL38" s="75" t="e">
        <v>#N/A</v>
      </c>
      <c r="CM38" s="180" t="e">
        <f t="shared" si="38"/>
        <v>#N/A</v>
      </c>
      <c r="CN38" s="75">
        <v>1</v>
      </c>
      <c r="CO38" s="181" t="e">
        <f t="shared" si="39"/>
        <v>#N/A</v>
      </c>
      <c r="CP38" s="107" t="e">
        <v>#N/A</v>
      </c>
      <c r="CQ38" s="75" t="e">
        <v>#N/A</v>
      </c>
      <c r="CR38" s="180" t="e">
        <f t="shared" si="18"/>
        <v>#N/A</v>
      </c>
      <c r="CS38" s="75">
        <v>1</v>
      </c>
      <c r="CT38" s="181" t="e">
        <f t="shared" si="55"/>
        <v>#N/A</v>
      </c>
      <c r="CU38" s="107" t="e">
        <v>#N/A</v>
      </c>
      <c r="CV38" s="75" t="e">
        <v>#N/A</v>
      </c>
      <c r="CW38" s="180" t="e">
        <f t="shared" si="41"/>
        <v>#N/A</v>
      </c>
      <c r="CX38" s="75">
        <v>1</v>
      </c>
      <c r="CY38" s="182" t="e">
        <f t="shared" si="42"/>
        <v>#N/A</v>
      </c>
      <c r="CZ38" s="109" t="str">
        <f t="shared" si="19"/>
        <v/>
      </c>
      <c r="DA38" s="76" t="str">
        <f t="shared" si="28"/>
        <v/>
      </c>
      <c r="DB38" s="82">
        <v>1</v>
      </c>
      <c r="DC38" s="183" t="str">
        <f t="shared" si="20"/>
        <v/>
      </c>
      <c r="DD38" s="85" t="s">
        <v>387</v>
      </c>
      <c r="DE38" s="184" t="str">
        <f t="shared" si="43"/>
        <v/>
      </c>
      <c r="DF38" s="77">
        <v>3</v>
      </c>
      <c r="DG38" s="185" t="str">
        <f t="shared" si="44"/>
        <v/>
      </c>
      <c r="DH38" s="78" t="str">
        <f t="shared" si="45"/>
        <v/>
      </c>
      <c r="DI38" s="75" t="s">
        <v>387</v>
      </c>
      <c r="DJ38" s="180" t="str">
        <f t="shared" si="46"/>
        <v/>
      </c>
      <c r="DK38" s="75">
        <v>1</v>
      </c>
      <c r="DL38" s="181" t="str">
        <f t="shared" si="47"/>
        <v/>
      </c>
      <c r="DM38" s="78" t="str">
        <f t="shared" si="48"/>
        <v/>
      </c>
      <c r="DN38" s="75" t="s">
        <v>387</v>
      </c>
      <c r="DO38" s="180" t="str">
        <f t="shared" si="49"/>
        <v/>
      </c>
      <c r="DP38" s="75">
        <v>1</v>
      </c>
      <c r="DQ38" s="181" t="str">
        <f t="shared" si="50"/>
        <v/>
      </c>
      <c r="DR38" s="78" t="str">
        <f t="shared" si="51"/>
        <v/>
      </c>
      <c r="DS38" s="75" t="s">
        <v>387</v>
      </c>
      <c r="DT38" s="180" t="str">
        <f t="shared" si="52"/>
        <v/>
      </c>
      <c r="DU38" s="75">
        <v>1</v>
      </c>
      <c r="DV38" s="154" t="str">
        <f t="shared" si="53"/>
        <v/>
      </c>
      <c r="DW38" s="506"/>
      <c r="DX38" s="812"/>
      <c r="DY38" s="808"/>
      <c r="DZ38" s="808"/>
      <c r="EA38" s="816"/>
      <c r="EB38" s="848" t="s">
        <v>626</v>
      </c>
      <c r="EC38" s="766" t="s">
        <v>626</v>
      </c>
      <c r="ED38" s="749"/>
      <c r="EE38" s="749"/>
      <c r="EF38" s="749"/>
      <c r="EG38" s="751"/>
      <c r="EH38" s="752"/>
      <c r="EI38" s="749"/>
      <c r="EJ38" s="749"/>
      <c r="EK38" s="758" t="s">
        <v>626</v>
      </c>
      <c r="EL38" s="833" t="s">
        <v>626</v>
      </c>
      <c r="EM38" s="752"/>
      <c r="EN38" s="749"/>
      <c r="EO38" s="749"/>
      <c r="EP38" s="749"/>
      <c r="EQ38" s="751"/>
      <c r="ER38" s="752"/>
      <c r="ES38" s="749"/>
      <c r="ET38" s="749"/>
      <c r="EU38" s="749"/>
      <c r="EV38" s="751"/>
      <c r="EW38" s="752"/>
      <c r="EX38" s="749"/>
      <c r="EY38" s="749"/>
      <c r="EZ38" s="749"/>
      <c r="FA38" s="830" t="s">
        <v>624</v>
      </c>
      <c r="FB38" s="752"/>
      <c r="FC38" s="749"/>
      <c r="FD38" s="767" t="s">
        <v>623</v>
      </c>
      <c r="FE38" s="809" t="s">
        <v>623</v>
      </c>
      <c r="FF38" s="822" t="s">
        <v>623</v>
      </c>
      <c r="FG38" s="874" t="s">
        <v>623</v>
      </c>
      <c r="FH38" s="749"/>
      <c r="FI38" s="749"/>
      <c r="FJ38" s="749"/>
      <c r="FK38" s="909"/>
      <c r="FL38" s="210"/>
      <c r="FM38" s="688">
        <v>1</v>
      </c>
      <c r="FN38" s="688">
        <v>1</v>
      </c>
      <c r="FO38" s="688">
        <v>1</v>
      </c>
      <c r="FP38" s="43"/>
      <c r="FQ38" s="43"/>
    </row>
    <row r="39" spans="1:173" s="13" customFormat="1" ht="22.5" customHeight="1" outlineLevel="2">
      <c r="A39" s="1031">
        <v>32</v>
      </c>
      <c r="B39" s="166"/>
      <c r="C39" s="494"/>
      <c r="D39" s="660" t="s">
        <v>381</v>
      </c>
      <c r="E39" s="688" t="s">
        <v>544</v>
      </c>
      <c r="F39" s="663" t="s">
        <v>362</v>
      </c>
      <c r="G39" s="167"/>
      <c r="H39" s="165"/>
      <c r="I39" s="662">
        <v>2003</v>
      </c>
      <c r="J39" s="167" t="str">
        <f t="shared" si="29"/>
        <v>平15</v>
      </c>
      <c r="K39" s="665">
        <f t="shared" si="4"/>
        <v>17</v>
      </c>
      <c r="L39" s="698">
        <v>562.4</v>
      </c>
      <c r="M39" s="693" t="s">
        <v>68</v>
      </c>
      <c r="N39" s="68"/>
      <c r="O39" s="168"/>
      <c r="P39" s="168"/>
      <c r="Q39" s="169"/>
      <c r="R39" s="461" t="e">
        <f t="shared" si="30"/>
        <v>#DIV/0!</v>
      </c>
      <c r="S39" s="461" t="e">
        <f t="shared" si="31"/>
        <v>#DIV/0!</v>
      </c>
      <c r="T39" s="462" t="e">
        <f t="shared" si="32"/>
        <v>#DIV/0!</v>
      </c>
      <c r="U39" s="68"/>
      <c r="V39" s="68"/>
      <c r="W39" s="68"/>
      <c r="X39" s="68"/>
      <c r="Y39" s="68"/>
      <c r="Z39" s="79" t="str">
        <f t="shared" si="33"/>
        <v>4: 500㎡以上</v>
      </c>
      <c r="AA39" s="69"/>
      <c r="AB39" s="69" t="str">
        <f t="shared" si="34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35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0"/>
        <v>12</v>
      </c>
      <c r="AZ39" s="68"/>
      <c r="BA39" s="68">
        <f t="shared" si="36"/>
        <v>12</v>
      </c>
      <c r="BB39" s="69" t="e">
        <f>#REF!/10</f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2"/>
        <v/>
      </c>
      <c r="BK39" s="663" t="s">
        <v>68</v>
      </c>
      <c r="BL39" s="663">
        <v>2</v>
      </c>
      <c r="BM39" s="441"/>
      <c r="BN39" s="1023"/>
      <c r="BO39" s="693" t="s">
        <v>3</v>
      </c>
      <c r="BP39" s="694" t="s">
        <v>1</v>
      </c>
      <c r="BQ39" s="694" t="s">
        <v>1</v>
      </c>
      <c r="BR39" s="693" t="s">
        <v>0</v>
      </c>
      <c r="BS39" s="693" t="s">
        <v>0</v>
      </c>
      <c r="BT39" s="693" t="s">
        <v>0</v>
      </c>
      <c r="BU39" s="693" t="s">
        <v>0</v>
      </c>
      <c r="BV39" s="694" t="s">
        <v>607</v>
      </c>
      <c r="BW39" s="441"/>
      <c r="BX39" s="695" t="s">
        <v>619</v>
      </c>
      <c r="BY39" s="696"/>
      <c r="BZ39" s="499"/>
      <c r="CA39" s="192">
        <v>1</v>
      </c>
      <c r="CB39" s="177">
        <v>1</v>
      </c>
      <c r="CC39" s="178" t="str">
        <f t="shared" si="54"/>
        <v/>
      </c>
      <c r="CD39" s="176" t="str">
        <f t="shared" si="13"/>
        <v/>
      </c>
      <c r="CE39" s="179"/>
      <c r="CF39" s="106" t="str">
        <f t="shared" si="14"/>
        <v/>
      </c>
      <c r="CG39" s="75" t="s">
        <v>387</v>
      </c>
      <c r="CH39" s="180" t="str">
        <f t="shared" si="15"/>
        <v/>
      </c>
      <c r="CI39" s="75">
        <v>1</v>
      </c>
      <c r="CJ39" s="181" t="str">
        <f t="shared" si="37"/>
        <v/>
      </c>
      <c r="CK39" s="107" t="e">
        <v>#N/A</v>
      </c>
      <c r="CL39" s="75" t="e">
        <v>#N/A</v>
      </c>
      <c r="CM39" s="180" t="e">
        <f t="shared" si="38"/>
        <v>#N/A</v>
      </c>
      <c r="CN39" s="75">
        <v>1</v>
      </c>
      <c r="CO39" s="181" t="e">
        <f t="shared" si="39"/>
        <v>#N/A</v>
      </c>
      <c r="CP39" s="107" t="e">
        <v>#N/A</v>
      </c>
      <c r="CQ39" s="75" t="e">
        <v>#N/A</v>
      </c>
      <c r="CR39" s="180" t="e">
        <f t="shared" si="18"/>
        <v>#N/A</v>
      </c>
      <c r="CS39" s="75">
        <v>1</v>
      </c>
      <c r="CT39" s="181" t="e">
        <f t="shared" si="55"/>
        <v>#N/A</v>
      </c>
      <c r="CU39" s="107" t="e">
        <v>#N/A</v>
      </c>
      <c r="CV39" s="75" t="e">
        <v>#N/A</v>
      </c>
      <c r="CW39" s="180" t="e">
        <f t="shared" si="41"/>
        <v>#N/A</v>
      </c>
      <c r="CX39" s="75">
        <v>1</v>
      </c>
      <c r="CY39" s="182" t="e">
        <f t="shared" si="42"/>
        <v>#N/A</v>
      </c>
      <c r="CZ39" s="109" t="str">
        <f t="shared" si="19"/>
        <v/>
      </c>
      <c r="DA39" s="76" t="str">
        <f t="shared" si="28"/>
        <v/>
      </c>
      <c r="DB39" s="82">
        <v>1</v>
      </c>
      <c r="DC39" s="183" t="str">
        <f t="shared" si="20"/>
        <v/>
      </c>
      <c r="DD39" s="85" t="s">
        <v>387</v>
      </c>
      <c r="DE39" s="184" t="str">
        <f t="shared" si="43"/>
        <v/>
      </c>
      <c r="DF39" s="77">
        <v>3</v>
      </c>
      <c r="DG39" s="185" t="str">
        <f t="shared" si="44"/>
        <v/>
      </c>
      <c r="DH39" s="78" t="str">
        <f t="shared" si="45"/>
        <v/>
      </c>
      <c r="DI39" s="75" t="s">
        <v>387</v>
      </c>
      <c r="DJ39" s="180" t="str">
        <f t="shared" si="46"/>
        <v/>
      </c>
      <c r="DK39" s="75">
        <v>1</v>
      </c>
      <c r="DL39" s="181" t="str">
        <f t="shared" si="47"/>
        <v/>
      </c>
      <c r="DM39" s="78" t="str">
        <f t="shared" si="48"/>
        <v/>
      </c>
      <c r="DN39" s="75" t="s">
        <v>387</v>
      </c>
      <c r="DO39" s="180" t="str">
        <f t="shared" si="49"/>
        <v/>
      </c>
      <c r="DP39" s="75">
        <v>1</v>
      </c>
      <c r="DQ39" s="181" t="str">
        <f t="shared" si="50"/>
        <v/>
      </c>
      <c r="DR39" s="78" t="str">
        <f t="shared" si="51"/>
        <v/>
      </c>
      <c r="DS39" s="75" t="s">
        <v>387</v>
      </c>
      <c r="DT39" s="180" t="str">
        <f t="shared" si="52"/>
        <v/>
      </c>
      <c r="DU39" s="75">
        <v>1</v>
      </c>
      <c r="DV39" s="154" t="str">
        <f t="shared" si="53"/>
        <v/>
      </c>
      <c r="DW39" s="506"/>
      <c r="DX39" s="812"/>
      <c r="DY39" s="808"/>
      <c r="DZ39" s="808"/>
      <c r="EA39" s="757" t="s">
        <v>626</v>
      </c>
      <c r="EB39" s="848" t="s">
        <v>626</v>
      </c>
      <c r="EC39" s="752"/>
      <c r="ED39" s="749"/>
      <c r="EE39" s="758" t="s">
        <v>626</v>
      </c>
      <c r="EF39" s="758" t="s">
        <v>626</v>
      </c>
      <c r="EG39" s="751"/>
      <c r="EH39" s="752"/>
      <c r="EI39" s="749"/>
      <c r="EJ39" s="749"/>
      <c r="EK39" s="749"/>
      <c r="EL39" s="751"/>
      <c r="EM39" s="752"/>
      <c r="EN39" s="749"/>
      <c r="EO39" s="749"/>
      <c r="EP39" s="749"/>
      <c r="EQ39" s="751"/>
      <c r="ER39" s="879"/>
      <c r="ES39" s="749"/>
      <c r="ET39" s="749"/>
      <c r="EU39" s="749"/>
      <c r="EV39" s="830" t="s">
        <v>624</v>
      </c>
      <c r="EW39" s="752"/>
      <c r="EX39" s="749"/>
      <c r="EY39" s="749"/>
      <c r="EZ39" s="767" t="s">
        <v>623</v>
      </c>
      <c r="FA39" s="822" t="s">
        <v>623</v>
      </c>
      <c r="FB39" s="891" t="s">
        <v>623</v>
      </c>
      <c r="FC39" s="749"/>
      <c r="FD39" s="749"/>
      <c r="FE39" s="749"/>
      <c r="FF39" s="751"/>
      <c r="FG39" s="859"/>
      <c r="FH39" s="749"/>
      <c r="FI39" s="749"/>
      <c r="FJ39" s="749"/>
      <c r="FK39" s="909"/>
      <c r="FL39" s="210"/>
      <c r="FM39" s="688">
        <v>1</v>
      </c>
      <c r="FN39" s="688">
        <v>1</v>
      </c>
      <c r="FO39" s="688">
        <v>1</v>
      </c>
      <c r="FP39" s="43"/>
      <c r="FQ39" s="43"/>
    </row>
    <row r="40" spans="1:173" s="13" customFormat="1" ht="22.5" customHeight="1" outlineLevel="2">
      <c r="A40" s="1031">
        <v>33</v>
      </c>
      <c r="B40" s="166"/>
      <c r="C40" s="494"/>
      <c r="D40" s="660" t="s">
        <v>381</v>
      </c>
      <c r="E40" s="688" t="s">
        <v>545</v>
      </c>
      <c r="F40" s="663" t="s">
        <v>360</v>
      </c>
      <c r="G40" s="167"/>
      <c r="H40" s="165"/>
      <c r="I40" s="665">
        <v>2018</v>
      </c>
      <c r="J40" s="167" t="str">
        <f t="shared" si="29"/>
        <v>平30</v>
      </c>
      <c r="K40" s="665">
        <f t="shared" si="4"/>
        <v>2</v>
      </c>
      <c r="L40" s="697">
        <v>2338</v>
      </c>
      <c r="M40" s="693" t="s">
        <v>68</v>
      </c>
      <c r="N40" s="68"/>
      <c r="O40" s="168"/>
      <c r="P40" s="168"/>
      <c r="Q40" s="169"/>
      <c r="R40" s="461" t="e">
        <f t="shared" si="30"/>
        <v>#DIV/0!</v>
      </c>
      <c r="S40" s="461" t="e">
        <f t="shared" si="31"/>
        <v>#DIV/0!</v>
      </c>
      <c r="T40" s="462" t="e">
        <f t="shared" si="32"/>
        <v>#DIV/0!</v>
      </c>
      <c r="U40" s="68"/>
      <c r="V40" s="68"/>
      <c r="W40" s="68"/>
      <c r="X40" s="68"/>
      <c r="Y40" s="68"/>
      <c r="Z40" s="79" t="str">
        <f t="shared" si="33"/>
        <v>3: 1,000㎡以上</v>
      </c>
      <c r="AA40" s="69"/>
      <c r="AB40" s="69" t="str">
        <f t="shared" si="34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35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ref="AY40:AY70" si="56">IF(AND(TYPE(B$4)=1,B$4&lt;&gt;"",TYPE(I40)=1,I40&lt;&gt;""),B$4-I40,"")</f>
        <v>-3</v>
      </c>
      <c r="AZ40" s="68"/>
      <c r="BA40" s="68">
        <f t="shared" si="36"/>
        <v>-3</v>
      </c>
      <c r="BB40" s="69" t="e">
        <f>#REF!/10</f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ref="BJ40:BJ70" si="57">IF(OR(B$4="",AN40=""),"",AN40+B$4)</f>
        <v/>
      </c>
      <c r="BK40" s="663" t="s">
        <v>68</v>
      </c>
      <c r="BL40" s="661">
        <v>2</v>
      </c>
      <c r="BM40" s="441" t="s">
        <v>0</v>
      </c>
      <c r="BN40" s="1023" t="s">
        <v>414</v>
      </c>
      <c r="BO40" s="661" t="s">
        <v>654</v>
      </c>
      <c r="BP40" s="661" t="s">
        <v>0</v>
      </c>
      <c r="BQ40" s="661" t="s">
        <v>0</v>
      </c>
      <c r="BR40" s="661" t="s">
        <v>0</v>
      </c>
      <c r="BS40" s="663" t="s">
        <v>0</v>
      </c>
      <c r="BT40" s="663" t="s">
        <v>0</v>
      </c>
      <c r="BU40" s="661" t="s">
        <v>0</v>
      </c>
      <c r="BV40" s="661" t="s">
        <v>0</v>
      </c>
      <c r="BW40" s="441" t="s">
        <v>0</v>
      </c>
      <c r="BX40" s="695"/>
      <c r="BY40" s="696"/>
      <c r="BZ40" s="499">
        <v>7288500</v>
      </c>
      <c r="CA40" s="192">
        <v>1</v>
      </c>
      <c r="CB40" s="177">
        <v>1</v>
      </c>
      <c r="CC40" s="178" t="str">
        <f t="shared" si="54"/>
        <v/>
      </c>
      <c r="CD40" s="176" t="str">
        <f t="shared" si="13"/>
        <v/>
      </c>
      <c r="CE40" s="179"/>
      <c r="CF40" s="106" t="str">
        <f t="shared" si="14"/>
        <v/>
      </c>
      <c r="CG40" s="75" t="s">
        <v>387</v>
      </c>
      <c r="CH40" s="180" t="str">
        <f t="shared" si="15"/>
        <v/>
      </c>
      <c r="CI40" s="75">
        <v>1</v>
      </c>
      <c r="CJ40" s="181" t="str">
        <f t="shared" si="37"/>
        <v/>
      </c>
      <c r="CK40" s="107" t="e">
        <v>#N/A</v>
      </c>
      <c r="CL40" s="75" t="e">
        <v>#N/A</v>
      </c>
      <c r="CM40" s="180" t="e">
        <f t="shared" si="38"/>
        <v>#N/A</v>
      </c>
      <c r="CN40" s="75">
        <v>1</v>
      </c>
      <c r="CO40" s="181" t="e">
        <f t="shared" si="39"/>
        <v>#N/A</v>
      </c>
      <c r="CP40" s="107" t="e">
        <v>#N/A</v>
      </c>
      <c r="CQ40" s="75" t="e">
        <v>#N/A</v>
      </c>
      <c r="CR40" s="180" t="e">
        <f t="shared" si="18"/>
        <v>#N/A</v>
      </c>
      <c r="CS40" s="75">
        <v>1</v>
      </c>
      <c r="CT40" s="181" t="e">
        <f t="shared" si="55"/>
        <v>#N/A</v>
      </c>
      <c r="CU40" s="107" t="e">
        <v>#N/A</v>
      </c>
      <c r="CV40" s="75" t="e">
        <v>#N/A</v>
      </c>
      <c r="CW40" s="180" t="e">
        <f t="shared" si="41"/>
        <v>#N/A</v>
      </c>
      <c r="CX40" s="75">
        <v>1</v>
      </c>
      <c r="CY40" s="182" t="e">
        <f t="shared" si="42"/>
        <v>#N/A</v>
      </c>
      <c r="CZ40" s="109" t="str">
        <f t="shared" si="19"/>
        <v/>
      </c>
      <c r="DA40" s="76" t="str">
        <f t="shared" si="28"/>
        <v/>
      </c>
      <c r="DB40" s="82">
        <v>1</v>
      </c>
      <c r="DC40" s="183" t="str">
        <f t="shared" si="20"/>
        <v/>
      </c>
      <c r="DD40" s="85" t="s">
        <v>387</v>
      </c>
      <c r="DE40" s="184" t="str">
        <f t="shared" si="43"/>
        <v/>
      </c>
      <c r="DF40" s="77">
        <v>3</v>
      </c>
      <c r="DG40" s="185" t="str">
        <f t="shared" si="44"/>
        <v/>
      </c>
      <c r="DH40" s="78" t="str">
        <f t="shared" si="45"/>
        <v/>
      </c>
      <c r="DI40" s="75" t="s">
        <v>387</v>
      </c>
      <c r="DJ40" s="180" t="str">
        <f t="shared" si="46"/>
        <v/>
      </c>
      <c r="DK40" s="75">
        <v>1</v>
      </c>
      <c r="DL40" s="181" t="str">
        <f t="shared" si="47"/>
        <v/>
      </c>
      <c r="DM40" s="78" t="str">
        <f t="shared" si="48"/>
        <v/>
      </c>
      <c r="DN40" s="75" t="s">
        <v>387</v>
      </c>
      <c r="DO40" s="180" t="str">
        <f t="shared" si="49"/>
        <v/>
      </c>
      <c r="DP40" s="75">
        <v>1</v>
      </c>
      <c r="DQ40" s="181" t="str">
        <f t="shared" si="50"/>
        <v/>
      </c>
      <c r="DR40" s="78" t="str">
        <f t="shared" si="51"/>
        <v/>
      </c>
      <c r="DS40" s="75" t="s">
        <v>387</v>
      </c>
      <c r="DT40" s="180" t="str">
        <f t="shared" si="52"/>
        <v/>
      </c>
      <c r="DU40" s="75">
        <v>1</v>
      </c>
      <c r="DV40" s="154" t="str">
        <f t="shared" si="53"/>
        <v/>
      </c>
      <c r="DW40" s="506"/>
      <c r="DX40" s="813" t="s">
        <v>627</v>
      </c>
      <c r="DY40" s="799" t="s">
        <v>627</v>
      </c>
      <c r="DZ40" s="799" t="s">
        <v>627</v>
      </c>
      <c r="EA40" s="749"/>
      <c r="EB40" s="842"/>
      <c r="EC40" s="752"/>
      <c r="ED40" s="749"/>
      <c r="EE40" s="749"/>
      <c r="EF40" s="749"/>
      <c r="EG40" s="751"/>
      <c r="EH40" s="752"/>
      <c r="EI40" s="749"/>
      <c r="EJ40" s="749"/>
      <c r="EK40" s="749"/>
      <c r="EL40" s="746"/>
      <c r="EM40" s="744"/>
      <c r="EN40" s="745"/>
      <c r="EO40" s="745"/>
      <c r="EP40" s="745"/>
      <c r="EQ40" s="877"/>
      <c r="ER40" s="752"/>
      <c r="ES40" s="758" t="s">
        <v>626</v>
      </c>
      <c r="ET40" s="758" t="s">
        <v>626</v>
      </c>
      <c r="EU40" s="745"/>
      <c r="EV40" s="746"/>
      <c r="EW40" s="744"/>
      <c r="EX40" s="745"/>
      <c r="EY40" s="745"/>
      <c r="EZ40" s="745"/>
      <c r="FA40" s="746"/>
      <c r="FB40" s="744"/>
      <c r="FC40" s="745"/>
      <c r="FD40" s="745"/>
      <c r="FE40" s="745"/>
      <c r="FF40" s="746"/>
      <c r="FG40" s="858"/>
      <c r="FH40" s="745"/>
      <c r="FI40" s="745"/>
      <c r="FJ40" s="745"/>
      <c r="FK40" s="907"/>
      <c r="FL40" s="210"/>
      <c r="FM40" s="688">
        <v>1</v>
      </c>
      <c r="FN40" s="688">
        <v>1</v>
      </c>
      <c r="FO40" s="688">
        <v>1</v>
      </c>
      <c r="FP40" s="43"/>
      <c r="FQ40" s="43"/>
    </row>
    <row r="41" spans="1:173" s="13" customFormat="1" ht="22.5" customHeight="1" outlineLevel="2">
      <c r="A41" s="1031">
        <v>34</v>
      </c>
      <c r="B41" s="166"/>
      <c r="C41" s="494"/>
      <c r="D41" s="664" t="s">
        <v>381</v>
      </c>
      <c r="E41" s="688" t="s">
        <v>546</v>
      </c>
      <c r="F41" s="661" t="s">
        <v>361</v>
      </c>
      <c r="G41" s="167"/>
      <c r="H41" s="165"/>
      <c r="I41" s="665">
        <v>2018</v>
      </c>
      <c r="J41" s="167" t="str">
        <f t="shared" si="29"/>
        <v>平30</v>
      </c>
      <c r="K41" s="665">
        <f t="shared" si="4"/>
        <v>2</v>
      </c>
      <c r="L41" s="995" t="s">
        <v>601</v>
      </c>
      <c r="M41" s="694" t="s">
        <v>68</v>
      </c>
      <c r="N41" s="68"/>
      <c r="O41" s="168"/>
      <c r="P41" s="168"/>
      <c r="Q41" s="169"/>
      <c r="R41" s="461" t="str">
        <f t="shared" si="30"/>
        <v/>
      </c>
      <c r="S41" s="461" t="str">
        <f t="shared" si="31"/>
        <v/>
      </c>
      <c r="T41" s="462" t="str">
        <f t="shared" si="32"/>
        <v/>
      </c>
      <c r="U41" s="68"/>
      <c r="V41" s="68"/>
      <c r="W41" s="68"/>
      <c r="X41" s="68"/>
      <c r="Y41" s="68"/>
      <c r="Z41" s="79" t="str">
        <f t="shared" si="33"/>
        <v/>
      </c>
      <c r="AA41" s="69"/>
      <c r="AB41" s="69" t="str">
        <f t="shared" si="34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35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56"/>
        <v>-3</v>
      </c>
      <c r="AZ41" s="68"/>
      <c r="BA41" s="68">
        <f t="shared" si="36"/>
        <v>-3</v>
      </c>
      <c r="BB41" s="69" t="e">
        <f>#REF!/10</f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57"/>
        <v/>
      </c>
      <c r="BK41" s="661" t="s">
        <v>68</v>
      </c>
      <c r="BL41" s="661">
        <v>2</v>
      </c>
      <c r="BM41" s="441" t="s">
        <v>0</v>
      </c>
      <c r="BN41" s="1023" t="s">
        <v>414</v>
      </c>
      <c r="BO41" s="661" t="s">
        <v>1</v>
      </c>
      <c r="BP41" s="661" t="s">
        <v>0</v>
      </c>
      <c r="BQ41" s="661" t="s">
        <v>0</v>
      </c>
      <c r="BR41" s="661" t="s">
        <v>0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441" t="s">
        <v>0</v>
      </c>
      <c r="BX41" s="695"/>
      <c r="BY41" s="696"/>
      <c r="BZ41" s="500">
        <v>5868400</v>
      </c>
      <c r="CA41" s="192">
        <v>1</v>
      </c>
      <c r="CB41" s="177">
        <v>1</v>
      </c>
      <c r="CC41" s="178" t="str">
        <f t="shared" si="54"/>
        <v/>
      </c>
      <c r="CD41" s="176" t="str">
        <f t="shared" si="13"/>
        <v/>
      </c>
      <c r="CE41" s="179"/>
      <c r="CF41" s="106" t="str">
        <f t="shared" si="14"/>
        <v/>
      </c>
      <c r="CG41" s="75" t="s">
        <v>387</v>
      </c>
      <c r="CH41" s="180" t="str">
        <f t="shared" si="15"/>
        <v/>
      </c>
      <c r="CI41" s="75">
        <v>1</v>
      </c>
      <c r="CJ41" s="181" t="str">
        <f t="shared" si="37"/>
        <v/>
      </c>
      <c r="CK41" s="107" t="e">
        <v>#N/A</v>
      </c>
      <c r="CL41" s="75" t="e">
        <v>#N/A</v>
      </c>
      <c r="CM41" s="180" t="e">
        <f t="shared" si="38"/>
        <v>#N/A</v>
      </c>
      <c r="CN41" s="75">
        <v>1</v>
      </c>
      <c r="CO41" s="181" t="e">
        <f t="shared" si="39"/>
        <v>#N/A</v>
      </c>
      <c r="CP41" s="107" t="e">
        <v>#N/A</v>
      </c>
      <c r="CQ41" s="75" t="e">
        <v>#N/A</v>
      </c>
      <c r="CR41" s="180" t="e">
        <f t="shared" si="18"/>
        <v>#N/A</v>
      </c>
      <c r="CS41" s="75">
        <v>1</v>
      </c>
      <c r="CT41" s="181" t="e">
        <f t="shared" si="55"/>
        <v>#N/A</v>
      </c>
      <c r="CU41" s="107" t="e">
        <v>#N/A</v>
      </c>
      <c r="CV41" s="75" t="e">
        <v>#N/A</v>
      </c>
      <c r="CW41" s="180" t="e">
        <f t="shared" si="41"/>
        <v>#N/A</v>
      </c>
      <c r="CX41" s="75">
        <v>1</v>
      </c>
      <c r="CY41" s="182" t="e">
        <f t="shared" si="42"/>
        <v>#N/A</v>
      </c>
      <c r="CZ41" s="109" t="str">
        <f t="shared" si="19"/>
        <v/>
      </c>
      <c r="DA41" s="76" t="str">
        <f t="shared" si="28"/>
        <v/>
      </c>
      <c r="DB41" s="82">
        <v>1</v>
      </c>
      <c r="DC41" s="183" t="str">
        <f t="shared" si="20"/>
        <v/>
      </c>
      <c r="DD41" s="85" t="s">
        <v>387</v>
      </c>
      <c r="DE41" s="184" t="str">
        <f t="shared" si="43"/>
        <v/>
      </c>
      <c r="DF41" s="77">
        <v>3</v>
      </c>
      <c r="DG41" s="185" t="str">
        <f t="shared" si="44"/>
        <v/>
      </c>
      <c r="DH41" s="78" t="str">
        <f t="shared" si="45"/>
        <v/>
      </c>
      <c r="DI41" s="75" t="s">
        <v>387</v>
      </c>
      <c r="DJ41" s="180" t="str">
        <f t="shared" si="46"/>
        <v/>
      </c>
      <c r="DK41" s="75">
        <v>1</v>
      </c>
      <c r="DL41" s="181" t="str">
        <f t="shared" si="47"/>
        <v/>
      </c>
      <c r="DM41" s="78" t="str">
        <f t="shared" si="48"/>
        <v/>
      </c>
      <c r="DN41" s="75" t="s">
        <v>387</v>
      </c>
      <c r="DO41" s="180" t="str">
        <f t="shared" si="49"/>
        <v/>
      </c>
      <c r="DP41" s="75">
        <v>1</v>
      </c>
      <c r="DQ41" s="181" t="str">
        <f t="shared" si="50"/>
        <v/>
      </c>
      <c r="DR41" s="78" t="str">
        <f t="shared" si="51"/>
        <v/>
      </c>
      <c r="DS41" s="75" t="s">
        <v>387</v>
      </c>
      <c r="DT41" s="180" t="str">
        <f t="shared" si="52"/>
        <v/>
      </c>
      <c r="DU41" s="75">
        <v>1</v>
      </c>
      <c r="DV41" s="154" t="str">
        <f t="shared" si="53"/>
        <v/>
      </c>
      <c r="DW41" s="506"/>
      <c r="DX41" s="827"/>
      <c r="DY41" s="785"/>
      <c r="DZ41" s="785"/>
      <c r="EA41" s="785"/>
      <c r="EB41" s="842"/>
      <c r="EC41" s="752"/>
      <c r="ED41" s="749"/>
      <c r="EE41" s="749"/>
      <c r="EF41" s="749"/>
      <c r="EG41" s="751"/>
      <c r="EH41" s="752"/>
      <c r="EI41" s="749"/>
      <c r="EJ41" s="749"/>
      <c r="EK41" s="749"/>
      <c r="EL41" s="746"/>
      <c r="EM41" s="744"/>
      <c r="EN41" s="745"/>
      <c r="EO41" s="745"/>
      <c r="EP41" s="745"/>
      <c r="EQ41" s="877"/>
      <c r="ER41" s="752"/>
      <c r="ES41" s="757" t="s">
        <v>626</v>
      </c>
      <c r="ET41" s="757" t="s">
        <v>626</v>
      </c>
      <c r="EU41" s="745"/>
      <c r="EV41" s="746"/>
      <c r="EW41" s="744"/>
      <c r="EX41" s="745"/>
      <c r="EY41" s="745"/>
      <c r="EZ41" s="745"/>
      <c r="FA41" s="746"/>
      <c r="FB41" s="744"/>
      <c r="FC41" s="745"/>
      <c r="FD41" s="745"/>
      <c r="FE41" s="745"/>
      <c r="FF41" s="746"/>
      <c r="FG41" s="858"/>
      <c r="FH41" s="745"/>
      <c r="FI41" s="745"/>
      <c r="FJ41" s="745"/>
      <c r="FK41" s="907"/>
      <c r="FL41" s="210"/>
      <c r="FM41" s="688">
        <v>1</v>
      </c>
      <c r="FN41" s="688">
        <v>1</v>
      </c>
      <c r="FO41" s="688"/>
      <c r="FP41" s="43"/>
      <c r="FQ41" s="43"/>
    </row>
    <row r="42" spans="1:173" s="13" customFormat="1" ht="22.5" customHeight="1" outlineLevel="2">
      <c r="A42" s="1031">
        <v>35</v>
      </c>
      <c r="B42" s="166"/>
      <c r="C42" s="494"/>
      <c r="D42" s="664" t="s">
        <v>516</v>
      </c>
      <c r="E42" s="688" t="s">
        <v>547</v>
      </c>
      <c r="F42" s="663" t="s">
        <v>355</v>
      </c>
      <c r="G42" s="167"/>
      <c r="H42" s="165"/>
      <c r="I42" s="662">
        <v>1992</v>
      </c>
      <c r="J42" s="167" t="str">
        <f t="shared" si="29"/>
        <v>平4</v>
      </c>
      <c r="K42" s="665">
        <f t="shared" si="4"/>
        <v>28</v>
      </c>
      <c r="L42" s="701">
        <v>580</v>
      </c>
      <c r="M42" s="693" t="s">
        <v>68</v>
      </c>
      <c r="N42" s="68"/>
      <c r="O42" s="168"/>
      <c r="P42" s="168"/>
      <c r="Q42" s="169"/>
      <c r="R42" s="461" t="e">
        <f t="shared" si="30"/>
        <v>#DIV/0!</v>
      </c>
      <c r="S42" s="461" t="e">
        <f t="shared" si="31"/>
        <v>#DIV/0!</v>
      </c>
      <c r="T42" s="462" t="e">
        <f t="shared" si="32"/>
        <v>#DIV/0!</v>
      </c>
      <c r="U42" s="68"/>
      <c r="V42" s="68"/>
      <c r="W42" s="68"/>
      <c r="X42" s="68"/>
      <c r="Y42" s="68"/>
      <c r="Z42" s="79" t="str">
        <f t="shared" si="33"/>
        <v>4: 500㎡以上</v>
      </c>
      <c r="AA42" s="69"/>
      <c r="AB42" s="69" t="str">
        <f t="shared" si="34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35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56"/>
        <v>23</v>
      </c>
      <c r="AZ42" s="68"/>
      <c r="BA42" s="68">
        <f t="shared" si="36"/>
        <v>23</v>
      </c>
      <c r="BB42" s="69" t="e">
        <f>#REF!/10</f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57"/>
        <v/>
      </c>
      <c r="BK42" s="663" t="s">
        <v>68</v>
      </c>
      <c r="BL42" s="663">
        <v>5</v>
      </c>
      <c r="BM42" s="441"/>
      <c r="BN42" s="1023"/>
      <c r="BO42" s="694" t="s">
        <v>1</v>
      </c>
      <c r="BP42" s="693" t="s">
        <v>0</v>
      </c>
      <c r="BQ42" s="694" t="s">
        <v>1</v>
      </c>
      <c r="BR42" s="694" t="s">
        <v>1</v>
      </c>
      <c r="BS42" s="694" t="s">
        <v>1</v>
      </c>
      <c r="BT42" s="694" t="s">
        <v>1</v>
      </c>
      <c r="BU42" s="693" t="s">
        <v>0</v>
      </c>
      <c r="BV42" s="694" t="s">
        <v>1</v>
      </c>
      <c r="BW42" s="441"/>
      <c r="BX42" s="695"/>
      <c r="BY42" s="696"/>
      <c r="BZ42" s="499"/>
      <c r="CA42" s="192">
        <v>1</v>
      </c>
      <c r="CB42" s="177">
        <v>1</v>
      </c>
      <c r="CC42" s="178" t="str">
        <f t="shared" si="54"/>
        <v/>
      </c>
      <c r="CD42" s="176" t="str">
        <f t="shared" si="13"/>
        <v/>
      </c>
      <c r="CE42" s="179"/>
      <c r="CF42" s="106" t="str">
        <f t="shared" si="14"/>
        <v/>
      </c>
      <c r="CG42" s="75" t="s">
        <v>387</v>
      </c>
      <c r="CH42" s="180" t="str">
        <f t="shared" si="15"/>
        <v/>
      </c>
      <c r="CI42" s="75">
        <v>1</v>
      </c>
      <c r="CJ42" s="181" t="str">
        <f t="shared" si="37"/>
        <v/>
      </c>
      <c r="CK42" s="107" t="e">
        <v>#N/A</v>
      </c>
      <c r="CL42" s="75" t="e">
        <v>#N/A</v>
      </c>
      <c r="CM42" s="180" t="e">
        <f t="shared" si="38"/>
        <v>#N/A</v>
      </c>
      <c r="CN42" s="75">
        <v>1</v>
      </c>
      <c r="CO42" s="181" t="e">
        <f t="shared" si="39"/>
        <v>#N/A</v>
      </c>
      <c r="CP42" s="107" t="e">
        <v>#N/A</v>
      </c>
      <c r="CQ42" s="75" t="e">
        <v>#N/A</v>
      </c>
      <c r="CR42" s="180" t="e">
        <f t="shared" si="18"/>
        <v>#N/A</v>
      </c>
      <c r="CS42" s="75">
        <v>1</v>
      </c>
      <c r="CT42" s="181" t="e">
        <f t="shared" si="55"/>
        <v>#N/A</v>
      </c>
      <c r="CU42" s="107" t="e">
        <v>#N/A</v>
      </c>
      <c r="CV42" s="75" t="e">
        <v>#N/A</v>
      </c>
      <c r="CW42" s="180" t="e">
        <f t="shared" si="41"/>
        <v>#N/A</v>
      </c>
      <c r="CX42" s="75">
        <v>1</v>
      </c>
      <c r="CY42" s="182" t="e">
        <f t="shared" si="42"/>
        <v>#N/A</v>
      </c>
      <c r="CZ42" s="109" t="str">
        <f t="shared" si="19"/>
        <v/>
      </c>
      <c r="DA42" s="76" t="str">
        <f t="shared" si="28"/>
        <v/>
      </c>
      <c r="DB42" s="82">
        <v>1</v>
      </c>
      <c r="DC42" s="183" t="str">
        <f t="shared" si="20"/>
        <v/>
      </c>
      <c r="DD42" s="85" t="s">
        <v>387</v>
      </c>
      <c r="DE42" s="184" t="str">
        <f t="shared" si="43"/>
        <v/>
      </c>
      <c r="DF42" s="77">
        <v>3</v>
      </c>
      <c r="DG42" s="185" t="str">
        <f t="shared" si="44"/>
        <v/>
      </c>
      <c r="DH42" s="78" t="str">
        <f t="shared" si="45"/>
        <v/>
      </c>
      <c r="DI42" s="75" t="s">
        <v>387</v>
      </c>
      <c r="DJ42" s="180" t="str">
        <f t="shared" si="46"/>
        <v/>
      </c>
      <c r="DK42" s="75">
        <v>1</v>
      </c>
      <c r="DL42" s="181" t="str">
        <f t="shared" si="47"/>
        <v/>
      </c>
      <c r="DM42" s="78" t="str">
        <f t="shared" si="48"/>
        <v/>
      </c>
      <c r="DN42" s="75" t="s">
        <v>387</v>
      </c>
      <c r="DO42" s="180" t="str">
        <f t="shared" si="49"/>
        <v/>
      </c>
      <c r="DP42" s="75">
        <v>1</v>
      </c>
      <c r="DQ42" s="181" t="str">
        <f t="shared" si="50"/>
        <v/>
      </c>
      <c r="DR42" s="78" t="str">
        <f t="shared" si="51"/>
        <v/>
      </c>
      <c r="DS42" s="75" t="s">
        <v>387</v>
      </c>
      <c r="DT42" s="180" t="str">
        <f t="shared" si="52"/>
        <v/>
      </c>
      <c r="DU42" s="75">
        <v>1</v>
      </c>
      <c r="DV42" s="154" t="str">
        <f t="shared" si="53"/>
        <v/>
      </c>
      <c r="DW42" s="506"/>
      <c r="DX42" s="812"/>
      <c r="DY42" s="808"/>
      <c r="DZ42" s="808"/>
      <c r="EA42" s="749"/>
      <c r="EB42" s="842"/>
      <c r="EC42" s="752"/>
      <c r="ED42" s="749"/>
      <c r="EE42" s="749"/>
      <c r="EF42" s="749"/>
      <c r="EG42" s="755" t="s">
        <v>631</v>
      </c>
      <c r="EH42" s="882" t="s">
        <v>632</v>
      </c>
      <c r="EI42" s="781"/>
      <c r="EJ42" s="781"/>
      <c r="EK42" s="781"/>
      <c r="EL42" s="782"/>
      <c r="EM42" s="783"/>
      <c r="EN42" s="781"/>
      <c r="EO42" s="781"/>
      <c r="EP42" s="781"/>
      <c r="EQ42" s="782"/>
      <c r="ER42" s="783"/>
      <c r="ES42" s="781"/>
      <c r="ET42" s="781"/>
      <c r="EU42" s="781"/>
      <c r="EV42" s="782"/>
      <c r="EW42" s="783"/>
      <c r="EX42" s="781"/>
      <c r="EY42" s="781"/>
      <c r="EZ42" s="781"/>
      <c r="FA42" s="782"/>
      <c r="FB42" s="783"/>
      <c r="FC42" s="781"/>
      <c r="FD42" s="781"/>
      <c r="FE42" s="781"/>
      <c r="FF42" s="782"/>
      <c r="FG42" s="865"/>
      <c r="FH42" s="781"/>
      <c r="FI42" s="781"/>
      <c r="FJ42" s="781"/>
      <c r="FK42" s="912"/>
      <c r="FL42" s="210"/>
      <c r="FM42" s="688">
        <v>1</v>
      </c>
      <c r="FN42" s="688">
        <v>1</v>
      </c>
      <c r="FO42" s="688">
        <v>1</v>
      </c>
      <c r="FP42" s="43"/>
      <c r="FQ42" s="43"/>
    </row>
    <row r="43" spans="1:173" s="13" customFormat="1" ht="22.5" customHeight="1" outlineLevel="2">
      <c r="A43" s="1031">
        <v>36</v>
      </c>
      <c r="B43" s="166"/>
      <c r="C43" s="494"/>
      <c r="D43" s="664" t="s">
        <v>516</v>
      </c>
      <c r="E43" s="688" t="s">
        <v>548</v>
      </c>
      <c r="F43" s="663" t="s">
        <v>356</v>
      </c>
      <c r="G43" s="167"/>
      <c r="H43" s="165"/>
      <c r="I43" s="662">
        <v>1986</v>
      </c>
      <c r="J43" s="167" t="str">
        <f t="shared" si="29"/>
        <v>昭61</v>
      </c>
      <c r="K43" s="665">
        <f t="shared" si="4"/>
        <v>34</v>
      </c>
      <c r="L43" s="698">
        <v>765</v>
      </c>
      <c r="M43" s="693" t="s">
        <v>603</v>
      </c>
      <c r="N43" s="68"/>
      <c r="O43" s="168"/>
      <c r="P43" s="168"/>
      <c r="Q43" s="169"/>
      <c r="R43" s="461" t="e">
        <f t="shared" si="30"/>
        <v>#DIV/0!</v>
      </c>
      <c r="S43" s="461" t="e">
        <f t="shared" si="31"/>
        <v>#DIV/0!</v>
      </c>
      <c r="T43" s="462" t="e">
        <f t="shared" si="32"/>
        <v>#DIV/0!</v>
      </c>
      <c r="U43" s="68"/>
      <c r="V43" s="68"/>
      <c r="W43" s="68"/>
      <c r="X43" s="68"/>
      <c r="Y43" s="68"/>
      <c r="Z43" s="79" t="str">
        <f t="shared" si="33"/>
        <v>4: 500㎡以上</v>
      </c>
      <c r="AA43" s="69"/>
      <c r="AB43" s="69" t="str">
        <f t="shared" si="34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35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56"/>
        <v>29</v>
      </c>
      <c r="AZ43" s="68"/>
      <c r="BA43" s="68">
        <f t="shared" si="36"/>
        <v>29</v>
      </c>
      <c r="BB43" s="69" t="e">
        <f>#REF!/10</f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57"/>
        <v/>
      </c>
      <c r="BK43" s="663" t="s">
        <v>603</v>
      </c>
      <c r="BL43" s="663">
        <v>2</v>
      </c>
      <c r="BM43" s="441" t="s">
        <v>0</v>
      </c>
      <c r="BN43" s="1023" t="s">
        <v>414</v>
      </c>
      <c r="BO43" s="663"/>
      <c r="BP43" s="663"/>
      <c r="BQ43" s="663"/>
      <c r="BR43" s="663"/>
      <c r="BS43" s="663"/>
      <c r="BT43" s="663"/>
      <c r="BU43" s="663"/>
      <c r="BV43" s="663"/>
      <c r="BW43" s="441" t="s">
        <v>0</v>
      </c>
      <c r="BX43" s="695"/>
      <c r="BY43" s="696"/>
      <c r="BZ43" s="499">
        <v>7650000</v>
      </c>
      <c r="CA43" s="192">
        <v>1</v>
      </c>
      <c r="CB43" s="177">
        <v>1</v>
      </c>
      <c r="CC43" s="178" t="str">
        <f t="shared" si="54"/>
        <v/>
      </c>
      <c r="CD43" s="176" t="str">
        <f t="shared" si="13"/>
        <v/>
      </c>
      <c r="CE43" s="179"/>
      <c r="CF43" s="106" t="str">
        <f t="shared" si="14"/>
        <v/>
      </c>
      <c r="CG43" s="75" t="s">
        <v>387</v>
      </c>
      <c r="CH43" s="180" t="str">
        <f t="shared" si="15"/>
        <v/>
      </c>
      <c r="CI43" s="75">
        <v>1</v>
      </c>
      <c r="CJ43" s="181" t="str">
        <f t="shared" si="37"/>
        <v/>
      </c>
      <c r="CK43" s="107" t="e">
        <v>#N/A</v>
      </c>
      <c r="CL43" s="75" t="e">
        <v>#N/A</v>
      </c>
      <c r="CM43" s="180" t="e">
        <f t="shared" si="38"/>
        <v>#N/A</v>
      </c>
      <c r="CN43" s="75">
        <v>1</v>
      </c>
      <c r="CO43" s="181" t="e">
        <f t="shared" si="39"/>
        <v>#N/A</v>
      </c>
      <c r="CP43" s="107" t="e">
        <v>#N/A</v>
      </c>
      <c r="CQ43" s="75" t="e">
        <v>#N/A</v>
      </c>
      <c r="CR43" s="180" t="e">
        <f t="shared" si="18"/>
        <v>#N/A</v>
      </c>
      <c r="CS43" s="75">
        <v>1</v>
      </c>
      <c r="CT43" s="181" t="e">
        <f t="shared" si="55"/>
        <v>#N/A</v>
      </c>
      <c r="CU43" s="107" t="e">
        <v>#N/A</v>
      </c>
      <c r="CV43" s="75" t="e">
        <v>#N/A</v>
      </c>
      <c r="CW43" s="180" t="e">
        <f t="shared" si="41"/>
        <v>#N/A</v>
      </c>
      <c r="CX43" s="75">
        <v>1</v>
      </c>
      <c r="CY43" s="182" t="e">
        <f t="shared" si="42"/>
        <v>#N/A</v>
      </c>
      <c r="CZ43" s="109" t="str">
        <f t="shared" si="19"/>
        <v/>
      </c>
      <c r="DA43" s="76" t="str">
        <f t="shared" si="28"/>
        <v/>
      </c>
      <c r="DB43" s="82">
        <v>1</v>
      </c>
      <c r="DC43" s="183" t="str">
        <f t="shared" si="20"/>
        <v/>
      </c>
      <c r="DD43" s="85" t="s">
        <v>387</v>
      </c>
      <c r="DE43" s="184" t="str">
        <f t="shared" si="43"/>
        <v/>
      </c>
      <c r="DF43" s="77">
        <v>3</v>
      </c>
      <c r="DG43" s="185" t="str">
        <f t="shared" si="44"/>
        <v/>
      </c>
      <c r="DH43" s="78" t="str">
        <f t="shared" si="45"/>
        <v/>
      </c>
      <c r="DI43" s="75" t="s">
        <v>387</v>
      </c>
      <c r="DJ43" s="180" t="str">
        <f t="shared" si="46"/>
        <v/>
      </c>
      <c r="DK43" s="75">
        <v>1</v>
      </c>
      <c r="DL43" s="181" t="str">
        <f t="shared" si="47"/>
        <v/>
      </c>
      <c r="DM43" s="78" t="str">
        <f t="shared" si="48"/>
        <v/>
      </c>
      <c r="DN43" s="75" t="s">
        <v>387</v>
      </c>
      <c r="DO43" s="180" t="str">
        <f t="shared" si="49"/>
        <v/>
      </c>
      <c r="DP43" s="75">
        <v>1</v>
      </c>
      <c r="DQ43" s="181" t="str">
        <f t="shared" si="50"/>
        <v/>
      </c>
      <c r="DR43" s="78" t="str">
        <f t="shared" si="51"/>
        <v/>
      </c>
      <c r="DS43" s="75" t="s">
        <v>387</v>
      </c>
      <c r="DT43" s="180" t="str">
        <f t="shared" si="52"/>
        <v/>
      </c>
      <c r="DU43" s="75">
        <v>1</v>
      </c>
      <c r="DV43" s="154" t="str">
        <f t="shared" si="53"/>
        <v/>
      </c>
      <c r="DW43" s="506"/>
      <c r="DX43" s="812"/>
      <c r="DY43" s="808"/>
      <c r="DZ43" s="749"/>
      <c r="EA43" s="749"/>
      <c r="EB43" s="850" t="s">
        <v>628</v>
      </c>
      <c r="EC43" s="772"/>
      <c r="ED43" s="773"/>
      <c r="EE43" s="773"/>
      <c r="EF43" s="773"/>
      <c r="EG43" s="774"/>
      <c r="EH43" s="772"/>
      <c r="EI43" s="773"/>
      <c r="EJ43" s="773"/>
      <c r="EK43" s="773"/>
      <c r="EL43" s="774"/>
      <c r="EM43" s="772"/>
      <c r="EN43" s="773"/>
      <c r="EO43" s="773"/>
      <c r="EP43" s="773"/>
      <c r="EQ43" s="774"/>
      <c r="ER43" s="772"/>
      <c r="ES43" s="773"/>
      <c r="ET43" s="773"/>
      <c r="EU43" s="773"/>
      <c r="EV43" s="774"/>
      <c r="EW43" s="772"/>
      <c r="EX43" s="773"/>
      <c r="EY43" s="773"/>
      <c r="EZ43" s="773"/>
      <c r="FA43" s="774"/>
      <c r="FB43" s="772"/>
      <c r="FC43" s="773"/>
      <c r="FD43" s="773"/>
      <c r="FE43" s="773"/>
      <c r="FF43" s="774"/>
      <c r="FG43" s="863"/>
      <c r="FH43" s="773"/>
      <c r="FI43" s="773"/>
      <c r="FJ43" s="773"/>
      <c r="FK43" s="913"/>
      <c r="FL43" s="210"/>
      <c r="FM43" s="688">
        <v>1</v>
      </c>
      <c r="FN43" s="926"/>
      <c r="FO43" s="688">
        <v>1</v>
      </c>
      <c r="FP43" s="43"/>
      <c r="FQ43" s="43"/>
    </row>
    <row r="44" spans="1:173" s="13" customFormat="1" ht="22.5" customHeight="1" outlineLevel="2">
      <c r="A44" s="1031">
        <v>37</v>
      </c>
      <c r="B44" s="166"/>
      <c r="C44" s="494"/>
      <c r="D44" s="664" t="s">
        <v>517</v>
      </c>
      <c r="E44" s="688" t="s">
        <v>549</v>
      </c>
      <c r="F44" s="663" t="s">
        <v>357</v>
      </c>
      <c r="G44" s="167"/>
      <c r="H44" s="165"/>
      <c r="I44" s="662">
        <v>1991</v>
      </c>
      <c r="J44" s="167" t="str">
        <f t="shared" si="29"/>
        <v>平3</v>
      </c>
      <c r="K44" s="665">
        <f t="shared" si="4"/>
        <v>29</v>
      </c>
      <c r="L44" s="698">
        <v>603.79999999999995</v>
      </c>
      <c r="M44" s="694" t="s">
        <v>605</v>
      </c>
      <c r="N44" s="68"/>
      <c r="O44" s="168"/>
      <c r="P44" s="168"/>
      <c r="Q44" s="169"/>
      <c r="R44" s="461" t="e">
        <f t="shared" si="30"/>
        <v>#DIV/0!</v>
      </c>
      <c r="S44" s="461" t="e">
        <f t="shared" si="31"/>
        <v>#DIV/0!</v>
      </c>
      <c r="T44" s="462" t="e">
        <f t="shared" si="32"/>
        <v>#DIV/0!</v>
      </c>
      <c r="U44" s="68"/>
      <c r="V44" s="68"/>
      <c r="W44" s="68"/>
      <c r="X44" s="68"/>
      <c r="Y44" s="68"/>
      <c r="Z44" s="79" t="str">
        <f t="shared" si="33"/>
        <v>4: 500㎡以上</v>
      </c>
      <c r="AA44" s="69"/>
      <c r="AB44" s="69" t="str">
        <f t="shared" si="34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35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56"/>
        <v>24</v>
      </c>
      <c r="AZ44" s="68"/>
      <c r="BA44" s="68">
        <f t="shared" si="36"/>
        <v>24</v>
      </c>
      <c r="BB44" s="69" t="e">
        <f>#REF!/10</f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57"/>
        <v/>
      </c>
      <c r="BK44" s="661" t="s">
        <v>605</v>
      </c>
      <c r="BL44" s="661">
        <v>2</v>
      </c>
      <c r="BM44" s="441"/>
      <c r="BN44" s="1023"/>
      <c r="BO44" s="694" t="s">
        <v>1</v>
      </c>
      <c r="BP44" s="694" t="s">
        <v>1</v>
      </c>
      <c r="BQ44" s="694" t="s">
        <v>2</v>
      </c>
      <c r="BR44" s="694" t="s">
        <v>1</v>
      </c>
      <c r="BS44" s="694" t="s">
        <v>1</v>
      </c>
      <c r="BT44" s="694" t="s">
        <v>1</v>
      </c>
      <c r="BU44" s="694" t="s">
        <v>2</v>
      </c>
      <c r="BV44" s="693" t="s">
        <v>607</v>
      </c>
      <c r="BW44" s="441"/>
      <c r="BX44" s="695"/>
      <c r="BY44" s="696"/>
      <c r="BZ44" s="500">
        <v>5019500</v>
      </c>
      <c r="CA44" s="192">
        <v>1</v>
      </c>
      <c r="CB44" s="177">
        <v>1</v>
      </c>
      <c r="CC44" s="178" t="str">
        <f t="shared" si="54"/>
        <v/>
      </c>
      <c r="CD44" s="176" t="str">
        <f t="shared" si="13"/>
        <v/>
      </c>
      <c r="CE44" s="179"/>
      <c r="CF44" s="106" t="str">
        <f t="shared" si="14"/>
        <v/>
      </c>
      <c r="CG44" s="75" t="s">
        <v>387</v>
      </c>
      <c r="CH44" s="180" t="str">
        <f t="shared" si="15"/>
        <v/>
      </c>
      <c r="CI44" s="75">
        <v>1</v>
      </c>
      <c r="CJ44" s="181" t="str">
        <f t="shared" si="37"/>
        <v/>
      </c>
      <c r="CK44" s="107" t="e">
        <v>#N/A</v>
      </c>
      <c r="CL44" s="75" t="e">
        <v>#N/A</v>
      </c>
      <c r="CM44" s="180" t="e">
        <f t="shared" si="38"/>
        <v>#N/A</v>
      </c>
      <c r="CN44" s="75">
        <v>1</v>
      </c>
      <c r="CO44" s="181" t="e">
        <f t="shared" si="39"/>
        <v>#N/A</v>
      </c>
      <c r="CP44" s="107" t="e">
        <v>#N/A</v>
      </c>
      <c r="CQ44" s="75" t="e">
        <v>#N/A</v>
      </c>
      <c r="CR44" s="180" t="e">
        <f t="shared" si="18"/>
        <v>#N/A</v>
      </c>
      <c r="CS44" s="75">
        <v>1</v>
      </c>
      <c r="CT44" s="181" t="e">
        <f t="shared" si="55"/>
        <v>#N/A</v>
      </c>
      <c r="CU44" s="107" t="e">
        <v>#N/A</v>
      </c>
      <c r="CV44" s="75" t="e">
        <v>#N/A</v>
      </c>
      <c r="CW44" s="180" t="e">
        <f t="shared" si="41"/>
        <v>#N/A</v>
      </c>
      <c r="CX44" s="75">
        <v>1</v>
      </c>
      <c r="CY44" s="182" t="e">
        <f t="shared" si="42"/>
        <v>#N/A</v>
      </c>
      <c r="CZ44" s="109" t="str">
        <f t="shared" si="19"/>
        <v/>
      </c>
      <c r="DA44" s="76" t="str">
        <f t="shared" si="28"/>
        <v/>
      </c>
      <c r="DB44" s="82">
        <v>1</v>
      </c>
      <c r="DC44" s="183" t="str">
        <f t="shared" si="20"/>
        <v/>
      </c>
      <c r="DD44" s="85" t="s">
        <v>387</v>
      </c>
      <c r="DE44" s="184" t="str">
        <f t="shared" si="43"/>
        <v/>
      </c>
      <c r="DF44" s="77">
        <v>3</v>
      </c>
      <c r="DG44" s="185" t="str">
        <f t="shared" si="44"/>
        <v/>
      </c>
      <c r="DH44" s="78" t="str">
        <f t="shared" si="45"/>
        <v/>
      </c>
      <c r="DI44" s="75" t="s">
        <v>387</v>
      </c>
      <c r="DJ44" s="180" t="str">
        <f t="shared" si="46"/>
        <v/>
      </c>
      <c r="DK44" s="75">
        <v>1</v>
      </c>
      <c r="DL44" s="181" t="str">
        <f t="shared" si="47"/>
        <v/>
      </c>
      <c r="DM44" s="78" t="str">
        <f t="shared" si="48"/>
        <v/>
      </c>
      <c r="DN44" s="75" t="s">
        <v>387</v>
      </c>
      <c r="DO44" s="180" t="str">
        <f t="shared" si="49"/>
        <v/>
      </c>
      <c r="DP44" s="75">
        <v>1</v>
      </c>
      <c r="DQ44" s="181" t="str">
        <f t="shared" si="50"/>
        <v/>
      </c>
      <c r="DR44" s="78" t="str">
        <f t="shared" si="51"/>
        <v/>
      </c>
      <c r="DS44" s="75" t="s">
        <v>387</v>
      </c>
      <c r="DT44" s="180" t="str">
        <f t="shared" si="52"/>
        <v/>
      </c>
      <c r="DU44" s="75">
        <v>1</v>
      </c>
      <c r="DV44" s="154" t="str">
        <f t="shared" si="53"/>
        <v/>
      </c>
      <c r="DW44" s="506"/>
      <c r="DX44" s="812"/>
      <c r="DY44" s="808"/>
      <c r="DZ44" s="808"/>
      <c r="EA44" s="816"/>
      <c r="EB44" s="845"/>
      <c r="EC44" s="744"/>
      <c r="ED44" s="745"/>
      <c r="EE44" s="775" t="s">
        <v>629</v>
      </c>
      <c r="EF44" s="776"/>
      <c r="EG44" s="777"/>
      <c r="EH44" s="883"/>
      <c r="EI44" s="776"/>
      <c r="EJ44" s="776"/>
      <c r="EK44" s="763"/>
      <c r="EL44" s="764"/>
      <c r="EM44" s="878"/>
      <c r="EN44" s="763"/>
      <c r="EO44" s="763"/>
      <c r="EP44" s="763"/>
      <c r="EQ44" s="764"/>
      <c r="ER44" s="878"/>
      <c r="ES44" s="763"/>
      <c r="ET44" s="763"/>
      <c r="EU44" s="763"/>
      <c r="EV44" s="764"/>
      <c r="EW44" s="878"/>
      <c r="EX44" s="763"/>
      <c r="EY44" s="763"/>
      <c r="EZ44" s="763"/>
      <c r="FA44" s="764"/>
      <c r="FB44" s="878"/>
      <c r="FC44" s="763"/>
      <c r="FD44" s="763"/>
      <c r="FE44" s="763"/>
      <c r="FF44" s="764"/>
      <c r="FG44" s="860"/>
      <c r="FH44" s="763"/>
      <c r="FI44" s="763"/>
      <c r="FJ44" s="763"/>
      <c r="FK44" s="908"/>
      <c r="FL44" s="210"/>
      <c r="FM44" s="688">
        <v>1</v>
      </c>
      <c r="FN44" s="688">
        <v>1</v>
      </c>
      <c r="FO44" s="688">
        <v>1</v>
      </c>
      <c r="FP44" s="43"/>
      <c r="FQ44" s="43"/>
    </row>
    <row r="45" spans="1:173" s="13" customFormat="1" ht="22.5" customHeight="1" outlineLevel="2">
      <c r="A45" s="1031">
        <v>38</v>
      </c>
      <c r="B45" s="166"/>
      <c r="C45" s="494"/>
      <c r="D45" s="664" t="s">
        <v>517</v>
      </c>
      <c r="E45" s="688" t="s">
        <v>550</v>
      </c>
      <c r="F45" s="663" t="s">
        <v>357</v>
      </c>
      <c r="G45" s="167"/>
      <c r="H45" s="165"/>
      <c r="I45" s="662">
        <v>2010</v>
      </c>
      <c r="J45" s="167" t="str">
        <f t="shared" si="29"/>
        <v>平22</v>
      </c>
      <c r="K45" s="665">
        <f t="shared" si="4"/>
        <v>10</v>
      </c>
      <c r="L45" s="698">
        <v>405.9</v>
      </c>
      <c r="M45" s="693" t="s">
        <v>70</v>
      </c>
      <c r="N45" s="68"/>
      <c r="O45" s="168"/>
      <c r="P45" s="168"/>
      <c r="Q45" s="169"/>
      <c r="R45" s="461" t="e">
        <f t="shared" si="30"/>
        <v>#DIV/0!</v>
      </c>
      <c r="S45" s="461" t="e">
        <f t="shared" si="31"/>
        <v>#DIV/0!</v>
      </c>
      <c r="T45" s="462" t="e">
        <f t="shared" si="32"/>
        <v>#DIV/0!</v>
      </c>
      <c r="U45" s="68"/>
      <c r="V45" s="68"/>
      <c r="W45" s="68"/>
      <c r="X45" s="68"/>
      <c r="Y45" s="68"/>
      <c r="Z45" s="79" t="str">
        <f t="shared" si="33"/>
        <v>5: 200㎡以上</v>
      </c>
      <c r="AA45" s="69"/>
      <c r="AB45" s="69" t="str">
        <f t="shared" si="34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35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56"/>
        <v>5</v>
      </c>
      <c r="AZ45" s="68"/>
      <c r="BA45" s="68">
        <f t="shared" si="36"/>
        <v>5</v>
      </c>
      <c r="BB45" s="69" t="e">
        <f>#REF!/10</f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57"/>
        <v/>
      </c>
      <c r="BK45" s="663" t="s">
        <v>70</v>
      </c>
      <c r="BL45" s="663">
        <v>1</v>
      </c>
      <c r="BM45" s="441"/>
      <c r="BN45" s="1023"/>
      <c r="BO45" s="694" t="s">
        <v>607</v>
      </c>
      <c r="BP45" s="693" t="s">
        <v>0</v>
      </c>
      <c r="BQ45" s="694" t="s">
        <v>1</v>
      </c>
      <c r="BR45" s="693" t="s">
        <v>0</v>
      </c>
      <c r="BS45" s="693" t="s">
        <v>0</v>
      </c>
      <c r="BT45" s="693" t="s">
        <v>0</v>
      </c>
      <c r="BU45" s="694" t="s">
        <v>1</v>
      </c>
      <c r="BV45" s="693" t="s">
        <v>607</v>
      </c>
      <c r="BW45" s="441"/>
      <c r="BX45" s="695"/>
      <c r="BY45" s="696"/>
      <c r="BZ45" s="499"/>
      <c r="CA45" s="192">
        <v>1</v>
      </c>
      <c r="CB45" s="177">
        <v>1</v>
      </c>
      <c r="CC45" s="178" t="str">
        <f t="shared" si="54"/>
        <v/>
      </c>
      <c r="CD45" s="176" t="str">
        <f t="shared" si="13"/>
        <v/>
      </c>
      <c r="CE45" s="179"/>
      <c r="CF45" s="106" t="str">
        <f t="shared" si="14"/>
        <v/>
      </c>
      <c r="CG45" s="75" t="s">
        <v>387</v>
      </c>
      <c r="CH45" s="180" t="str">
        <f t="shared" si="15"/>
        <v/>
      </c>
      <c r="CI45" s="75">
        <v>1</v>
      </c>
      <c r="CJ45" s="181" t="str">
        <f t="shared" si="37"/>
        <v/>
      </c>
      <c r="CK45" s="107" t="e">
        <v>#N/A</v>
      </c>
      <c r="CL45" s="75" t="e">
        <v>#N/A</v>
      </c>
      <c r="CM45" s="180" t="e">
        <f t="shared" si="38"/>
        <v>#N/A</v>
      </c>
      <c r="CN45" s="75">
        <v>1</v>
      </c>
      <c r="CO45" s="181" t="e">
        <f t="shared" si="39"/>
        <v>#N/A</v>
      </c>
      <c r="CP45" s="107" t="e">
        <v>#N/A</v>
      </c>
      <c r="CQ45" s="75" t="e">
        <v>#N/A</v>
      </c>
      <c r="CR45" s="180" t="e">
        <f t="shared" si="18"/>
        <v>#N/A</v>
      </c>
      <c r="CS45" s="75">
        <v>1</v>
      </c>
      <c r="CT45" s="181" t="e">
        <f t="shared" si="55"/>
        <v>#N/A</v>
      </c>
      <c r="CU45" s="107" t="e">
        <v>#N/A</v>
      </c>
      <c r="CV45" s="75" t="e">
        <v>#N/A</v>
      </c>
      <c r="CW45" s="180" t="e">
        <f t="shared" si="41"/>
        <v>#N/A</v>
      </c>
      <c r="CX45" s="75">
        <v>1</v>
      </c>
      <c r="CY45" s="182" t="e">
        <f t="shared" si="42"/>
        <v>#N/A</v>
      </c>
      <c r="CZ45" s="109" t="str">
        <f t="shared" si="19"/>
        <v/>
      </c>
      <c r="DA45" s="76" t="str">
        <f t="shared" si="28"/>
        <v/>
      </c>
      <c r="DB45" s="82">
        <v>1</v>
      </c>
      <c r="DC45" s="183" t="str">
        <f t="shared" si="20"/>
        <v/>
      </c>
      <c r="DD45" s="85" t="s">
        <v>387</v>
      </c>
      <c r="DE45" s="184" t="str">
        <f t="shared" si="43"/>
        <v/>
      </c>
      <c r="DF45" s="77">
        <v>3</v>
      </c>
      <c r="DG45" s="185" t="str">
        <f t="shared" si="44"/>
        <v/>
      </c>
      <c r="DH45" s="78" t="str">
        <f t="shared" si="45"/>
        <v/>
      </c>
      <c r="DI45" s="75" t="s">
        <v>387</v>
      </c>
      <c r="DJ45" s="180" t="str">
        <f t="shared" si="46"/>
        <v/>
      </c>
      <c r="DK45" s="75">
        <v>1</v>
      </c>
      <c r="DL45" s="181" t="str">
        <f t="shared" si="47"/>
        <v/>
      </c>
      <c r="DM45" s="78" t="str">
        <f t="shared" si="48"/>
        <v/>
      </c>
      <c r="DN45" s="75" t="s">
        <v>387</v>
      </c>
      <c r="DO45" s="180" t="str">
        <f t="shared" si="49"/>
        <v/>
      </c>
      <c r="DP45" s="75">
        <v>1</v>
      </c>
      <c r="DQ45" s="181" t="str">
        <f t="shared" si="50"/>
        <v/>
      </c>
      <c r="DR45" s="78" t="str">
        <f t="shared" si="51"/>
        <v/>
      </c>
      <c r="DS45" s="75" t="s">
        <v>387</v>
      </c>
      <c r="DT45" s="180" t="str">
        <f t="shared" si="52"/>
        <v/>
      </c>
      <c r="DU45" s="75">
        <v>1</v>
      </c>
      <c r="DV45" s="154" t="str">
        <f t="shared" si="53"/>
        <v/>
      </c>
      <c r="DW45" s="506"/>
      <c r="DX45" s="812"/>
      <c r="DY45" s="808"/>
      <c r="DZ45" s="808"/>
      <c r="EA45" s="816"/>
      <c r="EB45" s="845"/>
      <c r="EC45" s="744"/>
      <c r="ED45" s="745"/>
      <c r="EE45" s="778"/>
      <c r="EF45" s="779"/>
      <c r="EG45" s="771"/>
      <c r="EH45" s="765"/>
      <c r="EI45" s="779"/>
      <c r="EJ45" s="775" t="s">
        <v>629</v>
      </c>
      <c r="EK45" s="763"/>
      <c r="EL45" s="764"/>
      <c r="EM45" s="878"/>
      <c r="EN45" s="763"/>
      <c r="EO45" s="763"/>
      <c r="EP45" s="763"/>
      <c r="EQ45" s="764"/>
      <c r="ER45" s="878"/>
      <c r="ES45" s="763"/>
      <c r="ET45" s="763"/>
      <c r="EU45" s="763"/>
      <c r="EV45" s="764"/>
      <c r="EW45" s="878"/>
      <c r="EX45" s="763"/>
      <c r="EY45" s="763"/>
      <c r="EZ45" s="763"/>
      <c r="FA45" s="764"/>
      <c r="FB45" s="878"/>
      <c r="FC45" s="763"/>
      <c r="FD45" s="763"/>
      <c r="FE45" s="763"/>
      <c r="FF45" s="764"/>
      <c r="FG45" s="860"/>
      <c r="FH45" s="763"/>
      <c r="FI45" s="763"/>
      <c r="FJ45" s="763"/>
      <c r="FK45" s="908"/>
      <c r="FL45" s="210"/>
      <c r="FM45" s="688">
        <v>1</v>
      </c>
      <c r="FN45" s="688">
        <v>1</v>
      </c>
      <c r="FO45" s="688">
        <v>1</v>
      </c>
      <c r="FP45" s="43"/>
      <c r="FQ45" s="43"/>
    </row>
    <row r="46" spans="1:173" s="13" customFormat="1" ht="22.5" customHeight="1" outlineLevel="2">
      <c r="A46" s="1031">
        <v>39</v>
      </c>
      <c r="B46" s="166"/>
      <c r="C46" s="494"/>
      <c r="D46" s="664" t="s">
        <v>517</v>
      </c>
      <c r="E46" s="688" t="s">
        <v>162</v>
      </c>
      <c r="F46" s="663" t="s">
        <v>355</v>
      </c>
      <c r="G46" s="167"/>
      <c r="H46" s="165"/>
      <c r="I46" s="662">
        <v>1990</v>
      </c>
      <c r="J46" s="167" t="str">
        <f t="shared" si="29"/>
        <v>平2</v>
      </c>
      <c r="K46" s="665">
        <f t="shared" si="4"/>
        <v>30</v>
      </c>
      <c r="L46" s="698">
        <v>455</v>
      </c>
      <c r="M46" s="693" t="s">
        <v>91</v>
      </c>
      <c r="N46" s="68"/>
      <c r="O46" s="168"/>
      <c r="P46" s="168"/>
      <c r="Q46" s="169"/>
      <c r="R46" s="461" t="e">
        <f t="shared" si="30"/>
        <v>#DIV/0!</v>
      </c>
      <c r="S46" s="461" t="e">
        <f t="shared" si="31"/>
        <v>#DIV/0!</v>
      </c>
      <c r="T46" s="462" t="e">
        <f t="shared" si="32"/>
        <v>#DIV/0!</v>
      </c>
      <c r="U46" s="68"/>
      <c r="V46" s="68"/>
      <c r="W46" s="68"/>
      <c r="X46" s="68"/>
      <c r="Y46" s="68"/>
      <c r="Z46" s="79" t="str">
        <f t="shared" si="33"/>
        <v>5: 200㎡以上</v>
      </c>
      <c r="AA46" s="69"/>
      <c r="AB46" s="69" t="str">
        <f t="shared" si="34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35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56"/>
        <v>25</v>
      </c>
      <c r="AZ46" s="68"/>
      <c r="BA46" s="68">
        <f t="shared" si="36"/>
        <v>25</v>
      </c>
      <c r="BB46" s="69" t="e">
        <f>#REF!/10</f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57"/>
        <v/>
      </c>
      <c r="BK46" s="663" t="s">
        <v>91</v>
      </c>
      <c r="BL46" s="663">
        <v>1</v>
      </c>
      <c r="BM46" s="441"/>
      <c r="BN46" s="1023"/>
      <c r="BO46" s="694" t="s">
        <v>615</v>
      </c>
      <c r="BP46" s="694" t="s">
        <v>2</v>
      </c>
      <c r="BQ46" s="694" t="s">
        <v>2</v>
      </c>
      <c r="BR46" s="693" t="s">
        <v>1</v>
      </c>
      <c r="BS46" s="694" t="s">
        <v>1</v>
      </c>
      <c r="BT46" s="694" t="s">
        <v>1</v>
      </c>
      <c r="BU46" s="694" t="s">
        <v>0</v>
      </c>
      <c r="BV46" s="693" t="s">
        <v>607</v>
      </c>
      <c r="BW46" s="441"/>
      <c r="BX46" s="695"/>
      <c r="BY46" s="696"/>
      <c r="BZ46" s="499"/>
      <c r="CA46" s="192">
        <v>1</v>
      </c>
      <c r="CB46" s="177">
        <v>1</v>
      </c>
      <c r="CC46" s="178" t="str">
        <f t="shared" si="54"/>
        <v/>
      </c>
      <c r="CD46" s="176" t="str">
        <f t="shared" si="13"/>
        <v/>
      </c>
      <c r="CE46" s="179"/>
      <c r="CF46" s="106" t="str">
        <f t="shared" si="14"/>
        <v/>
      </c>
      <c r="CG46" s="75" t="s">
        <v>387</v>
      </c>
      <c r="CH46" s="180" t="str">
        <f t="shared" si="15"/>
        <v/>
      </c>
      <c r="CI46" s="75">
        <v>2</v>
      </c>
      <c r="CJ46" s="181" t="str">
        <f t="shared" si="37"/>
        <v/>
      </c>
      <c r="CK46" s="107" t="e">
        <v>#N/A</v>
      </c>
      <c r="CL46" s="75" t="e">
        <v>#N/A</v>
      </c>
      <c r="CM46" s="180" t="e">
        <f t="shared" si="38"/>
        <v>#N/A</v>
      </c>
      <c r="CN46" s="75">
        <v>1</v>
      </c>
      <c r="CO46" s="181" t="e">
        <f t="shared" si="39"/>
        <v>#N/A</v>
      </c>
      <c r="CP46" s="107" t="e">
        <v>#N/A</v>
      </c>
      <c r="CQ46" s="75" t="e">
        <v>#N/A</v>
      </c>
      <c r="CR46" s="180" t="e">
        <f t="shared" si="18"/>
        <v>#N/A</v>
      </c>
      <c r="CS46" s="75">
        <v>1</v>
      </c>
      <c r="CT46" s="181" t="e">
        <f t="shared" si="55"/>
        <v>#N/A</v>
      </c>
      <c r="CU46" s="107" t="e">
        <v>#N/A</v>
      </c>
      <c r="CV46" s="75" t="e">
        <v>#N/A</v>
      </c>
      <c r="CW46" s="180" t="e">
        <f t="shared" si="41"/>
        <v>#N/A</v>
      </c>
      <c r="CX46" s="75">
        <v>1</v>
      </c>
      <c r="CY46" s="182" t="e">
        <f t="shared" si="42"/>
        <v>#N/A</v>
      </c>
      <c r="CZ46" s="109" t="str">
        <f t="shared" si="19"/>
        <v/>
      </c>
      <c r="DA46" s="76" t="str">
        <f t="shared" si="28"/>
        <v/>
      </c>
      <c r="DB46" s="82">
        <v>1</v>
      </c>
      <c r="DC46" s="183" t="str">
        <f t="shared" si="20"/>
        <v/>
      </c>
      <c r="DD46" s="85" t="s">
        <v>387</v>
      </c>
      <c r="DE46" s="184" t="str">
        <f t="shared" si="43"/>
        <v/>
      </c>
      <c r="DF46" s="77">
        <v>3</v>
      </c>
      <c r="DG46" s="185" t="str">
        <f t="shared" si="44"/>
        <v/>
      </c>
      <c r="DH46" s="78" t="str">
        <f t="shared" si="45"/>
        <v/>
      </c>
      <c r="DI46" s="75" t="s">
        <v>387</v>
      </c>
      <c r="DJ46" s="180" t="str">
        <f t="shared" si="46"/>
        <v/>
      </c>
      <c r="DK46" s="75">
        <v>1</v>
      </c>
      <c r="DL46" s="181" t="str">
        <f t="shared" si="47"/>
        <v/>
      </c>
      <c r="DM46" s="78" t="str">
        <f t="shared" si="48"/>
        <v/>
      </c>
      <c r="DN46" s="75" t="s">
        <v>387</v>
      </c>
      <c r="DO46" s="180" t="str">
        <f t="shared" si="49"/>
        <v/>
      </c>
      <c r="DP46" s="75">
        <v>1</v>
      </c>
      <c r="DQ46" s="181" t="str">
        <f t="shared" si="50"/>
        <v/>
      </c>
      <c r="DR46" s="78" t="str">
        <f t="shared" si="51"/>
        <v/>
      </c>
      <c r="DS46" s="75" t="s">
        <v>387</v>
      </c>
      <c r="DT46" s="180" t="str">
        <f t="shared" si="52"/>
        <v/>
      </c>
      <c r="DU46" s="75">
        <v>1</v>
      </c>
      <c r="DV46" s="154" t="str">
        <f t="shared" si="53"/>
        <v/>
      </c>
      <c r="DW46" s="506"/>
      <c r="DX46" s="812"/>
      <c r="DY46" s="808"/>
      <c r="DZ46" s="808"/>
      <c r="EA46" s="816"/>
      <c r="EB46" s="845"/>
      <c r="EC46" s="744"/>
      <c r="ED46" s="745"/>
      <c r="EE46" s="775" t="s">
        <v>629</v>
      </c>
      <c r="EF46" s="763"/>
      <c r="EG46" s="764"/>
      <c r="EH46" s="878"/>
      <c r="EI46" s="763"/>
      <c r="EJ46" s="763"/>
      <c r="EK46" s="763"/>
      <c r="EL46" s="764"/>
      <c r="EM46" s="878"/>
      <c r="EN46" s="763"/>
      <c r="EO46" s="763"/>
      <c r="EP46" s="763"/>
      <c r="EQ46" s="764"/>
      <c r="ER46" s="878"/>
      <c r="ES46" s="763"/>
      <c r="ET46" s="763"/>
      <c r="EU46" s="763"/>
      <c r="EV46" s="764"/>
      <c r="EW46" s="878"/>
      <c r="EX46" s="763"/>
      <c r="EY46" s="763"/>
      <c r="EZ46" s="763"/>
      <c r="FA46" s="764"/>
      <c r="FB46" s="878"/>
      <c r="FC46" s="763"/>
      <c r="FD46" s="763"/>
      <c r="FE46" s="763"/>
      <c r="FF46" s="764"/>
      <c r="FG46" s="860"/>
      <c r="FH46" s="763"/>
      <c r="FI46" s="763"/>
      <c r="FJ46" s="763"/>
      <c r="FK46" s="908"/>
      <c r="FL46" s="210"/>
      <c r="FM46" s="688">
        <v>1</v>
      </c>
      <c r="FN46" s="688">
        <v>1</v>
      </c>
      <c r="FO46" s="688">
        <v>1</v>
      </c>
      <c r="FP46" s="43"/>
      <c r="FQ46" s="43"/>
    </row>
    <row r="47" spans="1:173" s="13" customFormat="1" ht="22.5" customHeight="1" outlineLevel="2">
      <c r="A47" s="1031">
        <v>40</v>
      </c>
      <c r="B47" s="166"/>
      <c r="C47" s="494"/>
      <c r="D47" s="664" t="s">
        <v>517</v>
      </c>
      <c r="E47" s="688" t="s">
        <v>551</v>
      </c>
      <c r="F47" s="661" t="s">
        <v>600</v>
      </c>
      <c r="G47" s="167"/>
      <c r="H47" s="165"/>
      <c r="I47" s="662">
        <v>1991</v>
      </c>
      <c r="J47" s="167" t="str">
        <f t="shared" si="29"/>
        <v>平3</v>
      </c>
      <c r="K47" s="665">
        <f t="shared" si="4"/>
        <v>29</v>
      </c>
      <c r="L47" s="697">
        <v>454.8</v>
      </c>
      <c r="M47" s="693" t="s">
        <v>606</v>
      </c>
      <c r="N47" s="68"/>
      <c r="O47" s="168"/>
      <c r="P47" s="168"/>
      <c r="Q47" s="169"/>
      <c r="R47" s="461" t="e">
        <f t="shared" si="30"/>
        <v>#DIV/0!</v>
      </c>
      <c r="S47" s="461" t="e">
        <f t="shared" si="31"/>
        <v>#DIV/0!</v>
      </c>
      <c r="T47" s="462" t="e">
        <f t="shared" si="32"/>
        <v>#DIV/0!</v>
      </c>
      <c r="U47" s="68"/>
      <c r="V47" s="68"/>
      <c r="W47" s="68"/>
      <c r="X47" s="68"/>
      <c r="Y47" s="68"/>
      <c r="Z47" s="79" t="str">
        <f t="shared" si="33"/>
        <v>5: 200㎡以上</v>
      </c>
      <c r="AA47" s="69"/>
      <c r="AB47" s="69" t="str">
        <f t="shared" si="34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35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>
        <f t="shared" si="56"/>
        <v>24</v>
      </c>
      <c r="AZ47" s="68"/>
      <c r="BA47" s="68">
        <f t="shared" si="36"/>
        <v>24</v>
      </c>
      <c r="BB47" s="69" t="e">
        <f>#REF!/10</f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57"/>
        <v/>
      </c>
      <c r="BK47" s="663" t="s">
        <v>606</v>
      </c>
      <c r="BL47" s="663">
        <v>2</v>
      </c>
      <c r="BM47" s="441"/>
      <c r="BN47" s="1023"/>
      <c r="BO47" s="694" t="s">
        <v>1</v>
      </c>
      <c r="BP47" s="694" t="s">
        <v>1</v>
      </c>
      <c r="BQ47" s="694" t="s">
        <v>1</v>
      </c>
      <c r="BR47" s="693" t="s">
        <v>3</v>
      </c>
      <c r="BS47" s="694" t="s">
        <v>1</v>
      </c>
      <c r="BT47" s="694" t="s">
        <v>1</v>
      </c>
      <c r="BU47" s="694" t="s">
        <v>2</v>
      </c>
      <c r="BV47" s="693" t="s">
        <v>607</v>
      </c>
      <c r="BW47" s="441"/>
      <c r="BX47" s="695"/>
      <c r="BY47" s="696"/>
      <c r="BZ47" s="499"/>
      <c r="CA47" s="192">
        <v>1</v>
      </c>
      <c r="CB47" s="177">
        <v>1</v>
      </c>
      <c r="CC47" s="178" t="str">
        <f t="shared" si="54"/>
        <v/>
      </c>
      <c r="CD47" s="176" t="str">
        <f t="shared" si="13"/>
        <v/>
      </c>
      <c r="CE47" s="179"/>
      <c r="CF47" s="106" t="str">
        <f t="shared" si="14"/>
        <v/>
      </c>
      <c r="CG47" s="75" t="s">
        <v>387</v>
      </c>
      <c r="CH47" s="180" t="str">
        <f t="shared" si="15"/>
        <v/>
      </c>
      <c r="CI47" s="75">
        <v>1</v>
      </c>
      <c r="CJ47" s="181" t="str">
        <f t="shared" si="37"/>
        <v/>
      </c>
      <c r="CK47" s="107" t="e">
        <v>#N/A</v>
      </c>
      <c r="CL47" s="75" t="e">
        <v>#N/A</v>
      </c>
      <c r="CM47" s="180" t="e">
        <f t="shared" si="38"/>
        <v>#N/A</v>
      </c>
      <c r="CN47" s="75">
        <v>1</v>
      </c>
      <c r="CO47" s="181" t="e">
        <f t="shared" si="39"/>
        <v>#N/A</v>
      </c>
      <c r="CP47" s="107" t="e">
        <v>#N/A</v>
      </c>
      <c r="CQ47" s="75" t="e">
        <v>#N/A</v>
      </c>
      <c r="CR47" s="180" t="e">
        <f t="shared" si="18"/>
        <v>#N/A</v>
      </c>
      <c r="CS47" s="75">
        <v>1</v>
      </c>
      <c r="CT47" s="181" t="e">
        <f t="shared" si="55"/>
        <v>#N/A</v>
      </c>
      <c r="CU47" s="107" t="e">
        <v>#N/A</v>
      </c>
      <c r="CV47" s="75" t="e">
        <v>#N/A</v>
      </c>
      <c r="CW47" s="180" t="e">
        <f t="shared" si="41"/>
        <v>#N/A</v>
      </c>
      <c r="CX47" s="75">
        <v>1</v>
      </c>
      <c r="CY47" s="182" t="e">
        <f t="shared" si="42"/>
        <v>#N/A</v>
      </c>
      <c r="CZ47" s="109" t="str">
        <f t="shared" si="19"/>
        <v/>
      </c>
      <c r="DA47" s="76" t="str">
        <f t="shared" si="28"/>
        <v/>
      </c>
      <c r="DB47" s="82">
        <v>1</v>
      </c>
      <c r="DC47" s="183" t="str">
        <f t="shared" si="20"/>
        <v/>
      </c>
      <c r="DD47" s="85" t="s">
        <v>387</v>
      </c>
      <c r="DE47" s="184" t="str">
        <f t="shared" si="43"/>
        <v/>
      </c>
      <c r="DF47" s="77">
        <v>3</v>
      </c>
      <c r="DG47" s="185" t="str">
        <f t="shared" si="44"/>
        <v/>
      </c>
      <c r="DH47" s="78" t="str">
        <f t="shared" si="45"/>
        <v/>
      </c>
      <c r="DI47" s="75" t="s">
        <v>387</v>
      </c>
      <c r="DJ47" s="180" t="str">
        <f t="shared" si="46"/>
        <v/>
      </c>
      <c r="DK47" s="75">
        <v>1</v>
      </c>
      <c r="DL47" s="181" t="str">
        <f t="shared" si="47"/>
        <v/>
      </c>
      <c r="DM47" s="78" t="str">
        <f t="shared" si="48"/>
        <v/>
      </c>
      <c r="DN47" s="75" t="s">
        <v>387</v>
      </c>
      <c r="DO47" s="180" t="str">
        <f t="shared" si="49"/>
        <v/>
      </c>
      <c r="DP47" s="75">
        <v>1</v>
      </c>
      <c r="DQ47" s="181" t="str">
        <f t="shared" si="50"/>
        <v/>
      </c>
      <c r="DR47" s="78" t="str">
        <f t="shared" si="51"/>
        <v/>
      </c>
      <c r="DS47" s="75" t="s">
        <v>387</v>
      </c>
      <c r="DT47" s="180" t="str">
        <f t="shared" si="52"/>
        <v/>
      </c>
      <c r="DU47" s="75">
        <v>1</v>
      </c>
      <c r="DV47" s="154" t="str">
        <f t="shared" si="53"/>
        <v/>
      </c>
      <c r="DW47" s="506"/>
      <c r="DX47" s="812"/>
      <c r="DY47" s="808"/>
      <c r="DZ47" s="808"/>
      <c r="EA47" s="816"/>
      <c r="EB47" s="845"/>
      <c r="EC47" s="744"/>
      <c r="ED47" s="745"/>
      <c r="EE47" s="775" t="s">
        <v>629</v>
      </c>
      <c r="EF47" s="763"/>
      <c r="EG47" s="764"/>
      <c r="EH47" s="878"/>
      <c r="EI47" s="763"/>
      <c r="EJ47" s="763"/>
      <c r="EK47" s="763"/>
      <c r="EL47" s="764"/>
      <c r="EM47" s="878"/>
      <c r="EN47" s="763"/>
      <c r="EO47" s="763"/>
      <c r="EP47" s="763"/>
      <c r="EQ47" s="764"/>
      <c r="ER47" s="878"/>
      <c r="ES47" s="763"/>
      <c r="ET47" s="763"/>
      <c r="EU47" s="763"/>
      <c r="EV47" s="764"/>
      <c r="EW47" s="878"/>
      <c r="EX47" s="763"/>
      <c r="EY47" s="763"/>
      <c r="EZ47" s="763"/>
      <c r="FA47" s="764"/>
      <c r="FB47" s="878"/>
      <c r="FC47" s="763"/>
      <c r="FD47" s="763"/>
      <c r="FE47" s="763"/>
      <c r="FF47" s="764"/>
      <c r="FG47" s="860"/>
      <c r="FH47" s="763"/>
      <c r="FI47" s="763"/>
      <c r="FJ47" s="763"/>
      <c r="FK47" s="908"/>
      <c r="FL47" s="210"/>
      <c r="FM47" s="688">
        <v>1</v>
      </c>
      <c r="FN47" s="688">
        <v>1</v>
      </c>
      <c r="FO47" s="688">
        <v>1</v>
      </c>
      <c r="FP47" s="43"/>
      <c r="FQ47" s="43"/>
    </row>
    <row r="48" spans="1:173" s="13" customFormat="1" ht="22.5" customHeight="1" outlineLevel="2">
      <c r="A48" s="1031">
        <v>41</v>
      </c>
      <c r="B48" s="166"/>
      <c r="C48" s="494"/>
      <c r="D48" s="664" t="s">
        <v>517</v>
      </c>
      <c r="E48" s="688" t="s">
        <v>164</v>
      </c>
      <c r="F48" s="661" t="s">
        <v>600</v>
      </c>
      <c r="G48" s="167"/>
      <c r="H48" s="165"/>
      <c r="I48" s="662">
        <v>1992</v>
      </c>
      <c r="J48" s="167" t="str">
        <f t="shared" si="29"/>
        <v>平4</v>
      </c>
      <c r="K48" s="665">
        <f t="shared" si="4"/>
        <v>28</v>
      </c>
      <c r="L48" s="995" t="s">
        <v>607</v>
      </c>
      <c r="M48" s="694" t="s">
        <v>607</v>
      </c>
      <c r="N48" s="68"/>
      <c r="O48" s="168"/>
      <c r="P48" s="168"/>
      <c r="Q48" s="169"/>
      <c r="R48" s="461" t="str">
        <f t="shared" si="30"/>
        <v/>
      </c>
      <c r="S48" s="461" t="str">
        <f t="shared" si="31"/>
        <v/>
      </c>
      <c r="T48" s="462" t="str">
        <f t="shared" si="32"/>
        <v/>
      </c>
      <c r="U48" s="68"/>
      <c r="V48" s="68"/>
      <c r="W48" s="68"/>
      <c r="X48" s="68"/>
      <c r="Y48" s="68"/>
      <c r="Z48" s="79" t="str">
        <f t="shared" si="33"/>
        <v/>
      </c>
      <c r="AA48" s="69"/>
      <c r="AB48" s="69" t="str">
        <f t="shared" si="34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35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56"/>
        <v>23</v>
      </c>
      <c r="AZ48" s="68"/>
      <c r="BA48" s="68">
        <f t="shared" si="36"/>
        <v>23</v>
      </c>
      <c r="BB48" s="69" t="e">
        <f>#REF!/10</f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57"/>
        <v/>
      </c>
      <c r="BK48" s="661" t="s">
        <v>607</v>
      </c>
      <c r="BL48" s="694" t="s">
        <v>607</v>
      </c>
      <c r="BM48" s="441" t="s">
        <v>1</v>
      </c>
      <c r="BN48" s="441" t="s">
        <v>414</v>
      </c>
      <c r="BO48" s="663"/>
      <c r="BP48" s="663"/>
      <c r="BQ48" s="663"/>
      <c r="BR48" s="663"/>
      <c r="BS48" s="663"/>
      <c r="BT48" s="663"/>
      <c r="BU48" s="663"/>
      <c r="BV48" s="663"/>
      <c r="BW48" s="441" t="s">
        <v>1</v>
      </c>
      <c r="BX48" s="695"/>
      <c r="BY48" s="696"/>
      <c r="BZ48" s="499"/>
      <c r="CA48" s="192">
        <v>1</v>
      </c>
      <c r="CB48" s="177">
        <v>1</v>
      </c>
      <c r="CC48" s="178" t="str">
        <f t="shared" si="54"/>
        <v/>
      </c>
      <c r="CD48" s="176" t="str">
        <f t="shared" si="13"/>
        <v/>
      </c>
      <c r="CE48" s="179"/>
      <c r="CF48" s="106" t="str">
        <f t="shared" si="14"/>
        <v/>
      </c>
      <c r="CG48" s="75" t="s">
        <v>387</v>
      </c>
      <c r="CH48" s="180" t="str">
        <f t="shared" si="15"/>
        <v/>
      </c>
      <c r="CI48" s="75">
        <v>1</v>
      </c>
      <c r="CJ48" s="181" t="str">
        <f t="shared" si="37"/>
        <v/>
      </c>
      <c r="CK48" s="107" t="e">
        <v>#N/A</v>
      </c>
      <c r="CL48" s="75" t="e">
        <v>#N/A</v>
      </c>
      <c r="CM48" s="180" t="e">
        <f t="shared" si="38"/>
        <v>#N/A</v>
      </c>
      <c r="CN48" s="75">
        <v>1</v>
      </c>
      <c r="CO48" s="181" t="e">
        <f t="shared" si="39"/>
        <v>#N/A</v>
      </c>
      <c r="CP48" s="107" t="e">
        <v>#N/A</v>
      </c>
      <c r="CQ48" s="75" t="e">
        <v>#N/A</v>
      </c>
      <c r="CR48" s="180" t="e">
        <f t="shared" si="18"/>
        <v>#N/A</v>
      </c>
      <c r="CS48" s="75">
        <v>1</v>
      </c>
      <c r="CT48" s="181" t="e">
        <f t="shared" si="55"/>
        <v>#N/A</v>
      </c>
      <c r="CU48" s="107" t="e">
        <v>#N/A</v>
      </c>
      <c r="CV48" s="75" t="e">
        <v>#N/A</v>
      </c>
      <c r="CW48" s="180" t="e">
        <f t="shared" si="41"/>
        <v>#N/A</v>
      </c>
      <c r="CX48" s="75">
        <v>1</v>
      </c>
      <c r="CY48" s="182" t="e">
        <f t="shared" si="42"/>
        <v>#N/A</v>
      </c>
      <c r="CZ48" s="109" t="str">
        <f t="shared" si="19"/>
        <v/>
      </c>
      <c r="DA48" s="76" t="str">
        <f t="shared" si="28"/>
        <v/>
      </c>
      <c r="DB48" s="82">
        <v>1</v>
      </c>
      <c r="DC48" s="183" t="str">
        <f t="shared" si="20"/>
        <v/>
      </c>
      <c r="DD48" s="85" t="s">
        <v>387</v>
      </c>
      <c r="DE48" s="184" t="str">
        <f t="shared" si="43"/>
        <v/>
      </c>
      <c r="DF48" s="77">
        <v>3</v>
      </c>
      <c r="DG48" s="185" t="str">
        <f t="shared" si="44"/>
        <v/>
      </c>
      <c r="DH48" s="78" t="str">
        <f t="shared" si="45"/>
        <v/>
      </c>
      <c r="DI48" s="75" t="s">
        <v>387</v>
      </c>
      <c r="DJ48" s="180" t="str">
        <f t="shared" si="46"/>
        <v/>
      </c>
      <c r="DK48" s="75">
        <v>1</v>
      </c>
      <c r="DL48" s="181" t="str">
        <f t="shared" si="47"/>
        <v/>
      </c>
      <c r="DM48" s="78" t="str">
        <f t="shared" si="48"/>
        <v/>
      </c>
      <c r="DN48" s="75" t="s">
        <v>387</v>
      </c>
      <c r="DO48" s="180" t="str">
        <f t="shared" si="49"/>
        <v/>
      </c>
      <c r="DP48" s="75">
        <v>1</v>
      </c>
      <c r="DQ48" s="181" t="str">
        <f t="shared" si="50"/>
        <v/>
      </c>
      <c r="DR48" s="78" t="str">
        <f t="shared" si="51"/>
        <v/>
      </c>
      <c r="DS48" s="75" t="s">
        <v>387</v>
      </c>
      <c r="DT48" s="180" t="str">
        <f t="shared" si="52"/>
        <v/>
      </c>
      <c r="DU48" s="75">
        <v>1</v>
      </c>
      <c r="DV48" s="154" t="str">
        <f t="shared" si="53"/>
        <v/>
      </c>
      <c r="DW48" s="506"/>
      <c r="DX48" s="812"/>
      <c r="DY48" s="808"/>
      <c r="DZ48" s="808"/>
      <c r="EA48" s="816"/>
      <c r="EB48" s="845"/>
      <c r="EC48" s="744"/>
      <c r="ED48" s="745"/>
      <c r="EE48" s="775" t="s">
        <v>629</v>
      </c>
      <c r="EF48" s="763"/>
      <c r="EG48" s="764"/>
      <c r="EH48" s="878"/>
      <c r="EI48" s="763"/>
      <c r="EJ48" s="763"/>
      <c r="EK48" s="763"/>
      <c r="EL48" s="764"/>
      <c r="EM48" s="878"/>
      <c r="EN48" s="763"/>
      <c r="EO48" s="763"/>
      <c r="EP48" s="763"/>
      <c r="EQ48" s="764"/>
      <c r="ER48" s="878"/>
      <c r="ES48" s="763"/>
      <c r="ET48" s="763"/>
      <c r="EU48" s="763"/>
      <c r="EV48" s="764"/>
      <c r="EW48" s="878"/>
      <c r="EX48" s="763"/>
      <c r="EY48" s="763"/>
      <c r="EZ48" s="763"/>
      <c r="FA48" s="764"/>
      <c r="FB48" s="878"/>
      <c r="FC48" s="763"/>
      <c r="FD48" s="763"/>
      <c r="FE48" s="763"/>
      <c r="FF48" s="764"/>
      <c r="FG48" s="860"/>
      <c r="FH48" s="763"/>
      <c r="FI48" s="763"/>
      <c r="FJ48" s="763"/>
      <c r="FK48" s="908"/>
      <c r="FL48" s="210"/>
      <c r="FM48" s="688">
        <v>1</v>
      </c>
      <c r="FN48" s="688">
        <v>1</v>
      </c>
      <c r="FO48" s="688">
        <v>1</v>
      </c>
      <c r="FP48" s="43"/>
      <c r="FQ48" s="43"/>
    </row>
    <row r="49" spans="1:173" s="13" customFormat="1" ht="22.5" customHeight="1" outlineLevel="2">
      <c r="A49" s="1031">
        <v>42</v>
      </c>
      <c r="B49" s="166"/>
      <c r="C49" s="494"/>
      <c r="D49" s="664" t="s">
        <v>517</v>
      </c>
      <c r="E49" s="688" t="s">
        <v>552</v>
      </c>
      <c r="F49" s="663" t="s">
        <v>357</v>
      </c>
      <c r="G49" s="167"/>
      <c r="H49" s="165"/>
      <c r="I49" s="662">
        <v>1997</v>
      </c>
      <c r="J49" s="167" t="str">
        <f t="shared" si="29"/>
        <v>平9</v>
      </c>
      <c r="K49" s="665">
        <f t="shared" si="4"/>
        <v>23</v>
      </c>
      <c r="L49" s="697">
        <v>2042.6</v>
      </c>
      <c r="M49" s="693" t="s">
        <v>608</v>
      </c>
      <c r="N49" s="68"/>
      <c r="O49" s="168"/>
      <c r="P49" s="168"/>
      <c r="Q49" s="169"/>
      <c r="R49" s="461" t="e">
        <f t="shared" si="30"/>
        <v>#DIV/0!</v>
      </c>
      <c r="S49" s="461" t="e">
        <f t="shared" si="31"/>
        <v>#DIV/0!</v>
      </c>
      <c r="T49" s="462" t="e">
        <f t="shared" si="32"/>
        <v>#DIV/0!</v>
      </c>
      <c r="U49" s="68"/>
      <c r="V49" s="68"/>
      <c r="W49" s="68"/>
      <c r="X49" s="68"/>
      <c r="Y49" s="68"/>
      <c r="Z49" s="79" t="str">
        <f t="shared" si="33"/>
        <v>3: 1,000㎡以上</v>
      </c>
      <c r="AA49" s="69"/>
      <c r="AB49" s="69" t="str">
        <f t="shared" si="34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35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56"/>
        <v>18</v>
      </c>
      <c r="AZ49" s="68"/>
      <c r="BA49" s="68">
        <f t="shared" si="36"/>
        <v>18</v>
      </c>
      <c r="BB49" s="69" t="e">
        <f>#REF!/10</f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57"/>
        <v/>
      </c>
      <c r="BK49" s="663" t="s">
        <v>608</v>
      </c>
      <c r="BL49" s="663">
        <v>2</v>
      </c>
      <c r="BM49" s="441" t="s">
        <v>1</v>
      </c>
      <c r="BN49" s="1023" t="s">
        <v>414</v>
      </c>
      <c r="BO49" s="694" t="s">
        <v>2</v>
      </c>
      <c r="BP49" s="694" t="s">
        <v>2</v>
      </c>
      <c r="BQ49" s="693" t="s">
        <v>2</v>
      </c>
      <c r="BR49" s="693" t="s">
        <v>1</v>
      </c>
      <c r="BS49" s="694" t="s">
        <v>1</v>
      </c>
      <c r="BT49" s="694" t="s">
        <v>1</v>
      </c>
      <c r="BU49" s="694" t="s">
        <v>2</v>
      </c>
      <c r="BV49" s="693" t="s">
        <v>607</v>
      </c>
      <c r="BW49" s="441" t="s">
        <v>3</v>
      </c>
      <c r="BX49" s="695"/>
      <c r="BY49" s="696"/>
      <c r="BZ49" s="499"/>
      <c r="CA49" s="192">
        <v>1</v>
      </c>
      <c r="CB49" s="177">
        <v>1</v>
      </c>
      <c r="CC49" s="178" t="str">
        <f t="shared" si="54"/>
        <v/>
      </c>
      <c r="CD49" s="176" t="str">
        <f t="shared" si="13"/>
        <v/>
      </c>
      <c r="CE49" s="179"/>
      <c r="CF49" s="106" t="str">
        <f t="shared" si="14"/>
        <v/>
      </c>
      <c r="CG49" s="75" t="s">
        <v>387</v>
      </c>
      <c r="CH49" s="180" t="str">
        <f t="shared" si="15"/>
        <v/>
      </c>
      <c r="CI49" s="75">
        <v>1</v>
      </c>
      <c r="CJ49" s="181" t="str">
        <f t="shared" si="37"/>
        <v/>
      </c>
      <c r="CK49" s="107" t="e">
        <v>#N/A</v>
      </c>
      <c r="CL49" s="75" t="e">
        <v>#N/A</v>
      </c>
      <c r="CM49" s="180" t="e">
        <f t="shared" si="38"/>
        <v>#N/A</v>
      </c>
      <c r="CN49" s="75">
        <v>1</v>
      </c>
      <c r="CO49" s="181" t="e">
        <f t="shared" si="39"/>
        <v>#N/A</v>
      </c>
      <c r="CP49" s="107" t="e">
        <v>#N/A</v>
      </c>
      <c r="CQ49" s="75" t="e">
        <v>#N/A</v>
      </c>
      <c r="CR49" s="180" t="e">
        <f t="shared" si="18"/>
        <v>#N/A</v>
      </c>
      <c r="CS49" s="75">
        <v>1</v>
      </c>
      <c r="CT49" s="181" t="e">
        <f t="shared" si="55"/>
        <v>#N/A</v>
      </c>
      <c r="CU49" s="107" t="e">
        <v>#N/A</v>
      </c>
      <c r="CV49" s="75" t="e">
        <v>#N/A</v>
      </c>
      <c r="CW49" s="180" t="e">
        <f t="shared" si="41"/>
        <v>#N/A</v>
      </c>
      <c r="CX49" s="75">
        <v>1</v>
      </c>
      <c r="CY49" s="182" t="e">
        <f t="shared" si="42"/>
        <v>#N/A</v>
      </c>
      <c r="CZ49" s="109" t="str">
        <f t="shared" si="19"/>
        <v/>
      </c>
      <c r="DA49" s="76" t="str">
        <f t="shared" si="28"/>
        <v/>
      </c>
      <c r="DB49" s="82">
        <v>1</v>
      </c>
      <c r="DC49" s="183" t="str">
        <f t="shared" si="20"/>
        <v/>
      </c>
      <c r="DD49" s="85" t="s">
        <v>387</v>
      </c>
      <c r="DE49" s="184" t="str">
        <f t="shared" si="43"/>
        <v/>
      </c>
      <c r="DF49" s="77">
        <v>3</v>
      </c>
      <c r="DG49" s="185" t="str">
        <f t="shared" si="44"/>
        <v/>
      </c>
      <c r="DH49" s="78" t="str">
        <f t="shared" si="45"/>
        <v/>
      </c>
      <c r="DI49" s="75" t="s">
        <v>387</v>
      </c>
      <c r="DJ49" s="180" t="str">
        <f t="shared" si="46"/>
        <v/>
      </c>
      <c r="DK49" s="75">
        <v>1</v>
      </c>
      <c r="DL49" s="181" t="str">
        <f t="shared" si="47"/>
        <v/>
      </c>
      <c r="DM49" s="78" t="str">
        <f t="shared" si="48"/>
        <v/>
      </c>
      <c r="DN49" s="75" t="s">
        <v>387</v>
      </c>
      <c r="DO49" s="180" t="str">
        <f t="shared" si="49"/>
        <v/>
      </c>
      <c r="DP49" s="75">
        <v>1</v>
      </c>
      <c r="DQ49" s="181" t="str">
        <f t="shared" si="50"/>
        <v/>
      </c>
      <c r="DR49" s="78" t="str">
        <f t="shared" si="51"/>
        <v/>
      </c>
      <c r="DS49" s="75" t="s">
        <v>387</v>
      </c>
      <c r="DT49" s="180" t="str">
        <f t="shared" si="52"/>
        <v/>
      </c>
      <c r="DU49" s="75">
        <v>1</v>
      </c>
      <c r="DV49" s="154" t="str">
        <f t="shared" si="53"/>
        <v/>
      </c>
      <c r="DW49" s="506"/>
      <c r="DX49" s="812"/>
      <c r="DY49" s="808"/>
      <c r="DZ49" s="808"/>
      <c r="EA49" s="816"/>
      <c r="EB49" s="845"/>
      <c r="EC49" s="744"/>
      <c r="ED49" s="745"/>
      <c r="EE49" s="775" t="s">
        <v>629</v>
      </c>
      <c r="EF49" s="763"/>
      <c r="EG49" s="764"/>
      <c r="EH49" s="878"/>
      <c r="EI49" s="763"/>
      <c r="EJ49" s="763"/>
      <c r="EK49" s="763"/>
      <c r="EL49" s="764"/>
      <c r="EM49" s="878"/>
      <c r="EN49" s="763"/>
      <c r="EO49" s="763"/>
      <c r="EP49" s="763"/>
      <c r="EQ49" s="764"/>
      <c r="ER49" s="878"/>
      <c r="ES49" s="763"/>
      <c r="ET49" s="763"/>
      <c r="EU49" s="763"/>
      <c r="EV49" s="764"/>
      <c r="EW49" s="878"/>
      <c r="EX49" s="763"/>
      <c r="EY49" s="763"/>
      <c r="EZ49" s="763"/>
      <c r="FA49" s="764"/>
      <c r="FB49" s="878"/>
      <c r="FC49" s="763"/>
      <c r="FD49" s="763"/>
      <c r="FE49" s="763"/>
      <c r="FF49" s="764"/>
      <c r="FG49" s="860"/>
      <c r="FH49" s="763"/>
      <c r="FI49" s="763"/>
      <c r="FJ49" s="763"/>
      <c r="FK49" s="908"/>
      <c r="FL49" s="210"/>
      <c r="FM49" s="688">
        <v>1</v>
      </c>
      <c r="FN49" s="688">
        <v>1</v>
      </c>
      <c r="FO49" s="688">
        <v>1</v>
      </c>
      <c r="FP49" s="43"/>
      <c r="FQ49" s="43"/>
    </row>
    <row r="50" spans="1:173" s="13" customFormat="1" ht="22.5" customHeight="1" outlineLevel="2">
      <c r="A50" s="1031">
        <v>43</v>
      </c>
      <c r="B50" s="166"/>
      <c r="C50" s="494"/>
      <c r="D50" s="664" t="s">
        <v>517</v>
      </c>
      <c r="E50" s="688" t="s">
        <v>553</v>
      </c>
      <c r="F50" s="663" t="s">
        <v>357</v>
      </c>
      <c r="G50" s="167"/>
      <c r="H50" s="165"/>
      <c r="I50" s="662">
        <v>2003</v>
      </c>
      <c r="J50" s="167" t="str">
        <f t="shared" si="29"/>
        <v>平15</v>
      </c>
      <c r="K50" s="665">
        <f t="shared" si="4"/>
        <v>17</v>
      </c>
      <c r="L50" s="697">
        <v>229.8</v>
      </c>
      <c r="M50" s="694" t="s">
        <v>68</v>
      </c>
      <c r="N50" s="68"/>
      <c r="O50" s="168"/>
      <c r="P50" s="168"/>
      <c r="Q50" s="169"/>
      <c r="R50" s="461" t="e">
        <f t="shared" si="30"/>
        <v>#DIV/0!</v>
      </c>
      <c r="S50" s="461" t="e">
        <f t="shared" si="31"/>
        <v>#DIV/0!</v>
      </c>
      <c r="T50" s="462" t="e">
        <f t="shared" si="32"/>
        <v>#DIV/0!</v>
      </c>
      <c r="U50" s="68"/>
      <c r="V50" s="68"/>
      <c r="W50" s="68"/>
      <c r="X50" s="68"/>
      <c r="Y50" s="68"/>
      <c r="Z50" s="79" t="str">
        <f t="shared" si="33"/>
        <v>5: 200㎡以上</v>
      </c>
      <c r="AA50" s="69"/>
      <c r="AB50" s="69" t="str">
        <f t="shared" si="34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35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56"/>
        <v>12</v>
      </c>
      <c r="AZ50" s="68"/>
      <c r="BA50" s="68">
        <f t="shared" si="36"/>
        <v>12</v>
      </c>
      <c r="BB50" s="69" t="e">
        <f>#REF!/10</f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57"/>
        <v/>
      </c>
      <c r="BK50" s="661" t="s">
        <v>68</v>
      </c>
      <c r="BL50" s="663">
        <v>2</v>
      </c>
      <c r="BM50" s="441"/>
      <c r="BN50" s="1023"/>
      <c r="BO50" s="694" t="s">
        <v>0</v>
      </c>
      <c r="BP50" s="694" t="s">
        <v>1</v>
      </c>
      <c r="BQ50" s="694" t="s">
        <v>1</v>
      </c>
      <c r="BR50" s="694" t="s">
        <v>1</v>
      </c>
      <c r="BS50" s="693" t="s">
        <v>0</v>
      </c>
      <c r="BT50" s="693" t="s">
        <v>0</v>
      </c>
      <c r="BU50" s="694" t="s">
        <v>0</v>
      </c>
      <c r="BV50" s="694" t="s">
        <v>607</v>
      </c>
      <c r="BW50" s="441"/>
      <c r="BX50" s="695"/>
      <c r="BY50" s="696"/>
      <c r="BZ50" s="499"/>
      <c r="CA50" s="192">
        <v>1</v>
      </c>
      <c r="CB50" s="177">
        <v>1</v>
      </c>
      <c r="CC50" s="178" t="str">
        <f t="shared" si="54"/>
        <v/>
      </c>
      <c r="CD50" s="176" t="str">
        <f t="shared" si="13"/>
        <v/>
      </c>
      <c r="CE50" s="179"/>
      <c r="CF50" s="106" t="str">
        <f t="shared" si="14"/>
        <v/>
      </c>
      <c r="CG50" s="75" t="s">
        <v>387</v>
      </c>
      <c r="CH50" s="180" t="str">
        <f t="shared" si="15"/>
        <v/>
      </c>
      <c r="CI50" s="75">
        <v>1</v>
      </c>
      <c r="CJ50" s="181" t="str">
        <f t="shared" si="37"/>
        <v/>
      </c>
      <c r="CK50" s="107" t="e">
        <v>#N/A</v>
      </c>
      <c r="CL50" s="75" t="e">
        <v>#N/A</v>
      </c>
      <c r="CM50" s="180" t="e">
        <f t="shared" si="38"/>
        <v>#N/A</v>
      </c>
      <c r="CN50" s="75">
        <v>1</v>
      </c>
      <c r="CO50" s="181" t="e">
        <f t="shared" si="39"/>
        <v>#N/A</v>
      </c>
      <c r="CP50" s="107" t="e">
        <v>#N/A</v>
      </c>
      <c r="CQ50" s="75" t="e">
        <v>#N/A</v>
      </c>
      <c r="CR50" s="180" t="e">
        <f t="shared" si="18"/>
        <v>#N/A</v>
      </c>
      <c r="CS50" s="75">
        <v>1</v>
      </c>
      <c r="CT50" s="181" t="e">
        <f t="shared" si="55"/>
        <v>#N/A</v>
      </c>
      <c r="CU50" s="107" t="e">
        <v>#N/A</v>
      </c>
      <c r="CV50" s="75" t="e">
        <v>#N/A</v>
      </c>
      <c r="CW50" s="180" t="e">
        <f t="shared" si="41"/>
        <v>#N/A</v>
      </c>
      <c r="CX50" s="75">
        <v>1</v>
      </c>
      <c r="CY50" s="182" t="e">
        <f t="shared" si="42"/>
        <v>#N/A</v>
      </c>
      <c r="CZ50" s="109" t="str">
        <f t="shared" si="19"/>
        <v/>
      </c>
      <c r="DA50" s="76" t="str">
        <f t="shared" si="28"/>
        <v/>
      </c>
      <c r="DB50" s="82">
        <v>1</v>
      </c>
      <c r="DC50" s="183" t="str">
        <f t="shared" si="20"/>
        <v/>
      </c>
      <c r="DD50" s="85" t="s">
        <v>387</v>
      </c>
      <c r="DE50" s="184" t="str">
        <f t="shared" si="43"/>
        <v/>
      </c>
      <c r="DF50" s="77">
        <v>3</v>
      </c>
      <c r="DG50" s="185" t="str">
        <f t="shared" si="44"/>
        <v/>
      </c>
      <c r="DH50" s="78" t="str">
        <f t="shared" si="45"/>
        <v/>
      </c>
      <c r="DI50" s="75" t="s">
        <v>387</v>
      </c>
      <c r="DJ50" s="180" t="str">
        <f t="shared" si="46"/>
        <v/>
      </c>
      <c r="DK50" s="75">
        <v>1</v>
      </c>
      <c r="DL50" s="181" t="str">
        <f t="shared" si="47"/>
        <v/>
      </c>
      <c r="DM50" s="78" t="str">
        <f t="shared" si="48"/>
        <v/>
      </c>
      <c r="DN50" s="75" t="s">
        <v>387</v>
      </c>
      <c r="DO50" s="180" t="str">
        <f t="shared" si="49"/>
        <v/>
      </c>
      <c r="DP50" s="75">
        <v>1</v>
      </c>
      <c r="DQ50" s="181" t="str">
        <f t="shared" si="50"/>
        <v/>
      </c>
      <c r="DR50" s="78" t="str">
        <f t="shared" si="51"/>
        <v/>
      </c>
      <c r="DS50" s="75" t="s">
        <v>387</v>
      </c>
      <c r="DT50" s="180" t="str">
        <f t="shared" si="52"/>
        <v/>
      </c>
      <c r="DU50" s="75">
        <v>1</v>
      </c>
      <c r="DV50" s="154" t="str">
        <f t="shared" si="53"/>
        <v/>
      </c>
      <c r="DW50" s="506"/>
      <c r="DX50" s="812"/>
      <c r="DY50" s="808"/>
      <c r="DZ50" s="808"/>
      <c r="EA50" s="816"/>
      <c r="EB50" s="845"/>
      <c r="EC50" s="744"/>
      <c r="ED50" s="745"/>
      <c r="EE50" s="775" t="s">
        <v>629</v>
      </c>
      <c r="EF50" s="763"/>
      <c r="EG50" s="764"/>
      <c r="EH50" s="878"/>
      <c r="EI50" s="763"/>
      <c r="EJ50" s="763"/>
      <c r="EK50" s="763"/>
      <c r="EL50" s="764"/>
      <c r="EM50" s="878"/>
      <c r="EN50" s="763"/>
      <c r="EO50" s="763"/>
      <c r="EP50" s="763"/>
      <c r="EQ50" s="764"/>
      <c r="ER50" s="878"/>
      <c r="ES50" s="763"/>
      <c r="ET50" s="763"/>
      <c r="EU50" s="763"/>
      <c r="EV50" s="764"/>
      <c r="EW50" s="878"/>
      <c r="EX50" s="763"/>
      <c r="EY50" s="763"/>
      <c r="EZ50" s="763"/>
      <c r="FA50" s="764"/>
      <c r="FB50" s="878"/>
      <c r="FC50" s="763"/>
      <c r="FD50" s="763"/>
      <c r="FE50" s="763"/>
      <c r="FF50" s="764"/>
      <c r="FG50" s="860"/>
      <c r="FH50" s="763"/>
      <c r="FI50" s="763"/>
      <c r="FJ50" s="763"/>
      <c r="FK50" s="908"/>
      <c r="FL50" s="210"/>
      <c r="FM50" s="688">
        <v>1</v>
      </c>
      <c r="FN50" s="688">
        <v>1</v>
      </c>
      <c r="FO50" s="688">
        <v>1</v>
      </c>
      <c r="FP50" s="43"/>
      <c r="FQ50" s="43"/>
    </row>
    <row r="51" spans="1:173" s="13" customFormat="1" ht="22.5" customHeight="1" outlineLevel="2">
      <c r="A51" s="1031">
        <v>44</v>
      </c>
      <c r="B51" s="166"/>
      <c r="C51" s="494"/>
      <c r="D51" s="664" t="s">
        <v>517</v>
      </c>
      <c r="E51" s="688" t="s">
        <v>554</v>
      </c>
      <c r="F51" s="661" t="s">
        <v>357</v>
      </c>
      <c r="G51" s="167"/>
      <c r="H51" s="165"/>
      <c r="I51" s="665">
        <v>2003</v>
      </c>
      <c r="J51" s="167" t="str">
        <f t="shared" si="29"/>
        <v>平15</v>
      </c>
      <c r="K51" s="665">
        <f t="shared" si="4"/>
        <v>17</v>
      </c>
      <c r="L51" s="697">
        <v>99.3</v>
      </c>
      <c r="M51" s="694" t="s">
        <v>91</v>
      </c>
      <c r="N51" s="68"/>
      <c r="O51" s="168"/>
      <c r="P51" s="168"/>
      <c r="Q51" s="169"/>
      <c r="R51" s="461" t="e">
        <f t="shared" si="30"/>
        <v>#DIV/0!</v>
      </c>
      <c r="S51" s="461" t="e">
        <f t="shared" si="31"/>
        <v>#DIV/0!</v>
      </c>
      <c r="T51" s="462" t="e">
        <f t="shared" si="32"/>
        <v>#DIV/0!</v>
      </c>
      <c r="U51" s="68"/>
      <c r="V51" s="68"/>
      <c r="W51" s="68"/>
      <c r="X51" s="68"/>
      <c r="Y51" s="68"/>
      <c r="Z51" s="79" t="str">
        <f t="shared" si="33"/>
        <v>7: 100㎡未満</v>
      </c>
      <c r="AA51" s="69"/>
      <c r="AB51" s="69" t="str">
        <f t="shared" si="34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35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56"/>
        <v>12</v>
      </c>
      <c r="AZ51" s="68"/>
      <c r="BA51" s="68">
        <f t="shared" si="36"/>
        <v>12</v>
      </c>
      <c r="BB51" s="69" t="e">
        <f>#REF!/10</f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57"/>
        <v/>
      </c>
      <c r="BK51" s="661" t="s">
        <v>91</v>
      </c>
      <c r="BL51" s="661">
        <v>2</v>
      </c>
      <c r="BM51" s="441"/>
      <c r="BN51" s="1023"/>
      <c r="BO51" s="694" t="s">
        <v>638</v>
      </c>
      <c r="BP51" s="694" t="s">
        <v>638</v>
      </c>
      <c r="BQ51" s="694" t="s">
        <v>638</v>
      </c>
      <c r="BR51" s="694" t="s">
        <v>638</v>
      </c>
      <c r="BS51" s="694" t="s">
        <v>638</v>
      </c>
      <c r="BT51" s="694" t="s">
        <v>638</v>
      </c>
      <c r="BU51" s="694" t="s">
        <v>638</v>
      </c>
      <c r="BV51" s="693" t="s">
        <v>607</v>
      </c>
      <c r="BW51" s="441"/>
      <c r="BX51" s="695"/>
      <c r="BY51" s="696"/>
      <c r="BZ51" s="499"/>
      <c r="CA51" s="192">
        <v>1</v>
      </c>
      <c r="CB51" s="177">
        <v>1</v>
      </c>
      <c r="CC51" s="178" t="str">
        <f t="shared" si="54"/>
        <v/>
      </c>
      <c r="CD51" s="176" t="str">
        <f t="shared" si="13"/>
        <v/>
      </c>
      <c r="CE51" s="179"/>
      <c r="CF51" s="106" t="str">
        <f t="shared" si="14"/>
        <v/>
      </c>
      <c r="CG51" s="75" t="s">
        <v>387</v>
      </c>
      <c r="CH51" s="180" t="str">
        <f t="shared" si="15"/>
        <v/>
      </c>
      <c r="CI51" s="75">
        <v>1</v>
      </c>
      <c r="CJ51" s="181" t="str">
        <f t="shared" si="37"/>
        <v/>
      </c>
      <c r="CK51" s="107" t="e">
        <v>#N/A</v>
      </c>
      <c r="CL51" s="75" t="e">
        <v>#N/A</v>
      </c>
      <c r="CM51" s="180" t="e">
        <f t="shared" si="38"/>
        <v>#N/A</v>
      </c>
      <c r="CN51" s="75">
        <v>1</v>
      </c>
      <c r="CO51" s="181" t="e">
        <f t="shared" si="39"/>
        <v>#N/A</v>
      </c>
      <c r="CP51" s="107" t="e">
        <v>#N/A</v>
      </c>
      <c r="CQ51" s="75" t="e">
        <v>#N/A</v>
      </c>
      <c r="CR51" s="180" t="e">
        <f t="shared" si="18"/>
        <v>#N/A</v>
      </c>
      <c r="CS51" s="75">
        <v>1</v>
      </c>
      <c r="CT51" s="181" t="e">
        <f t="shared" si="55"/>
        <v>#N/A</v>
      </c>
      <c r="CU51" s="107" t="e">
        <v>#N/A</v>
      </c>
      <c r="CV51" s="75" t="e">
        <v>#N/A</v>
      </c>
      <c r="CW51" s="180" t="e">
        <f t="shared" si="41"/>
        <v>#N/A</v>
      </c>
      <c r="CX51" s="75">
        <v>1</v>
      </c>
      <c r="CY51" s="182" t="e">
        <f t="shared" si="42"/>
        <v>#N/A</v>
      </c>
      <c r="CZ51" s="109" t="str">
        <f t="shared" si="19"/>
        <v/>
      </c>
      <c r="DA51" s="76" t="str">
        <f t="shared" si="28"/>
        <v/>
      </c>
      <c r="DB51" s="82">
        <v>1</v>
      </c>
      <c r="DC51" s="183" t="str">
        <f t="shared" si="20"/>
        <v/>
      </c>
      <c r="DD51" s="85" t="s">
        <v>387</v>
      </c>
      <c r="DE51" s="184" t="str">
        <f t="shared" si="43"/>
        <v/>
      </c>
      <c r="DF51" s="77">
        <v>3</v>
      </c>
      <c r="DG51" s="185" t="str">
        <f t="shared" si="44"/>
        <v/>
      </c>
      <c r="DH51" s="78" t="str">
        <f t="shared" si="45"/>
        <v/>
      </c>
      <c r="DI51" s="75" t="s">
        <v>387</v>
      </c>
      <c r="DJ51" s="180" t="str">
        <f t="shared" si="46"/>
        <v/>
      </c>
      <c r="DK51" s="75">
        <v>1</v>
      </c>
      <c r="DL51" s="181" t="str">
        <f t="shared" si="47"/>
        <v/>
      </c>
      <c r="DM51" s="78" t="str">
        <f t="shared" si="48"/>
        <v/>
      </c>
      <c r="DN51" s="75" t="s">
        <v>387</v>
      </c>
      <c r="DO51" s="180" t="str">
        <f t="shared" si="49"/>
        <v/>
      </c>
      <c r="DP51" s="75">
        <v>1</v>
      </c>
      <c r="DQ51" s="181" t="str">
        <f t="shared" si="50"/>
        <v/>
      </c>
      <c r="DR51" s="78" t="str">
        <f t="shared" si="51"/>
        <v/>
      </c>
      <c r="DS51" s="75" t="s">
        <v>387</v>
      </c>
      <c r="DT51" s="180" t="str">
        <f t="shared" si="52"/>
        <v/>
      </c>
      <c r="DU51" s="75">
        <v>1</v>
      </c>
      <c r="DV51" s="154" t="str">
        <f t="shared" si="53"/>
        <v/>
      </c>
      <c r="DW51" s="506"/>
      <c r="DX51" s="812"/>
      <c r="DY51" s="808"/>
      <c r="DZ51" s="808"/>
      <c r="EA51" s="816"/>
      <c r="EB51" s="845"/>
      <c r="EC51" s="744"/>
      <c r="ED51" s="745"/>
      <c r="EE51" s="775" t="s">
        <v>629</v>
      </c>
      <c r="EF51" s="763"/>
      <c r="EG51" s="764"/>
      <c r="EH51" s="878"/>
      <c r="EI51" s="763"/>
      <c r="EJ51" s="763"/>
      <c r="EK51" s="763"/>
      <c r="EL51" s="764"/>
      <c r="EM51" s="878"/>
      <c r="EN51" s="763"/>
      <c r="EO51" s="763"/>
      <c r="EP51" s="763"/>
      <c r="EQ51" s="764"/>
      <c r="ER51" s="878"/>
      <c r="ES51" s="763"/>
      <c r="ET51" s="763"/>
      <c r="EU51" s="763"/>
      <c r="EV51" s="764"/>
      <c r="EW51" s="878"/>
      <c r="EX51" s="763"/>
      <c r="EY51" s="763"/>
      <c r="EZ51" s="763"/>
      <c r="FA51" s="764"/>
      <c r="FB51" s="878"/>
      <c r="FC51" s="763"/>
      <c r="FD51" s="763"/>
      <c r="FE51" s="763"/>
      <c r="FF51" s="764"/>
      <c r="FG51" s="860"/>
      <c r="FH51" s="763"/>
      <c r="FI51" s="763"/>
      <c r="FJ51" s="763"/>
      <c r="FK51" s="908"/>
      <c r="FL51" s="210"/>
      <c r="FM51" s="688"/>
      <c r="FN51" s="688"/>
      <c r="FO51" s="688">
        <v>1</v>
      </c>
      <c r="FP51" s="43"/>
      <c r="FQ51" s="43"/>
    </row>
    <row r="52" spans="1:173" s="13" customFormat="1" ht="22.5" customHeight="1" outlineLevel="2">
      <c r="A52" s="1031">
        <v>45</v>
      </c>
      <c r="B52" s="166"/>
      <c r="C52" s="494"/>
      <c r="D52" s="664" t="s">
        <v>517</v>
      </c>
      <c r="E52" s="688" t="s">
        <v>555</v>
      </c>
      <c r="F52" s="661" t="s">
        <v>357</v>
      </c>
      <c r="G52" s="167"/>
      <c r="H52" s="165"/>
      <c r="I52" s="665">
        <v>2003</v>
      </c>
      <c r="J52" s="167" t="str">
        <f t="shared" si="29"/>
        <v>平15</v>
      </c>
      <c r="K52" s="665">
        <f t="shared" si="4"/>
        <v>17</v>
      </c>
      <c r="L52" s="697">
        <v>132.5</v>
      </c>
      <c r="M52" s="694" t="s">
        <v>91</v>
      </c>
      <c r="N52" s="68"/>
      <c r="O52" s="168"/>
      <c r="P52" s="168"/>
      <c r="Q52" s="169"/>
      <c r="R52" s="461" t="e">
        <f t="shared" si="30"/>
        <v>#DIV/0!</v>
      </c>
      <c r="S52" s="461" t="e">
        <f t="shared" si="31"/>
        <v>#DIV/0!</v>
      </c>
      <c r="T52" s="462" t="e">
        <f t="shared" si="32"/>
        <v>#DIV/0!</v>
      </c>
      <c r="U52" s="68"/>
      <c r="V52" s="68"/>
      <c r="W52" s="68"/>
      <c r="X52" s="68"/>
      <c r="Y52" s="68"/>
      <c r="Z52" s="79" t="str">
        <f t="shared" si="33"/>
        <v>6: 100㎡以上</v>
      </c>
      <c r="AA52" s="69"/>
      <c r="AB52" s="69" t="str">
        <f t="shared" si="34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35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56"/>
        <v>12</v>
      </c>
      <c r="AZ52" s="68"/>
      <c r="BA52" s="68">
        <f t="shared" si="36"/>
        <v>12</v>
      </c>
      <c r="BB52" s="69" t="e">
        <f>#REF!/10</f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57"/>
        <v/>
      </c>
      <c r="BK52" s="661" t="s">
        <v>91</v>
      </c>
      <c r="BL52" s="661">
        <v>2</v>
      </c>
      <c r="BM52" s="441"/>
      <c r="BN52" s="1023"/>
      <c r="BO52" s="694" t="s">
        <v>638</v>
      </c>
      <c r="BP52" s="694" t="s">
        <v>638</v>
      </c>
      <c r="BQ52" s="694" t="s">
        <v>638</v>
      </c>
      <c r="BR52" s="694" t="s">
        <v>638</v>
      </c>
      <c r="BS52" s="694" t="s">
        <v>638</v>
      </c>
      <c r="BT52" s="694" t="s">
        <v>638</v>
      </c>
      <c r="BU52" s="694" t="s">
        <v>638</v>
      </c>
      <c r="BV52" s="693" t="s">
        <v>607</v>
      </c>
      <c r="BW52" s="441"/>
      <c r="BX52" s="695"/>
      <c r="BY52" s="696"/>
      <c r="BZ52" s="500">
        <v>3936000</v>
      </c>
      <c r="CA52" s="192">
        <v>1</v>
      </c>
      <c r="CB52" s="177">
        <v>1</v>
      </c>
      <c r="CC52" s="178" t="str">
        <f t="shared" si="54"/>
        <v/>
      </c>
      <c r="CD52" s="176" t="str">
        <f t="shared" si="13"/>
        <v/>
      </c>
      <c r="CE52" s="179"/>
      <c r="CF52" s="106" t="str">
        <f t="shared" si="14"/>
        <v/>
      </c>
      <c r="CG52" s="75" t="s">
        <v>387</v>
      </c>
      <c r="CH52" s="180" t="str">
        <f t="shared" si="15"/>
        <v/>
      </c>
      <c r="CI52" s="75">
        <v>1</v>
      </c>
      <c r="CJ52" s="181" t="str">
        <f t="shared" si="37"/>
        <v/>
      </c>
      <c r="CK52" s="107" t="e">
        <v>#N/A</v>
      </c>
      <c r="CL52" s="75" t="e">
        <v>#N/A</v>
      </c>
      <c r="CM52" s="180" t="e">
        <f t="shared" si="38"/>
        <v>#N/A</v>
      </c>
      <c r="CN52" s="75">
        <v>1</v>
      </c>
      <c r="CO52" s="181" t="e">
        <f t="shared" si="39"/>
        <v>#N/A</v>
      </c>
      <c r="CP52" s="107" t="e">
        <v>#N/A</v>
      </c>
      <c r="CQ52" s="75" t="e">
        <v>#N/A</v>
      </c>
      <c r="CR52" s="180" t="e">
        <f t="shared" si="18"/>
        <v>#N/A</v>
      </c>
      <c r="CS52" s="75">
        <v>1</v>
      </c>
      <c r="CT52" s="181" t="e">
        <f t="shared" si="55"/>
        <v>#N/A</v>
      </c>
      <c r="CU52" s="107" t="e">
        <v>#N/A</v>
      </c>
      <c r="CV52" s="75" t="e">
        <v>#N/A</v>
      </c>
      <c r="CW52" s="180" t="e">
        <f t="shared" si="41"/>
        <v>#N/A</v>
      </c>
      <c r="CX52" s="75">
        <v>1</v>
      </c>
      <c r="CY52" s="182" t="e">
        <f t="shared" si="42"/>
        <v>#N/A</v>
      </c>
      <c r="CZ52" s="109" t="str">
        <f t="shared" si="19"/>
        <v/>
      </c>
      <c r="DA52" s="76" t="str">
        <f t="shared" si="28"/>
        <v/>
      </c>
      <c r="DB52" s="82">
        <v>1</v>
      </c>
      <c r="DC52" s="183" t="str">
        <f t="shared" si="20"/>
        <v/>
      </c>
      <c r="DD52" s="85" t="s">
        <v>387</v>
      </c>
      <c r="DE52" s="184" t="str">
        <f t="shared" si="43"/>
        <v/>
      </c>
      <c r="DF52" s="77">
        <v>3</v>
      </c>
      <c r="DG52" s="185" t="str">
        <f t="shared" si="44"/>
        <v/>
      </c>
      <c r="DH52" s="78" t="str">
        <f t="shared" si="45"/>
        <v/>
      </c>
      <c r="DI52" s="75" t="s">
        <v>387</v>
      </c>
      <c r="DJ52" s="180" t="str">
        <f t="shared" si="46"/>
        <v/>
      </c>
      <c r="DK52" s="75">
        <v>1</v>
      </c>
      <c r="DL52" s="181" t="str">
        <f t="shared" si="47"/>
        <v/>
      </c>
      <c r="DM52" s="78" t="str">
        <f t="shared" si="48"/>
        <v/>
      </c>
      <c r="DN52" s="75" t="s">
        <v>387</v>
      </c>
      <c r="DO52" s="180" t="str">
        <f t="shared" si="49"/>
        <v/>
      </c>
      <c r="DP52" s="75">
        <v>1</v>
      </c>
      <c r="DQ52" s="181" t="str">
        <f t="shared" si="50"/>
        <v/>
      </c>
      <c r="DR52" s="78" t="str">
        <f t="shared" si="51"/>
        <v/>
      </c>
      <c r="DS52" s="75" t="s">
        <v>387</v>
      </c>
      <c r="DT52" s="180" t="str">
        <f t="shared" si="52"/>
        <v/>
      </c>
      <c r="DU52" s="75">
        <v>1</v>
      </c>
      <c r="DV52" s="154" t="str">
        <f t="shared" si="53"/>
        <v/>
      </c>
      <c r="DW52" s="506"/>
      <c r="DX52" s="812"/>
      <c r="DY52" s="808"/>
      <c r="DZ52" s="808"/>
      <c r="EA52" s="816"/>
      <c r="EB52" s="845"/>
      <c r="EC52" s="744"/>
      <c r="ED52" s="745"/>
      <c r="EE52" s="775" t="s">
        <v>629</v>
      </c>
      <c r="EF52" s="763"/>
      <c r="EG52" s="764"/>
      <c r="EH52" s="878"/>
      <c r="EI52" s="763"/>
      <c r="EJ52" s="763"/>
      <c r="EK52" s="763"/>
      <c r="EL52" s="764"/>
      <c r="EM52" s="878"/>
      <c r="EN52" s="763"/>
      <c r="EO52" s="763"/>
      <c r="EP52" s="763"/>
      <c r="EQ52" s="764"/>
      <c r="ER52" s="878"/>
      <c r="ES52" s="763"/>
      <c r="ET52" s="763"/>
      <c r="EU52" s="763"/>
      <c r="EV52" s="764"/>
      <c r="EW52" s="878"/>
      <c r="EX52" s="763"/>
      <c r="EY52" s="763"/>
      <c r="EZ52" s="763"/>
      <c r="FA52" s="764"/>
      <c r="FB52" s="878"/>
      <c r="FC52" s="763"/>
      <c r="FD52" s="763"/>
      <c r="FE52" s="763"/>
      <c r="FF52" s="764"/>
      <c r="FG52" s="860"/>
      <c r="FH52" s="763"/>
      <c r="FI52" s="763"/>
      <c r="FJ52" s="763"/>
      <c r="FK52" s="908"/>
      <c r="FL52" s="210"/>
      <c r="FM52" s="688"/>
      <c r="FN52" s="688"/>
      <c r="FO52" s="688">
        <v>1</v>
      </c>
      <c r="FP52" s="43"/>
      <c r="FQ52" s="43"/>
    </row>
    <row r="53" spans="1:173" s="13" customFormat="1" ht="22.5" customHeight="1" outlineLevel="2">
      <c r="A53" s="1031">
        <v>46</v>
      </c>
      <c r="B53" s="166"/>
      <c r="C53" s="494"/>
      <c r="D53" s="664" t="s">
        <v>517</v>
      </c>
      <c r="E53" s="688" t="s">
        <v>167</v>
      </c>
      <c r="F53" s="661" t="s">
        <v>600</v>
      </c>
      <c r="G53" s="167"/>
      <c r="H53" s="165"/>
      <c r="I53" s="665">
        <v>1998</v>
      </c>
      <c r="J53" s="167" t="str">
        <f t="shared" si="29"/>
        <v>平10</v>
      </c>
      <c r="K53" s="665">
        <f t="shared" si="4"/>
        <v>22</v>
      </c>
      <c r="L53" s="697">
        <v>164.9</v>
      </c>
      <c r="M53" s="693" t="s">
        <v>70</v>
      </c>
      <c r="N53" s="68"/>
      <c r="O53" s="168"/>
      <c r="P53" s="168"/>
      <c r="Q53" s="169"/>
      <c r="R53" s="461" t="e">
        <f t="shared" si="30"/>
        <v>#DIV/0!</v>
      </c>
      <c r="S53" s="461" t="e">
        <f t="shared" si="31"/>
        <v>#DIV/0!</v>
      </c>
      <c r="T53" s="462" t="e">
        <f t="shared" si="32"/>
        <v>#DIV/0!</v>
      </c>
      <c r="U53" s="68"/>
      <c r="V53" s="68"/>
      <c r="W53" s="68"/>
      <c r="X53" s="68"/>
      <c r="Y53" s="68"/>
      <c r="Z53" s="79" t="str">
        <f t="shared" si="33"/>
        <v>6: 100㎡以上</v>
      </c>
      <c r="AA53" s="69"/>
      <c r="AB53" s="69" t="str">
        <f t="shared" si="34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35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56"/>
        <v>17</v>
      </c>
      <c r="AZ53" s="68"/>
      <c r="BA53" s="68">
        <f t="shared" si="36"/>
        <v>17</v>
      </c>
      <c r="BB53" s="69" t="e">
        <f>#REF!/10</f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57"/>
        <v/>
      </c>
      <c r="BK53" s="663" t="s">
        <v>70</v>
      </c>
      <c r="BL53" s="663">
        <v>1</v>
      </c>
      <c r="BM53" s="441" t="s">
        <v>0</v>
      </c>
      <c r="BN53" s="1023" t="s">
        <v>414</v>
      </c>
      <c r="BO53" s="694" t="s">
        <v>1</v>
      </c>
      <c r="BP53" s="694" t="s">
        <v>2</v>
      </c>
      <c r="BQ53" s="694" t="s">
        <v>1</v>
      </c>
      <c r="BR53" s="694" t="s">
        <v>1</v>
      </c>
      <c r="BS53" s="694" t="s">
        <v>1</v>
      </c>
      <c r="BT53" s="694" t="s">
        <v>1</v>
      </c>
      <c r="BU53" s="694" t="s">
        <v>2</v>
      </c>
      <c r="BV53" s="694" t="s">
        <v>607</v>
      </c>
      <c r="BW53" s="441" t="s">
        <v>0</v>
      </c>
      <c r="BX53" s="695"/>
      <c r="BY53" s="696"/>
      <c r="BZ53" s="499"/>
      <c r="CA53" s="192">
        <v>1</v>
      </c>
      <c r="CB53" s="177">
        <v>1</v>
      </c>
      <c r="CC53" s="178" t="str">
        <f t="shared" si="54"/>
        <v/>
      </c>
      <c r="CD53" s="176" t="str">
        <f t="shared" si="13"/>
        <v/>
      </c>
      <c r="CE53" s="179"/>
      <c r="CF53" s="106" t="str">
        <f t="shared" si="14"/>
        <v/>
      </c>
      <c r="CG53" s="75" t="s">
        <v>387</v>
      </c>
      <c r="CH53" s="180" t="str">
        <f t="shared" si="15"/>
        <v/>
      </c>
      <c r="CI53" s="75">
        <v>1</v>
      </c>
      <c r="CJ53" s="181" t="str">
        <f t="shared" si="37"/>
        <v/>
      </c>
      <c r="CK53" s="107" t="e">
        <v>#N/A</v>
      </c>
      <c r="CL53" s="75" t="e">
        <v>#N/A</v>
      </c>
      <c r="CM53" s="180" t="e">
        <f t="shared" si="38"/>
        <v>#N/A</v>
      </c>
      <c r="CN53" s="75">
        <v>1</v>
      </c>
      <c r="CO53" s="181" t="e">
        <f t="shared" si="39"/>
        <v>#N/A</v>
      </c>
      <c r="CP53" s="107" t="e">
        <v>#N/A</v>
      </c>
      <c r="CQ53" s="75" t="e">
        <v>#N/A</v>
      </c>
      <c r="CR53" s="180" t="e">
        <f t="shared" si="18"/>
        <v>#N/A</v>
      </c>
      <c r="CS53" s="75">
        <v>1</v>
      </c>
      <c r="CT53" s="181" t="e">
        <f t="shared" si="55"/>
        <v>#N/A</v>
      </c>
      <c r="CU53" s="107" t="e">
        <v>#N/A</v>
      </c>
      <c r="CV53" s="75" t="e">
        <v>#N/A</v>
      </c>
      <c r="CW53" s="180" t="e">
        <f t="shared" si="41"/>
        <v>#N/A</v>
      </c>
      <c r="CX53" s="75">
        <v>1</v>
      </c>
      <c r="CY53" s="182" t="e">
        <f t="shared" si="42"/>
        <v>#N/A</v>
      </c>
      <c r="CZ53" s="109" t="str">
        <f t="shared" si="19"/>
        <v/>
      </c>
      <c r="DA53" s="76" t="str">
        <f t="shared" si="28"/>
        <v/>
      </c>
      <c r="DB53" s="82">
        <v>1</v>
      </c>
      <c r="DC53" s="183" t="str">
        <f t="shared" si="20"/>
        <v/>
      </c>
      <c r="DD53" s="85" t="s">
        <v>387</v>
      </c>
      <c r="DE53" s="184" t="str">
        <f t="shared" si="43"/>
        <v/>
      </c>
      <c r="DF53" s="77">
        <v>3</v>
      </c>
      <c r="DG53" s="185" t="str">
        <f t="shared" si="44"/>
        <v/>
      </c>
      <c r="DH53" s="78" t="str">
        <f t="shared" si="45"/>
        <v/>
      </c>
      <c r="DI53" s="75" t="s">
        <v>387</v>
      </c>
      <c r="DJ53" s="180" t="str">
        <f t="shared" si="46"/>
        <v/>
      </c>
      <c r="DK53" s="75">
        <v>1</v>
      </c>
      <c r="DL53" s="181" t="str">
        <f t="shared" si="47"/>
        <v/>
      </c>
      <c r="DM53" s="78" t="str">
        <f t="shared" si="48"/>
        <v/>
      </c>
      <c r="DN53" s="75" t="s">
        <v>387</v>
      </c>
      <c r="DO53" s="180" t="str">
        <f t="shared" si="49"/>
        <v/>
      </c>
      <c r="DP53" s="75">
        <v>1</v>
      </c>
      <c r="DQ53" s="181" t="str">
        <f t="shared" si="50"/>
        <v/>
      </c>
      <c r="DR53" s="78" t="str">
        <f t="shared" si="51"/>
        <v/>
      </c>
      <c r="DS53" s="75" t="s">
        <v>387</v>
      </c>
      <c r="DT53" s="180" t="str">
        <f t="shared" si="52"/>
        <v/>
      </c>
      <c r="DU53" s="75">
        <v>1</v>
      </c>
      <c r="DV53" s="154" t="str">
        <f t="shared" si="53"/>
        <v/>
      </c>
      <c r="DW53" s="506"/>
      <c r="DX53" s="812"/>
      <c r="DY53" s="808"/>
      <c r="DZ53" s="808"/>
      <c r="EA53" s="816"/>
      <c r="EB53" s="845"/>
      <c r="EC53" s="744"/>
      <c r="ED53" s="745"/>
      <c r="EE53" s="775" t="s">
        <v>629</v>
      </c>
      <c r="EF53" s="763"/>
      <c r="EG53" s="764"/>
      <c r="EH53" s="878"/>
      <c r="EI53" s="763"/>
      <c r="EJ53" s="763"/>
      <c r="EK53" s="763"/>
      <c r="EL53" s="764"/>
      <c r="EM53" s="878"/>
      <c r="EN53" s="763"/>
      <c r="EO53" s="763"/>
      <c r="EP53" s="763"/>
      <c r="EQ53" s="764"/>
      <c r="ER53" s="878"/>
      <c r="ES53" s="763"/>
      <c r="ET53" s="763"/>
      <c r="EU53" s="763"/>
      <c r="EV53" s="764"/>
      <c r="EW53" s="878"/>
      <c r="EX53" s="763"/>
      <c r="EY53" s="763"/>
      <c r="EZ53" s="763"/>
      <c r="FA53" s="764"/>
      <c r="FB53" s="878"/>
      <c r="FC53" s="763"/>
      <c r="FD53" s="763"/>
      <c r="FE53" s="763"/>
      <c r="FF53" s="764"/>
      <c r="FG53" s="860"/>
      <c r="FH53" s="763"/>
      <c r="FI53" s="763"/>
      <c r="FJ53" s="763"/>
      <c r="FK53" s="908"/>
      <c r="FL53" s="210"/>
      <c r="FM53" s="688">
        <v>1</v>
      </c>
      <c r="FN53" s="688">
        <v>1</v>
      </c>
      <c r="FO53" s="688">
        <v>1</v>
      </c>
      <c r="FP53" s="43"/>
      <c r="FQ53" s="43"/>
    </row>
    <row r="54" spans="1:173" s="13" customFormat="1" ht="22.5" customHeight="1" outlineLevel="2">
      <c r="A54" s="1031">
        <v>47</v>
      </c>
      <c r="B54" s="166"/>
      <c r="C54" s="494"/>
      <c r="D54" s="664" t="s">
        <v>517</v>
      </c>
      <c r="E54" s="688" t="s">
        <v>169</v>
      </c>
      <c r="F54" s="663" t="s">
        <v>357</v>
      </c>
      <c r="G54" s="167"/>
      <c r="H54" s="165"/>
      <c r="I54" s="662">
        <v>2005</v>
      </c>
      <c r="J54" s="167" t="str">
        <f t="shared" si="29"/>
        <v>平17</v>
      </c>
      <c r="K54" s="665">
        <f t="shared" si="4"/>
        <v>15</v>
      </c>
      <c r="L54" s="697">
        <v>313.8</v>
      </c>
      <c r="M54" s="694" t="s">
        <v>609</v>
      </c>
      <c r="N54" s="68"/>
      <c r="O54" s="168"/>
      <c r="P54" s="168"/>
      <c r="Q54" s="169"/>
      <c r="R54" s="461" t="e">
        <f t="shared" si="30"/>
        <v>#DIV/0!</v>
      </c>
      <c r="S54" s="461" t="e">
        <f t="shared" si="31"/>
        <v>#DIV/0!</v>
      </c>
      <c r="T54" s="462" t="e">
        <f t="shared" si="32"/>
        <v>#DIV/0!</v>
      </c>
      <c r="U54" s="68"/>
      <c r="V54" s="68"/>
      <c r="W54" s="68"/>
      <c r="X54" s="68"/>
      <c r="Y54" s="68"/>
      <c r="Z54" s="79" t="str">
        <f t="shared" si="33"/>
        <v>5: 200㎡以上</v>
      </c>
      <c r="AA54" s="69"/>
      <c r="AB54" s="69" t="str">
        <f t="shared" si="34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35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56"/>
        <v>10</v>
      </c>
      <c r="AZ54" s="68"/>
      <c r="BA54" s="68">
        <f t="shared" si="36"/>
        <v>10</v>
      </c>
      <c r="BB54" s="69" t="e">
        <f>#REF!/10</f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57"/>
        <v/>
      </c>
      <c r="BK54" s="661" t="s">
        <v>609</v>
      </c>
      <c r="BL54" s="663">
        <v>2</v>
      </c>
      <c r="BM54" s="441"/>
      <c r="BN54" s="1023"/>
      <c r="BO54" s="694" t="s">
        <v>1</v>
      </c>
      <c r="BP54" s="694" t="s">
        <v>1</v>
      </c>
      <c r="BQ54" s="694" t="s">
        <v>1</v>
      </c>
      <c r="BR54" s="693" t="s">
        <v>0</v>
      </c>
      <c r="BS54" s="694" t="s">
        <v>0</v>
      </c>
      <c r="BT54" s="693" t="s">
        <v>0</v>
      </c>
      <c r="BU54" s="694" t="s">
        <v>1</v>
      </c>
      <c r="BV54" s="694" t="s">
        <v>607</v>
      </c>
      <c r="BW54" s="441"/>
      <c r="BX54" s="695" t="s">
        <v>619</v>
      </c>
      <c r="BY54" s="696"/>
      <c r="BZ54" s="499"/>
      <c r="CA54" s="192">
        <v>1</v>
      </c>
      <c r="CB54" s="177">
        <v>1</v>
      </c>
      <c r="CC54" s="178" t="str">
        <f t="shared" si="54"/>
        <v/>
      </c>
      <c r="CD54" s="176" t="str">
        <f t="shared" si="13"/>
        <v/>
      </c>
      <c r="CE54" s="179"/>
      <c r="CF54" s="106" t="str">
        <f t="shared" si="14"/>
        <v/>
      </c>
      <c r="CG54" s="75" t="s">
        <v>387</v>
      </c>
      <c r="CH54" s="180" t="str">
        <f t="shared" si="15"/>
        <v/>
      </c>
      <c r="CI54" s="75">
        <v>1</v>
      </c>
      <c r="CJ54" s="181" t="str">
        <f t="shared" si="37"/>
        <v/>
      </c>
      <c r="CK54" s="107" t="e">
        <v>#N/A</v>
      </c>
      <c r="CL54" s="75" t="e">
        <v>#N/A</v>
      </c>
      <c r="CM54" s="180" t="e">
        <f t="shared" si="38"/>
        <v>#N/A</v>
      </c>
      <c r="CN54" s="75">
        <v>1</v>
      </c>
      <c r="CO54" s="181" t="e">
        <f t="shared" si="39"/>
        <v>#N/A</v>
      </c>
      <c r="CP54" s="107" t="e">
        <v>#N/A</v>
      </c>
      <c r="CQ54" s="75" t="e">
        <v>#N/A</v>
      </c>
      <c r="CR54" s="180" t="e">
        <f t="shared" si="18"/>
        <v>#N/A</v>
      </c>
      <c r="CS54" s="75">
        <v>1</v>
      </c>
      <c r="CT54" s="181" t="e">
        <f t="shared" si="55"/>
        <v>#N/A</v>
      </c>
      <c r="CU54" s="107" t="e">
        <v>#N/A</v>
      </c>
      <c r="CV54" s="75" t="e">
        <v>#N/A</v>
      </c>
      <c r="CW54" s="180" t="e">
        <f t="shared" si="41"/>
        <v>#N/A</v>
      </c>
      <c r="CX54" s="75">
        <v>1</v>
      </c>
      <c r="CY54" s="182" t="e">
        <f t="shared" si="42"/>
        <v>#N/A</v>
      </c>
      <c r="CZ54" s="109" t="str">
        <f t="shared" si="19"/>
        <v/>
      </c>
      <c r="DA54" s="76" t="str">
        <f t="shared" si="28"/>
        <v/>
      </c>
      <c r="DB54" s="82">
        <v>1</v>
      </c>
      <c r="DC54" s="183" t="str">
        <f t="shared" si="20"/>
        <v/>
      </c>
      <c r="DD54" s="85" t="s">
        <v>387</v>
      </c>
      <c r="DE54" s="184" t="str">
        <f t="shared" si="43"/>
        <v/>
      </c>
      <c r="DF54" s="77">
        <v>3</v>
      </c>
      <c r="DG54" s="185" t="str">
        <f t="shared" si="44"/>
        <v/>
      </c>
      <c r="DH54" s="78" t="str">
        <f t="shared" si="45"/>
        <v/>
      </c>
      <c r="DI54" s="75" t="s">
        <v>387</v>
      </c>
      <c r="DJ54" s="180" t="str">
        <f t="shared" si="46"/>
        <v/>
      </c>
      <c r="DK54" s="75">
        <v>1</v>
      </c>
      <c r="DL54" s="181" t="str">
        <f t="shared" si="47"/>
        <v/>
      </c>
      <c r="DM54" s="78" t="str">
        <f t="shared" si="48"/>
        <v/>
      </c>
      <c r="DN54" s="75" t="s">
        <v>387</v>
      </c>
      <c r="DO54" s="180" t="str">
        <f t="shared" si="49"/>
        <v/>
      </c>
      <c r="DP54" s="75">
        <v>1</v>
      </c>
      <c r="DQ54" s="181" t="str">
        <f t="shared" si="50"/>
        <v/>
      </c>
      <c r="DR54" s="78" t="str">
        <f t="shared" si="51"/>
        <v/>
      </c>
      <c r="DS54" s="75" t="s">
        <v>387</v>
      </c>
      <c r="DT54" s="180" t="str">
        <f t="shared" si="52"/>
        <v/>
      </c>
      <c r="DU54" s="75">
        <v>1</v>
      </c>
      <c r="DV54" s="154" t="str">
        <f t="shared" si="53"/>
        <v/>
      </c>
      <c r="DW54" s="506"/>
      <c r="DX54" s="812"/>
      <c r="DY54" s="808"/>
      <c r="DZ54" s="808"/>
      <c r="EA54" s="808"/>
      <c r="EB54" s="845"/>
      <c r="EC54" s="744"/>
      <c r="ED54" s="745"/>
      <c r="EE54" s="745"/>
      <c r="EF54" s="757" t="s">
        <v>626</v>
      </c>
      <c r="EG54" s="780" t="s">
        <v>626</v>
      </c>
      <c r="EH54" s="752"/>
      <c r="EI54" s="749"/>
      <c r="EJ54" s="749"/>
      <c r="EK54" s="749"/>
      <c r="EL54" s="751"/>
      <c r="EM54" s="752"/>
      <c r="EN54" s="749"/>
      <c r="EO54" s="749"/>
      <c r="EP54" s="749"/>
      <c r="EQ54" s="751"/>
      <c r="ER54" s="752"/>
      <c r="ES54" s="749"/>
      <c r="ET54" s="749"/>
      <c r="EU54" s="749"/>
      <c r="EV54" s="830" t="s">
        <v>624</v>
      </c>
      <c r="EW54" s="752"/>
      <c r="EX54" s="749"/>
      <c r="EY54" s="749"/>
      <c r="EZ54" s="767" t="s">
        <v>623</v>
      </c>
      <c r="FA54" s="830" t="s">
        <v>623</v>
      </c>
      <c r="FB54" s="752"/>
      <c r="FC54" s="749"/>
      <c r="FD54" s="749"/>
      <c r="FE54" s="749"/>
      <c r="FF54" s="751"/>
      <c r="FG54" s="859"/>
      <c r="FH54" s="749"/>
      <c r="FI54" s="749"/>
      <c r="FJ54" s="749"/>
      <c r="FK54" s="909"/>
      <c r="FL54" s="210"/>
      <c r="FM54" s="688">
        <v>1</v>
      </c>
      <c r="FN54" s="688">
        <v>1</v>
      </c>
      <c r="FO54" s="688">
        <v>1</v>
      </c>
      <c r="FP54" s="43"/>
      <c r="FQ54" s="43"/>
    </row>
    <row r="55" spans="1:173" s="13" customFormat="1" ht="22.5" customHeight="1" outlineLevel="2">
      <c r="A55" s="1031">
        <v>48</v>
      </c>
      <c r="B55" s="166"/>
      <c r="C55" s="494"/>
      <c r="D55" s="664" t="s">
        <v>517</v>
      </c>
      <c r="E55" s="688" t="s">
        <v>168</v>
      </c>
      <c r="F55" s="663" t="s">
        <v>357</v>
      </c>
      <c r="G55" s="167"/>
      <c r="H55" s="165"/>
      <c r="I55" s="665">
        <v>1908</v>
      </c>
      <c r="J55" s="167" t="str">
        <f t="shared" si="29"/>
        <v>明41</v>
      </c>
      <c r="K55" s="665">
        <f t="shared" si="4"/>
        <v>112</v>
      </c>
      <c r="L55" s="697">
        <v>77.5</v>
      </c>
      <c r="M55" s="693" t="s">
        <v>91</v>
      </c>
      <c r="N55" s="68"/>
      <c r="O55" s="168"/>
      <c r="P55" s="168"/>
      <c r="Q55" s="169"/>
      <c r="R55" s="461" t="e">
        <f t="shared" si="30"/>
        <v>#DIV/0!</v>
      </c>
      <c r="S55" s="461" t="e">
        <f t="shared" si="31"/>
        <v>#DIV/0!</v>
      </c>
      <c r="T55" s="462" t="e">
        <f t="shared" si="32"/>
        <v>#DIV/0!</v>
      </c>
      <c r="U55" s="68"/>
      <c r="V55" s="68"/>
      <c r="W55" s="68"/>
      <c r="X55" s="68"/>
      <c r="Y55" s="68"/>
      <c r="Z55" s="79" t="str">
        <f t="shared" si="33"/>
        <v>7: 100㎡未満</v>
      </c>
      <c r="AA55" s="69"/>
      <c r="AB55" s="69" t="str">
        <f t="shared" si="34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35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56"/>
        <v>107</v>
      </c>
      <c r="AZ55" s="68"/>
      <c r="BA55" s="68">
        <f t="shared" si="36"/>
        <v>107</v>
      </c>
      <c r="BB55" s="69" t="e">
        <f>#REF!/10</f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57"/>
        <v/>
      </c>
      <c r="BK55" s="663" t="s">
        <v>91</v>
      </c>
      <c r="BL55" s="663">
        <v>1</v>
      </c>
      <c r="BM55" s="441"/>
      <c r="BN55" s="1023" t="s">
        <v>414</v>
      </c>
      <c r="BO55" s="663"/>
      <c r="BP55" s="663"/>
      <c r="BQ55" s="663"/>
      <c r="BR55" s="663"/>
      <c r="BS55" s="663"/>
      <c r="BT55" s="663"/>
      <c r="BU55" s="663"/>
      <c r="BV55" s="663"/>
      <c r="BW55" s="441"/>
      <c r="BX55" s="695"/>
      <c r="BY55" s="702"/>
      <c r="BZ55" s="499"/>
      <c r="CA55" s="192">
        <v>1</v>
      </c>
      <c r="CB55" s="177">
        <v>1</v>
      </c>
      <c r="CC55" s="178" t="str">
        <f t="shared" si="54"/>
        <v/>
      </c>
      <c r="CD55" s="176" t="str">
        <f t="shared" si="13"/>
        <v/>
      </c>
      <c r="CE55" s="179"/>
      <c r="CF55" s="106" t="str">
        <f t="shared" si="14"/>
        <v/>
      </c>
      <c r="CG55" s="75" t="s">
        <v>387</v>
      </c>
      <c r="CH55" s="180" t="str">
        <f t="shared" si="15"/>
        <v/>
      </c>
      <c r="CI55" s="75">
        <v>1</v>
      </c>
      <c r="CJ55" s="181" t="str">
        <f t="shared" si="37"/>
        <v/>
      </c>
      <c r="CK55" s="107" t="e">
        <v>#N/A</v>
      </c>
      <c r="CL55" s="75" t="e">
        <v>#N/A</v>
      </c>
      <c r="CM55" s="180" t="e">
        <f t="shared" si="38"/>
        <v>#N/A</v>
      </c>
      <c r="CN55" s="75">
        <v>1</v>
      </c>
      <c r="CO55" s="181" t="e">
        <f t="shared" si="39"/>
        <v>#N/A</v>
      </c>
      <c r="CP55" s="107" t="e">
        <v>#N/A</v>
      </c>
      <c r="CQ55" s="75" t="e">
        <v>#N/A</v>
      </c>
      <c r="CR55" s="180" t="e">
        <f t="shared" si="18"/>
        <v>#N/A</v>
      </c>
      <c r="CS55" s="75">
        <v>1</v>
      </c>
      <c r="CT55" s="181" t="e">
        <f t="shared" si="55"/>
        <v>#N/A</v>
      </c>
      <c r="CU55" s="107" t="e">
        <v>#N/A</v>
      </c>
      <c r="CV55" s="75" t="e">
        <v>#N/A</v>
      </c>
      <c r="CW55" s="180" t="e">
        <f t="shared" si="41"/>
        <v>#N/A</v>
      </c>
      <c r="CX55" s="75">
        <v>1</v>
      </c>
      <c r="CY55" s="182" t="e">
        <f t="shared" si="42"/>
        <v>#N/A</v>
      </c>
      <c r="CZ55" s="109" t="str">
        <f t="shared" si="19"/>
        <v/>
      </c>
      <c r="DA55" s="76" t="str">
        <f t="shared" si="28"/>
        <v/>
      </c>
      <c r="DB55" s="82">
        <v>1</v>
      </c>
      <c r="DC55" s="183" t="str">
        <f t="shared" si="20"/>
        <v/>
      </c>
      <c r="DD55" s="85" t="s">
        <v>387</v>
      </c>
      <c r="DE55" s="184" t="str">
        <f t="shared" si="43"/>
        <v/>
      </c>
      <c r="DF55" s="77">
        <v>3</v>
      </c>
      <c r="DG55" s="185" t="str">
        <f t="shared" si="44"/>
        <v/>
      </c>
      <c r="DH55" s="78" t="str">
        <f t="shared" si="45"/>
        <v/>
      </c>
      <c r="DI55" s="75" t="s">
        <v>387</v>
      </c>
      <c r="DJ55" s="180" t="str">
        <f t="shared" si="46"/>
        <v/>
      </c>
      <c r="DK55" s="75">
        <v>1</v>
      </c>
      <c r="DL55" s="181" t="str">
        <f t="shared" si="47"/>
        <v/>
      </c>
      <c r="DM55" s="78" t="str">
        <f t="shared" si="48"/>
        <v/>
      </c>
      <c r="DN55" s="75" t="s">
        <v>387</v>
      </c>
      <c r="DO55" s="180" t="str">
        <f t="shared" si="49"/>
        <v/>
      </c>
      <c r="DP55" s="75">
        <v>1</v>
      </c>
      <c r="DQ55" s="181" t="str">
        <f t="shared" si="50"/>
        <v/>
      </c>
      <c r="DR55" s="78" t="str">
        <f t="shared" si="51"/>
        <v/>
      </c>
      <c r="DS55" s="75" t="s">
        <v>387</v>
      </c>
      <c r="DT55" s="180" t="str">
        <f t="shared" si="52"/>
        <v/>
      </c>
      <c r="DU55" s="75">
        <v>1</v>
      </c>
      <c r="DV55" s="154" t="str">
        <f t="shared" si="53"/>
        <v/>
      </c>
      <c r="DW55" s="506"/>
      <c r="DX55" s="812"/>
      <c r="DY55" s="808"/>
      <c r="DZ55" s="808"/>
      <c r="EA55" s="816"/>
      <c r="EB55" s="845"/>
      <c r="EC55" s="744"/>
      <c r="ED55" s="745"/>
      <c r="EE55" s="745"/>
      <c r="EF55" s="757" t="s">
        <v>626</v>
      </c>
      <c r="EG55" s="780" t="s">
        <v>626</v>
      </c>
      <c r="EH55" s="881"/>
      <c r="EI55" s="778"/>
      <c r="EJ55" s="778"/>
      <c r="EK55" s="778"/>
      <c r="EL55" s="768"/>
      <c r="EM55" s="881"/>
      <c r="EN55" s="778"/>
      <c r="EO55" s="778"/>
      <c r="EP55" s="778"/>
      <c r="EQ55" s="768"/>
      <c r="ER55" s="881"/>
      <c r="ES55" s="778"/>
      <c r="ET55" s="778"/>
      <c r="EU55" s="778"/>
      <c r="EV55" s="768"/>
      <c r="EW55" s="881"/>
      <c r="EX55" s="778"/>
      <c r="EY55" s="779"/>
      <c r="EZ55" s="757" t="s">
        <v>626</v>
      </c>
      <c r="FA55" s="780" t="s">
        <v>626</v>
      </c>
      <c r="FB55" s="744"/>
      <c r="FC55" s="745"/>
      <c r="FD55" s="745"/>
      <c r="FE55" s="745"/>
      <c r="FF55" s="746"/>
      <c r="FG55" s="858"/>
      <c r="FH55" s="745"/>
      <c r="FI55" s="745"/>
      <c r="FJ55" s="745"/>
      <c r="FK55" s="907"/>
      <c r="FL55" s="210"/>
      <c r="FM55" s="688">
        <v>1</v>
      </c>
      <c r="FN55" s="688">
        <v>1</v>
      </c>
      <c r="FO55" s="688">
        <v>1</v>
      </c>
      <c r="FP55" s="43"/>
      <c r="FQ55" s="43"/>
    </row>
    <row r="56" spans="1:173" s="13" customFormat="1" ht="22.5" customHeight="1" outlineLevel="2">
      <c r="A56" s="1031">
        <v>49</v>
      </c>
      <c r="B56" s="166"/>
      <c r="C56" s="494"/>
      <c r="D56" s="660" t="s">
        <v>369</v>
      </c>
      <c r="E56" s="688" t="s">
        <v>556</v>
      </c>
      <c r="F56" s="663" t="s">
        <v>353</v>
      </c>
      <c r="G56" s="167"/>
      <c r="H56" s="165"/>
      <c r="I56" s="665">
        <v>2020</v>
      </c>
      <c r="J56" s="167" t="str">
        <f>IF(OR(I56="",TYPE(I56)&lt;&gt;1),"",TEXT(DATEVALUE(I56&amp;"/1/1"),"gge"))</f>
        <v>令2</v>
      </c>
      <c r="K56" s="665">
        <f t="shared" si="4"/>
        <v>0</v>
      </c>
      <c r="L56" s="697">
        <v>844.8</v>
      </c>
      <c r="M56" s="694" t="s">
        <v>610</v>
      </c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4: 500㎡以上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 t="shared" si="56"/>
        <v>-5</v>
      </c>
      <c r="AZ56" s="68"/>
      <c r="BA56" s="68">
        <f>IF(AY56="","",AY56+AZ56)</f>
        <v>-5</v>
      </c>
      <c r="BB56" s="69" t="e">
        <f>#REF!/10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 t="shared" si="57"/>
        <v/>
      </c>
      <c r="BK56" s="661" t="s">
        <v>610</v>
      </c>
      <c r="BL56" s="663">
        <v>1</v>
      </c>
      <c r="BM56" s="441"/>
      <c r="BN56" s="1023"/>
      <c r="BO56" s="694" t="s">
        <v>0</v>
      </c>
      <c r="BP56" s="694" t="s">
        <v>0</v>
      </c>
      <c r="BQ56" s="694" t="s">
        <v>0</v>
      </c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607</v>
      </c>
      <c r="BW56" s="441"/>
      <c r="BX56" s="695"/>
      <c r="BY56" s="696"/>
      <c r="BZ56" s="499"/>
      <c r="CA56" s="192">
        <v>1</v>
      </c>
      <c r="CB56" s="177">
        <v>1</v>
      </c>
      <c r="CC56" s="178" t="str">
        <f t="shared" si="54"/>
        <v/>
      </c>
      <c r="CD56" s="176" t="str">
        <f t="shared" si="13"/>
        <v/>
      </c>
      <c r="CE56" s="179"/>
      <c r="CF56" s="106" t="str">
        <f t="shared" si="14"/>
        <v/>
      </c>
      <c r="CG56" s="75" t="s">
        <v>387</v>
      </c>
      <c r="CH56" s="180" t="str">
        <f t="shared" si="15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8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9"/>
        <v/>
      </c>
      <c r="DA56" s="76" t="str">
        <f t="shared" si="28"/>
        <v/>
      </c>
      <c r="DB56" s="82">
        <v>1</v>
      </c>
      <c r="DC56" s="183" t="str">
        <f t="shared" si="20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826"/>
      <c r="DY56" s="749"/>
      <c r="DZ56" s="749"/>
      <c r="EA56" s="749"/>
      <c r="EB56" s="845"/>
      <c r="EC56" s="752"/>
      <c r="ED56" s="770" t="s">
        <v>627</v>
      </c>
      <c r="EE56" s="770" t="s">
        <v>627</v>
      </c>
      <c r="EF56" s="779"/>
      <c r="EG56" s="751"/>
      <c r="EH56" s="752"/>
      <c r="EI56" s="749"/>
      <c r="EJ56" s="749"/>
      <c r="EK56" s="749"/>
      <c r="EL56" s="751"/>
      <c r="EM56" s="752"/>
      <c r="EN56" s="749"/>
      <c r="EO56" s="749"/>
      <c r="EP56" s="749"/>
      <c r="EQ56" s="751"/>
      <c r="ER56" s="752"/>
      <c r="ES56" s="749"/>
      <c r="ET56" s="749"/>
      <c r="EU56" s="749"/>
      <c r="EV56" s="751"/>
      <c r="EW56" s="752"/>
      <c r="EX56" s="757" t="s">
        <v>626</v>
      </c>
      <c r="EY56" s="757" t="s">
        <v>626</v>
      </c>
      <c r="EZ56" s="749"/>
      <c r="FA56" s="751"/>
      <c r="FB56" s="752"/>
      <c r="FC56" s="749"/>
      <c r="FD56" s="749"/>
      <c r="FE56" s="749"/>
      <c r="FF56" s="751"/>
      <c r="FG56" s="859"/>
      <c r="FH56" s="749"/>
      <c r="FI56" s="749"/>
      <c r="FJ56" s="749"/>
      <c r="FK56" s="909"/>
      <c r="FL56" s="210"/>
      <c r="FM56" s="688">
        <v>1</v>
      </c>
      <c r="FN56" s="688">
        <v>1</v>
      </c>
      <c r="FO56" s="688">
        <v>1</v>
      </c>
      <c r="FP56" s="43"/>
      <c r="FQ56" s="43"/>
    </row>
    <row r="57" spans="1:173" s="13" customFormat="1" ht="22.5" customHeight="1" outlineLevel="2">
      <c r="A57" s="1031">
        <v>50</v>
      </c>
      <c r="B57" s="166"/>
      <c r="C57" s="494"/>
      <c r="D57" s="660" t="s">
        <v>369</v>
      </c>
      <c r="E57" s="688" t="s">
        <v>557</v>
      </c>
      <c r="F57" s="663" t="s">
        <v>353</v>
      </c>
      <c r="G57" s="167"/>
      <c r="H57" s="165"/>
      <c r="I57" s="662">
        <v>1986</v>
      </c>
      <c r="J57" s="167" t="str">
        <f t="shared" ref="J57:J59" si="58">IF(OR(I57="",TYPE(I57)&lt;&gt;1),"",TEXT(DATEVALUE(I57&amp;"/1/1"),"gge"))</f>
        <v>昭61</v>
      </c>
      <c r="K57" s="665">
        <f t="shared" ref="K57:K59" si="59">2020-I57</f>
        <v>34</v>
      </c>
      <c r="L57" s="698">
        <v>584.79999999999995</v>
      </c>
      <c r="M57" s="693" t="s">
        <v>68</v>
      </c>
      <c r="N57" s="68"/>
      <c r="O57" s="168"/>
      <c r="P57" s="168"/>
      <c r="Q57" s="169"/>
      <c r="R57" s="461" t="e">
        <f t="shared" ref="R57:R59" si="60">IF(OR(TYPE(L57)&lt;&gt;1,L57=""),"",IF(L57=0,0,ROUND(L57/(O57+P57)*1.1,0)))</f>
        <v>#DIV/0!</v>
      </c>
      <c r="S57" s="461" t="e">
        <f t="shared" ref="S57:S59" si="61">IF(OR(TYPE(L57)&lt;&gt;1,L57=""),"",IF(L57=0,0,ROUND((L57/(O57+P57))^0.5*1.1*4*(4*O57+1)*0.7,0)))</f>
        <v>#DIV/0!</v>
      </c>
      <c r="T57" s="462" t="e">
        <f t="shared" ref="T57:T59" si="62">IF(OR(TYPE(L57)&lt;&gt;1,L57=""),"",IF(L57=0,0,ROUND((L57/(O57+P57))^0.5*1.1*4*(4*O57+1)*0.3,0)))</f>
        <v>#DIV/0!</v>
      </c>
      <c r="U57" s="68"/>
      <c r="V57" s="68"/>
      <c r="W57" s="68"/>
      <c r="X57" s="68"/>
      <c r="Y57" s="68"/>
      <c r="Z57" s="79" t="str">
        <f t="shared" ref="Z57:Z59" si="63">IF(OR(L57="",TYPE(L57)&lt;&gt;1),"",IF(L57&gt;=5000,"1: 5,000㎡以上",IF(L57&gt;=3000,"2: 3,000㎡以上",IF(L57&gt;=1000,"3: 1,000㎡以上",IF(L57&gt;=500,"4: 500㎡以上",IF(L57&gt;=200,"5: 200㎡以上",IF(L57&gt;=100,"6: 100㎡以上",IF(L57&gt;=0,"7: 100㎡未満",""))))))))</f>
        <v>4: 500㎡以上</v>
      </c>
      <c r="AA57" s="69"/>
      <c r="AB57" s="69" t="str">
        <f t="shared" ref="AB57" si="64">IF(AA57="","",AA57-I57)</f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ref="AN57:AN59" si="65">IF(OR(AM57="",AY57=""),"",IF(OR(AM57="80年以上",AM57="躯体補修の上80年以上"),80-AY57,IF(OR(AM57="60年以上80年未満",AM57="躯体補修の上60年未満"),IF(TYPE(AK57)=1,AK57-AY57,80-AY57),IF(OR(AM57="60年未満",AM57="60年"),60-AY57,IF(AM57="40年",40-AY57,"")))))</f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>
        <f t="shared" si="56"/>
        <v>29</v>
      </c>
      <c r="AZ57" s="68"/>
      <c r="BA57" s="68">
        <f t="shared" ref="BA57:BA59" si="66">IF(AY57="","",AY57+AZ57)</f>
        <v>29</v>
      </c>
      <c r="BB57" s="69" t="e">
        <f>#REF!/10</f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57"/>
        <v/>
      </c>
      <c r="BK57" s="663" t="s">
        <v>68</v>
      </c>
      <c r="BL57" s="663">
        <v>1</v>
      </c>
      <c r="BM57" s="447"/>
      <c r="BN57" s="1023"/>
      <c r="BO57" s="694" t="s">
        <v>1</v>
      </c>
      <c r="BP57" s="694" t="s">
        <v>1</v>
      </c>
      <c r="BQ57" s="694" t="s">
        <v>2</v>
      </c>
      <c r="BR57" s="694" t="s">
        <v>2</v>
      </c>
      <c r="BS57" s="694" t="s">
        <v>1</v>
      </c>
      <c r="BT57" s="693" t="s">
        <v>1</v>
      </c>
      <c r="BU57" s="694" t="s">
        <v>2</v>
      </c>
      <c r="BV57" s="693" t="s">
        <v>607</v>
      </c>
      <c r="BW57" s="447"/>
      <c r="BX57" s="695"/>
      <c r="BY57" s="696"/>
      <c r="BZ57" s="501"/>
      <c r="CA57" s="260">
        <v>1</v>
      </c>
      <c r="CB57" s="261" t="str">
        <f>IF($F57="","",IFERROR(INDEX(#REF!,MATCH('一覧（改訂後・学校空調は非表示）'!$F57,#REF!,0),MATCH($CA$4,#REF!,0)),""))</f>
        <v/>
      </c>
      <c r="CC57" s="262" t="str">
        <f t="shared" ref="CC57:CC59" si="67">IF(OR(N57="",CA57="",CB57="",TYPE(L57)&lt;&gt;1),"",L57*CB57)</f>
        <v/>
      </c>
      <c r="CD57" s="186" t="str">
        <f t="shared" ref="CD57:CD59" si="68">IF(BI57="廃止等",BJ57,"")</f>
        <v/>
      </c>
      <c r="CE57" s="187"/>
      <c r="CF57" s="263" t="str">
        <f t="shared" ref="CF57:CF59" si="69">IF(BE57="","",IF(BE57="要躯体改修",$B$4,VALUE(LEFT(BE57,4))))</f>
        <v/>
      </c>
      <c r="CG57" s="74" t="str">
        <f>IF(OR($CF57="",$F57=""),"",INDEX(#REF!,MATCH($F57,#REF!,0),MATCH(CF$4,#REF!,0)))</f>
        <v/>
      </c>
      <c r="CH57" s="188" t="str">
        <f t="shared" ref="CH57:CH59" si="70">IF(OR(L57="",TYPE(L57)&lt;&gt;1,$CF57=""),"",ROUND(L57*CG57,0))</f>
        <v/>
      </c>
      <c r="CI57" s="74">
        <v>1</v>
      </c>
      <c r="CJ57" s="189" t="str">
        <f t="shared" ref="CJ57:CJ59" si="71">IF(CF57="","",CH57/CI57)</f>
        <v/>
      </c>
      <c r="CK57" s="108" t="e">
        <f>IF(OR(L57="",TYPE(L57)&lt;&gt;1),"",IF(OR(BJ57="",INDEX(#REF!,MATCH('一覧（改訂後・学校空調は非表示）'!$N57,#REF!,0),MATCH('一覧（改訂後・学校空調は非表示）'!CK$4,#REF!,0))="",INDEX(#REF!,MATCH('一覧（改訂後・学校空調は非表示）'!$N57,#REF!,0),MATCH('一覧（改訂後・学校空調は非表示）'!CK$4,#REF!,0))+$I57&gt;=BJ57),"",IF(OR(BI57="事後保全対応で更新",BI57="事後保全のみ更新せず"),"",INDEX(#REF!,MATCH('一覧（改訂後・学校空調は非表示）'!$N57,#REF!,0),MATCH('一覧（改訂後・学校空調は非表示）'!CK$4,#REF!,0))+$I57)))</f>
        <v>#REF!</v>
      </c>
      <c r="CL57" s="74" t="e">
        <f>IF(OR(CK57="",$F57=""),"",IF(AND(CK57&lt;&gt;"",$CF57=CK57),INDEX(#REF!,MATCH($F57,#REF!,0),MATCH(CK$4,#REF!,0))+35,INDEX(#REF!,MATCH($F57,#REF!,0),MATCH(CK$4,#REF!,0))))</f>
        <v>#REF!</v>
      </c>
      <c r="CM57" s="188" t="e">
        <f t="shared" ref="CM57:CM59" si="72">IF(OR(CK57="",$L57="",TYPE($L57)&lt;&gt;1),"",ROUND($L57*CL57,0))</f>
        <v>#REF!</v>
      </c>
      <c r="CN57" s="74">
        <v>1</v>
      </c>
      <c r="CO57" s="189" t="e">
        <f t="shared" ref="CO57:CO59" si="73">IF(CK57="","",CM57/CN57)</f>
        <v>#REF!</v>
      </c>
      <c r="CP57" s="108" t="e">
        <f>IF(OR(L57="",TYPE(L57)&lt;&gt;1),"",IF(OR(BJ57="",INDEX(#REF!,MATCH('一覧（改訂後・学校空調は非表示）'!N57,#REF!,0),MATCH(CP$4,#REF!,0))="",INDEX(#REF!,MATCH('一覧（改訂後・学校空調は非表示）'!N57,#REF!,0),MATCH(CP$4,#REF!,0))+$I57&gt;=BJ57),"",IF(OR(BI57="事後保全対応で更新",BI57="事後保全のみ更新せず"),"",INDEX(#REF!,MATCH('一覧（改訂後・学校空調は非表示）'!$N57,#REF!,0),MATCH('一覧（改訂後・学校空調は非表示）'!CP$4,#REF!,0))+$I57)))</f>
        <v>#REF!</v>
      </c>
      <c r="CQ57" s="74" t="e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>#REF!</v>
      </c>
      <c r="CR57" s="188" t="e">
        <f t="shared" ref="CR57:CR59" si="74">IF(OR(CP57="",L57="",TYPE(L57)&lt;&gt;1),"",ROUND(L57*CQ57,0))</f>
        <v>#REF!</v>
      </c>
      <c r="CS57" s="74">
        <v>1</v>
      </c>
      <c r="CT57" s="189" t="e">
        <f t="shared" ref="CT57:CT59" si="75">IF(CP57="","",CR57/CS57)</f>
        <v>#REF!</v>
      </c>
      <c r="CU57" s="108" t="e">
        <f>IF(OR(L57="",TYPE(L57)&lt;&gt;1),"",IF(OR(BJ57="",,INDEX(#REF!,MATCH('一覧（改訂後・学校空調は非表示）'!$N57,#REF!,0),MATCH('一覧（改訂後・学校空調は非表示）'!CU$4,#REF!,0))="",INDEX(#REF!,MATCH('一覧（改訂後・学校空調は非表示）'!$N57,#REF!,0),MATCH('一覧（改訂後・学校空調は非表示）'!CU$4,#REF!,0))+I57&gt;=BJ57),"",IF(OR(BI57="事後保全対応で更新",BI57="事後保全のみ更新せず"),"",INDEX(#REF!,MATCH('一覧（改訂後・学校空調は非表示）'!$N57,#REF!,0),MATCH('一覧（改訂後・学校空調は非表示）'!CU$4,#REF!,0))+I57)))</f>
        <v>#REF!</v>
      </c>
      <c r="CV57" s="74" t="e">
        <f>IF(OR(CU57="",$F57=""),"",IF(AND(CU57&lt;&gt;"",$CF57=CU57),INDEX(#REF!,MATCH($F57,#REF!,0),MATCH(CF$4,#REF!,0))+35,INDEX(#REF!,MATCH($F57,#REF!,0),MATCH(CU$4,#REF!,0))))</f>
        <v>#REF!</v>
      </c>
      <c r="CW57" s="188" t="e">
        <f t="shared" ref="CW57:CW59" si="76">IF(OR(CU57="",$L57="",TYPE($L57)&lt;&gt;1),"",ROUND($L57*CV57,0))</f>
        <v>#REF!</v>
      </c>
      <c r="CX57" s="74">
        <v>1</v>
      </c>
      <c r="CY57" s="264" t="e">
        <f t="shared" si="42"/>
        <v>#REF!</v>
      </c>
      <c r="CZ57" s="265" t="str">
        <f t="shared" ref="CZ57:CZ59" si="77">IF(OR(BI57="更新",BI57="事後保全対応で更新"),IF(AND(BJ57&lt;&gt;"",TYPE(BJ57)=1),BJ57,""),"")</f>
        <v/>
      </c>
      <c r="DA57" s="266" t="str">
        <f t="shared" ref="DA57:DA59" si="78">IF(N57="","",N57)</f>
        <v/>
      </c>
      <c r="DB57" s="267">
        <v>1</v>
      </c>
      <c r="DC57" s="268" t="str">
        <f t="shared" ref="DC57:DC59" si="79">IF(OR(CZ57="",$L57="",TYPE($L57)&lt;&gt;1),"",L57*DB57)</f>
        <v/>
      </c>
      <c r="DD57" s="83" t="str">
        <f>IF($CZ57="","",INDEX(#REF!,MATCH($F57,#REF!,0),MATCH(CZ$4,#REF!,0)))</f>
        <v/>
      </c>
      <c r="DE57" s="269" t="str">
        <f t="shared" ref="DE57:DE59" si="80">IF(OR(DC57="",TYPE(DC57)&lt;&gt;1),"",ROUND(DC57*DD57,0))</f>
        <v/>
      </c>
      <c r="DF57" s="270">
        <v>3</v>
      </c>
      <c r="DG57" s="271" t="str">
        <f t="shared" ref="DG57:DG59" si="81">IF(DE57="","",DE57/DF57)</f>
        <v/>
      </c>
      <c r="DH57" s="272" t="str">
        <f t="shared" ref="DH57:DH59" si="82">IF(CZ57="","",CZ57+20)</f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ref="DJ57:DJ59" si="83">IF(OR(DH57="",$DC57="",TYPE($DC57)&lt;&gt;1),"",ROUND($DC57*DI57,0))</f>
        <v/>
      </c>
      <c r="DK57" s="74">
        <v>1</v>
      </c>
      <c r="DL57" s="189" t="str">
        <f t="shared" ref="DL57:DL59" si="84">IF(DH57="","",DJ57/DK57)</f>
        <v/>
      </c>
      <c r="DM57" s="272" t="str">
        <f t="shared" ref="DM57:DM59" si="85">IF(CZ57="","",IF(OR(DA57="RC",DA57="SRC",DA57="S"),CZ57+40,""))</f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ref="DO57:DO59" si="86">IF(OR(DM57="",$DC57="",TYPE($DC57)&lt;&gt;1),"",ROUND($DC57*DN57,0))</f>
        <v/>
      </c>
      <c r="DP57" s="74">
        <v>1</v>
      </c>
      <c r="DQ57" s="189" t="str">
        <f t="shared" si="50"/>
        <v/>
      </c>
      <c r="DR57" s="272" t="str">
        <f t="shared" ref="DR57:DR59" si="87">IF(CZ57="","",IF(OR(DA57="RC",DA57="SRC"),CZ57+60,""))</f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ref="DT57:DT59" si="88">IF(OR(DR57="",$DC57="",TYPE($DC57)&lt;&gt;1),"",ROUND($DC57*DS57,0))</f>
        <v/>
      </c>
      <c r="DU57" s="74">
        <v>1</v>
      </c>
      <c r="DV57" s="273" t="str">
        <f t="shared" si="53"/>
        <v/>
      </c>
      <c r="DW57" s="517"/>
      <c r="DX57" s="812"/>
      <c r="DY57" s="808"/>
      <c r="DZ57" s="808"/>
      <c r="EA57" s="745"/>
      <c r="EB57" s="845"/>
      <c r="EC57" s="744"/>
      <c r="ED57" s="745"/>
      <c r="EE57" s="775" t="s">
        <v>629</v>
      </c>
      <c r="EF57" s="781"/>
      <c r="EG57" s="782"/>
      <c r="EH57" s="783"/>
      <c r="EI57" s="781"/>
      <c r="EJ57" s="781"/>
      <c r="EK57" s="781"/>
      <c r="EL57" s="782"/>
      <c r="EM57" s="783"/>
      <c r="EN57" s="781"/>
      <c r="EO57" s="781"/>
      <c r="EP57" s="781"/>
      <c r="EQ57" s="782"/>
      <c r="ER57" s="783"/>
      <c r="ES57" s="781"/>
      <c r="ET57" s="781"/>
      <c r="EU57" s="781"/>
      <c r="EV57" s="782"/>
      <c r="EW57" s="783"/>
      <c r="EX57" s="781"/>
      <c r="EY57" s="781"/>
      <c r="EZ57" s="781"/>
      <c r="FA57" s="782"/>
      <c r="FB57" s="783"/>
      <c r="FC57" s="781"/>
      <c r="FD57" s="781"/>
      <c r="FE57" s="781"/>
      <c r="FF57" s="782"/>
      <c r="FG57" s="865"/>
      <c r="FH57" s="781"/>
      <c r="FI57" s="781"/>
      <c r="FJ57" s="781"/>
      <c r="FK57" s="912"/>
      <c r="FL57" s="210"/>
      <c r="FM57" s="688">
        <v>1</v>
      </c>
      <c r="FN57" s="688">
        <v>1</v>
      </c>
      <c r="FO57" s="688">
        <v>1</v>
      </c>
      <c r="FP57" s="43"/>
      <c r="FQ57" s="43"/>
    </row>
    <row r="58" spans="1:173" s="13" customFormat="1" ht="22.5" customHeight="1" outlineLevel="2">
      <c r="A58" s="1031">
        <v>51</v>
      </c>
      <c r="B58" s="166"/>
      <c r="C58" s="494"/>
      <c r="D58" s="660" t="s">
        <v>369</v>
      </c>
      <c r="E58" s="688" t="s">
        <v>558</v>
      </c>
      <c r="F58" s="663" t="s">
        <v>353</v>
      </c>
      <c r="G58" s="167"/>
      <c r="H58" s="165"/>
      <c r="I58" s="662">
        <v>1995</v>
      </c>
      <c r="J58" s="167" t="str">
        <f t="shared" si="58"/>
        <v>平7</v>
      </c>
      <c r="K58" s="665">
        <f t="shared" si="59"/>
        <v>25</v>
      </c>
      <c r="L58" s="698">
        <v>281.10000000000002</v>
      </c>
      <c r="M58" s="693" t="s">
        <v>68</v>
      </c>
      <c r="N58" s="68"/>
      <c r="O58" s="168"/>
      <c r="P58" s="168"/>
      <c r="Q58" s="169"/>
      <c r="R58" s="461" t="e">
        <f t="shared" si="60"/>
        <v>#DIV/0!</v>
      </c>
      <c r="S58" s="461" t="e">
        <f t="shared" si="61"/>
        <v>#DIV/0!</v>
      </c>
      <c r="T58" s="462" t="e">
        <f t="shared" si="62"/>
        <v>#DIV/0!</v>
      </c>
      <c r="U58" s="68"/>
      <c r="V58" s="68"/>
      <c r="W58" s="70"/>
      <c r="X58" s="70"/>
      <c r="Y58" s="70"/>
      <c r="Z58" s="471" t="str">
        <f t="shared" si="63"/>
        <v>5: 200㎡以上</v>
      </c>
      <c r="AA58" s="71"/>
      <c r="AB58" s="71">
        <f>AA58-I58</f>
        <v>-1995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65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>
        <f t="shared" si="56"/>
        <v>20</v>
      </c>
      <c r="AZ58" s="70"/>
      <c r="BA58" s="68">
        <f t="shared" si="66"/>
        <v>20</v>
      </c>
      <c r="BB58" s="71" t="e">
        <f>#REF!/10</f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57"/>
        <v/>
      </c>
      <c r="BK58" s="663" t="s">
        <v>68</v>
      </c>
      <c r="BL58" s="663">
        <v>1</v>
      </c>
      <c r="BM58" s="447"/>
      <c r="BN58" s="1023"/>
      <c r="BO58" s="694" t="s">
        <v>1</v>
      </c>
      <c r="BP58" s="694" t="s">
        <v>1</v>
      </c>
      <c r="BQ58" s="694" t="s">
        <v>2</v>
      </c>
      <c r="BR58" s="694" t="s">
        <v>1</v>
      </c>
      <c r="BS58" s="694" t="s">
        <v>1</v>
      </c>
      <c r="BT58" s="694" t="s">
        <v>1</v>
      </c>
      <c r="BU58" s="694" t="s">
        <v>2</v>
      </c>
      <c r="BV58" s="694" t="s">
        <v>607</v>
      </c>
      <c r="BW58" s="447"/>
      <c r="BX58" s="695"/>
      <c r="BY58" s="696"/>
      <c r="BZ58" s="501"/>
      <c r="CA58" s="260">
        <v>1</v>
      </c>
      <c r="CB58" s="261" t="str">
        <f>IF($F58="","",IFERROR(INDEX(#REF!,MATCH('一覧（改訂後・学校空調は非表示）'!$F58,#REF!,0),MATCH($CA$4,#REF!,0)),""))</f>
        <v/>
      </c>
      <c r="CC58" s="262" t="str">
        <f t="shared" si="67"/>
        <v/>
      </c>
      <c r="CD58" s="186" t="str">
        <f t="shared" si="68"/>
        <v/>
      </c>
      <c r="CE58" s="187"/>
      <c r="CF58" s="263" t="str">
        <f t="shared" si="69"/>
        <v/>
      </c>
      <c r="CG58" s="74" t="str">
        <f>IF(OR($CF58="",$F58=""),"",INDEX(#REF!,MATCH($F58,#REF!,0),MATCH(CF$4,#REF!,0)))</f>
        <v/>
      </c>
      <c r="CH58" s="188" t="str">
        <f t="shared" si="70"/>
        <v/>
      </c>
      <c r="CI58" s="74">
        <v>1</v>
      </c>
      <c r="CJ58" s="189" t="str">
        <f t="shared" si="71"/>
        <v/>
      </c>
      <c r="CK58" s="108" t="e">
        <f>IF(OR(L58="",TYPE(L58)&lt;&gt;1),"",IF(OR(BJ58="",INDEX(#REF!,MATCH('一覧（改訂後・学校空調は非表示）'!$N58,#REF!,0),MATCH('一覧（改訂後・学校空調は非表示）'!CK$4,#REF!,0))="",INDEX(#REF!,MATCH('一覧（改訂後・学校空調は非表示）'!$N58,#REF!,0),MATCH('一覧（改訂後・学校空調は非表示）'!CK$4,#REF!,0))+$I58&gt;=BJ58),"",IF(OR(BI58="事後保全対応で更新",BI58="事後保全のみ更新せず"),"",INDEX(#REF!,MATCH('一覧（改訂後・学校空調は非表示）'!$N58,#REF!,0),MATCH('一覧（改訂後・学校空調は非表示）'!CK$4,#REF!,0))+$I58)))</f>
        <v>#REF!</v>
      </c>
      <c r="CL58" s="74" t="e">
        <f>IF(OR(CK58="",$F58=""),"",IF(AND(CK58&lt;&gt;"",$CF58=CK58),INDEX(#REF!,MATCH($F58,#REF!,0),MATCH(CK$4,#REF!,0))+35,INDEX(#REF!,MATCH($F58,#REF!,0),MATCH(CK$4,#REF!,0))))</f>
        <v>#REF!</v>
      </c>
      <c r="CM58" s="188" t="e">
        <f t="shared" si="72"/>
        <v>#REF!</v>
      </c>
      <c r="CN58" s="74">
        <v>1</v>
      </c>
      <c r="CO58" s="189" t="e">
        <f t="shared" si="73"/>
        <v>#REF!</v>
      </c>
      <c r="CP58" s="108" t="e">
        <f>IF(OR(L58="",TYPE(L58)&lt;&gt;1),"",IF(OR(BJ58="",INDEX(#REF!,MATCH('一覧（改訂後・学校空調は非表示）'!N58,#REF!,0),MATCH(CP$4,#REF!,0))="",INDEX(#REF!,MATCH('一覧（改訂後・学校空調は非表示）'!N58,#REF!,0),MATCH(CP$4,#REF!,0))+$I58&gt;=BJ58),"",IF(OR(BI58="事後保全対応で更新",BI58="事後保全のみ更新せず"),"",INDEX(#REF!,MATCH('一覧（改訂後・学校空調は非表示）'!$N58,#REF!,0),MATCH('一覧（改訂後・学校空調は非表示）'!CP$4,#REF!,0))+$I58)))</f>
        <v>#REF!</v>
      </c>
      <c r="CQ58" s="74" t="e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>#REF!</v>
      </c>
      <c r="CR58" s="188" t="e">
        <f t="shared" si="74"/>
        <v>#REF!</v>
      </c>
      <c r="CS58" s="74">
        <v>1</v>
      </c>
      <c r="CT58" s="189" t="e">
        <f t="shared" si="75"/>
        <v>#REF!</v>
      </c>
      <c r="CU58" s="108" t="e">
        <f>IF(OR(L58="",TYPE(L58)&lt;&gt;1),"",IF(OR(BJ58="",,INDEX(#REF!,MATCH('一覧（改訂後・学校空調は非表示）'!$N58,#REF!,0),MATCH('一覧（改訂後・学校空調は非表示）'!CU$4,#REF!,0))="",INDEX(#REF!,MATCH('一覧（改訂後・学校空調は非表示）'!$N58,#REF!,0),MATCH('一覧（改訂後・学校空調は非表示）'!CU$4,#REF!,0))+I58&gt;=BJ58),"",IF(OR(BI58="事後保全対応で更新",BI58="事後保全のみ更新せず"),"",INDEX(#REF!,MATCH('一覧（改訂後・学校空調は非表示）'!$N58,#REF!,0),MATCH('一覧（改訂後・学校空調は非表示）'!CU$4,#REF!,0))+I58)))</f>
        <v>#REF!</v>
      </c>
      <c r="CV58" s="74" t="e">
        <f>IF(OR(CU58="",$F58=""),"",IF(AND(CU58&lt;&gt;"",$CF58=CU58),INDEX(#REF!,MATCH($F58,#REF!,0),MATCH(CF$4,#REF!,0))+35,INDEX(#REF!,MATCH($F58,#REF!,0),MATCH(CU$4,#REF!,0))))</f>
        <v>#REF!</v>
      </c>
      <c r="CW58" s="188" t="e">
        <f t="shared" si="76"/>
        <v>#REF!</v>
      </c>
      <c r="CX58" s="74">
        <v>1</v>
      </c>
      <c r="CY58" s="264" t="e">
        <f t="shared" si="42"/>
        <v>#REF!</v>
      </c>
      <c r="CZ58" s="265" t="str">
        <f t="shared" si="77"/>
        <v/>
      </c>
      <c r="DA58" s="266" t="str">
        <f t="shared" si="78"/>
        <v/>
      </c>
      <c r="DB58" s="267">
        <v>1</v>
      </c>
      <c r="DC58" s="268" t="str">
        <f t="shared" si="79"/>
        <v/>
      </c>
      <c r="DD58" s="83" t="str">
        <f>IF($CZ58="","",INDEX(#REF!,MATCH($F58,#REF!,0),MATCH(CZ$4,#REF!,0)))</f>
        <v/>
      </c>
      <c r="DE58" s="269" t="str">
        <f t="shared" si="80"/>
        <v/>
      </c>
      <c r="DF58" s="270">
        <v>3</v>
      </c>
      <c r="DG58" s="271" t="str">
        <f t="shared" si="81"/>
        <v/>
      </c>
      <c r="DH58" s="272" t="str">
        <f t="shared" si="82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83"/>
        <v/>
      </c>
      <c r="DK58" s="74">
        <v>1</v>
      </c>
      <c r="DL58" s="189" t="str">
        <f t="shared" si="84"/>
        <v/>
      </c>
      <c r="DM58" s="272" t="str">
        <f t="shared" si="85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86"/>
        <v/>
      </c>
      <c r="DP58" s="74">
        <v>1</v>
      </c>
      <c r="DQ58" s="189" t="str">
        <f t="shared" si="50"/>
        <v/>
      </c>
      <c r="DR58" s="272" t="str">
        <f t="shared" si="87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88"/>
        <v/>
      </c>
      <c r="DU58" s="74">
        <v>1</v>
      </c>
      <c r="DV58" s="273" t="str">
        <f t="shared" si="53"/>
        <v/>
      </c>
      <c r="DW58" s="517"/>
      <c r="DX58" s="812"/>
      <c r="DY58" s="808"/>
      <c r="DZ58" s="808"/>
      <c r="EA58" s="816"/>
      <c r="EB58" s="842"/>
      <c r="EC58" s="752"/>
      <c r="ED58" s="749"/>
      <c r="EE58" s="749"/>
      <c r="EF58" s="762" t="s">
        <v>628</v>
      </c>
      <c r="EG58" s="751"/>
      <c r="EH58" s="752"/>
      <c r="EI58" s="749"/>
      <c r="EJ58" s="749"/>
      <c r="EK58" s="749"/>
      <c r="EL58" s="751"/>
      <c r="EM58" s="752"/>
      <c r="EN58" s="749"/>
      <c r="EO58" s="749"/>
      <c r="EP58" s="749"/>
      <c r="EQ58" s="751"/>
      <c r="ER58" s="752"/>
      <c r="ES58" s="749"/>
      <c r="ET58" s="749"/>
      <c r="EU58" s="749"/>
      <c r="EV58" s="751"/>
      <c r="EW58" s="752"/>
      <c r="EX58" s="749"/>
      <c r="EY58" s="749"/>
      <c r="EZ58" s="749"/>
      <c r="FA58" s="751"/>
      <c r="FB58" s="752"/>
      <c r="FC58" s="749"/>
      <c r="FD58" s="749"/>
      <c r="FE58" s="749"/>
      <c r="FF58" s="751"/>
      <c r="FG58" s="859"/>
      <c r="FH58" s="749"/>
      <c r="FI58" s="749"/>
      <c r="FJ58" s="749"/>
      <c r="FK58" s="909"/>
      <c r="FL58" s="210"/>
      <c r="FM58" s="688">
        <v>1</v>
      </c>
      <c r="FN58" s="688">
        <v>1</v>
      </c>
      <c r="FO58" s="688">
        <v>1</v>
      </c>
      <c r="FP58" s="43"/>
      <c r="FQ58" s="43"/>
    </row>
    <row r="59" spans="1:173" s="13" customFormat="1" ht="22.5" customHeight="1" outlineLevel="2">
      <c r="A59" s="1031">
        <v>52</v>
      </c>
      <c r="B59" s="166"/>
      <c r="C59" s="494"/>
      <c r="D59" s="660" t="s">
        <v>369</v>
      </c>
      <c r="E59" s="688" t="s">
        <v>559</v>
      </c>
      <c r="F59" s="663" t="s">
        <v>353</v>
      </c>
      <c r="G59" s="167"/>
      <c r="H59" s="279"/>
      <c r="I59" s="662">
        <v>1984</v>
      </c>
      <c r="J59" s="167" t="str">
        <f t="shared" si="58"/>
        <v>昭59</v>
      </c>
      <c r="K59" s="665">
        <f t="shared" si="59"/>
        <v>36</v>
      </c>
      <c r="L59" s="698">
        <v>297</v>
      </c>
      <c r="M59" s="693" t="s">
        <v>68</v>
      </c>
      <c r="N59" s="68"/>
      <c r="O59" s="169"/>
      <c r="P59" s="169"/>
      <c r="Q59" s="169"/>
      <c r="R59" s="461" t="e">
        <f t="shared" si="60"/>
        <v>#DIV/0!</v>
      </c>
      <c r="S59" s="461" t="e">
        <f t="shared" si="61"/>
        <v>#DIV/0!</v>
      </c>
      <c r="T59" s="462" t="e">
        <f t="shared" si="62"/>
        <v>#DIV/0!</v>
      </c>
      <c r="U59" s="68"/>
      <c r="V59" s="68"/>
      <c r="W59" s="68"/>
      <c r="X59" s="68"/>
      <c r="Y59" s="68"/>
      <c r="Z59" s="79" t="str">
        <f t="shared" si="63"/>
        <v>5: 200㎡以上</v>
      </c>
      <c r="AA59" s="69"/>
      <c r="AB59" s="69">
        <f>AA59-I59</f>
        <v>-1984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65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>
        <f t="shared" si="56"/>
        <v>31</v>
      </c>
      <c r="AZ59" s="68"/>
      <c r="BA59" s="68">
        <f t="shared" si="66"/>
        <v>31</v>
      </c>
      <c r="BB59" s="69" t="e">
        <f>#REF!/10</f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57"/>
        <v/>
      </c>
      <c r="BK59" s="663" t="s">
        <v>68</v>
      </c>
      <c r="BL59" s="663">
        <v>1</v>
      </c>
      <c r="BM59" s="447"/>
      <c r="BN59" s="1023"/>
      <c r="BO59" s="663"/>
      <c r="BP59" s="663"/>
      <c r="BQ59" s="663"/>
      <c r="BR59" s="663"/>
      <c r="BS59" s="663"/>
      <c r="BT59" s="663"/>
      <c r="BU59" s="663"/>
      <c r="BV59" s="663"/>
      <c r="BW59" s="447"/>
      <c r="BX59" s="695"/>
      <c r="BY59" s="696"/>
      <c r="BZ59" s="501"/>
      <c r="CA59" s="260">
        <v>1</v>
      </c>
      <c r="CB59" s="261" t="str">
        <f>IF($F59="","",IFERROR(INDEX(#REF!,MATCH('一覧（改訂後・学校空調は非表示）'!$F59,#REF!,0),MATCH($CA$4,#REF!,0)),""))</f>
        <v/>
      </c>
      <c r="CC59" s="262" t="str">
        <f t="shared" si="67"/>
        <v/>
      </c>
      <c r="CD59" s="186" t="str">
        <f t="shared" si="68"/>
        <v/>
      </c>
      <c r="CE59" s="187"/>
      <c r="CF59" s="263" t="str">
        <f t="shared" si="69"/>
        <v/>
      </c>
      <c r="CG59" s="74" t="str">
        <f>IF(OR($CF59="",$F59=""),"",INDEX(#REF!,MATCH($F59,#REF!,0),MATCH(CF$4,#REF!,0)))</f>
        <v/>
      </c>
      <c r="CH59" s="188" t="str">
        <f t="shared" si="70"/>
        <v/>
      </c>
      <c r="CI59" s="74">
        <v>1</v>
      </c>
      <c r="CJ59" s="189" t="str">
        <f t="shared" si="71"/>
        <v/>
      </c>
      <c r="CK59" s="108" t="e">
        <f>IF(OR(L59="",TYPE(L59)&lt;&gt;1),"",IF(OR(BJ59="",INDEX(#REF!,MATCH('一覧（改訂後・学校空調は非表示）'!$N59,#REF!,0),MATCH('一覧（改訂後・学校空調は非表示）'!CK$4,#REF!,0))="",INDEX(#REF!,MATCH('一覧（改訂後・学校空調は非表示）'!$N59,#REF!,0),MATCH('一覧（改訂後・学校空調は非表示）'!CK$4,#REF!,0))+$I59&gt;=BJ59),"",IF(OR(BI59="事後保全対応で更新",BI59="事後保全のみ更新せず"),"",INDEX(#REF!,MATCH('一覧（改訂後・学校空調は非表示）'!$N59,#REF!,0),MATCH('一覧（改訂後・学校空調は非表示）'!CK$4,#REF!,0))+$I59)))</f>
        <v>#REF!</v>
      </c>
      <c r="CL59" s="74" t="e">
        <f>IF(OR(CK59="",$F59=""),"",IF(AND(CK59&lt;&gt;"",$CF59=CK59),INDEX(#REF!,MATCH($F59,#REF!,0),MATCH(CK$4,#REF!,0))+35,INDEX(#REF!,MATCH($F59,#REF!,0),MATCH(CK$4,#REF!,0))))</f>
        <v>#REF!</v>
      </c>
      <c r="CM59" s="188" t="e">
        <f t="shared" si="72"/>
        <v>#REF!</v>
      </c>
      <c r="CN59" s="74">
        <v>1</v>
      </c>
      <c r="CO59" s="189" t="e">
        <f t="shared" si="73"/>
        <v>#REF!</v>
      </c>
      <c r="CP59" s="108" t="e">
        <f>IF(OR(L59="",TYPE(L59)&lt;&gt;1),"",IF(OR(BJ59="",INDEX(#REF!,MATCH('一覧（改訂後・学校空調は非表示）'!N59,#REF!,0),MATCH(CP$4,#REF!,0))="",INDEX(#REF!,MATCH('一覧（改訂後・学校空調は非表示）'!N59,#REF!,0),MATCH(CP$4,#REF!,0))+$I59&gt;=BJ59),"",IF(OR(BI59="事後保全対応で更新",BI59="事後保全のみ更新せず"),"",INDEX(#REF!,MATCH('一覧（改訂後・学校空調は非表示）'!$N59,#REF!,0),MATCH('一覧（改訂後・学校空調は非表示）'!CP$4,#REF!,0))+$I59)))</f>
        <v>#REF!</v>
      </c>
      <c r="CQ59" s="74" t="e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>#REF!</v>
      </c>
      <c r="CR59" s="188" t="e">
        <f t="shared" si="74"/>
        <v>#REF!</v>
      </c>
      <c r="CS59" s="74">
        <v>1</v>
      </c>
      <c r="CT59" s="189" t="e">
        <f t="shared" si="75"/>
        <v>#REF!</v>
      </c>
      <c r="CU59" s="108" t="e">
        <f>IF(OR(L59="",TYPE(L59)&lt;&gt;1),"",IF(OR(BJ59="",,INDEX(#REF!,MATCH('一覧（改訂後・学校空調は非表示）'!$N59,#REF!,0),MATCH('一覧（改訂後・学校空調は非表示）'!CU$4,#REF!,0))="",INDEX(#REF!,MATCH('一覧（改訂後・学校空調は非表示）'!$N59,#REF!,0),MATCH('一覧（改訂後・学校空調は非表示）'!CU$4,#REF!,0))+I59&gt;=BJ59),"",IF(OR(BI59="事後保全対応で更新",BI59="事後保全のみ更新せず"),"",INDEX(#REF!,MATCH('一覧（改訂後・学校空調は非表示）'!$N59,#REF!,0),MATCH('一覧（改訂後・学校空調は非表示）'!CU$4,#REF!,0))+I59)))</f>
        <v>#REF!</v>
      </c>
      <c r="CV59" s="74" t="e">
        <f>IF(OR(CU59="",$F59=""),"",IF(AND(CU59&lt;&gt;"",$CF59=CU59),INDEX(#REF!,MATCH($F59,#REF!,0),MATCH(CF$4,#REF!,0))+35,INDEX(#REF!,MATCH($F59,#REF!,0),MATCH(CU$4,#REF!,0))))</f>
        <v>#REF!</v>
      </c>
      <c r="CW59" s="188" t="e">
        <f t="shared" si="76"/>
        <v>#REF!</v>
      </c>
      <c r="CX59" s="74">
        <v>1</v>
      </c>
      <c r="CY59" s="264" t="e">
        <f t="shared" si="42"/>
        <v>#REF!</v>
      </c>
      <c r="CZ59" s="265" t="str">
        <f t="shared" si="77"/>
        <v/>
      </c>
      <c r="DA59" s="266" t="str">
        <f t="shared" si="78"/>
        <v/>
      </c>
      <c r="DB59" s="267">
        <v>1</v>
      </c>
      <c r="DC59" s="268" t="str">
        <f t="shared" si="79"/>
        <v/>
      </c>
      <c r="DD59" s="83" t="str">
        <f>IF($CZ59="","",INDEX(#REF!,MATCH($F59,#REF!,0),MATCH(CZ$4,#REF!,0)))</f>
        <v/>
      </c>
      <c r="DE59" s="269" t="str">
        <f t="shared" si="80"/>
        <v/>
      </c>
      <c r="DF59" s="270">
        <v>3</v>
      </c>
      <c r="DG59" s="271" t="str">
        <f t="shared" si="81"/>
        <v/>
      </c>
      <c r="DH59" s="272" t="str">
        <f t="shared" si="82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83"/>
        <v/>
      </c>
      <c r="DK59" s="74">
        <v>1</v>
      </c>
      <c r="DL59" s="189" t="str">
        <f t="shared" si="84"/>
        <v/>
      </c>
      <c r="DM59" s="272" t="str">
        <f t="shared" si="85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86"/>
        <v/>
      </c>
      <c r="DP59" s="74">
        <v>1</v>
      </c>
      <c r="DQ59" s="189" t="str">
        <f t="shared" si="50"/>
        <v/>
      </c>
      <c r="DR59" s="272" t="str">
        <f t="shared" si="87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88"/>
        <v/>
      </c>
      <c r="DU59" s="74">
        <v>1</v>
      </c>
      <c r="DV59" s="273" t="str">
        <f t="shared" si="53"/>
        <v/>
      </c>
      <c r="DW59" s="517"/>
      <c r="DX59" s="812"/>
      <c r="DY59" s="808"/>
      <c r="DZ59" s="808"/>
      <c r="EA59" s="816"/>
      <c r="EB59" s="851" t="s">
        <v>628</v>
      </c>
      <c r="EC59" s="783"/>
      <c r="ED59" s="781"/>
      <c r="EE59" s="781"/>
      <c r="EF59" s="781"/>
      <c r="EG59" s="782"/>
      <c r="EH59" s="783"/>
      <c r="EI59" s="781"/>
      <c r="EJ59" s="781"/>
      <c r="EK59" s="781"/>
      <c r="EL59" s="782"/>
      <c r="EM59" s="783"/>
      <c r="EN59" s="781"/>
      <c r="EO59" s="781"/>
      <c r="EP59" s="781"/>
      <c r="EQ59" s="782"/>
      <c r="ER59" s="783"/>
      <c r="ES59" s="781"/>
      <c r="ET59" s="781"/>
      <c r="EU59" s="781"/>
      <c r="EV59" s="782"/>
      <c r="EW59" s="783"/>
      <c r="EX59" s="781"/>
      <c r="EY59" s="781"/>
      <c r="EZ59" s="781"/>
      <c r="FA59" s="782"/>
      <c r="FB59" s="783"/>
      <c r="FC59" s="781"/>
      <c r="FD59" s="781"/>
      <c r="FE59" s="781"/>
      <c r="FF59" s="782"/>
      <c r="FG59" s="865"/>
      <c r="FH59" s="781"/>
      <c r="FI59" s="781"/>
      <c r="FJ59" s="781"/>
      <c r="FK59" s="912"/>
      <c r="FL59" s="210"/>
      <c r="FM59" s="688">
        <v>1</v>
      </c>
      <c r="FN59" s="926"/>
      <c r="FO59" s="688">
        <v>1</v>
      </c>
      <c r="FP59" s="43"/>
      <c r="FQ59" s="43"/>
    </row>
    <row r="60" spans="1:173" s="13" customFormat="1" ht="22.5" customHeight="1" outlineLevel="2">
      <c r="A60" s="1031">
        <v>53</v>
      </c>
      <c r="B60" s="166"/>
      <c r="C60" s="494"/>
      <c r="D60" s="660" t="s">
        <v>378</v>
      </c>
      <c r="E60" s="688" t="s">
        <v>560</v>
      </c>
      <c r="F60" s="661" t="s">
        <v>353</v>
      </c>
      <c r="G60" s="167"/>
      <c r="H60" s="165"/>
      <c r="I60" s="665">
        <v>2017</v>
      </c>
      <c r="J60" s="167" t="str">
        <f>IF(OR(I60="",TYPE(I60)&lt;&gt;1),"",TEXT(DATEVALUE(I60&amp;"/1/1"),"gge"))</f>
        <v>平29</v>
      </c>
      <c r="K60" s="665">
        <f t="shared" si="4"/>
        <v>3</v>
      </c>
      <c r="L60" s="697">
        <v>131.30000000000001</v>
      </c>
      <c r="M60" s="694" t="s">
        <v>611</v>
      </c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6: 100㎡以上</v>
      </c>
      <c r="AA60" s="69"/>
      <c r="AB60" s="69" t="str">
        <f t="shared" ref="AB60:AB72" si="89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si="56"/>
        <v>-2</v>
      </c>
      <c r="AZ60" s="68"/>
      <c r="BA60" s="68">
        <f>IF(AY60="","",AY60+AZ60)</f>
        <v>-2</v>
      </c>
      <c r="BB60" s="69" t="e">
        <f>#REF!/10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si="57"/>
        <v/>
      </c>
      <c r="BK60" s="661" t="s">
        <v>611</v>
      </c>
      <c r="BL60" s="661">
        <v>1</v>
      </c>
      <c r="BM60" s="441" t="s">
        <v>0</v>
      </c>
      <c r="BN60" s="1023" t="s">
        <v>414</v>
      </c>
      <c r="BO60" s="694" t="s">
        <v>0</v>
      </c>
      <c r="BP60" s="694" t="s">
        <v>0</v>
      </c>
      <c r="BQ60" s="694" t="s">
        <v>0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607</v>
      </c>
      <c r="BW60" s="441" t="s">
        <v>0</v>
      </c>
      <c r="BX60" s="695"/>
      <c r="BY60" s="696"/>
      <c r="BZ60" s="499">
        <v>103140000</v>
      </c>
      <c r="CA60" s="192">
        <v>1</v>
      </c>
      <c r="CB60" s="177" t="s">
        <v>387</v>
      </c>
      <c r="CC60" s="178" t="str">
        <f t="shared" si="54"/>
        <v/>
      </c>
      <c r="CD60" s="176" t="str">
        <f t="shared" si="13"/>
        <v/>
      </c>
      <c r="CE60" s="179"/>
      <c r="CF60" s="106" t="str">
        <f t="shared" si="14"/>
        <v/>
      </c>
      <c r="CG60" s="75" t="s">
        <v>387</v>
      </c>
      <c r="CH60" s="180" t="str">
        <f t="shared" si="15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si="38"/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8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si="41"/>
        <v>#N/A</v>
      </c>
      <c r="CX60" s="75">
        <v>1</v>
      </c>
      <c r="CY60" s="182" t="e">
        <f t="shared" si="42"/>
        <v>#N/A</v>
      </c>
      <c r="CZ60" s="109" t="str">
        <f t="shared" si="19"/>
        <v/>
      </c>
      <c r="DA60" s="76" t="str">
        <f t="shared" si="28"/>
        <v/>
      </c>
      <c r="DB60" s="82">
        <v>1</v>
      </c>
      <c r="DC60" s="183" t="str">
        <f t="shared" si="20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si="46"/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si="49"/>
        <v/>
      </c>
      <c r="DP60" s="75">
        <v>1</v>
      </c>
      <c r="DQ60" s="181" t="str">
        <f t="shared" si="50"/>
        <v/>
      </c>
      <c r="DR60" s="78" t="str">
        <f>IF(CZ60="","",IF(OR(DA60="RC",DA60="SRC"),CZ60+60,""))</f>
        <v/>
      </c>
      <c r="DS60" s="75" t="s">
        <v>387</v>
      </c>
      <c r="DT60" s="180" t="str">
        <f t="shared" si="52"/>
        <v/>
      </c>
      <c r="DU60" s="75">
        <v>1</v>
      </c>
      <c r="DV60" s="154" t="str">
        <f t="shared" si="53"/>
        <v/>
      </c>
      <c r="DW60" s="506"/>
      <c r="DX60" s="813" t="s">
        <v>627</v>
      </c>
      <c r="DY60" s="799" t="s">
        <v>627</v>
      </c>
      <c r="DZ60" s="808"/>
      <c r="EA60" s="816"/>
      <c r="EB60" s="845"/>
      <c r="EC60" s="752"/>
      <c r="ED60" s="749"/>
      <c r="EE60" s="749"/>
      <c r="EF60" s="749"/>
      <c r="EG60" s="751"/>
      <c r="EH60" s="752"/>
      <c r="EI60" s="749"/>
      <c r="EJ60" s="749"/>
      <c r="EK60" s="749"/>
      <c r="EL60" s="751"/>
      <c r="EM60" s="752"/>
      <c r="EN60" s="749"/>
      <c r="EO60" s="749"/>
      <c r="EP60" s="749"/>
      <c r="EQ60" s="751"/>
      <c r="ER60" s="766" t="s">
        <v>626</v>
      </c>
      <c r="ES60" s="758" t="s">
        <v>626</v>
      </c>
      <c r="ET60" s="749"/>
      <c r="EU60" s="749"/>
      <c r="EV60" s="751"/>
      <c r="EW60" s="752"/>
      <c r="EX60" s="749"/>
      <c r="EY60" s="749"/>
      <c r="EZ60" s="749"/>
      <c r="FA60" s="751"/>
      <c r="FB60" s="752"/>
      <c r="FC60" s="749"/>
      <c r="FD60" s="749"/>
      <c r="FE60" s="749"/>
      <c r="FF60" s="751"/>
      <c r="FG60" s="859"/>
      <c r="FH60" s="749"/>
      <c r="FI60" s="749"/>
      <c r="FJ60" s="749"/>
      <c r="FK60" s="909"/>
      <c r="FL60" s="210"/>
      <c r="FM60" s="688">
        <v>1</v>
      </c>
      <c r="FN60" s="688">
        <v>1</v>
      </c>
      <c r="FO60" s="688">
        <v>1</v>
      </c>
      <c r="FP60" s="43"/>
      <c r="FQ60" s="43"/>
    </row>
    <row r="61" spans="1:173" s="13" customFormat="1" ht="22.5" customHeight="1" outlineLevel="2">
      <c r="A61" s="1031">
        <v>54</v>
      </c>
      <c r="B61" s="166"/>
      <c r="C61" s="494"/>
      <c r="D61" s="660" t="s">
        <v>378</v>
      </c>
      <c r="E61" s="688" t="s">
        <v>561</v>
      </c>
      <c r="F61" s="661" t="s">
        <v>353</v>
      </c>
      <c r="G61" s="167"/>
      <c r="H61" s="165"/>
      <c r="I61" s="665">
        <v>2010</v>
      </c>
      <c r="J61" s="167" t="str">
        <f>IF(OR(I61="",TYPE(I61)&lt;&gt;1),"",TEXT(DATEVALUE(I61&amp;"/1/1"),"gge"))</f>
        <v>平22</v>
      </c>
      <c r="K61" s="665">
        <f t="shared" si="4"/>
        <v>10</v>
      </c>
      <c r="L61" s="697">
        <v>194.4</v>
      </c>
      <c r="M61" s="694" t="s">
        <v>611</v>
      </c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6: 100㎡以上</v>
      </c>
      <c r="AA61" s="69"/>
      <c r="AB61" s="69" t="str">
        <f t="shared" si="89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56"/>
        <v>5</v>
      </c>
      <c r="AZ61" s="68"/>
      <c r="BA61" s="68">
        <f>IF(AY61="","",AY61+AZ61)</f>
        <v>5</v>
      </c>
      <c r="BB61" s="69" t="e">
        <f>#REF!/10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57"/>
        <v/>
      </c>
      <c r="BK61" s="661" t="s">
        <v>611</v>
      </c>
      <c r="BL61" s="661">
        <v>1</v>
      </c>
      <c r="BM61" s="441"/>
      <c r="BN61" s="1023"/>
      <c r="BO61" s="694" t="s">
        <v>0</v>
      </c>
      <c r="BP61" s="694" t="s">
        <v>0</v>
      </c>
      <c r="BQ61" s="694" t="s">
        <v>1</v>
      </c>
      <c r="BR61" s="694" t="s">
        <v>0</v>
      </c>
      <c r="BS61" s="694" t="s">
        <v>0</v>
      </c>
      <c r="BT61" s="694" t="s">
        <v>0</v>
      </c>
      <c r="BU61" s="694" t="s">
        <v>1</v>
      </c>
      <c r="BV61" s="694" t="s">
        <v>607</v>
      </c>
      <c r="BW61" s="441"/>
      <c r="BX61" s="695"/>
      <c r="BY61" s="696"/>
      <c r="BZ61" s="499"/>
      <c r="CA61" s="192">
        <v>1</v>
      </c>
      <c r="CB61" s="177" t="s">
        <v>387</v>
      </c>
      <c r="CC61" s="178" t="str">
        <f t="shared" si="54"/>
        <v/>
      </c>
      <c r="CD61" s="176" t="str">
        <f t="shared" si="13"/>
        <v/>
      </c>
      <c r="CE61" s="179"/>
      <c r="CF61" s="106" t="str">
        <f t="shared" si="14"/>
        <v/>
      </c>
      <c r="CG61" s="75" t="s">
        <v>387</v>
      </c>
      <c r="CH61" s="180" t="str">
        <f t="shared" si="15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38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8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41"/>
        <v>#N/A</v>
      </c>
      <c r="CX61" s="75">
        <v>1</v>
      </c>
      <c r="CY61" s="182" t="e">
        <f t="shared" si="42"/>
        <v>#N/A</v>
      </c>
      <c r="CZ61" s="109" t="str">
        <f t="shared" si="19"/>
        <v/>
      </c>
      <c r="DA61" s="76" t="str">
        <f t="shared" si="28"/>
        <v/>
      </c>
      <c r="DB61" s="82">
        <v>1</v>
      </c>
      <c r="DC61" s="183" t="str">
        <f t="shared" si="20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46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49"/>
        <v/>
      </c>
      <c r="DP61" s="75">
        <v>1</v>
      </c>
      <c r="DQ61" s="181" t="str">
        <f t="shared" si="50"/>
        <v/>
      </c>
      <c r="DR61" s="78" t="str">
        <f>IF(CZ61="","",IF(OR(DA61="RC",DA61="SRC"),CZ61+60,""))</f>
        <v/>
      </c>
      <c r="DS61" s="75" t="s">
        <v>387</v>
      </c>
      <c r="DT61" s="180" t="str">
        <f t="shared" si="52"/>
        <v/>
      </c>
      <c r="DU61" s="75">
        <v>1</v>
      </c>
      <c r="DV61" s="154" t="str">
        <f t="shared" si="53"/>
        <v/>
      </c>
      <c r="DW61" s="506"/>
      <c r="DX61" s="812"/>
      <c r="DY61" s="808"/>
      <c r="DZ61" s="808"/>
      <c r="EA61" s="816"/>
      <c r="EB61" s="845"/>
      <c r="EC61" s="752"/>
      <c r="ED61" s="749"/>
      <c r="EE61" s="749"/>
      <c r="EF61" s="749"/>
      <c r="EG61" s="751"/>
      <c r="EH61" s="752"/>
      <c r="EI61" s="749"/>
      <c r="EJ61" s="749"/>
      <c r="EK61" s="757" t="s">
        <v>626</v>
      </c>
      <c r="EL61" s="780" t="s">
        <v>626</v>
      </c>
      <c r="EM61" s="752"/>
      <c r="EN61" s="749"/>
      <c r="EO61" s="749"/>
      <c r="EP61" s="749"/>
      <c r="EQ61" s="751"/>
      <c r="ER61" s="752"/>
      <c r="ES61" s="749"/>
      <c r="ET61" s="749"/>
      <c r="EU61" s="749"/>
      <c r="EV61" s="751"/>
      <c r="EW61" s="752"/>
      <c r="EX61" s="749"/>
      <c r="EY61" s="749"/>
      <c r="EZ61" s="749"/>
      <c r="FA61" s="751"/>
      <c r="FB61" s="752"/>
      <c r="FC61" s="749"/>
      <c r="FD61" s="749"/>
      <c r="FE61" s="770" t="s">
        <v>627</v>
      </c>
      <c r="FF61" s="800" t="s">
        <v>627</v>
      </c>
      <c r="FG61" s="859"/>
      <c r="FH61" s="749"/>
      <c r="FI61" s="749"/>
      <c r="FJ61" s="749"/>
      <c r="FK61" s="909"/>
      <c r="FL61" s="210"/>
      <c r="FM61" s="688">
        <v>1</v>
      </c>
      <c r="FN61" s="688">
        <v>1</v>
      </c>
      <c r="FO61" s="688">
        <v>1</v>
      </c>
      <c r="FP61" s="43"/>
      <c r="FQ61" s="43"/>
    </row>
    <row r="62" spans="1:173" s="13" customFormat="1" ht="22.5" customHeight="1" outlineLevel="2">
      <c r="A62" s="1031">
        <v>55</v>
      </c>
      <c r="B62" s="166"/>
      <c r="C62" s="494"/>
      <c r="D62" s="660" t="s">
        <v>378</v>
      </c>
      <c r="E62" s="688" t="s">
        <v>562</v>
      </c>
      <c r="F62" s="661" t="s">
        <v>353</v>
      </c>
      <c r="G62" s="167"/>
      <c r="H62" s="165"/>
      <c r="I62" s="665">
        <v>2010</v>
      </c>
      <c r="J62" s="167" t="str">
        <f>IF(OR(I62="",TYPE(I62)&lt;&gt;1),"",TEXT(DATEVALUE(I62&amp;"/1/1"),"gge"))</f>
        <v>平22</v>
      </c>
      <c r="K62" s="665">
        <f t="shared" si="4"/>
        <v>10</v>
      </c>
      <c r="L62" s="697">
        <v>109.3</v>
      </c>
      <c r="M62" s="694" t="s">
        <v>611</v>
      </c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6: 100㎡以上</v>
      </c>
      <c r="AA62" s="69"/>
      <c r="AB62" s="69" t="str">
        <f t="shared" si="89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56"/>
        <v>5</v>
      </c>
      <c r="AZ62" s="68"/>
      <c r="BA62" s="68">
        <f>IF(AY62="","",AY62+AZ62)</f>
        <v>5</v>
      </c>
      <c r="BB62" s="69" t="e">
        <f>#REF!/10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57"/>
        <v/>
      </c>
      <c r="BK62" s="661" t="s">
        <v>611</v>
      </c>
      <c r="BL62" s="661">
        <v>1</v>
      </c>
      <c r="BM62" s="447"/>
      <c r="BN62" s="1023"/>
      <c r="BO62" s="694" t="s">
        <v>0</v>
      </c>
      <c r="BP62" s="694" t="s">
        <v>0</v>
      </c>
      <c r="BQ62" s="694" t="s">
        <v>0</v>
      </c>
      <c r="BR62" s="694" t="s">
        <v>0</v>
      </c>
      <c r="BS62" s="694" t="s">
        <v>0</v>
      </c>
      <c r="BT62" s="694" t="s">
        <v>0</v>
      </c>
      <c r="BU62" s="694" t="s">
        <v>1</v>
      </c>
      <c r="BV62" s="694" t="s">
        <v>607</v>
      </c>
      <c r="BW62" s="447"/>
      <c r="BX62" s="695"/>
      <c r="BY62" s="696"/>
      <c r="BZ62" s="501"/>
      <c r="CA62" s="192">
        <v>1</v>
      </c>
      <c r="CB62" s="177" t="s">
        <v>387</v>
      </c>
      <c r="CC62" s="178" t="str">
        <f t="shared" si="54"/>
        <v/>
      </c>
      <c r="CD62" s="186" t="str">
        <f t="shared" si="13"/>
        <v/>
      </c>
      <c r="CE62" s="187"/>
      <c r="CF62" s="106" t="str">
        <f t="shared" si="14"/>
        <v/>
      </c>
      <c r="CG62" s="75" t="s">
        <v>387</v>
      </c>
      <c r="CH62" s="180" t="str">
        <f t="shared" si="15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38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8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41"/>
        <v>#N/A</v>
      </c>
      <c r="CX62" s="75">
        <v>1</v>
      </c>
      <c r="CY62" s="182" t="e">
        <f t="shared" si="42"/>
        <v>#N/A</v>
      </c>
      <c r="CZ62" s="109" t="str">
        <f t="shared" si="19"/>
        <v/>
      </c>
      <c r="DA62" s="76" t="str">
        <f t="shared" si="28"/>
        <v/>
      </c>
      <c r="DB62" s="82">
        <v>2</v>
      </c>
      <c r="DC62" s="183" t="str">
        <f t="shared" si="20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46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49"/>
        <v/>
      </c>
      <c r="DP62" s="75">
        <v>1</v>
      </c>
      <c r="DQ62" s="181" t="str">
        <f t="shared" si="50"/>
        <v/>
      </c>
      <c r="DR62" s="78" t="str">
        <f>IF(CZ62="","",IF(OR(DA62="RC",DA62="SRC"),CZ62+60,""))</f>
        <v/>
      </c>
      <c r="DS62" s="75" t="s">
        <v>387</v>
      </c>
      <c r="DT62" s="180" t="str">
        <f t="shared" si="52"/>
        <v/>
      </c>
      <c r="DU62" s="75">
        <v>1</v>
      </c>
      <c r="DV62" s="154" t="str">
        <f t="shared" si="53"/>
        <v/>
      </c>
      <c r="DW62" s="506"/>
      <c r="DX62" s="812"/>
      <c r="DY62" s="808"/>
      <c r="DZ62" s="808"/>
      <c r="EA62" s="816"/>
      <c r="EB62" s="845"/>
      <c r="EC62" s="752"/>
      <c r="ED62" s="749"/>
      <c r="EE62" s="749"/>
      <c r="EF62" s="749"/>
      <c r="EG62" s="751"/>
      <c r="EH62" s="752"/>
      <c r="EI62" s="749"/>
      <c r="EJ62" s="749"/>
      <c r="EK62" s="757" t="s">
        <v>626</v>
      </c>
      <c r="EL62" s="780" t="s">
        <v>626</v>
      </c>
      <c r="EM62" s="752"/>
      <c r="EN62" s="749"/>
      <c r="EO62" s="749"/>
      <c r="EP62" s="749"/>
      <c r="EQ62" s="751"/>
      <c r="ER62" s="752"/>
      <c r="ES62" s="749"/>
      <c r="ET62" s="749"/>
      <c r="EU62" s="749"/>
      <c r="EV62" s="751"/>
      <c r="EW62" s="752"/>
      <c r="EX62" s="749"/>
      <c r="EY62" s="749"/>
      <c r="EZ62" s="749"/>
      <c r="FA62" s="751"/>
      <c r="FB62" s="752"/>
      <c r="FC62" s="749"/>
      <c r="FD62" s="749"/>
      <c r="FE62" s="770" t="s">
        <v>627</v>
      </c>
      <c r="FF62" s="800" t="s">
        <v>627</v>
      </c>
      <c r="FG62" s="859"/>
      <c r="FH62" s="749"/>
      <c r="FI62" s="749"/>
      <c r="FJ62" s="749"/>
      <c r="FK62" s="909"/>
      <c r="FL62" s="210"/>
      <c r="FM62" s="688">
        <v>1</v>
      </c>
      <c r="FN62" s="688">
        <v>1</v>
      </c>
      <c r="FO62" s="688">
        <v>1</v>
      </c>
      <c r="FP62" s="43"/>
      <c r="FQ62" s="43"/>
    </row>
    <row r="63" spans="1:173" s="13" customFormat="1" ht="22.5" customHeight="1" outlineLevel="1">
      <c r="A63" s="1032">
        <v>56</v>
      </c>
      <c r="B63" s="166"/>
      <c r="C63" s="494"/>
      <c r="D63" s="672" t="s">
        <v>518</v>
      </c>
      <c r="E63" s="667" t="s">
        <v>563</v>
      </c>
      <c r="F63" s="661" t="s">
        <v>353</v>
      </c>
      <c r="G63" s="167"/>
      <c r="H63" s="165"/>
      <c r="I63" s="665">
        <v>2013</v>
      </c>
      <c r="J63" s="167" t="str">
        <f t="shared" ref="J63" si="90">IF(OR(I63="",TYPE(I63)&lt;&gt;1),"",TEXT(DATEVALUE(I63&amp;"/1/1"),"gge"))</f>
        <v>平25</v>
      </c>
      <c r="K63" s="665">
        <f t="shared" si="4"/>
        <v>7</v>
      </c>
      <c r="L63" s="697">
        <v>119.1</v>
      </c>
      <c r="M63" s="694" t="s">
        <v>611</v>
      </c>
      <c r="N63" s="68"/>
      <c r="O63" s="168"/>
      <c r="P63" s="168"/>
      <c r="Q63" s="169"/>
      <c r="R63" s="461" t="e">
        <f t="shared" ref="R63" si="91">IF(OR(TYPE(L63)&lt;&gt;1,L63=""),"",IF(L63=0,0,ROUND(L63/(O63+P63)*1.1,0)))</f>
        <v>#DIV/0!</v>
      </c>
      <c r="S63" s="461" t="e">
        <f t="shared" ref="S63" si="92">IF(OR(TYPE(L63)&lt;&gt;1,L63=""),"",IF(L63=0,0,ROUND((L63/(O63+P63))^0.5*1.1*4*(4*O63+1)*0.7,0)))</f>
        <v>#DIV/0!</v>
      </c>
      <c r="T63" s="462" t="e">
        <f t="shared" ref="T63" si="93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94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6: 100㎡以上</v>
      </c>
      <c r="AA63" s="69"/>
      <c r="AB63" s="69" t="str">
        <f t="shared" si="89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95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56"/>
        <v>2</v>
      </c>
      <c r="AZ63" s="68"/>
      <c r="BA63" s="68">
        <f t="shared" ref="BA63" si="96">IF(AY63="","",AY63+AZ63)</f>
        <v>2</v>
      </c>
      <c r="BB63" s="69" t="e">
        <f>#REF!/10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57"/>
        <v/>
      </c>
      <c r="BK63" s="661" t="s">
        <v>611</v>
      </c>
      <c r="BL63" s="661">
        <v>1</v>
      </c>
      <c r="BM63" s="441"/>
      <c r="BN63" s="1023"/>
      <c r="BO63" s="694" t="s">
        <v>0</v>
      </c>
      <c r="BP63" s="694" t="s">
        <v>0</v>
      </c>
      <c r="BQ63" s="694" t="s">
        <v>0</v>
      </c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607</v>
      </c>
      <c r="BW63" s="441"/>
      <c r="BX63" s="695"/>
      <c r="BY63" s="696"/>
      <c r="BZ63" s="499"/>
      <c r="CA63" s="192">
        <v>1</v>
      </c>
      <c r="CB63" s="177" t="s">
        <v>387</v>
      </c>
      <c r="CC63" s="178" t="str">
        <f t="shared" si="54"/>
        <v/>
      </c>
      <c r="CD63" s="176" t="str">
        <f t="shared" si="13"/>
        <v/>
      </c>
      <c r="CE63" s="179"/>
      <c r="CF63" s="106" t="str">
        <f t="shared" si="14"/>
        <v/>
      </c>
      <c r="CG63" s="75" t="s">
        <v>387</v>
      </c>
      <c r="CH63" s="180" t="str">
        <f t="shared" si="15"/>
        <v/>
      </c>
      <c r="CI63" s="75">
        <v>1</v>
      </c>
      <c r="CJ63" s="181" t="str">
        <f t="shared" ref="CJ63" si="97">IF(CF63="","",CH63/CI63)</f>
        <v/>
      </c>
      <c r="CK63" s="107" t="e">
        <v>#N/A</v>
      </c>
      <c r="CL63" s="75" t="e">
        <v>#N/A</v>
      </c>
      <c r="CM63" s="180" t="e">
        <f t="shared" si="38"/>
        <v>#N/A</v>
      </c>
      <c r="CN63" s="75">
        <v>1</v>
      </c>
      <c r="CO63" s="181" t="e">
        <f t="shared" ref="CO63" si="98">IF(CK63="","",CM63/CN63)</f>
        <v>#N/A</v>
      </c>
      <c r="CP63" s="107" t="e">
        <v>#N/A</v>
      </c>
      <c r="CQ63" s="75" t="e">
        <v>#N/A</v>
      </c>
      <c r="CR63" s="180" t="e">
        <f t="shared" si="18"/>
        <v>#N/A</v>
      </c>
      <c r="CS63" s="75">
        <v>1</v>
      </c>
      <c r="CT63" s="181" t="e">
        <f t="shared" ref="CT63" si="99">IF(CP63="","",CR63/CS63)</f>
        <v>#N/A</v>
      </c>
      <c r="CU63" s="107" t="e">
        <v>#N/A</v>
      </c>
      <c r="CV63" s="75" t="e">
        <v>#N/A</v>
      </c>
      <c r="CW63" s="180" t="e">
        <f t="shared" si="41"/>
        <v>#N/A</v>
      </c>
      <c r="CX63" s="75">
        <v>1</v>
      </c>
      <c r="CY63" s="182" t="e">
        <f t="shared" si="42"/>
        <v>#N/A</v>
      </c>
      <c r="CZ63" s="109" t="str">
        <f t="shared" si="19"/>
        <v/>
      </c>
      <c r="DA63" s="76" t="str">
        <f t="shared" si="28"/>
        <v/>
      </c>
      <c r="DB63" s="82">
        <v>1</v>
      </c>
      <c r="DC63" s="183" t="str">
        <f t="shared" si="20"/>
        <v/>
      </c>
      <c r="DD63" s="85" t="s">
        <v>387</v>
      </c>
      <c r="DE63" s="184" t="str">
        <f t="shared" ref="DE63" si="100">IF(OR(DC63="",TYPE(DC63)&lt;&gt;1),"",ROUND(DC63*DD63,0))</f>
        <v/>
      </c>
      <c r="DF63" s="77">
        <v>3</v>
      </c>
      <c r="DG63" s="185" t="str">
        <f t="shared" ref="DG63" si="101">IF(DE63="","",DE63/DF63)</f>
        <v/>
      </c>
      <c r="DH63" s="78" t="str">
        <f t="shared" ref="DH63" si="102">IF(CZ63="","",CZ63+20)</f>
        <v/>
      </c>
      <c r="DI63" s="75" t="s">
        <v>387</v>
      </c>
      <c r="DJ63" s="180" t="str">
        <f t="shared" si="46"/>
        <v/>
      </c>
      <c r="DK63" s="75">
        <v>1</v>
      </c>
      <c r="DL63" s="181" t="str">
        <f t="shared" ref="DL63" si="103">IF(DH63="","",DJ63/DK63)</f>
        <v/>
      </c>
      <c r="DM63" s="78" t="str">
        <f t="shared" ref="DM63" si="104">IF(CZ63="","",IF(OR(DA63="RC",DA63="SRC",DA63="S"),CZ63+40,""))</f>
        <v/>
      </c>
      <c r="DN63" s="75" t="s">
        <v>387</v>
      </c>
      <c r="DO63" s="180" t="str">
        <f t="shared" si="49"/>
        <v/>
      </c>
      <c r="DP63" s="75">
        <v>1</v>
      </c>
      <c r="DQ63" s="181" t="str">
        <f t="shared" si="50"/>
        <v/>
      </c>
      <c r="DR63" s="78" t="str">
        <f t="shared" ref="DR63" si="105">IF(CZ63="","",IF(OR(DA63="RC",DA63="SRC"),CZ63+60,""))</f>
        <v/>
      </c>
      <c r="DS63" s="75" t="s">
        <v>387</v>
      </c>
      <c r="DT63" s="180" t="str">
        <f t="shared" si="52"/>
        <v/>
      </c>
      <c r="DU63" s="75">
        <v>1</v>
      </c>
      <c r="DV63" s="154" t="str">
        <f t="shared" si="53"/>
        <v/>
      </c>
      <c r="DW63" s="506"/>
      <c r="DX63" s="812"/>
      <c r="DY63" s="808"/>
      <c r="DZ63" s="808"/>
      <c r="EA63" s="816"/>
      <c r="EB63" s="845"/>
      <c r="EC63" s="752"/>
      <c r="ED63" s="749"/>
      <c r="EE63" s="749"/>
      <c r="EF63" s="749"/>
      <c r="EG63" s="751"/>
      <c r="EH63" s="752"/>
      <c r="EI63" s="749"/>
      <c r="EJ63" s="749"/>
      <c r="EK63" s="749"/>
      <c r="EL63" s="751"/>
      <c r="EM63" s="752"/>
      <c r="EN63" s="757" t="s">
        <v>626</v>
      </c>
      <c r="EO63" s="757" t="s">
        <v>626</v>
      </c>
      <c r="EP63" s="779"/>
      <c r="EQ63" s="771"/>
      <c r="ER63" s="765"/>
      <c r="ES63" s="779"/>
      <c r="ET63" s="779"/>
      <c r="EU63" s="779"/>
      <c r="EV63" s="771"/>
      <c r="EW63" s="765"/>
      <c r="EX63" s="779"/>
      <c r="EY63" s="779"/>
      <c r="EZ63" s="779"/>
      <c r="FA63" s="771"/>
      <c r="FB63" s="765"/>
      <c r="FC63" s="779"/>
      <c r="FD63" s="779"/>
      <c r="FE63" s="779"/>
      <c r="FF63" s="771"/>
      <c r="FG63" s="864"/>
      <c r="FH63" s="770" t="s">
        <v>627</v>
      </c>
      <c r="FI63" s="770" t="s">
        <v>627</v>
      </c>
      <c r="FJ63" s="785"/>
      <c r="FK63" s="911"/>
      <c r="FL63" s="210"/>
      <c r="FM63" s="688">
        <v>1</v>
      </c>
      <c r="FN63" s="688">
        <v>1</v>
      </c>
      <c r="FO63" s="688">
        <v>1</v>
      </c>
      <c r="FP63" s="43"/>
      <c r="FQ63" s="43"/>
    </row>
    <row r="64" spans="1:173" s="13" customFormat="1" ht="22.5" customHeight="1" outlineLevel="1">
      <c r="A64" s="1032">
        <v>57</v>
      </c>
      <c r="B64" s="166"/>
      <c r="C64" s="494"/>
      <c r="D64" s="672" t="s">
        <v>518</v>
      </c>
      <c r="E64" s="667" t="s">
        <v>564</v>
      </c>
      <c r="F64" s="661" t="s">
        <v>353</v>
      </c>
      <c r="G64" s="167"/>
      <c r="H64" s="165"/>
      <c r="I64" s="665">
        <v>2011</v>
      </c>
      <c r="J64" s="167" t="str">
        <f>IF(OR(I64="",TYPE(I64)&lt;&gt;1),"",TEXT(DATEVALUE(I64&amp;"/1/1"),"gge"))</f>
        <v>平23</v>
      </c>
      <c r="K64" s="665">
        <f t="shared" si="4"/>
        <v>9</v>
      </c>
      <c r="L64" s="697">
        <v>81.8</v>
      </c>
      <c r="M64" s="694" t="s">
        <v>611</v>
      </c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7: 100㎡未満</v>
      </c>
      <c r="AA64" s="69"/>
      <c r="AB64" s="69" t="str">
        <f t="shared" si="89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56"/>
        <v>4</v>
      </c>
      <c r="AZ64" s="68"/>
      <c r="BA64" s="68">
        <f>IF(AY64="","",AY64+AZ64)</f>
        <v>4</v>
      </c>
      <c r="BB64" s="69" t="e">
        <f>#REF!/10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57"/>
        <v/>
      </c>
      <c r="BK64" s="661" t="s">
        <v>611</v>
      </c>
      <c r="BL64" s="661">
        <v>1</v>
      </c>
      <c r="BM64" s="441"/>
      <c r="BN64" s="1023"/>
      <c r="BO64" s="663"/>
      <c r="BP64" s="663"/>
      <c r="BQ64" s="663"/>
      <c r="BR64" s="663"/>
      <c r="BS64" s="663"/>
      <c r="BT64" s="663"/>
      <c r="BU64" s="663"/>
      <c r="BV64" s="663"/>
      <c r="BW64" s="441"/>
      <c r="BX64" s="695"/>
      <c r="BY64" s="696"/>
      <c r="BZ64" s="499"/>
      <c r="CA64" s="192">
        <v>1</v>
      </c>
      <c r="CB64" s="177" t="str">
        <f>IF($F64="","",IFERROR(INDEX(#REF!,MATCH('一覧（改訂後・学校空調は非表示）'!$F187,#REF!,0),MATCH($CA$4,#REF!,0)),""))</f>
        <v/>
      </c>
      <c r="CC64" s="178" t="str">
        <f t="shared" si="54"/>
        <v/>
      </c>
      <c r="CD64" s="176" t="str">
        <f t="shared" si="13"/>
        <v/>
      </c>
      <c r="CE64" s="179"/>
      <c r="CF64" s="106" t="str">
        <f t="shared" si="14"/>
        <v/>
      </c>
      <c r="CG64" s="75" t="str">
        <f>IF(OR($CF64="",$F64=""),"",INDEX(#REF!,MATCH($F64,#REF!,0),MATCH(CF$4,#REF!,0)))</f>
        <v/>
      </c>
      <c r="CH64" s="180" t="str">
        <f t="shared" si="15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後・学校空調は非表示）'!$N187,#REF!,0),MATCH('一覧（改訂後・学校空調は非表示）'!CK$4,#REF!,0))="",INDEX(#REF!,MATCH('一覧（改訂後・学校空調は非表示）'!$N187,#REF!,0),MATCH('一覧（改訂後・学校空調は非表示）'!CK$4,#REF!,0))+$I64&gt;=BJ64),"",IF(OR(BI64="事後保全対応で更新",BI64="事後保全のみ更新せず"),"",INDEX(#REF!,MATCH('一覧（改訂後・学校空調は非表示）'!$N187,#REF!,0),MATCH('一覧（改訂後・学校空調は非表示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38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後・学校空調は非表示）'!N187,#REF!,0),MATCH(CP$4,#REF!,0))="",INDEX(#REF!,MATCH('一覧（改訂後・学校空調は非表示）'!N187,#REF!,0),MATCH(CP$4,#REF!,0))+$I64&gt;=BJ64),"",IF(OR(BI64="事後保全対応で更新",BI64="事後保全のみ更新せず"),"",INDEX(#REF!,MATCH('一覧（改訂後・学校空調は非表示）'!$N187,#REF!,0),MATCH('一覧（改訂後・学校空調は非表示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8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後・学校空調は非表示）'!$N187,#REF!,0),MATCH('一覧（改訂後・学校空調は非表示）'!CU$4,#REF!,0))="",INDEX(#REF!,MATCH('一覧（改訂後・学校空調は非表示）'!$N187,#REF!,0),MATCH('一覧（改訂後・学校空調は非表示）'!CU$4,#REF!,0))+I64&gt;=BJ64),"",IF(OR(BI64="事後保全対応で更新",BI64="事後保全のみ更新せず"),"",INDEX(#REF!,MATCH('一覧（改訂後・学校空調は非表示）'!$N187,#REF!,0),MATCH('一覧（改訂後・学校空調は非表示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41"/>
        <v>#REF!</v>
      </c>
      <c r="CX64" s="75">
        <v>1</v>
      </c>
      <c r="CY64" s="182" t="e">
        <f t="shared" si="42"/>
        <v>#REF!</v>
      </c>
      <c r="CZ64" s="109" t="str">
        <f t="shared" si="19"/>
        <v/>
      </c>
      <c r="DA64" s="76" t="str">
        <f t="shared" si="28"/>
        <v/>
      </c>
      <c r="DB64" s="82">
        <v>1</v>
      </c>
      <c r="DC64" s="183" t="str">
        <f t="shared" si="20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46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49"/>
        <v/>
      </c>
      <c r="DP64" s="75">
        <v>1</v>
      </c>
      <c r="DQ64" s="181" t="str">
        <f t="shared" si="50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52"/>
        <v/>
      </c>
      <c r="DU64" s="75">
        <v>1</v>
      </c>
      <c r="DV64" s="154" t="str">
        <f t="shared" si="53"/>
        <v/>
      </c>
      <c r="DW64" s="515"/>
      <c r="DX64" s="828"/>
      <c r="DY64" s="808"/>
      <c r="DZ64" s="808"/>
      <c r="EA64" s="816"/>
      <c r="EB64" s="844" t="s">
        <v>627</v>
      </c>
      <c r="EC64" s="783"/>
      <c r="ED64" s="781"/>
      <c r="EE64" s="781"/>
      <c r="EF64" s="781"/>
      <c r="EG64" s="782"/>
      <c r="EH64" s="783"/>
      <c r="EI64" s="781"/>
      <c r="EJ64" s="781"/>
      <c r="EK64" s="781"/>
      <c r="EL64" s="782"/>
      <c r="EM64" s="783"/>
      <c r="EN64" s="781"/>
      <c r="EO64" s="781"/>
      <c r="EP64" s="781"/>
      <c r="EQ64" s="782"/>
      <c r="ER64" s="783"/>
      <c r="ES64" s="781"/>
      <c r="ET64" s="781"/>
      <c r="EU64" s="781"/>
      <c r="EV64" s="782"/>
      <c r="EW64" s="783"/>
      <c r="EX64" s="781"/>
      <c r="EY64" s="781"/>
      <c r="EZ64" s="781"/>
      <c r="FA64" s="782"/>
      <c r="FB64" s="783"/>
      <c r="FC64" s="781"/>
      <c r="FD64" s="781"/>
      <c r="FE64" s="781"/>
      <c r="FF64" s="782"/>
      <c r="FG64" s="865"/>
      <c r="FH64" s="781"/>
      <c r="FI64" s="781"/>
      <c r="FJ64" s="781"/>
      <c r="FK64" s="912"/>
      <c r="FL64" s="210"/>
      <c r="FM64" s="688">
        <v>1</v>
      </c>
      <c r="FN64" s="926"/>
      <c r="FO64" s="688">
        <v>1</v>
      </c>
      <c r="FP64" s="43"/>
      <c r="FQ64" s="43"/>
    </row>
    <row r="65" spans="1:173" s="13" customFormat="1" ht="22.5" customHeight="1" outlineLevel="1">
      <c r="A65" s="1032">
        <v>58</v>
      </c>
      <c r="B65" s="166"/>
      <c r="C65" s="494"/>
      <c r="D65" s="672" t="s">
        <v>518</v>
      </c>
      <c r="E65" s="667" t="s">
        <v>565</v>
      </c>
      <c r="F65" s="661" t="s">
        <v>353</v>
      </c>
      <c r="G65" s="167"/>
      <c r="H65" s="165"/>
      <c r="I65" s="665">
        <v>2021</v>
      </c>
      <c r="J65" s="167" t="str">
        <f>IF(OR(I65="",TYPE(I65)&lt;&gt;1),"",TEXT(DATEVALUE(I65&amp;"/1/1"),"gge"))</f>
        <v>令3</v>
      </c>
      <c r="K65" s="665">
        <v>0</v>
      </c>
      <c r="L65" s="697">
        <v>99.2</v>
      </c>
      <c r="M65" s="694" t="s">
        <v>611</v>
      </c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7: 100㎡未満</v>
      </c>
      <c r="AA65" s="69"/>
      <c r="AB65" s="69" t="str">
        <f t="shared" si="89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56"/>
        <v>-6</v>
      </c>
      <c r="AZ65" s="68"/>
      <c r="BA65" s="68">
        <f>IF(AY65="","",AY65+AZ65)</f>
        <v>-6</v>
      </c>
      <c r="BB65" s="69" t="e">
        <f>#REF!/10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57"/>
        <v/>
      </c>
      <c r="BK65" s="661" t="s">
        <v>611</v>
      </c>
      <c r="BL65" s="661">
        <v>1</v>
      </c>
      <c r="BM65" s="441"/>
      <c r="BN65" s="1023"/>
      <c r="BO65" s="694" t="s">
        <v>0</v>
      </c>
      <c r="BP65" s="694" t="s">
        <v>0</v>
      </c>
      <c r="BQ65" s="694" t="s">
        <v>0</v>
      </c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607</v>
      </c>
      <c r="BW65" s="441"/>
      <c r="BX65" s="695"/>
      <c r="BY65" s="696"/>
      <c r="BZ65" s="499"/>
      <c r="CA65" s="192">
        <v>1</v>
      </c>
      <c r="CB65" s="177" t="s">
        <v>387</v>
      </c>
      <c r="CC65" s="178" t="str">
        <f t="shared" si="54"/>
        <v/>
      </c>
      <c r="CD65" s="176" t="str">
        <f t="shared" si="13"/>
        <v/>
      </c>
      <c r="CE65" s="179"/>
      <c r="CF65" s="106" t="str">
        <f t="shared" si="14"/>
        <v/>
      </c>
      <c r="CG65" s="75" t="s">
        <v>387</v>
      </c>
      <c r="CH65" s="180" t="str">
        <f t="shared" si="15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38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8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41"/>
        <v>#N/A</v>
      </c>
      <c r="CX65" s="75">
        <v>1</v>
      </c>
      <c r="CY65" s="182" t="e">
        <f t="shared" si="42"/>
        <v>#N/A</v>
      </c>
      <c r="CZ65" s="109" t="str">
        <f t="shared" si="19"/>
        <v/>
      </c>
      <c r="DA65" s="76" t="str">
        <f t="shared" si="28"/>
        <v/>
      </c>
      <c r="DB65" s="82">
        <v>1</v>
      </c>
      <c r="DC65" s="183" t="str">
        <f t="shared" si="20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46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49"/>
        <v/>
      </c>
      <c r="DP65" s="75">
        <v>1</v>
      </c>
      <c r="DQ65" s="181" t="str">
        <f t="shared" si="50"/>
        <v/>
      </c>
      <c r="DR65" s="78" t="str">
        <f>IF(CZ65="","",IF(OR(DA65="RC",DA65="SRC"),CZ65+60,""))</f>
        <v/>
      </c>
      <c r="DS65" s="75" t="s">
        <v>387</v>
      </c>
      <c r="DT65" s="180" t="str">
        <f t="shared" si="52"/>
        <v/>
      </c>
      <c r="DU65" s="75">
        <v>1</v>
      </c>
      <c r="DV65" s="154" t="str">
        <f t="shared" si="53"/>
        <v/>
      </c>
      <c r="DW65" s="506"/>
      <c r="DX65" s="828"/>
      <c r="DY65" s="808"/>
      <c r="DZ65" s="808"/>
      <c r="EA65" s="816"/>
      <c r="EB65" s="844" t="s">
        <v>627</v>
      </c>
      <c r="EC65" s="752"/>
      <c r="ED65" s="749"/>
      <c r="EE65" s="749"/>
      <c r="EF65" s="749"/>
      <c r="EG65" s="751"/>
      <c r="EH65" s="752"/>
      <c r="EI65" s="749"/>
      <c r="EJ65" s="749"/>
      <c r="EK65" s="749"/>
      <c r="EL65" s="751"/>
      <c r="EM65" s="752"/>
      <c r="EN65" s="749"/>
      <c r="EO65" s="749"/>
      <c r="EP65" s="749"/>
      <c r="EQ65" s="751"/>
      <c r="ER65" s="752"/>
      <c r="ES65" s="749"/>
      <c r="ET65" s="749"/>
      <c r="EU65" s="757" t="s">
        <v>626</v>
      </c>
      <c r="EV65" s="780" t="s">
        <v>626</v>
      </c>
      <c r="EW65" s="752"/>
      <c r="EX65" s="749"/>
      <c r="EY65" s="749"/>
      <c r="EZ65" s="749"/>
      <c r="FA65" s="751"/>
      <c r="FB65" s="752"/>
      <c r="FC65" s="749"/>
      <c r="FD65" s="749"/>
      <c r="FE65" s="749"/>
      <c r="FF65" s="751"/>
      <c r="FG65" s="859"/>
      <c r="FH65" s="749"/>
      <c r="FI65" s="749"/>
      <c r="FJ65" s="749"/>
      <c r="FK65" s="909"/>
      <c r="FL65" s="210"/>
      <c r="FM65" s="688">
        <v>1</v>
      </c>
      <c r="FN65" s="688">
        <v>1</v>
      </c>
      <c r="FO65" s="688">
        <v>1</v>
      </c>
      <c r="FP65" s="43"/>
      <c r="FQ65" s="43"/>
    </row>
    <row r="66" spans="1:173" s="13" customFormat="1" ht="22.5" customHeight="1" outlineLevel="1">
      <c r="A66" s="1032">
        <v>59</v>
      </c>
      <c r="B66" s="166"/>
      <c r="C66" s="494"/>
      <c r="D66" s="664" t="s">
        <v>513</v>
      </c>
      <c r="E66" s="688" t="s">
        <v>566</v>
      </c>
      <c r="F66" s="663" t="s">
        <v>359</v>
      </c>
      <c r="G66" s="167"/>
      <c r="H66" s="165"/>
      <c r="I66" s="662">
        <v>1997</v>
      </c>
      <c r="J66" s="167" t="str">
        <f>IF(OR(I66="",TYPE(I66)&lt;&gt;1),"",TEXT(DATEVALUE(I66&amp;"/1/1"),"gge"))</f>
        <v>平9</v>
      </c>
      <c r="K66" s="665">
        <f t="shared" ref="K66:K88" si="106">2020-I66</f>
        <v>23</v>
      </c>
      <c r="L66" s="697">
        <v>7812.8</v>
      </c>
      <c r="M66" s="693" t="s">
        <v>603</v>
      </c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1: 5,000㎡以上</v>
      </c>
      <c r="AA66" s="69"/>
      <c r="AB66" s="69" t="str">
        <f t="shared" si="89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56"/>
        <v>18</v>
      </c>
      <c r="AZ66" s="68"/>
      <c r="BA66" s="68">
        <f>IF(AY66="","",AY66+AZ66)</f>
        <v>18</v>
      </c>
      <c r="BB66" s="69" t="e">
        <f>#REF!/10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57"/>
        <v/>
      </c>
      <c r="BK66" s="663" t="s">
        <v>603</v>
      </c>
      <c r="BL66" s="661">
        <v>2</v>
      </c>
      <c r="BM66" s="441" t="s">
        <v>0</v>
      </c>
      <c r="BN66" s="1023" t="s">
        <v>414</v>
      </c>
      <c r="BO66" s="694" t="s">
        <v>1</v>
      </c>
      <c r="BP66" s="693" t="s">
        <v>1</v>
      </c>
      <c r="BQ66" s="694" t="s">
        <v>1</v>
      </c>
      <c r="BR66" s="694" t="s">
        <v>2</v>
      </c>
      <c r="BS66" s="694" t="s">
        <v>1</v>
      </c>
      <c r="BT66" s="694" t="s">
        <v>1</v>
      </c>
      <c r="BU66" s="694" t="s">
        <v>1</v>
      </c>
      <c r="BV66" s="694" t="s">
        <v>1</v>
      </c>
      <c r="BW66" s="441" t="s">
        <v>1</v>
      </c>
      <c r="BX66" s="695" t="s">
        <v>621</v>
      </c>
      <c r="BY66" s="696"/>
      <c r="BZ66" s="499">
        <v>8382000</v>
      </c>
      <c r="CA66" s="192">
        <v>1</v>
      </c>
      <c r="CB66" s="177" t="s">
        <v>387</v>
      </c>
      <c r="CC66" s="178" t="str">
        <f t="shared" si="54"/>
        <v/>
      </c>
      <c r="CD66" s="176" t="str">
        <f t="shared" si="13"/>
        <v/>
      </c>
      <c r="CE66" s="179"/>
      <c r="CF66" s="106" t="str">
        <f t="shared" si="14"/>
        <v/>
      </c>
      <c r="CG66" s="75" t="s">
        <v>387</v>
      </c>
      <c r="CH66" s="180" t="str">
        <f t="shared" si="15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38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8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41"/>
        <v>#N/A</v>
      </c>
      <c r="CX66" s="75">
        <v>1</v>
      </c>
      <c r="CY66" s="182" t="e">
        <f t="shared" si="42"/>
        <v>#N/A</v>
      </c>
      <c r="CZ66" s="109" t="str">
        <f t="shared" si="19"/>
        <v/>
      </c>
      <c r="DA66" s="76" t="str">
        <f t="shared" si="28"/>
        <v/>
      </c>
      <c r="DB66" s="82">
        <v>1</v>
      </c>
      <c r="DC66" s="183" t="str">
        <f t="shared" si="20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46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49"/>
        <v/>
      </c>
      <c r="DP66" s="75">
        <v>1</v>
      </c>
      <c r="DQ66" s="181" t="str">
        <f t="shared" si="50"/>
        <v/>
      </c>
      <c r="DR66" s="78" t="str">
        <f>IF(CZ66="","",IF(OR(DA66="RC",DA66="SRC"),CZ66+60,""))</f>
        <v/>
      </c>
      <c r="DS66" s="75" t="s">
        <v>387</v>
      </c>
      <c r="DT66" s="180" t="str">
        <f t="shared" si="52"/>
        <v/>
      </c>
      <c r="DU66" s="75">
        <v>1</v>
      </c>
      <c r="DV66" s="154" t="str">
        <f t="shared" si="53"/>
        <v/>
      </c>
      <c r="DW66" s="506"/>
      <c r="DX66" s="812"/>
      <c r="DY66" s="808"/>
      <c r="DZ66" s="808"/>
      <c r="EA66" s="757" t="s">
        <v>626</v>
      </c>
      <c r="EB66" s="848" t="s">
        <v>626</v>
      </c>
      <c r="EC66" s="784" t="s">
        <v>626</v>
      </c>
      <c r="ED66" s="758" t="s">
        <v>626</v>
      </c>
      <c r="EE66" s="749"/>
      <c r="EF66" s="749"/>
      <c r="EG66" s="751"/>
      <c r="EH66" s="752"/>
      <c r="EI66" s="749"/>
      <c r="EJ66" s="749"/>
      <c r="EK66" s="749"/>
      <c r="EL66" s="751"/>
      <c r="EM66" s="752"/>
      <c r="EN66" s="749"/>
      <c r="EO66" s="749"/>
      <c r="EP66" s="749"/>
      <c r="EQ66" s="830" t="s">
        <v>624</v>
      </c>
      <c r="ER66" s="752"/>
      <c r="ES66" s="749"/>
      <c r="ET66" s="749"/>
      <c r="EU66" s="767" t="s">
        <v>623</v>
      </c>
      <c r="EV66" s="830" t="s">
        <v>623</v>
      </c>
      <c r="EW66" s="885" t="s">
        <v>623</v>
      </c>
      <c r="EX66" s="767" t="s">
        <v>623</v>
      </c>
      <c r="EY66" s="749"/>
      <c r="EZ66" s="749"/>
      <c r="FA66" s="751"/>
      <c r="FB66" s="752"/>
      <c r="FC66" s="749"/>
      <c r="FD66" s="749"/>
      <c r="FE66" s="749"/>
      <c r="FF66" s="751"/>
      <c r="FG66" s="859"/>
      <c r="FH66" s="749"/>
      <c r="FI66" s="749"/>
      <c r="FJ66" s="749"/>
      <c r="FK66" s="909"/>
      <c r="FL66" s="210"/>
      <c r="FM66" s="688">
        <v>1</v>
      </c>
      <c r="FN66" s="688">
        <v>1</v>
      </c>
      <c r="FO66" s="688">
        <v>1</v>
      </c>
      <c r="FP66" s="43"/>
      <c r="FQ66" s="43"/>
    </row>
    <row r="67" spans="1:173" s="13" customFormat="1" ht="22.5" customHeight="1" outlineLevel="1">
      <c r="A67" s="1032">
        <v>60</v>
      </c>
      <c r="B67" s="166"/>
      <c r="C67" s="494"/>
      <c r="D67" s="664" t="s">
        <v>513</v>
      </c>
      <c r="E67" s="688" t="s">
        <v>299</v>
      </c>
      <c r="F67" s="663" t="s">
        <v>359</v>
      </c>
      <c r="G67" s="167"/>
      <c r="H67" s="165"/>
      <c r="I67" s="662">
        <v>1995</v>
      </c>
      <c r="J67" s="167" t="str">
        <f>IF(OR(I67="",TYPE(I67)&lt;&gt;1),"",TEXT(DATEVALUE(I67&amp;"/1/1"),"gge"))</f>
        <v>平7</v>
      </c>
      <c r="K67" s="665">
        <f t="shared" si="106"/>
        <v>25</v>
      </c>
      <c r="L67" s="697">
        <v>961.9</v>
      </c>
      <c r="M67" s="693" t="s">
        <v>603</v>
      </c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4: 500㎡以上</v>
      </c>
      <c r="AA67" s="69"/>
      <c r="AB67" s="69" t="str">
        <f t="shared" si="89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56"/>
        <v>20</v>
      </c>
      <c r="AZ67" s="68"/>
      <c r="BA67" s="68">
        <f>IF(AY67="","",AY67+AZ67)</f>
        <v>20</v>
      </c>
      <c r="BB67" s="69" t="e">
        <f>#REF!/10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57"/>
        <v/>
      </c>
      <c r="BK67" s="663" t="s">
        <v>603</v>
      </c>
      <c r="BL67" s="663">
        <v>2</v>
      </c>
      <c r="BM67" s="441"/>
      <c r="BN67" s="1023"/>
      <c r="BO67" s="694" t="s">
        <v>1</v>
      </c>
      <c r="BP67" s="694" t="s">
        <v>2</v>
      </c>
      <c r="BQ67" s="694" t="s">
        <v>1</v>
      </c>
      <c r="BR67" s="694" t="s">
        <v>2</v>
      </c>
      <c r="BS67" s="694" t="s">
        <v>1</v>
      </c>
      <c r="BT67" s="694" t="s">
        <v>615</v>
      </c>
      <c r="BU67" s="694" t="s">
        <v>2</v>
      </c>
      <c r="BV67" s="694" t="s">
        <v>607</v>
      </c>
      <c r="BW67" s="441"/>
      <c r="BX67" s="695" t="s">
        <v>468</v>
      </c>
      <c r="BY67" s="696" t="s">
        <v>618</v>
      </c>
      <c r="BZ67" s="499"/>
      <c r="CA67" s="192">
        <v>1</v>
      </c>
      <c r="CB67" s="177" t="s">
        <v>387</v>
      </c>
      <c r="CC67" s="178" t="str">
        <f t="shared" si="54"/>
        <v/>
      </c>
      <c r="CD67" s="176" t="str">
        <f t="shared" si="13"/>
        <v/>
      </c>
      <c r="CE67" s="179"/>
      <c r="CF67" s="106" t="str">
        <f t="shared" si="14"/>
        <v/>
      </c>
      <c r="CG67" s="75" t="s">
        <v>387</v>
      </c>
      <c r="CH67" s="180" t="str">
        <f t="shared" si="15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38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8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41"/>
        <v>#N/A</v>
      </c>
      <c r="CX67" s="75">
        <v>1</v>
      </c>
      <c r="CY67" s="182" t="e">
        <f t="shared" si="42"/>
        <v>#N/A</v>
      </c>
      <c r="CZ67" s="109" t="str">
        <f t="shared" si="19"/>
        <v/>
      </c>
      <c r="DA67" s="76" t="str">
        <f t="shared" si="28"/>
        <v/>
      </c>
      <c r="DB67" s="82">
        <v>1</v>
      </c>
      <c r="DC67" s="183" t="str">
        <f t="shared" si="20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46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49"/>
        <v/>
      </c>
      <c r="DP67" s="75">
        <v>1</v>
      </c>
      <c r="DQ67" s="181" t="str">
        <f t="shared" si="50"/>
        <v/>
      </c>
      <c r="DR67" s="78" t="str">
        <f>IF(CZ67="","",IF(OR(DA67="RC",DA67="SRC"),CZ67+60,""))</f>
        <v/>
      </c>
      <c r="DS67" s="75" t="s">
        <v>387</v>
      </c>
      <c r="DT67" s="180" t="str">
        <f t="shared" si="52"/>
        <v/>
      </c>
      <c r="DU67" s="75">
        <v>1</v>
      </c>
      <c r="DV67" s="154" t="str">
        <f t="shared" si="53"/>
        <v/>
      </c>
      <c r="DW67" s="506"/>
      <c r="DX67" s="812"/>
      <c r="DY67" s="808"/>
      <c r="DZ67" s="808"/>
      <c r="EA67" s="821"/>
      <c r="EB67" s="847" t="s">
        <v>624</v>
      </c>
      <c r="EC67" s="752"/>
      <c r="ED67" s="749"/>
      <c r="EE67" s="749"/>
      <c r="EF67" s="749"/>
      <c r="EG67" s="751"/>
      <c r="EH67" s="752"/>
      <c r="EI67" s="749"/>
      <c r="EJ67" s="809" t="s">
        <v>623</v>
      </c>
      <c r="EK67" s="809" t="s">
        <v>623</v>
      </c>
      <c r="EL67" s="751"/>
      <c r="EM67" s="752"/>
      <c r="EN67" s="749"/>
      <c r="EO67" s="749"/>
      <c r="EP67" s="749"/>
      <c r="EQ67" s="751"/>
      <c r="ER67" s="752"/>
      <c r="ES67" s="749"/>
      <c r="ET67" s="749"/>
      <c r="EU67" s="749"/>
      <c r="EV67" s="751"/>
      <c r="EW67" s="752"/>
      <c r="EX67" s="749"/>
      <c r="EY67" s="749"/>
      <c r="EZ67" s="749"/>
      <c r="FA67" s="840" t="s">
        <v>624</v>
      </c>
      <c r="FB67" s="752"/>
      <c r="FC67" s="756"/>
      <c r="FD67" s="749"/>
      <c r="FE67" s="749"/>
      <c r="FF67" s="751"/>
      <c r="FG67" s="894" t="s">
        <v>625</v>
      </c>
      <c r="FH67" s="811" t="s">
        <v>625</v>
      </c>
      <c r="FI67" s="749"/>
      <c r="FJ67" s="749"/>
      <c r="FK67" s="909"/>
      <c r="FL67" s="210"/>
      <c r="FM67" s="688">
        <v>1</v>
      </c>
      <c r="FN67" s="688">
        <v>1</v>
      </c>
      <c r="FO67" s="688">
        <v>1</v>
      </c>
      <c r="FP67" s="43"/>
      <c r="FQ67" s="43"/>
    </row>
    <row r="68" spans="1:173" s="13" customFormat="1" ht="22.5" customHeight="1" outlineLevel="1">
      <c r="A68" s="1032">
        <v>61</v>
      </c>
      <c r="B68" s="166"/>
      <c r="C68" s="494"/>
      <c r="D68" s="664" t="s">
        <v>513</v>
      </c>
      <c r="E68" s="667" t="s">
        <v>567</v>
      </c>
      <c r="F68" s="661" t="s">
        <v>359</v>
      </c>
      <c r="G68" s="167"/>
      <c r="H68" s="165"/>
      <c r="I68" s="665">
        <v>1995</v>
      </c>
      <c r="J68" s="167" t="str">
        <f t="shared" si="29"/>
        <v>平7</v>
      </c>
      <c r="K68" s="665">
        <f t="shared" si="106"/>
        <v>25</v>
      </c>
      <c r="L68" s="697">
        <v>125.8</v>
      </c>
      <c r="M68" s="694" t="s">
        <v>70</v>
      </c>
      <c r="N68" s="68"/>
      <c r="O68" s="168"/>
      <c r="P68" s="168"/>
      <c r="Q68" s="169"/>
      <c r="R68" s="461" t="e">
        <f t="shared" si="30"/>
        <v>#DIV/0!</v>
      </c>
      <c r="S68" s="461" t="e">
        <f t="shared" si="31"/>
        <v>#DIV/0!</v>
      </c>
      <c r="T68" s="462" t="e">
        <f t="shared" si="32"/>
        <v>#DIV/0!</v>
      </c>
      <c r="U68" s="68"/>
      <c r="V68" s="68"/>
      <c r="W68" s="68"/>
      <c r="X68" s="68"/>
      <c r="Y68" s="68"/>
      <c r="Z68" s="79" t="str">
        <f t="shared" si="33"/>
        <v>6: 100㎡以上</v>
      </c>
      <c r="AA68" s="69"/>
      <c r="AB68" s="69" t="str">
        <f t="shared" si="89"/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35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56"/>
        <v>20</v>
      </c>
      <c r="AZ68" s="68"/>
      <c r="BA68" s="68">
        <f t="shared" si="36"/>
        <v>20</v>
      </c>
      <c r="BB68" s="69" t="e">
        <f>#REF!/10</f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57"/>
        <v/>
      </c>
      <c r="BK68" s="661" t="s">
        <v>70</v>
      </c>
      <c r="BL68" s="661">
        <v>2</v>
      </c>
      <c r="BM68" s="441"/>
      <c r="BN68" s="441"/>
      <c r="BO68" s="663"/>
      <c r="BP68" s="663"/>
      <c r="BQ68" s="663"/>
      <c r="BR68" s="663"/>
      <c r="BS68" s="663"/>
      <c r="BT68" s="663"/>
      <c r="BU68" s="663"/>
      <c r="BV68" s="663"/>
      <c r="BW68" s="441"/>
      <c r="BX68" s="695"/>
      <c r="BY68" s="696"/>
      <c r="BZ68" s="500">
        <v>5508000</v>
      </c>
      <c r="CA68" s="192">
        <v>1</v>
      </c>
      <c r="CB68" s="177" t="s">
        <v>387</v>
      </c>
      <c r="CC68" s="178" t="str">
        <f t="shared" si="54"/>
        <v/>
      </c>
      <c r="CD68" s="176" t="str">
        <f t="shared" si="13"/>
        <v/>
      </c>
      <c r="CE68" s="179"/>
      <c r="CF68" s="106" t="str">
        <f t="shared" si="14"/>
        <v/>
      </c>
      <c r="CG68" s="75" t="s">
        <v>387</v>
      </c>
      <c r="CH68" s="180" t="str">
        <f t="shared" si="15"/>
        <v/>
      </c>
      <c r="CI68" s="75">
        <v>1</v>
      </c>
      <c r="CJ68" s="181" t="str">
        <f t="shared" si="37"/>
        <v/>
      </c>
      <c r="CK68" s="107" t="e">
        <v>#N/A</v>
      </c>
      <c r="CL68" s="75" t="e">
        <v>#N/A</v>
      </c>
      <c r="CM68" s="180" t="e">
        <f t="shared" si="38"/>
        <v>#N/A</v>
      </c>
      <c r="CN68" s="75">
        <v>1</v>
      </c>
      <c r="CO68" s="181" t="e">
        <f t="shared" si="39"/>
        <v>#N/A</v>
      </c>
      <c r="CP68" s="107" t="e">
        <v>#N/A</v>
      </c>
      <c r="CQ68" s="75" t="e">
        <v>#N/A</v>
      </c>
      <c r="CR68" s="180" t="e">
        <f t="shared" si="18"/>
        <v>#N/A</v>
      </c>
      <c r="CS68" s="75">
        <v>1</v>
      </c>
      <c r="CT68" s="181" t="e">
        <f t="shared" si="55"/>
        <v>#N/A</v>
      </c>
      <c r="CU68" s="107" t="e">
        <v>#N/A</v>
      </c>
      <c r="CV68" s="75" t="e">
        <v>#N/A</v>
      </c>
      <c r="CW68" s="180" t="e">
        <f t="shared" si="41"/>
        <v>#N/A</v>
      </c>
      <c r="CX68" s="75">
        <v>1</v>
      </c>
      <c r="CY68" s="182" t="e">
        <f t="shared" si="42"/>
        <v>#N/A</v>
      </c>
      <c r="CZ68" s="109" t="str">
        <f t="shared" si="19"/>
        <v/>
      </c>
      <c r="DA68" s="76" t="str">
        <f t="shared" si="28"/>
        <v/>
      </c>
      <c r="DB68" s="82">
        <v>1</v>
      </c>
      <c r="DC68" s="183" t="str">
        <f t="shared" si="20"/>
        <v/>
      </c>
      <c r="DD68" s="85" t="s">
        <v>387</v>
      </c>
      <c r="DE68" s="184" t="str">
        <f t="shared" si="43"/>
        <v/>
      </c>
      <c r="DF68" s="77">
        <v>3</v>
      </c>
      <c r="DG68" s="185" t="str">
        <f t="shared" si="44"/>
        <v/>
      </c>
      <c r="DH68" s="78" t="str">
        <f t="shared" si="45"/>
        <v/>
      </c>
      <c r="DI68" s="75" t="s">
        <v>387</v>
      </c>
      <c r="DJ68" s="180" t="str">
        <f t="shared" si="46"/>
        <v/>
      </c>
      <c r="DK68" s="75">
        <v>1</v>
      </c>
      <c r="DL68" s="181" t="str">
        <f t="shared" si="47"/>
        <v/>
      </c>
      <c r="DM68" s="78" t="str">
        <f t="shared" si="48"/>
        <v/>
      </c>
      <c r="DN68" s="75" t="s">
        <v>387</v>
      </c>
      <c r="DO68" s="180" t="str">
        <f t="shared" si="49"/>
        <v/>
      </c>
      <c r="DP68" s="75">
        <v>1</v>
      </c>
      <c r="DQ68" s="181" t="str">
        <f t="shared" si="50"/>
        <v/>
      </c>
      <c r="DR68" s="78" t="str">
        <f t="shared" si="51"/>
        <v/>
      </c>
      <c r="DS68" s="75" t="s">
        <v>387</v>
      </c>
      <c r="DT68" s="180" t="str">
        <f t="shared" si="52"/>
        <v/>
      </c>
      <c r="DU68" s="75">
        <v>1</v>
      </c>
      <c r="DV68" s="154" t="str">
        <f t="shared" si="53"/>
        <v/>
      </c>
      <c r="DW68" s="506"/>
      <c r="DX68" s="812"/>
      <c r="DY68" s="808"/>
      <c r="DZ68" s="808"/>
      <c r="EA68" s="821"/>
      <c r="EB68" s="852"/>
      <c r="EC68" s="752"/>
      <c r="ED68" s="749"/>
      <c r="EE68" s="749"/>
      <c r="EF68" s="749"/>
      <c r="EG68" s="751"/>
      <c r="EH68" s="752"/>
      <c r="EI68" s="749"/>
      <c r="EJ68" s="767" t="s">
        <v>623</v>
      </c>
      <c r="EK68" s="767" t="s">
        <v>623</v>
      </c>
      <c r="EL68" s="771"/>
      <c r="EM68" s="752"/>
      <c r="EN68" s="749"/>
      <c r="EO68" s="749"/>
      <c r="EP68" s="749"/>
      <c r="EQ68" s="751"/>
      <c r="ER68" s="752"/>
      <c r="ES68" s="749"/>
      <c r="ET68" s="749"/>
      <c r="EU68" s="749"/>
      <c r="EV68" s="751"/>
      <c r="EW68" s="752"/>
      <c r="EX68" s="749"/>
      <c r="EY68" s="749"/>
      <c r="EZ68" s="749"/>
      <c r="FA68" s="840" t="s">
        <v>624</v>
      </c>
      <c r="FB68" s="765"/>
      <c r="FC68" s="818"/>
      <c r="FD68" s="779"/>
      <c r="FE68" s="779"/>
      <c r="FF68" s="771"/>
      <c r="FG68" s="897" t="s">
        <v>625</v>
      </c>
      <c r="FH68" s="810" t="s">
        <v>625</v>
      </c>
      <c r="FI68" s="749"/>
      <c r="FJ68" s="749"/>
      <c r="FK68" s="909"/>
      <c r="FL68" s="210"/>
      <c r="FM68" s="688"/>
      <c r="FN68" s="688"/>
      <c r="FO68" s="688">
        <v>1</v>
      </c>
      <c r="FP68" s="43"/>
      <c r="FQ68" s="43"/>
    </row>
    <row r="69" spans="1:173" s="13" customFormat="1" ht="22.5" customHeight="1" outlineLevel="1">
      <c r="A69" s="1032">
        <v>62</v>
      </c>
      <c r="B69" s="166"/>
      <c r="C69" s="494"/>
      <c r="D69" s="664" t="s">
        <v>513</v>
      </c>
      <c r="E69" s="688" t="s">
        <v>297</v>
      </c>
      <c r="F69" s="663" t="s">
        <v>359</v>
      </c>
      <c r="G69" s="167"/>
      <c r="H69" s="165"/>
      <c r="I69" s="662">
        <v>1991</v>
      </c>
      <c r="J69" s="167" t="str">
        <f t="shared" si="29"/>
        <v>平3</v>
      </c>
      <c r="K69" s="665">
        <f t="shared" si="106"/>
        <v>29</v>
      </c>
      <c r="L69" s="697">
        <v>960</v>
      </c>
      <c r="M69" s="693" t="s">
        <v>603</v>
      </c>
      <c r="N69" s="68"/>
      <c r="O69" s="168"/>
      <c r="P69" s="168"/>
      <c r="Q69" s="169"/>
      <c r="R69" s="461" t="e">
        <f t="shared" si="30"/>
        <v>#DIV/0!</v>
      </c>
      <c r="S69" s="461" t="e">
        <f t="shared" si="31"/>
        <v>#DIV/0!</v>
      </c>
      <c r="T69" s="462" t="e">
        <f t="shared" si="32"/>
        <v>#DIV/0!</v>
      </c>
      <c r="U69" s="68"/>
      <c r="V69" s="68"/>
      <c r="W69" s="68"/>
      <c r="X69" s="68"/>
      <c r="Y69" s="68"/>
      <c r="Z69" s="79" t="str">
        <f t="shared" si="33"/>
        <v>4: 500㎡以上</v>
      </c>
      <c r="AA69" s="69"/>
      <c r="AB69" s="69" t="str">
        <f t="shared" si="89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35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56"/>
        <v>24</v>
      </c>
      <c r="AZ69" s="68"/>
      <c r="BA69" s="68">
        <f t="shared" si="36"/>
        <v>24</v>
      </c>
      <c r="BB69" s="69" t="e">
        <f>#REF!/10</f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57"/>
        <v/>
      </c>
      <c r="BK69" s="663" t="s">
        <v>603</v>
      </c>
      <c r="BL69" s="663">
        <v>1</v>
      </c>
      <c r="BM69" s="441"/>
      <c r="BN69" s="1023"/>
      <c r="BO69" s="694" t="s">
        <v>1</v>
      </c>
      <c r="BP69" s="694" t="s">
        <v>2</v>
      </c>
      <c r="BQ69" s="694" t="s">
        <v>2</v>
      </c>
      <c r="BR69" s="694" t="s">
        <v>2</v>
      </c>
      <c r="BS69" s="694" t="s">
        <v>1</v>
      </c>
      <c r="BT69" s="694" t="s">
        <v>1</v>
      </c>
      <c r="BU69" s="694" t="s">
        <v>607</v>
      </c>
      <c r="BV69" s="694" t="s">
        <v>2</v>
      </c>
      <c r="BW69" s="441"/>
      <c r="BX69" s="695" t="s">
        <v>468</v>
      </c>
      <c r="BY69" s="696" t="s">
        <v>618</v>
      </c>
      <c r="BZ69" s="499"/>
      <c r="CA69" s="192">
        <v>1</v>
      </c>
      <c r="CB69" s="177" t="s">
        <v>387</v>
      </c>
      <c r="CC69" s="178" t="str">
        <f t="shared" si="54"/>
        <v/>
      </c>
      <c r="CD69" s="176" t="str">
        <f t="shared" si="13"/>
        <v/>
      </c>
      <c r="CE69" s="179"/>
      <c r="CF69" s="106" t="str">
        <f t="shared" si="14"/>
        <v/>
      </c>
      <c r="CG69" s="75" t="s">
        <v>387</v>
      </c>
      <c r="CH69" s="180" t="str">
        <f t="shared" si="15"/>
        <v/>
      </c>
      <c r="CI69" s="75">
        <v>1</v>
      </c>
      <c r="CJ69" s="181" t="str">
        <f t="shared" si="37"/>
        <v/>
      </c>
      <c r="CK69" s="107" t="s">
        <v>387</v>
      </c>
      <c r="CL69" s="75" t="s">
        <v>387</v>
      </c>
      <c r="CM69" s="180" t="str">
        <f t="shared" si="38"/>
        <v/>
      </c>
      <c r="CN69" s="75">
        <v>1</v>
      </c>
      <c r="CO69" s="181" t="str">
        <f t="shared" si="39"/>
        <v/>
      </c>
      <c r="CP69" s="107" t="s">
        <v>387</v>
      </c>
      <c r="CQ69" s="75" t="s">
        <v>387</v>
      </c>
      <c r="CR69" s="180" t="str">
        <f t="shared" si="18"/>
        <v/>
      </c>
      <c r="CS69" s="75">
        <v>1</v>
      </c>
      <c r="CT69" s="181" t="str">
        <f t="shared" si="55"/>
        <v/>
      </c>
      <c r="CU69" s="107" t="s">
        <v>387</v>
      </c>
      <c r="CV69" s="75" t="s">
        <v>387</v>
      </c>
      <c r="CW69" s="180" t="str">
        <f t="shared" si="41"/>
        <v/>
      </c>
      <c r="CX69" s="75">
        <v>1</v>
      </c>
      <c r="CY69" s="182" t="str">
        <f t="shared" si="42"/>
        <v/>
      </c>
      <c r="CZ69" s="109" t="str">
        <f t="shared" si="19"/>
        <v/>
      </c>
      <c r="DA69" s="76" t="str">
        <f t="shared" si="28"/>
        <v/>
      </c>
      <c r="DB69" s="82">
        <v>1</v>
      </c>
      <c r="DC69" s="183" t="str">
        <f t="shared" si="20"/>
        <v/>
      </c>
      <c r="DD69" s="85" t="s">
        <v>387</v>
      </c>
      <c r="DE69" s="184" t="str">
        <f t="shared" si="43"/>
        <v/>
      </c>
      <c r="DF69" s="77">
        <v>3</v>
      </c>
      <c r="DG69" s="185" t="str">
        <f t="shared" si="44"/>
        <v/>
      </c>
      <c r="DH69" s="78" t="str">
        <f t="shared" si="45"/>
        <v/>
      </c>
      <c r="DI69" s="75" t="s">
        <v>387</v>
      </c>
      <c r="DJ69" s="180" t="str">
        <f t="shared" si="46"/>
        <v/>
      </c>
      <c r="DK69" s="75">
        <v>1</v>
      </c>
      <c r="DL69" s="181" t="str">
        <f t="shared" si="47"/>
        <v/>
      </c>
      <c r="DM69" s="78" t="str">
        <f t="shared" si="48"/>
        <v/>
      </c>
      <c r="DN69" s="75" t="s">
        <v>387</v>
      </c>
      <c r="DO69" s="180" t="str">
        <f t="shared" si="49"/>
        <v/>
      </c>
      <c r="DP69" s="75">
        <v>1</v>
      </c>
      <c r="DQ69" s="181" t="str">
        <f t="shared" si="50"/>
        <v/>
      </c>
      <c r="DR69" s="78" t="str">
        <f t="shared" si="51"/>
        <v/>
      </c>
      <c r="DS69" s="75" t="s">
        <v>387</v>
      </c>
      <c r="DT69" s="180" t="str">
        <f t="shared" si="52"/>
        <v/>
      </c>
      <c r="DU69" s="75">
        <v>1</v>
      </c>
      <c r="DV69" s="154" t="str">
        <f t="shared" si="53"/>
        <v/>
      </c>
      <c r="DW69" s="512"/>
      <c r="DX69" s="812"/>
      <c r="DY69" s="808"/>
      <c r="DZ69" s="808"/>
      <c r="EA69" s="816"/>
      <c r="EB69" s="847" t="s">
        <v>624</v>
      </c>
      <c r="EC69" s="752"/>
      <c r="ED69" s="749"/>
      <c r="EE69" s="749"/>
      <c r="EF69" s="749"/>
      <c r="EG69" s="751"/>
      <c r="EH69" s="752"/>
      <c r="EI69" s="749"/>
      <c r="EJ69" s="809" t="s">
        <v>623</v>
      </c>
      <c r="EK69" s="809" t="s">
        <v>623</v>
      </c>
      <c r="EL69" s="751"/>
      <c r="EM69" s="752"/>
      <c r="EN69" s="749"/>
      <c r="EO69" s="749"/>
      <c r="EP69" s="749"/>
      <c r="EQ69" s="751"/>
      <c r="ER69" s="752"/>
      <c r="ES69" s="749"/>
      <c r="ET69" s="749"/>
      <c r="EU69" s="749"/>
      <c r="EV69" s="751"/>
      <c r="EW69" s="752"/>
      <c r="EX69" s="749"/>
      <c r="EY69" s="749"/>
      <c r="EZ69" s="749"/>
      <c r="FA69" s="840" t="s">
        <v>624</v>
      </c>
      <c r="FB69" s="752"/>
      <c r="FC69" s="756"/>
      <c r="FD69" s="749"/>
      <c r="FE69" s="749"/>
      <c r="FF69" s="751"/>
      <c r="FG69" s="894" t="s">
        <v>625</v>
      </c>
      <c r="FH69" s="811" t="s">
        <v>625</v>
      </c>
      <c r="FI69" s="749"/>
      <c r="FJ69" s="749"/>
      <c r="FK69" s="909"/>
      <c r="FL69" s="210"/>
      <c r="FM69" s="688">
        <v>1</v>
      </c>
      <c r="FN69" s="688">
        <v>1</v>
      </c>
      <c r="FO69" s="688">
        <v>1</v>
      </c>
      <c r="FP69" s="43"/>
      <c r="FQ69" s="43"/>
    </row>
    <row r="70" spans="1:173" s="13" customFormat="1" ht="22.5" customHeight="1" outlineLevel="1">
      <c r="A70" s="1032">
        <v>63</v>
      </c>
      <c r="B70" s="166"/>
      <c r="C70" s="494"/>
      <c r="D70" s="664" t="s">
        <v>519</v>
      </c>
      <c r="E70" s="688" t="s">
        <v>298</v>
      </c>
      <c r="F70" s="663" t="s">
        <v>359</v>
      </c>
      <c r="G70" s="167"/>
      <c r="H70" s="165"/>
      <c r="I70" s="662">
        <v>1990</v>
      </c>
      <c r="J70" s="167" t="str">
        <f>IF(OR(I70="",TYPE(I70)&lt;&gt;1),"",TEXT(DATEVALUE(I70&amp;"/1/1"),"gge"))</f>
        <v>平2</v>
      </c>
      <c r="K70" s="665">
        <f t="shared" si="106"/>
        <v>30</v>
      </c>
      <c r="L70" s="698">
        <v>966.5</v>
      </c>
      <c r="M70" s="693" t="s">
        <v>603</v>
      </c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4: 500㎡以上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 t="shared" si="56"/>
        <v>25</v>
      </c>
      <c r="AZ70" s="68"/>
      <c r="BA70" s="68">
        <f>IF(AY70="","",AY70+AZ70)</f>
        <v>25</v>
      </c>
      <c r="BB70" s="69" t="e">
        <f>#REF!/10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 t="shared" si="57"/>
        <v/>
      </c>
      <c r="BK70" s="663" t="s">
        <v>603</v>
      </c>
      <c r="BL70" s="663">
        <v>1</v>
      </c>
      <c r="BM70" s="441"/>
      <c r="BN70" s="1023"/>
      <c r="BO70" s="693" t="s">
        <v>3</v>
      </c>
      <c r="BP70" s="693" t="s">
        <v>2</v>
      </c>
      <c r="BQ70" s="694" t="s">
        <v>2</v>
      </c>
      <c r="BR70" s="694" t="s">
        <v>3</v>
      </c>
      <c r="BS70" s="694" t="s">
        <v>1</v>
      </c>
      <c r="BT70" s="694" t="s">
        <v>3</v>
      </c>
      <c r="BU70" s="694" t="s">
        <v>3</v>
      </c>
      <c r="BV70" s="694" t="s">
        <v>607</v>
      </c>
      <c r="BW70" s="441"/>
      <c r="BX70" s="695"/>
      <c r="BY70" s="696"/>
      <c r="BZ70" s="499"/>
      <c r="CA70" s="192">
        <v>1</v>
      </c>
      <c r="CB70" s="177" t="s">
        <v>387</v>
      </c>
      <c r="CC70" s="178" t="str">
        <f t="shared" si="54"/>
        <v/>
      </c>
      <c r="CD70" s="176" t="str">
        <f t="shared" si="13"/>
        <v/>
      </c>
      <c r="CE70" s="179"/>
      <c r="CF70" s="106" t="str">
        <f t="shared" si="14"/>
        <v/>
      </c>
      <c r="CG70" s="75" t="s">
        <v>387</v>
      </c>
      <c r="CH70" s="180" t="str">
        <f t="shared" si="15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8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9"/>
        <v/>
      </c>
      <c r="DA70" s="76" t="str">
        <f t="shared" si="28"/>
        <v/>
      </c>
      <c r="DB70" s="82">
        <v>1</v>
      </c>
      <c r="DC70" s="183" t="str">
        <f t="shared" si="20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812"/>
      <c r="DY70" s="808"/>
      <c r="DZ70" s="808"/>
      <c r="EA70" s="816"/>
      <c r="EB70" s="845"/>
      <c r="EC70" s="752"/>
      <c r="ED70" s="749"/>
      <c r="EE70" s="749"/>
      <c r="EF70" s="749"/>
      <c r="EG70" s="751"/>
      <c r="EH70" s="752"/>
      <c r="EI70" s="749"/>
      <c r="EJ70" s="749"/>
      <c r="EK70" s="749"/>
      <c r="EL70" s="884" t="s">
        <v>631</v>
      </c>
      <c r="EM70" s="783"/>
      <c r="EN70" s="781"/>
      <c r="EO70" s="781"/>
      <c r="EP70" s="781"/>
      <c r="EQ70" s="782"/>
      <c r="ER70" s="783"/>
      <c r="ES70" s="781"/>
      <c r="ET70" s="781"/>
      <c r="EU70" s="781"/>
      <c r="EV70" s="782"/>
      <c r="EW70" s="783"/>
      <c r="EX70" s="781"/>
      <c r="EY70" s="781"/>
      <c r="EZ70" s="781"/>
      <c r="FA70" s="782"/>
      <c r="FB70" s="783"/>
      <c r="FC70" s="781"/>
      <c r="FD70" s="781"/>
      <c r="FE70" s="781"/>
      <c r="FF70" s="782"/>
      <c r="FG70" s="865"/>
      <c r="FH70" s="781"/>
      <c r="FI70" s="781"/>
      <c r="FJ70" s="781"/>
      <c r="FK70" s="912"/>
      <c r="FL70" s="210"/>
      <c r="FM70" s="688">
        <v>1</v>
      </c>
      <c r="FN70" s="688">
        <v>1</v>
      </c>
      <c r="FO70" s="688">
        <v>1</v>
      </c>
      <c r="FP70" s="43"/>
      <c r="FQ70" s="43"/>
    </row>
    <row r="71" spans="1:173" s="13" customFormat="1" ht="22.5" customHeight="1" outlineLevel="1">
      <c r="A71" s="1032">
        <v>64</v>
      </c>
      <c r="B71" s="166"/>
      <c r="C71" s="494"/>
      <c r="D71" s="664" t="s">
        <v>513</v>
      </c>
      <c r="E71" s="688" t="s">
        <v>568</v>
      </c>
      <c r="F71" s="663" t="s">
        <v>359</v>
      </c>
      <c r="G71" s="167"/>
      <c r="H71" s="165"/>
      <c r="I71" s="662">
        <v>1991</v>
      </c>
      <c r="J71" s="167" t="str">
        <f>IF(OR(I71="",TYPE(I71)&lt;&gt;1),"",TEXT(DATEVALUE(I71&amp;"/1/1"),"gge"))</f>
        <v>平3</v>
      </c>
      <c r="K71" s="665">
        <f t="shared" si="106"/>
        <v>29</v>
      </c>
      <c r="L71" s="697">
        <v>221.5</v>
      </c>
      <c r="M71" s="693" t="s">
        <v>68</v>
      </c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663" t="s">
        <v>68</v>
      </c>
      <c r="BL71" s="663">
        <v>1</v>
      </c>
      <c r="BM71" s="441"/>
      <c r="BN71" s="1023"/>
      <c r="BO71" s="694" t="s">
        <v>1</v>
      </c>
      <c r="BP71" s="694" t="s">
        <v>1</v>
      </c>
      <c r="BQ71" s="694" t="s">
        <v>1</v>
      </c>
      <c r="BR71" s="694" t="s">
        <v>1</v>
      </c>
      <c r="BS71" s="694" t="s">
        <v>1</v>
      </c>
      <c r="BT71" s="694" t="s">
        <v>1</v>
      </c>
      <c r="BU71" s="694" t="s">
        <v>2</v>
      </c>
      <c r="BV71" s="694" t="s">
        <v>2</v>
      </c>
      <c r="BW71" s="441"/>
      <c r="BX71" s="695"/>
      <c r="BY71" s="696"/>
      <c r="BZ71" s="499"/>
      <c r="CA71" s="192">
        <v>1</v>
      </c>
      <c r="CB71" s="177" t="str">
        <f>IF($F71="","",IFERROR(INDEX(#REF!,MATCH('一覧（改訂後・学校空調は非表示）'!$F198,#REF!,0),MATCH($CA$4,#REF!,0)),""))</f>
        <v/>
      </c>
      <c r="CC71" s="178" t="str">
        <f t="shared" si="54"/>
        <v/>
      </c>
      <c r="CD71" s="176" t="str">
        <f t="shared" si="13"/>
        <v/>
      </c>
      <c r="CE71" s="179"/>
      <c r="CF71" s="106" t="str">
        <f t="shared" si="14"/>
        <v/>
      </c>
      <c r="CG71" s="75" t="str">
        <f>IF(OR($CF71="",$F71=""),"",INDEX(#REF!,MATCH($F71,#REF!,0),MATCH(CF$4,#REF!,0)))</f>
        <v/>
      </c>
      <c r="CH71" s="180" t="str">
        <f t="shared" si="15"/>
        <v/>
      </c>
      <c r="CI71" s="75">
        <v>1</v>
      </c>
      <c r="CJ71" s="181" t="str">
        <f>IF(CF71="","",CH71/CI71)</f>
        <v/>
      </c>
      <c r="CK71" s="107" t="e">
        <f>IF(OR(L71="",TYPE(L71)&lt;&gt;1),"",IF(OR(BJ71="",INDEX(#REF!,MATCH('一覧（改訂後・学校空調は非表示）'!$N198,#REF!,0),MATCH('一覧（改訂後・学校空調は非表示）'!CK$4,#REF!,0))="",INDEX(#REF!,MATCH('一覧（改訂後・学校空調は非表示）'!$N198,#REF!,0),MATCH('一覧（改訂後・学校空調は非表示）'!CK$4,#REF!,0))+$I71&gt;=BJ71),"",IF(OR(BI71="事後保全対応で更新",BI71="事後保全のみ更新せず"),"",INDEX(#REF!,MATCH('一覧（改訂後・学校空調は非表示）'!$N198,#REF!,0),MATCH('一覧（改訂後・学校空調は非表示）'!CK$4,#REF!,0))+$I71)))</f>
        <v>#REF!</v>
      </c>
      <c r="CL71" s="75" t="e">
        <f>IF(OR(CK71="",$F71=""),"",IF(AND(CK71&lt;&gt;"",$CF71=CK71),INDEX(#REF!,MATCH($F71,#REF!,0),MATCH(CK$4,#REF!,0))+35,INDEX(#REF!,MATCH($F71,#REF!,0),MATCH(CK$4,#REF!,0))))</f>
        <v>#REF!</v>
      </c>
      <c r="CM71" s="180" t="e">
        <f>IF(OR(CK71="",$L71="",TYPE($L71)&lt;&gt;1),"",ROUND($L71*CL71,0))</f>
        <v>#REF!</v>
      </c>
      <c r="CN71" s="75">
        <v>1</v>
      </c>
      <c r="CO71" s="181" t="e">
        <f>IF(CK71="","",CM71/CN71)</f>
        <v>#REF!</v>
      </c>
      <c r="CP71" s="107" t="e">
        <f>IF(OR(L71="",TYPE(L71)&lt;&gt;1),"",IF(OR(BJ71="",INDEX(#REF!,MATCH('一覧（改訂後・学校空調は非表示）'!N198,#REF!,0),MATCH(CP$4,#REF!,0))="",INDEX(#REF!,MATCH('一覧（改訂後・学校空調は非表示）'!N198,#REF!,0),MATCH(CP$4,#REF!,0))+$I71&gt;=BJ71),"",IF(OR(BI71="事後保全対応で更新",BI71="事後保全のみ更新せず"),"",INDEX(#REF!,MATCH('一覧（改訂後・学校空調は非表示）'!$N198,#REF!,0),MATCH('一覧（改訂後・学校空調は非表示）'!CP$4,#REF!,0))+$I71)))</f>
        <v>#REF!</v>
      </c>
      <c r="CQ71" s="75" t="e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>#REF!</v>
      </c>
      <c r="CR71" s="180" t="e">
        <f t="shared" si="18"/>
        <v>#REF!</v>
      </c>
      <c r="CS71" s="75">
        <v>1</v>
      </c>
      <c r="CT71" s="181" t="e">
        <f>IF(CP71="","",CR71/CS71)</f>
        <v>#REF!</v>
      </c>
      <c r="CU71" s="107" t="e">
        <f>IF(OR(L71="",TYPE(L71)&lt;&gt;1),"",IF(OR(BJ71="",,INDEX(#REF!,MATCH('一覧（改訂後・学校空調は非表示）'!$N198,#REF!,0),MATCH('一覧（改訂後・学校空調は非表示）'!CU$4,#REF!,0))="",INDEX(#REF!,MATCH('一覧（改訂後・学校空調は非表示）'!$N198,#REF!,0),MATCH('一覧（改訂後・学校空調は非表示）'!CU$4,#REF!,0))+I71&gt;=BJ71),"",IF(OR(BI71="事後保全対応で更新",BI71="事後保全のみ更新せず"),"",INDEX(#REF!,MATCH('一覧（改訂後・学校空調は非表示）'!$N198,#REF!,0),MATCH('一覧（改訂後・学校空調は非表示）'!CU$4,#REF!,0))+I71)))</f>
        <v>#REF!</v>
      </c>
      <c r="CV71" s="75" t="e">
        <f>IF(OR(CU71="",$F71=""),"",IF(AND(CU71&lt;&gt;"",$CF71=CU71),INDEX(#REF!,MATCH($F71,#REF!,0),MATCH(CF$4,#REF!,0))+35,INDEX(#REF!,MATCH($F71,#REF!,0),MATCH(CU$4,#REF!,0))))</f>
        <v>#REF!</v>
      </c>
      <c r="CW71" s="180" t="e">
        <f>IF(OR(CU71="",$L71="",TYPE($L71)&lt;&gt;1),"",ROUND($L71*CV71,0))</f>
        <v>#REF!</v>
      </c>
      <c r="CX71" s="75">
        <v>1</v>
      </c>
      <c r="CY71" s="182" t="e">
        <f>IF($CU71="","",$CW71/$CX71)</f>
        <v>#REF!</v>
      </c>
      <c r="CZ71" s="109" t="str">
        <f t="shared" si="19"/>
        <v/>
      </c>
      <c r="DA71" s="76" t="str">
        <f t="shared" si="28"/>
        <v/>
      </c>
      <c r="DB71" s="82">
        <v>1</v>
      </c>
      <c r="DC71" s="183" t="str">
        <f t="shared" si="20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812"/>
      <c r="DY71" s="808"/>
      <c r="DZ71" s="808"/>
      <c r="EA71" s="816"/>
      <c r="EB71" s="842"/>
      <c r="EC71" s="752"/>
      <c r="ED71" s="749"/>
      <c r="EE71" s="749"/>
      <c r="EF71" s="749"/>
      <c r="EG71" s="751"/>
      <c r="EH71" s="752"/>
      <c r="EI71" s="749"/>
      <c r="EJ71" s="749"/>
      <c r="EK71" s="749"/>
      <c r="EL71" s="751"/>
      <c r="EM71" s="752"/>
      <c r="EN71" s="749"/>
      <c r="EO71" s="749"/>
      <c r="EP71" s="749"/>
      <c r="EQ71" s="751"/>
      <c r="ER71" s="752"/>
      <c r="ES71" s="749"/>
      <c r="ET71" s="749"/>
      <c r="EU71" s="749"/>
      <c r="EV71" s="751"/>
      <c r="EW71" s="752"/>
      <c r="EX71" s="749"/>
      <c r="EY71" s="749"/>
      <c r="EZ71" s="749"/>
      <c r="FA71" s="751"/>
      <c r="FB71" s="752"/>
      <c r="FC71" s="749"/>
      <c r="FD71" s="749"/>
      <c r="FE71" s="749"/>
      <c r="FF71" s="751"/>
      <c r="FG71" s="859"/>
      <c r="FH71" s="749"/>
      <c r="FI71" s="749"/>
      <c r="FJ71" s="749"/>
      <c r="FK71" s="909"/>
      <c r="FL71" s="210"/>
      <c r="FM71" s="688">
        <v>1</v>
      </c>
      <c r="FN71" s="688">
        <v>1</v>
      </c>
      <c r="FO71" s="688">
        <v>1</v>
      </c>
      <c r="FP71" s="43"/>
      <c r="FQ71" s="43"/>
    </row>
    <row r="72" spans="1:173" s="13" customFormat="1" ht="22.5" customHeight="1" outlineLevel="1">
      <c r="A72" s="1032">
        <v>65</v>
      </c>
      <c r="B72" s="166"/>
      <c r="C72" s="494"/>
      <c r="D72" s="664" t="s">
        <v>513</v>
      </c>
      <c r="E72" s="667" t="s">
        <v>569</v>
      </c>
      <c r="F72" s="661" t="s">
        <v>359</v>
      </c>
      <c r="G72" s="167"/>
      <c r="H72" s="165"/>
      <c r="I72" s="665">
        <v>1991</v>
      </c>
      <c r="J72" s="167" t="str">
        <f t="shared" si="29"/>
        <v>平3</v>
      </c>
      <c r="K72" s="665">
        <f t="shared" si="106"/>
        <v>29</v>
      </c>
      <c r="L72" s="995" t="s">
        <v>601</v>
      </c>
      <c r="M72" s="703" t="s">
        <v>601</v>
      </c>
      <c r="N72" s="68"/>
      <c r="O72" s="168"/>
      <c r="P72" s="168"/>
      <c r="Q72" s="169"/>
      <c r="R72" s="461" t="str">
        <f t="shared" si="30"/>
        <v/>
      </c>
      <c r="S72" s="461" t="str">
        <f t="shared" si="31"/>
        <v/>
      </c>
      <c r="T72" s="462" t="str">
        <f t="shared" si="32"/>
        <v/>
      </c>
      <c r="U72" s="68"/>
      <c r="V72" s="68"/>
      <c r="W72" s="68"/>
      <c r="X72" s="68"/>
      <c r="Y72" s="68"/>
      <c r="Z72" s="79" t="str">
        <f t="shared" si="33"/>
        <v/>
      </c>
      <c r="AA72" s="69"/>
      <c r="AB72" s="69" t="str">
        <f t="shared" si="89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35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>IF(AND(TYPE(B$4)=1,B$4&lt;&gt;"",TYPE(I72)=1,I72&lt;&gt;""),B$4-I72,"")</f>
        <v>24</v>
      </c>
      <c r="AZ72" s="68"/>
      <c r="BA72" s="68">
        <f t="shared" si="36"/>
        <v>24</v>
      </c>
      <c r="BB72" s="69" t="e">
        <f>#REF!/10</f>
        <v>#REF!</v>
      </c>
      <c r="BC72" s="146"/>
      <c r="BD72" s="465"/>
      <c r="BE72" s="466"/>
      <c r="BF72" s="174"/>
      <c r="BG72" s="175"/>
      <c r="BH72" s="467"/>
      <c r="BI72" s="465"/>
      <c r="BJ72" s="441" t="str">
        <f>IF(OR(B$4="",AN72=""),"",AN72+B$4)</f>
        <v/>
      </c>
      <c r="BK72" s="704" t="s">
        <v>601</v>
      </c>
      <c r="BL72" s="703" t="s">
        <v>601</v>
      </c>
      <c r="BM72" s="441" t="s">
        <v>0</v>
      </c>
      <c r="BN72" s="441" t="s">
        <v>414</v>
      </c>
      <c r="BO72" s="663"/>
      <c r="BP72" s="663"/>
      <c r="BQ72" s="663"/>
      <c r="BR72" s="663"/>
      <c r="BS72" s="663"/>
      <c r="BT72" s="663"/>
      <c r="BU72" s="663"/>
      <c r="BV72" s="663"/>
      <c r="BW72" s="441" t="s">
        <v>2</v>
      </c>
      <c r="BX72" s="695"/>
      <c r="BY72" s="696"/>
      <c r="BZ72" s="499">
        <v>2790000</v>
      </c>
      <c r="CA72" s="192">
        <v>1</v>
      </c>
      <c r="CB72" s="177" t="s">
        <v>387</v>
      </c>
      <c r="CC72" s="178" t="str">
        <f t="shared" si="54"/>
        <v/>
      </c>
      <c r="CD72" s="176" t="str">
        <f t="shared" ref="CD72:CD135" si="107">IF(BI72="廃止等",BJ72,"")</f>
        <v/>
      </c>
      <c r="CE72" s="179"/>
      <c r="CF72" s="106" t="str">
        <f t="shared" ref="CF72:CF135" si="108">IF(BE72="","",IF(BE72="要躯体改修",$B$4,VALUE(LEFT(BE72,4))))</f>
        <v/>
      </c>
      <c r="CG72" s="75" t="s">
        <v>387</v>
      </c>
      <c r="CH72" s="180" t="str">
        <f t="shared" ref="CH72:CH135" si="109">IF(OR(L72="",TYPE(L72)&lt;&gt;1,$CF72=""),"",ROUND(L72*CG72,0))</f>
        <v/>
      </c>
      <c r="CI72" s="75">
        <v>1</v>
      </c>
      <c r="CJ72" s="181" t="str">
        <f t="shared" si="37"/>
        <v/>
      </c>
      <c r="CK72" s="107" t="e">
        <v>#N/A</v>
      </c>
      <c r="CL72" s="75" t="e">
        <v>#N/A</v>
      </c>
      <c r="CM72" s="180" t="e">
        <f t="shared" si="38"/>
        <v>#N/A</v>
      </c>
      <c r="CN72" s="75">
        <v>1</v>
      </c>
      <c r="CO72" s="181" t="e">
        <f t="shared" si="39"/>
        <v>#N/A</v>
      </c>
      <c r="CP72" s="107" t="e">
        <v>#N/A</v>
      </c>
      <c r="CQ72" s="75" t="e">
        <v>#N/A</v>
      </c>
      <c r="CR72" s="180" t="e">
        <f t="shared" ref="CR72:CR135" si="110">IF(OR(CP72="",L72="",TYPE(L72)&lt;&gt;1),"",ROUND(L72*CQ72,0))</f>
        <v>#N/A</v>
      </c>
      <c r="CS72" s="75">
        <v>1</v>
      </c>
      <c r="CT72" s="181" t="e">
        <f t="shared" si="55"/>
        <v>#N/A</v>
      </c>
      <c r="CU72" s="107" t="e">
        <v>#N/A</v>
      </c>
      <c r="CV72" s="75" t="e">
        <v>#N/A</v>
      </c>
      <c r="CW72" s="180" t="e">
        <f t="shared" si="41"/>
        <v>#N/A</v>
      </c>
      <c r="CX72" s="75">
        <v>1</v>
      </c>
      <c r="CY72" s="182" t="e">
        <f t="shared" si="42"/>
        <v>#N/A</v>
      </c>
      <c r="CZ72" s="109" t="str">
        <f t="shared" ref="CZ72:CZ135" si="111">IF(OR(BI72="更新",BI72="事後保全対応で更新"),IF(AND(BJ72&lt;&gt;"",TYPE(BJ72)=1),BJ72,""),"")</f>
        <v/>
      </c>
      <c r="DA72" s="76" t="str">
        <f t="shared" si="28"/>
        <v/>
      </c>
      <c r="DB72" s="82">
        <v>1</v>
      </c>
      <c r="DC72" s="183" t="str">
        <f t="shared" ref="DC72:DC135" si="112">IF(OR(CZ72="",$L72="",TYPE($L72)&lt;&gt;1),"",L72*DB72)</f>
        <v/>
      </c>
      <c r="DD72" s="85" t="s">
        <v>387</v>
      </c>
      <c r="DE72" s="184" t="str">
        <f t="shared" si="43"/>
        <v/>
      </c>
      <c r="DF72" s="77">
        <v>3</v>
      </c>
      <c r="DG72" s="185" t="str">
        <f t="shared" si="44"/>
        <v/>
      </c>
      <c r="DH72" s="78" t="str">
        <f t="shared" si="45"/>
        <v/>
      </c>
      <c r="DI72" s="75" t="s">
        <v>387</v>
      </c>
      <c r="DJ72" s="180" t="str">
        <f t="shared" si="46"/>
        <v/>
      </c>
      <c r="DK72" s="75">
        <v>1</v>
      </c>
      <c r="DL72" s="181" t="str">
        <f t="shared" si="47"/>
        <v/>
      </c>
      <c r="DM72" s="78" t="str">
        <f t="shared" si="48"/>
        <v/>
      </c>
      <c r="DN72" s="75" t="s">
        <v>387</v>
      </c>
      <c r="DO72" s="180" t="str">
        <f t="shared" si="49"/>
        <v/>
      </c>
      <c r="DP72" s="75">
        <v>1</v>
      </c>
      <c r="DQ72" s="181" t="str">
        <f t="shared" si="50"/>
        <v/>
      </c>
      <c r="DR72" s="78" t="str">
        <f t="shared" si="51"/>
        <v/>
      </c>
      <c r="DS72" s="75" t="s">
        <v>387</v>
      </c>
      <c r="DT72" s="180" t="str">
        <f t="shared" si="52"/>
        <v/>
      </c>
      <c r="DU72" s="75">
        <v>1</v>
      </c>
      <c r="DV72" s="154" t="str">
        <f t="shared" si="53"/>
        <v/>
      </c>
      <c r="DW72" s="506"/>
      <c r="DX72" s="812"/>
      <c r="DY72" s="808"/>
      <c r="DZ72" s="808"/>
      <c r="EA72" s="816"/>
      <c r="EB72" s="842"/>
      <c r="EC72" s="752"/>
      <c r="ED72" s="749"/>
      <c r="EE72" s="749"/>
      <c r="EF72" s="749"/>
      <c r="EG72" s="751"/>
      <c r="EH72" s="752"/>
      <c r="EI72" s="749"/>
      <c r="EJ72" s="749"/>
      <c r="EK72" s="749"/>
      <c r="EL72" s="751"/>
      <c r="EM72" s="752"/>
      <c r="EN72" s="749"/>
      <c r="EO72" s="749"/>
      <c r="EP72" s="749"/>
      <c r="EQ72" s="751"/>
      <c r="ER72" s="752"/>
      <c r="ES72" s="749"/>
      <c r="ET72" s="749"/>
      <c r="EU72" s="749"/>
      <c r="EV72" s="751"/>
      <c r="EW72" s="752"/>
      <c r="EX72" s="749"/>
      <c r="EY72" s="749"/>
      <c r="EZ72" s="749"/>
      <c r="FA72" s="751"/>
      <c r="FB72" s="752"/>
      <c r="FC72" s="749"/>
      <c r="FD72" s="749"/>
      <c r="FE72" s="749"/>
      <c r="FF72" s="751"/>
      <c r="FG72" s="859"/>
      <c r="FH72" s="749"/>
      <c r="FI72" s="749"/>
      <c r="FJ72" s="749"/>
      <c r="FK72" s="909"/>
      <c r="FL72" s="210"/>
      <c r="FM72" s="688">
        <v>1</v>
      </c>
      <c r="FN72" s="688">
        <v>1</v>
      </c>
      <c r="FO72" s="688">
        <v>1</v>
      </c>
      <c r="FP72" s="43"/>
      <c r="FQ72" s="43"/>
    </row>
    <row r="73" spans="1:173" s="13" customFormat="1" ht="22.5" customHeight="1" outlineLevel="1">
      <c r="A73" s="1032">
        <v>66</v>
      </c>
      <c r="B73" s="166"/>
      <c r="C73" s="494"/>
      <c r="D73" s="664" t="s">
        <v>513</v>
      </c>
      <c r="E73" s="667" t="s">
        <v>570</v>
      </c>
      <c r="F73" s="661" t="s">
        <v>359</v>
      </c>
      <c r="G73" s="167"/>
      <c r="H73" s="165"/>
      <c r="I73" s="665">
        <v>1991</v>
      </c>
      <c r="J73" s="167" t="str">
        <f t="shared" si="29"/>
        <v>平3</v>
      </c>
      <c r="K73" s="665">
        <f t="shared" si="106"/>
        <v>29</v>
      </c>
      <c r="L73" s="995" t="s">
        <v>601</v>
      </c>
      <c r="M73" s="703" t="s">
        <v>601</v>
      </c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704" t="s">
        <v>601</v>
      </c>
      <c r="BL73" s="703" t="s">
        <v>601</v>
      </c>
      <c r="BM73" s="441"/>
      <c r="BN73" s="441"/>
      <c r="BO73" s="663"/>
      <c r="BP73" s="663"/>
      <c r="BQ73" s="663"/>
      <c r="BR73" s="663"/>
      <c r="BS73" s="663"/>
      <c r="BT73" s="663"/>
      <c r="BU73" s="663"/>
      <c r="BV73" s="663"/>
      <c r="BW73" s="441"/>
      <c r="BX73" s="695"/>
      <c r="BY73" s="696"/>
      <c r="BZ73" s="499"/>
      <c r="CA73" s="192">
        <v>1</v>
      </c>
      <c r="CB73" s="177" t="str">
        <f>IF($F73="","",IFERROR(INDEX(#REF!,MATCH('一覧（改訂後・学校空調は非表示）'!$F204,#REF!,0),MATCH($CA$4,#REF!,0)),""))</f>
        <v/>
      </c>
      <c r="CC73" s="178" t="str">
        <f t="shared" si="54"/>
        <v/>
      </c>
      <c r="CD73" s="176" t="str">
        <f t="shared" si="107"/>
        <v/>
      </c>
      <c r="CE73" s="179"/>
      <c r="CF73" s="106" t="str">
        <f t="shared" si="108"/>
        <v/>
      </c>
      <c r="CG73" s="75" t="str">
        <f>IF(OR($CF73="",$F73=""),"",INDEX(#REF!,MATCH($F73,#REF!,0),MATCH(CF$4,#REF!,0)))</f>
        <v/>
      </c>
      <c r="CH73" s="180" t="str">
        <f t="shared" si="109"/>
        <v/>
      </c>
      <c r="CI73" s="75">
        <v>1</v>
      </c>
      <c r="CJ73" s="181" t="str">
        <f t="shared" si="37"/>
        <v/>
      </c>
      <c r="CK73" s="107" t="str">
        <f>IF(OR(L73="",TYPE(L73)&lt;&gt;1),"",IF(OR(BJ73="",INDEX(#REF!,MATCH('一覧（改訂後・学校空調は非表示）'!$N204,#REF!,0),MATCH('一覧（改訂後・学校空調は非表示）'!CK$4,#REF!,0))="",INDEX(#REF!,MATCH('一覧（改訂後・学校空調は非表示）'!$N204,#REF!,0),MATCH('一覧（改訂後・学校空調は非表示）'!CK$4,#REF!,0))+$I73&gt;=BJ73),"",IF(OR(BI73="事後保全対応で更新",BI73="事後保全のみ更新せず"),"",INDEX(#REF!,MATCH('一覧（改訂後・学校空調は非表示）'!$N204,#REF!,0),MATCH('一覧（改訂後・学校空調は非表示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si="38"/>
        <v/>
      </c>
      <c r="CN73" s="75">
        <v>1</v>
      </c>
      <c r="CO73" s="181" t="str">
        <f t="shared" si="39"/>
        <v/>
      </c>
      <c r="CP73" s="107" t="str">
        <f>IF(OR(L73="",TYPE(L73)&lt;&gt;1),"",IF(OR(BJ73="",INDEX(#REF!,MATCH('一覧（改訂後・学校空調は非表示）'!N204,#REF!,0),MATCH(CP$4,#REF!,0))="",INDEX(#REF!,MATCH('一覧（改訂後・学校空調は非表示）'!N204,#REF!,0),MATCH(CP$4,#REF!,0))+$I73&gt;=BJ73),"",IF(OR(BI73="事後保全対応で更新",BI73="事後保全のみ更新せず"),"",INDEX(#REF!,MATCH('一覧（改訂後・学校空調は非表示）'!$N204,#REF!,0),MATCH('一覧（改訂後・学校空調は非表示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110"/>
        <v/>
      </c>
      <c r="CS73" s="75">
        <v>1</v>
      </c>
      <c r="CT73" s="181" t="str">
        <f t="shared" si="55"/>
        <v/>
      </c>
      <c r="CU73" s="107" t="str">
        <f>IF(OR(L73="",TYPE(L73)&lt;&gt;1),"",IF(OR(BJ73="",,INDEX(#REF!,MATCH('一覧（改訂後・学校空調は非表示）'!$N204,#REF!,0),MATCH('一覧（改訂後・学校空調は非表示）'!CU$4,#REF!,0))="",INDEX(#REF!,MATCH('一覧（改訂後・学校空調は非表示）'!$N204,#REF!,0),MATCH('一覧（改訂後・学校空調は非表示）'!CU$4,#REF!,0))+I73&gt;=BJ73),"",IF(OR(BI73="事後保全対応で更新",BI73="事後保全のみ更新せず"),"",INDEX(#REF!,MATCH('一覧（改訂後・学校空調は非表示）'!$N204,#REF!,0),MATCH('一覧（改訂後・学校空調は非表示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si="41"/>
        <v/>
      </c>
      <c r="CX73" s="75">
        <v>1</v>
      </c>
      <c r="CY73" s="182" t="str">
        <f t="shared" si="42"/>
        <v/>
      </c>
      <c r="CZ73" s="109" t="str">
        <f t="shared" si="111"/>
        <v/>
      </c>
      <c r="DA73" s="76" t="str">
        <f t="shared" ref="DA73:DA136" si="113">IF(N73="","",N73)</f>
        <v/>
      </c>
      <c r="DB73" s="82">
        <v>1</v>
      </c>
      <c r="DC73" s="183" t="str">
        <f t="shared" si="112"/>
        <v/>
      </c>
      <c r="DD73" s="85" t="str">
        <f>IF($CZ73="","",INDEX(#REF!,MATCH($F73,#REF!,0),MATCH(CZ$4,#REF!,0)))</f>
        <v/>
      </c>
      <c r="DE73" s="184" t="str">
        <f t="shared" si="43"/>
        <v/>
      </c>
      <c r="DF73" s="77">
        <v>3</v>
      </c>
      <c r="DG73" s="185" t="str">
        <f t="shared" si="44"/>
        <v/>
      </c>
      <c r="DH73" s="78" t="str">
        <f t="shared" si="45"/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si="46"/>
        <v/>
      </c>
      <c r="DK73" s="75">
        <v>1</v>
      </c>
      <c r="DL73" s="181" t="str">
        <f t="shared" si="47"/>
        <v/>
      </c>
      <c r="DM73" s="78" t="str">
        <f t="shared" si="48"/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si="49"/>
        <v/>
      </c>
      <c r="DP73" s="75">
        <v>1</v>
      </c>
      <c r="DQ73" s="181" t="str">
        <f t="shared" si="50"/>
        <v/>
      </c>
      <c r="DR73" s="78" t="str">
        <f t="shared" si="51"/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si="52"/>
        <v/>
      </c>
      <c r="DU73" s="75">
        <v>1</v>
      </c>
      <c r="DV73" s="154" t="str">
        <f t="shared" si="53"/>
        <v/>
      </c>
      <c r="DW73" s="516"/>
      <c r="DX73" s="812"/>
      <c r="DY73" s="808"/>
      <c r="DZ73" s="808"/>
      <c r="EA73" s="816"/>
      <c r="EB73" s="842"/>
      <c r="EC73" s="752"/>
      <c r="ED73" s="749"/>
      <c r="EE73" s="749"/>
      <c r="EF73" s="749"/>
      <c r="EG73" s="751"/>
      <c r="EH73" s="752"/>
      <c r="EI73" s="749"/>
      <c r="EJ73" s="749"/>
      <c r="EK73" s="749"/>
      <c r="EL73" s="751"/>
      <c r="EM73" s="752"/>
      <c r="EN73" s="749"/>
      <c r="EO73" s="749"/>
      <c r="EP73" s="749"/>
      <c r="EQ73" s="751"/>
      <c r="ER73" s="752"/>
      <c r="ES73" s="749"/>
      <c r="ET73" s="749"/>
      <c r="EU73" s="749"/>
      <c r="EV73" s="751"/>
      <c r="EW73" s="752"/>
      <c r="EX73" s="749"/>
      <c r="EY73" s="749"/>
      <c r="EZ73" s="749"/>
      <c r="FA73" s="751"/>
      <c r="FB73" s="752"/>
      <c r="FC73" s="749"/>
      <c r="FD73" s="749"/>
      <c r="FE73" s="749"/>
      <c r="FF73" s="751"/>
      <c r="FG73" s="859"/>
      <c r="FH73" s="749"/>
      <c r="FI73" s="749"/>
      <c r="FJ73" s="749"/>
      <c r="FK73" s="909"/>
      <c r="FL73" s="210"/>
      <c r="FM73" s="688">
        <v>1</v>
      </c>
      <c r="FN73" s="688">
        <v>1</v>
      </c>
      <c r="FO73" s="688">
        <v>1</v>
      </c>
      <c r="FP73" s="43"/>
      <c r="FQ73" s="43"/>
    </row>
    <row r="74" spans="1:173" s="13" customFormat="1" ht="22.5" customHeight="1" outlineLevel="1" thickBot="1">
      <c r="A74" s="1032">
        <v>67</v>
      </c>
      <c r="B74" s="200"/>
      <c r="C74" s="495"/>
      <c r="D74" s="664" t="s">
        <v>513</v>
      </c>
      <c r="E74" s="688" t="s">
        <v>571</v>
      </c>
      <c r="F74" s="663" t="s">
        <v>359</v>
      </c>
      <c r="G74" s="167"/>
      <c r="H74" s="165"/>
      <c r="I74" s="665">
        <v>1992</v>
      </c>
      <c r="J74" s="167" t="str">
        <f t="shared" ref="J74:J137" si="114">IF(OR(I74="",TYPE(I74)&lt;&gt;1),"",TEXT(DATEVALUE(I74&amp;"/1/1"),"gge"))</f>
        <v>平4</v>
      </c>
      <c r="K74" s="665">
        <f t="shared" si="106"/>
        <v>28</v>
      </c>
      <c r="L74" s="697">
        <v>1499</v>
      </c>
      <c r="M74" s="693" t="s">
        <v>68</v>
      </c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663" t="s">
        <v>68</v>
      </c>
      <c r="BL74" s="663">
        <v>2</v>
      </c>
      <c r="BM74" s="441"/>
      <c r="BN74" s="1023"/>
      <c r="BO74" s="693" t="s">
        <v>0</v>
      </c>
      <c r="BP74" s="694" t="s">
        <v>1</v>
      </c>
      <c r="BQ74" s="694" t="s">
        <v>2</v>
      </c>
      <c r="BR74" s="694" t="s">
        <v>1</v>
      </c>
      <c r="BS74" s="694" t="s">
        <v>1</v>
      </c>
      <c r="BT74" s="694" t="s">
        <v>1</v>
      </c>
      <c r="BU74" s="694" t="s">
        <v>2</v>
      </c>
      <c r="BV74" s="694" t="s">
        <v>607</v>
      </c>
      <c r="BW74" s="441"/>
      <c r="BX74" s="695" t="s">
        <v>468</v>
      </c>
      <c r="BY74" s="696" t="s">
        <v>618</v>
      </c>
      <c r="BZ74" s="499"/>
      <c r="CA74" s="192">
        <v>1</v>
      </c>
      <c r="CB74" s="578" t="str">
        <f>IF($F74="","",IFERROR(INDEX(#REF!,MATCH('一覧（改訂後・学校空調は非表示）'!$F205,#REF!,0),MATCH($CA$4,#REF!,0)),""))</f>
        <v/>
      </c>
      <c r="CC74" s="179" t="str">
        <f t="shared" si="54"/>
        <v/>
      </c>
      <c r="CD74" s="176" t="str">
        <f t="shared" si="107"/>
        <v/>
      </c>
      <c r="CE74" s="179"/>
      <c r="CF74" s="106" t="str">
        <f t="shared" si="108"/>
        <v/>
      </c>
      <c r="CG74" s="75" t="str">
        <f>IF(OR($CF74="",$F74=""),"",INDEX(#REF!,MATCH($F74,#REF!,0),MATCH(CF$4,#REF!,0)))</f>
        <v/>
      </c>
      <c r="CH74" s="180" t="str">
        <f t="shared" si="109"/>
        <v/>
      </c>
      <c r="CI74" s="75">
        <v>1</v>
      </c>
      <c r="CJ74" s="181" t="str">
        <f t="shared" ref="CJ74:CJ137" si="115">IF(CF74="","",CH74/CI74)</f>
        <v/>
      </c>
      <c r="CK74" s="107" t="e">
        <f>IF(OR(L74="",TYPE(L74)&lt;&gt;1),"",IF(OR(BJ74="",INDEX(#REF!,MATCH('一覧（改訂後・学校空調は非表示）'!$N205,#REF!,0),MATCH('一覧（改訂後・学校空調は非表示）'!CK$4,#REF!,0))="",INDEX(#REF!,MATCH('一覧（改訂後・学校空調は非表示）'!$N205,#REF!,0),MATCH('一覧（改訂後・学校空調は非表示）'!CK$4,#REF!,0))+$I74&gt;=BJ74),"",IF(OR(BI74="事後保全対応で更新",BI74="事後保全のみ更新せず"),"",INDEX(#REF!,MATCH('一覧（改訂後・学校空調は非表示）'!$N205,#REF!,0),MATCH('一覧（改訂後・学校空調は非表示）'!CK$4,#REF!,0))+$I74)))</f>
        <v>#REF!</v>
      </c>
      <c r="CL74" s="75" t="e">
        <f>IF(OR(CK74="",$F74=""),"",IF(AND(CK74&lt;&gt;"",$CF74=CK74),INDEX(#REF!,MATCH($F74,#REF!,0),MATCH(CK$4,#REF!,0))+35,INDEX(#REF!,MATCH($F74,#REF!,0),MATCH(CK$4,#REF!,0))))</f>
        <v>#REF!</v>
      </c>
      <c r="CM74" s="180" t="e">
        <f t="shared" ref="CM74:CM137" si="116">IF(OR(CK74="",$L74="",TYPE($L74)&lt;&gt;1),"",ROUND($L74*CL74,0))</f>
        <v>#REF!</v>
      </c>
      <c r="CN74" s="75">
        <v>1</v>
      </c>
      <c r="CO74" s="181" t="e">
        <f t="shared" ref="CO74:CO137" si="117">IF(CK74="","",CM74/CN74)</f>
        <v>#REF!</v>
      </c>
      <c r="CP74" s="107" t="e">
        <f>IF(OR(L74="",TYPE(L74)&lt;&gt;1),"",IF(OR(BJ74="",INDEX(#REF!,MATCH('一覧（改訂後・学校空調は非表示）'!N205,#REF!,0),MATCH(CP$4,#REF!,0))="",INDEX(#REF!,MATCH('一覧（改訂後・学校空調は非表示）'!N205,#REF!,0),MATCH(CP$4,#REF!,0))+$I74&gt;=BJ74),"",IF(OR(BI74="事後保全対応で更新",BI74="事後保全のみ更新せず"),"",INDEX(#REF!,MATCH('一覧（改訂後・学校空調は非表示）'!$N205,#REF!,0),MATCH('一覧（改訂後・学校空調は非表示）'!CP$4,#REF!,0))+$I74)))</f>
        <v>#REF!</v>
      </c>
      <c r="CQ74" s="75" t="e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>#REF!</v>
      </c>
      <c r="CR74" s="180" t="e">
        <f t="shared" si="110"/>
        <v>#REF!</v>
      </c>
      <c r="CS74" s="75">
        <v>1</v>
      </c>
      <c r="CT74" s="181" t="e">
        <f t="shared" si="55"/>
        <v>#REF!</v>
      </c>
      <c r="CU74" s="107" t="e">
        <f>IF(OR(L74="",TYPE(L74)&lt;&gt;1),"",IF(OR(BJ74="",,INDEX(#REF!,MATCH('一覧（改訂後・学校空調は非表示）'!$N205,#REF!,0),MATCH('一覧（改訂後・学校空調は非表示）'!CU$4,#REF!,0))="",INDEX(#REF!,MATCH('一覧（改訂後・学校空調は非表示）'!$N205,#REF!,0),MATCH('一覧（改訂後・学校空調は非表示）'!CU$4,#REF!,0))+I74&gt;=BJ74),"",IF(OR(BI74="事後保全対応で更新",BI74="事後保全のみ更新せず"),"",INDEX(#REF!,MATCH('一覧（改訂後・学校空調は非表示）'!$N205,#REF!,0),MATCH('一覧（改訂後・学校空調は非表示）'!CU$4,#REF!,0))+I74)))</f>
        <v>#REF!</v>
      </c>
      <c r="CV74" s="75" t="e">
        <f>IF(OR(CU74="",$F74=""),"",IF(AND(CU74&lt;&gt;"",$CF74=CU74),INDEX(#REF!,MATCH($F74,#REF!,0),MATCH(CF$4,#REF!,0))+35,INDEX(#REF!,MATCH($F74,#REF!,0),MATCH(CU$4,#REF!,0))))</f>
        <v>#REF!</v>
      </c>
      <c r="CW74" s="180" t="e">
        <f t="shared" ref="CW74:CW137" si="118">IF(OR(CU74="",$L74="",TYPE($L74)&lt;&gt;1),"",ROUND($L74*CV74,0))</f>
        <v>#REF!</v>
      </c>
      <c r="CX74" s="75">
        <v>1</v>
      </c>
      <c r="CY74" s="182" t="e">
        <f t="shared" ref="CY74:CY137" si="119">IF($CU74="","",$CW74/$CX74)</f>
        <v>#REF!</v>
      </c>
      <c r="CZ74" s="109" t="str">
        <f t="shared" si="111"/>
        <v/>
      </c>
      <c r="DA74" s="76" t="str">
        <f t="shared" si="113"/>
        <v/>
      </c>
      <c r="DB74" s="82">
        <v>1</v>
      </c>
      <c r="DC74" s="183" t="str">
        <f t="shared" si="112"/>
        <v/>
      </c>
      <c r="DD74" s="85" t="str">
        <f>IF($CZ74="","",INDEX(#REF!,MATCH($F74,#REF!,0),MATCH(CZ$4,#REF!,0)))</f>
        <v/>
      </c>
      <c r="DE74" s="184" t="str">
        <f t="shared" ref="DE74:DE137" si="120">IF(OR(DC74="",TYPE(DC74)&lt;&gt;1),"",ROUND(DC74*DD74,0))</f>
        <v/>
      </c>
      <c r="DF74" s="77">
        <v>3</v>
      </c>
      <c r="DG74" s="185" t="str">
        <f t="shared" ref="DG74:DG137" si="121">IF(DE74="","",DE74/DF74)</f>
        <v/>
      </c>
      <c r="DH74" s="78" t="str">
        <f t="shared" ref="DH74:DH137" si="122">IF(CZ74="","",CZ74+20)</f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ref="DJ74:DJ137" si="123">IF(OR(DH74="",$DC74="",TYPE($DC74)&lt;&gt;1),"",ROUND($DC74*DI74,0))</f>
        <v/>
      </c>
      <c r="DK74" s="75">
        <v>1</v>
      </c>
      <c r="DL74" s="181" t="str">
        <f t="shared" ref="DL74:DL137" si="124">IF(DH74="","",DJ74/DK74)</f>
        <v/>
      </c>
      <c r="DM74" s="78" t="str">
        <f t="shared" ref="DM74:DM137" si="125">IF(CZ74="","",IF(OR(DA74="RC",DA74="SRC",DA74="S"),CZ74+40,""))</f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ref="DO74:DO137" si="126">IF(OR(DM74="",$DC74="",TYPE($DC74)&lt;&gt;1),"",ROUND($DC74*DN74,0))</f>
        <v/>
      </c>
      <c r="DP74" s="75">
        <v>1</v>
      </c>
      <c r="DQ74" s="181" t="str">
        <f t="shared" ref="DQ74:DQ137" si="127">IF($DM74="","",$DO74/$DP74)</f>
        <v/>
      </c>
      <c r="DR74" s="78" t="str">
        <f t="shared" ref="DR74:DR137" si="128">IF(CZ74="","",IF(OR(DA74="RC",DA74="SRC"),CZ74+60,""))</f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ref="DT74:DT137" si="129">IF(OR(DR74="",$DC74="",TYPE($DC74)&lt;&gt;1),"",ROUND($DC74*DS74,0))</f>
        <v/>
      </c>
      <c r="DU74" s="75">
        <v>1</v>
      </c>
      <c r="DV74" s="154" t="str">
        <f t="shared" ref="DV74:DV137" si="130">IF($DR74="","",$DT74/$DU74)</f>
        <v/>
      </c>
      <c r="DW74" s="579"/>
      <c r="DX74" s="812"/>
      <c r="DY74" s="808"/>
      <c r="DZ74" s="808"/>
      <c r="EA74" s="816"/>
      <c r="EB74" s="853" t="s">
        <v>624</v>
      </c>
      <c r="EC74" s="752"/>
      <c r="ED74" s="749"/>
      <c r="EE74" s="749"/>
      <c r="EF74" s="749"/>
      <c r="EG74" s="751"/>
      <c r="EH74" s="752"/>
      <c r="EI74" s="749"/>
      <c r="EJ74" s="749"/>
      <c r="EK74" s="749"/>
      <c r="EL74" s="830" t="s">
        <v>623</v>
      </c>
      <c r="EM74" s="885" t="s">
        <v>623</v>
      </c>
      <c r="EN74" s="767" t="s">
        <v>623</v>
      </c>
      <c r="EO74" s="779"/>
      <c r="EP74" s="779"/>
      <c r="EQ74" s="771"/>
      <c r="ER74" s="765"/>
      <c r="ES74" s="779"/>
      <c r="ET74" s="779"/>
      <c r="EU74" s="779"/>
      <c r="EV74" s="771"/>
      <c r="EW74" s="765"/>
      <c r="EX74" s="779"/>
      <c r="EY74" s="779"/>
      <c r="EZ74" s="779"/>
      <c r="FA74" s="840" t="s">
        <v>624</v>
      </c>
      <c r="FB74" s="752"/>
      <c r="FC74" s="756"/>
      <c r="FD74" s="749"/>
      <c r="FE74" s="749"/>
      <c r="FF74" s="751"/>
      <c r="FG74" s="894" t="s">
        <v>625</v>
      </c>
      <c r="FH74" s="811" t="s">
        <v>625</v>
      </c>
      <c r="FI74" s="749"/>
      <c r="FJ74" s="749"/>
      <c r="FK74" s="909"/>
      <c r="FL74" s="210"/>
      <c r="FM74" s="688">
        <v>1</v>
      </c>
      <c r="FN74" s="688">
        <v>1</v>
      </c>
      <c r="FO74" s="688">
        <v>1</v>
      </c>
      <c r="FP74" s="43"/>
      <c r="FQ74" s="43"/>
    </row>
    <row r="75" spans="1:173" s="13" customFormat="1" ht="22.5" customHeight="1" outlineLevel="1">
      <c r="A75" s="1032">
        <v>68</v>
      </c>
      <c r="B75" s="166"/>
      <c r="C75" s="494"/>
      <c r="D75" s="664" t="s">
        <v>513</v>
      </c>
      <c r="E75" s="688" t="s">
        <v>293</v>
      </c>
      <c r="F75" s="663" t="s">
        <v>357</v>
      </c>
      <c r="G75" s="283"/>
      <c r="H75" s="284"/>
      <c r="I75" s="662">
        <v>1987</v>
      </c>
      <c r="J75" s="283" t="str">
        <f t="shared" si="114"/>
        <v>昭62</v>
      </c>
      <c r="K75" s="665">
        <f t="shared" si="106"/>
        <v>33</v>
      </c>
      <c r="L75" s="698">
        <v>1270</v>
      </c>
      <c r="M75" s="693" t="s">
        <v>603</v>
      </c>
      <c r="N75" s="285"/>
      <c r="O75" s="286"/>
      <c r="P75" s="286"/>
      <c r="Q75" s="287"/>
      <c r="R75" s="453" t="e">
        <f t="shared" ref="R75:R138" si="131">IF(OR(TYPE(L75)&lt;&gt;1,L75=""),"",IF(L75=0,0,ROUND(L75/(O75+P75)*1.1,0)))</f>
        <v>#DIV/0!</v>
      </c>
      <c r="S75" s="453" t="e">
        <f t="shared" ref="S75:S138" si="132">IF(OR(TYPE(L75)&lt;&gt;1,L75=""),"",IF(L75=0,0,ROUND((L75/(O75+P75))^0.5*1.1*4*(4*O75+1)*0.7,0)))</f>
        <v>#DIV/0!</v>
      </c>
      <c r="T75" s="454" t="e">
        <f t="shared" ref="T75:T138" si="133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138" si="134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3: 1,000㎡以上</v>
      </c>
      <c r="AA75" s="288"/>
      <c r="AB75" s="288" t="str">
        <f t="shared" ref="AB75:AB138" si="135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138" si="136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106" si="137">IF(AND(TYPE(B$4)=1,B$4&lt;&gt;"",TYPE(I75)=1,I75&lt;&gt;""),B$4-I75,"")</f>
        <v>28</v>
      </c>
      <c r="AZ75" s="285"/>
      <c r="BA75" s="285">
        <f t="shared" ref="BA75:BA138" si="138">IF(AY75="","",AY75+AZ75)</f>
        <v>28</v>
      </c>
      <c r="BB75" s="288" t="e">
        <f>#REF!/10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106" si="139">IF(OR(B$4="",AN75=""),"",AN75+B$4)</f>
        <v/>
      </c>
      <c r="BK75" s="663" t="s">
        <v>603</v>
      </c>
      <c r="BL75" s="663">
        <v>1</v>
      </c>
      <c r="BM75" s="438"/>
      <c r="BN75" s="1024"/>
      <c r="BO75" s="694" t="s">
        <v>1</v>
      </c>
      <c r="BP75" s="694" t="s">
        <v>1</v>
      </c>
      <c r="BQ75" s="694" t="s">
        <v>2</v>
      </c>
      <c r="BR75" s="694" t="s">
        <v>2</v>
      </c>
      <c r="BS75" s="693" t="s">
        <v>1</v>
      </c>
      <c r="BT75" s="694" t="s">
        <v>1</v>
      </c>
      <c r="BU75" s="693" t="s">
        <v>0</v>
      </c>
      <c r="BV75" s="693" t="s">
        <v>607</v>
      </c>
      <c r="BW75" s="438"/>
      <c r="BX75" s="695" t="s">
        <v>468</v>
      </c>
      <c r="BY75" s="696" t="s">
        <v>622</v>
      </c>
      <c r="BZ75" s="570"/>
      <c r="CA75" s="297">
        <v>1</v>
      </c>
      <c r="CB75" s="298" t="s">
        <v>387</v>
      </c>
      <c r="CC75" s="299" t="str">
        <f t="shared" si="54"/>
        <v/>
      </c>
      <c r="CD75" s="300" t="str">
        <f t="shared" si="107"/>
        <v/>
      </c>
      <c r="CE75" s="301"/>
      <c r="CF75" s="302" t="str">
        <f t="shared" si="108"/>
        <v/>
      </c>
      <c r="CG75" s="303" t="s">
        <v>387</v>
      </c>
      <c r="CH75" s="304" t="str">
        <f t="shared" si="109"/>
        <v/>
      </c>
      <c r="CI75" s="303">
        <v>1</v>
      </c>
      <c r="CJ75" s="305" t="str">
        <f t="shared" si="115"/>
        <v/>
      </c>
      <c r="CK75" s="306" t="e">
        <v>#N/A</v>
      </c>
      <c r="CL75" s="303" t="e">
        <v>#N/A</v>
      </c>
      <c r="CM75" s="304" t="e">
        <f t="shared" si="116"/>
        <v>#N/A</v>
      </c>
      <c r="CN75" s="303">
        <v>1</v>
      </c>
      <c r="CO75" s="305" t="e">
        <f t="shared" si="117"/>
        <v>#N/A</v>
      </c>
      <c r="CP75" s="306" t="e">
        <v>#N/A</v>
      </c>
      <c r="CQ75" s="303" t="e">
        <v>#N/A</v>
      </c>
      <c r="CR75" s="304" t="e">
        <f t="shared" si="110"/>
        <v>#N/A</v>
      </c>
      <c r="CS75" s="303">
        <v>1</v>
      </c>
      <c r="CT75" s="305" t="e">
        <f t="shared" si="55"/>
        <v>#N/A</v>
      </c>
      <c r="CU75" s="306" t="e">
        <v>#N/A</v>
      </c>
      <c r="CV75" s="303" t="e">
        <v>#N/A</v>
      </c>
      <c r="CW75" s="304" t="e">
        <f t="shared" si="118"/>
        <v>#N/A</v>
      </c>
      <c r="CX75" s="303">
        <v>1</v>
      </c>
      <c r="CY75" s="307" t="e">
        <f t="shared" si="119"/>
        <v>#N/A</v>
      </c>
      <c r="CZ75" s="308" t="str">
        <f t="shared" si="111"/>
        <v/>
      </c>
      <c r="DA75" s="309" t="str">
        <f t="shared" si="113"/>
        <v/>
      </c>
      <c r="DB75" s="310">
        <v>1</v>
      </c>
      <c r="DC75" s="311" t="str">
        <f t="shared" si="112"/>
        <v/>
      </c>
      <c r="DD75" s="312" t="s">
        <v>387</v>
      </c>
      <c r="DE75" s="313" t="str">
        <f t="shared" si="120"/>
        <v/>
      </c>
      <c r="DF75" s="314">
        <v>3</v>
      </c>
      <c r="DG75" s="315" t="str">
        <f t="shared" si="121"/>
        <v/>
      </c>
      <c r="DH75" s="316" t="str">
        <f t="shared" si="122"/>
        <v/>
      </c>
      <c r="DI75" s="303" t="s">
        <v>387</v>
      </c>
      <c r="DJ75" s="304" t="str">
        <f t="shared" si="123"/>
        <v/>
      </c>
      <c r="DK75" s="303">
        <v>1</v>
      </c>
      <c r="DL75" s="305" t="str">
        <f t="shared" si="124"/>
        <v/>
      </c>
      <c r="DM75" s="316" t="str">
        <f t="shared" si="125"/>
        <v/>
      </c>
      <c r="DN75" s="303" t="s">
        <v>387</v>
      </c>
      <c r="DO75" s="304" t="str">
        <f t="shared" si="126"/>
        <v/>
      </c>
      <c r="DP75" s="303">
        <v>1</v>
      </c>
      <c r="DQ75" s="305" t="str">
        <f t="shared" si="127"/>
        <v/>
      </c>
      <c r="DR75" s="316" t="str">
        <f t="shared" si="128"/>
        <v/>
      </c>
      <c r="DS75" s="303" t="s">
        <v>387</v>
      </c>
      <c r="DT75" s="304" t="str">
        <f t="shared" si="129"/>
        <v/>
      </c>
      <c r="DU75" s="303">
        <v>1</v>
      </c>
      <c r="DV75" s="317" t="str">
        <f t="shared" si="130"/>
        <v/>
      </c>
      <c r="DW75" s="571"/>
      <c r="DX75" s="812"/>
      <c r="DY75" s="808"/>
      <c r="DZ75" s="808"/>
      <c r="EA75" s="816"/>
      <c r="EB75" s="847" t="s">
        <v>624</v>
      </c>
      <c r="EC75" s="752"/>
      <c r="ED75" s="749"/>
      <c r="EE75" s="749"/>
      <c r="EF75" s="749"/>
      <c r="EG75" s="751"/>
      <c r="EH75" s="752"/>
      <c r="EI75" s="757" t="s">
        <v>626</v>
      </c>
      <c r="EJ75" s="757" t="s">
        <v>626</v>
      </c>
      <c r="EK75" s="749"/>
      <c r="EL75" s="751"/>
      <c r="EM75" s="752"/>
      <c r="EN75" s="749"/>
      <c r="EO75" s="749"/>
      <c r="EP75" s="749"/>
      <c r="EQ75" s="751"/>
      <c r="ER75" s="752"/>
      <c r="ES75" s="749"/>
      <c r="ET75" s="749"/>
      <c r="EU75" s="749"/>
      <c r="EV75" s="751"/>
      <c r="EW75" s="752"/>
      <c r="EX75" s="749"/>
      <c r="EY75" s="749"/>
      <c r="EZ75" s="749"/>
      <c r="FA75" s="751"/>
      <c r="FB75" s="752"/>
      <c r="FC75" s="749"/>
      <c r="FD75" s="749"/>
      <c r="FE75" s="749"/>
      <c r="FF75" s="800" t="s">
        <v>627</v>
      </c>
      <c r="FG75" s="871" t="s">
        <v>627</v>
      </c>
      <c r="FH75" s="770" t="s">
        <v>627</v>
      </c>
      <c r="FI75" s="770" t="s">
        <v>627</v>
      </c>
      <c r="FJ75" s="749"/>
      <c r="FK75" s="909"/>
      <c r="FL75" s="210"/>
      <c r="FM75" s="688">
        <v>1</v>
      </c>
      <c r="FN75" s="688">
        <v>1</v>
      </c>
      <c r="FO75" s="688">
        <v>1</v>
      </c>
      <c r="FP75" s="43"/>
      <c r="FQ75" s="43"/>
    </row>
    <row r="76" spans="1:173" s="13" customFormat="1" ht="22.5" customHeight="1" outlineLevel="1">
      <c r="A76" s="1032">
        <v>69</v>
      </c>
      <c r="B76" s="166"/>
      <c r="C76" s="494"/>
      <c r="D76" s="664" t="s">
        <v>513</v>
      </c>
      <c r="E76" s="688" t="s">
        <v>572</v>
      </c>
      <c r="F76" s="663" t="s">
        <v>359</v>
      </c>
      <c r="G76" s="167"/>
      <c r="H76" s="165"/>
      <c r="I76" s="662">
        <v>1987</v>
      </c>
      <c r="J76" s="167" t="str">
        <f t="shared" si="114"/>
        <v>昭62</v>
      </c>
      <c r="K76" s="665">
        <f t="shared" si="106"/>
        <v>33</v>
      </c>
      <c r="L76" s="697">
        <v>236.1</v>
      </c>
      <c r="M76" s="693" t="s">
        <v>612</v>
      </c>
      <c r="N76" s="68"/>
      <c r="O76" s="168"/>
      <c r="P76" s="168"/>
      <c r="Q76" s="169"/>
      <c r="R76" s="461" t="e">
        <f t="shared" si="131"/>
        <v>#DIV/0!</v>
      </c>
      <c r="S76" s="461" t="e">
        <f t="shared" si="132"/>
        <v>#DIV/0!</v>
      </c>
      <c r="T76" s="462" t="e">
        <f t="shared" si="133"/>
        <v>#DIV/0!</v>
      </c>
      <c r="U76" s="68"/>
      <c r="V76" s="68"/>
      <c r="W76" s="68"/>
      <c r="X76" s="68"/>
      <c r="Y76" s="68"/>
      <c r="Z76" s="79" t="str">
        <f t="shared" si="134"/>
        <v>5: 200㎡以上</v>
      </c>
      <c r="AA76" s="69"/>
      <c r="AB76" s="69" t="str">
        <f t="shared" si="135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136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137"/>
        <v>28</v>
      </c>
      <c r="AZ76" s="68"/>
      <c r="BA76" s="68">
        <f t="shared" si="138"/>
        <v>28</v>
      </c>
      <c r="BB76" s="69" t="e">
        <f>#REF!/10</f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139"/>
        <v/>
      </c>
      <c r="BK76" s="663" t="s">
        <v>612</v>
      </c>
      <c r="BL76" s="663">
        <v>1</v>
      </c>
      <c r="BM76" s="441"/>
      <c r="BN76" s="1023"/>
      <c r="BO76" s="693" t="s">
        <v>2</v>
      </c>
      <c r="BP76" s="694" t="s">
        <v>1</v>
      </c>
      <c r="BQ76" s="694" t="s">
        <v>1</v>
      </c>
      <c r="BR76" s="694" t="s">
        <v>2</v>
      </c>
      <c r="BS76" s="694" t="s">
        <v>1</v>
      </c>
      <c r="BT76" s="694" t="s">
        <v>1</v>
      </c>
      <c r="BU76" s="694" t="s">
        <v>607</v>
      </c>
      <c r="BV76" s="694" t="s">
        <v>607</v>
      </c>
      <c r="BW76" s="441"/>
      <c r="BX76" s="695" t="s">
        <v>468</v>
      </c>
      <c r="BY76" s="696" t="s">
        <v>618</v>
      </c>
      <c r="BZ76" s="499"/>
      <c r="CA76" s="192">
        <v>1</v>
      </c>
      <c r="CB76" s="177" t="s">
        <v>387</v>
      </c>
      <c r="CC76" s="178" t="str">
        <f t="shared" si="54"/>
        <v/>
      </c>
      <c r="CD76" s="176" t="str">
        <f t="shared" si="107"/>
        <v/>
      </c>
      <c r="CE76" s="179"/>
      <c r="CF76" s="106" t="str">
        <f t="shared" si="108"/>
        <v/>
      </c>
      <c r="CG76" s="75" t="s">
        <v>387</v>
      </c>
      <c r="CH76" s="180" t="str">
        <f t="shared" si="109"/>
        <v/>
      </c>
      <c r="CI76" s="75">
        <v>1</v>
      </c>
      <c r="CJ76" s="181" t="str">
        <f t="shared" si="115"/>
        <v/>
      </c>
      <c r="CK76" s="107" t="e">
        <v>#N/A</v>
      </c>
      <c r="CL76" s="75" t="e">
        <v>#N/A</v>
      </c>
      <c r="CM76" s="180" t="e">
        <f t="shared" si="116"/>
        <v>#N/A</v>
      </c>
      <c r="CN76" s="75">
        <v>1</v>
      </c>
      <c r="CO76" s="181" t="e">
        <f t="shared" si="117"/>
        <v>#N/A</v>
      </c>
      <c r="CP76" s="107" t="e">
        <v>#N/A</v>
      </c>
      <c r="CQ76" s="75" t="e">
        <v>#N/A</v>
      </c>
      <c r="CR76" s="180" t="e">
        <f t="shared" si="110"/>
        <v>#N/A</v>
      </c>
      <c r="CS76" s="75">
        <v>1</v>
      </c>
      <c r="CT76" s="181" t="e">
        <f t="shared" si="55"/>
        <v>#N/A</v>
      </c>
      <c r="CU76" s="107" t="e">
        <v>#N/A</v>
      </c>
      <c r="CV76" s="75" t="e">
        <v>#N/A</v>
      </c>
      <c r="CW76" s="180" t="e">
        <f t="shared" si="118"/>
        <v>#N/A</v>
      </c>
      <c r="CX76" s="75">
        <v>1</v>
      </c>
      <c r="CY76" s="182" t="e">
        <f t="shared" si="119"/>
        <v>#N/A</v>
      </c>
      <c r="CZ76" s="109" t="str">
        <f t="shared" si="111"/>
        <v/>
      </c>
      <c r="DA76" s="76" t="str">
        <f t="shared" si="113"/>
        <v/>
      </c>
      <c r="DB76" s="82">
        <v>1</v>
      </c>
      <c r="DC76" s="183" t="str">
        <f t="shared" si="112"/>
        <v/>
      </c>
      <c r="DD76" s="85" t="s">
        <v>387</v>
      </c>
      <c r="DE76" s="184" t="str">
        <f t="shared" si="120"/>
        <v/>
      </c>
      <c r="DF76" s="77">
        <v>3</v>
      </c>
      <c r="DG76" s="185" t="str">
        <f t="shared" si="121"/>
        <v/>
      </c>
      <c r="DH76" s="78" t="str">
        <f t="shared" si="122"/>
        <v/>
      </c>
      <c r="DI76" s="75" t="s">
        <v>387</v>
      </c>
      <c r="DJ76" s="180" t="str">
        <f t="shared" si="123"/>
        <v/>
      </c>
      <c r="DK76" s="75">
        <v>1</v>
      </c>
      <c r="DL76" s="181" t="str">
        <f t="shared" si="124"/>
        <v/>
      </c>
      <c r="DM76" s="78" t="str">
        <f t="shared" si="125"/>
        <v/>
      </c>
      <c r="DN76" s="75" t="s">
        <v>387</v>
      </c>
      <c r="DO76" s="180" t="str">
        <f t="shared" si="126"/>
        <v/>
      </c>
      <c r="DP76" s="75">
        <v>1</v>
      </c>
      <c r="DQ76" s="181" t="str">
        <f t="shared" si="127"/>
        <v/>
      </c>
      <c r="DR76" s="78" t="str">
        <f t="shared" si="128"/>
        <v/>
      </c>
      <c r="DS76" s="75" t="s">
        <v>387</v>
      </c>
      <c r="DT76" s="180" t="str">
        <f t="shared" si="129"/>
        <v/>
      </c>
      <c r="DU76" s="75">
        <v>1</v>
      </c>
      <c r="DV76" s="154" t="str">
        <f t="shared" si="130"/>
        <v/>
      </c>
      <c r="DW76" s="506"/>
      <c r="DX76" s="812"/>
      <c r="DY76" s="808"/>
      <c r="DZ76" s="808"/>
      <c r="EA76" s="816"/>
      <c r="EB76" s="847" t="s">
        <v>624</v>
      </c>
      <c r="EC76" s="752"/>
      <c r="ED76" s="749"/>
      <c r="EE76" s="749"/>
      <c r="EF76" s="749"/>
      <c r="EG76" s="751"/>
      <c r="EH76" s="885" t="s">
        <v>623</v>
      </c>
      <c r="EI76" s="767" t="s">
        <v>623</v>
      </c>
      <c r="EJ76" s="749"/>
      <c r="EK76" s="749"/>
      <c r="EL76" s="751"/>
      <c r="EM76" s="752"/>
      <c r="EN76" s="749"/>
      <c r="EO76" s="749"/>
      <c r="EP76" s="749"/>
      <c r="EQ76" s="751"/>
      <c r="ER76" s="752"/>
      <c r="ES76" s="749"/>
      <c r="ET76" s="749"/>
      <c r="EU76" s="749"/>
      <c r="EV76" s="840" t="s">
        <v>624</v>
      </c>
      <c r="EW76" s="765"/>
      <c r="EX76" s="779"/>
      <c r="EY76" s="779"/>
      <c r="EZ76" s="779"/>
      <c r="FA76" s="771"/>
      <c r="FB76" s="902" t="s">
        <v>625</v>
      </c>
      <c r="FC76" s="810" t="s">
        <v>625</v>
      </c>
      <c r="FD76" s="749"/>
      <c r="FE76" s="749"/>
      <c r="FF76" s="751"/>
      <c r="FG76" s="859"/>
      <c r="FH76" s="749"/>
      <c r="FI76" s="749"/>
      <c r="FJ76" s="749"/>
      <c r="FK76" s="909"/>
      <c r="FL76" s="210"/>
      <c r="FM76" s="688">
        <v>1</v>
      </c>
      <c r="FN76" s="688">
        <v>1</v>
      </c>
      <c r="FO76" s="688">
        <v>1</v>
      </c>
      <c r="FP76" s="43"/>
      <c r="FQ76" s="43"/>
    </row>
    <row r="77" spans="1:173" s="13" customFormat="1" ht="22.5" customHeight="1" outlineLevel="1">
      <c r="A77" s="1032">
        <v>70</v>
      </c>
      <c r="B77" s="166"/>
      <c r="C77" s="494"/>
      <c r="D77" s="664" t="s">
        <v>513</v>
      </c>
      <c r="E77" s="688" t="s">
        <v>302</v>
      </c>
      <c r="F77" s="663" t="s">
        <v>359</v>
      </c>
      <c r="G77" s="167"/>
      <c r="H77" s="165"/>
      <c r="I77" s="665">
        <v>1985</v>
      </c>
      <c r="J77" s="167" t="str">
        <f t="shared" si="114"/>
        <v>昭60</v>
      </c>
      <c r="K77" s="665">
        <f t="shared" si="106"/>
        <v>35</v>
      </c>
      <c r="L77" s="697">
        <v>1716</v>
      </c>
      <c r="M77" s="693" t="s">
        <v>603</v>
      </c>
      <c r="N77" s="68"/>
      <c r="O77" s="168"/>
      <c r="P77" s="168"/>
      <c r="Q77" s="169"/>
      <c r="R77" s="461" t="e">
        <f t="shared" si="131"/>
        <v>#DIV/0!</v>
      </c>
      <c r="S77" s="461" t="e">
        <f t="shared" si="132"/>
        <v>#DIV/0!</v>
      </c>
      <c r="T77" s="462" t="e">
        <f t="shared" si="133"/>
        <v>#DIV/0!</v>
      </c>
      <c r="U77" s="68"/>
      <c r="V77" s="68"/>
      <c r="W77" s="68"/>
      <c r="X77" s="68"/>
      <c r="Y77" s="68"/>
      <c r="Z77" s="79" t="str">
        <f t="shared" si="134"/>
        <v>3: 1,000㎡以上</v>
      </c>
      <c r="AA77" s="69"/>
      <c r="AB77" s="69" t="str">
        <f t="shared" si="135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136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137"/>
        <v>30</v>
      </c>
      <c r="AZ77" s="68"/>
      <c r="BA77" s="68">
        <f t="shared" si="138"/>
        <v>30</v>
      </c>
      <c r="BB77" s="69" t="e">
        <f>#REF!/10</f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139"/>
        <v/>
      </c>
      <c r="BK77" s="663" t="s">
        <v>603</v>
      </c>
      <c r="BL77" s="663">
        <v>2</v>
      </c>
      <c r="BM77" s="441"/>
      <c r="BN77" s="1023"/>
      <c r="BO77" s="694" t="s">
        <v>0</v>
      </c>
      <c r="BP77" s="693" t="s">
        <v>0</v>
      </c>
      <c r="BQ77" s="694" t="s">
        <v>1</v>
      </c>
      <c r="BR77" s="693" t="s">
        <v>0</v>
      </c>
      <c r="BS77" s="694" t="s">
        <v>1</v>
      </c>
      <c r="BT77" s="694" t="s">
        <v>1</v>
      </c>
      <c r="BU77" s="693" t="s">
        <v>0</v>
      </c>
      <c r="BV77" s="694" t="s">
        <v>607</v>
      </c>
      <c r="BW77" s="441"/>
      <c r="BX77" s="695" t="s">
        <v>619</v>
      </c>
      <c r="BY77" s="696"/>
      <c r="BZ77" s="499"/>
      <c r="CA77" s="192">
        <v>1</v>
      </c>
      <c r="CB77" s="177" t="s">
        <v>387</v>
      </c>
      <c r="CC77" s="178" t="str">
        <f t="shared" si="54"/>
        <v/>
      </c>
      <c r="CD77" s="176" t="str">
        <f t="shared" si="107"/>
        <v/>
      </c>
      <c r="CE77" s="179"/>
      <c r="CF77" s="106" t="str">
        <f t="shared" si="108"/>
        <v/>
      </c>
      <c r="CG77" s="75" t="s">
        <v>387</v>
      </c>
      <c r="CH77" s="180" t="str">
        <f t="shared" si="109"/>
        <v/>
      </c>
      <c r="CI77" s="75">
        <v>1</v>
      </c>
      <c r="CJ77" s="181" t="str">
        <f t="shared" si="115"/>
        <v/>
      </c>
      <c r="CK77" s="107" t="e">
        <v>#N/A</v>
      </c>
      <c r="CL77" s="75" t="e">
        <v>#N/A</v>
      </c>
      <c r="CM77" s="180" t="e">
        <f t="shared" si="116"/>
        <v>#N/A</v>
      </c>
      <c r="CN77" s="75">
        <v>1</v>
      </c>
      <c r="CO77" s="181" t="e">
        <f t="shared" si="117"/>
        <v>#N/A</v>
      </c>
      <c r="CP77" s="107" t="e">
        <v>#N/A</v>
      </c>
      <c r="CQ77" s="75" t="e">
        <v>#N/A</v>
      </c>
      <c r="CR77" s="180" t="e">
        <f t="shared" si="110"/>
        <v>#N/A</v>
      </c>
      <c r="CS77" s="75">
        <v>1</v>
      </c>
      <c r="CT77" s="181" t="e">
        <f t="shared" si="55"/>
        <v>#N/A</v>
      </c>
      <c r="CU77" s="107" t="e">
        <v>#N/A</v>
      </c>
      <c r="CV77" s="75" t="e">
        <v>#N/A</v>
      </c>
      <c r="CW77" s="180" t="e">
        <f t="shared" si="118"/>
        <v>#N/A</v>
      </c>
      <c r="CX77" s="75">
        <v>1</v>
      </c>
      <c r="CY77" s="182" t="e">
        <f t="shared" si="119"/>
        <v>#N/A</v>
      </c>
      <c r="CZ77" s="109" t="str">
        <f t="shared" si="111"/>
        <v/>
      </c>
      <c r="DA77" s="76" t="str">
        <f t="shared" si="113"/>
        <v/>
      </c>
      <c r="DB77" s="82">
        <v>1</v>
      </c>
      <c r="DC77" s="183" t="str">
        <f t="shared" si="112"/>
        <v/>
      </c>
      <c r="DD77" s="85" t="s">
        <v>387</v>
      </c>
      <c r="DE77" s="184" t="str">
        <f t="shared" si="120"/>
        <v/>
      </c>
      <c r="DF77" s="77">
        <v>3</v>
      </c>
      <c r="DG77" s="185" t="str">
        <f t="shared" si="121"/>
        <v/>
      </c>
      <c r="DH77" s="78" t="str">
        <f t="shared" si="122"/>
        <v/>
      </c>
      <c r="DI77" s="75" t="s">
        <v>387</v>
      </c>
      <c r="DJ77" s="180" t="str">
        <f t="shared" si="123"/>
        <v/>
      </c>
      <c r="DK77" s="75">
        <v>1</v>
      </c>
      <c r="DL77" s="181" t="str">
        <f t="shared" si="124"/>
        <v/>
      </c>
      <c r="DM77" s="78" t="str">
        <f t="shared" si="125"/>
        <v/>
      </c>
      <c r="DN77" s="75" t="s">
        <v>387</v>
      </c>
      <c r="DO77" s="180" t="str">
        <f t="shared" si="126"/>
        <v/>
      </c>
      <c r="DP77" s="75">
        <v>1</v>
      </c>
      <c r="DQ77" s="181" t="str">
        <f t="shared" si="127"/>
        <v/>
      </c>
      <c r="DR77" s="78" t="str">
        <f t="shared" si="128"/>
        <v/>
      </c>
      <c r="DS77" s="75" t="s">
        <v>387</v>
      </c>
      <c r="DT77" s="180" t="str">
        <f t="shared" si="129"/>
        <v/>
      </c>
      <c r="DU77" s="75">
        <v>1</v>
      </c>
      <c r="DV77" s="154" t="str">
        <f t="shared" si="130"/>
        <v/>
      </c>
      <c r="DW77" s="506"/>
      <c r="DX77" s="829" t="s">
        <v>623</v>
      </c>
      <c r="DY77" s="767" t="s">
        <v>623</v>
      </c>
      <c r="DZ77" s="808"/>
      <c r="EA77" s="816"/>
      <c r="EB77" s="845"/>
      <c r="EC77" s="752"/>
      <c r="ED77" s="745"/>
      <c r="EE77" s="749"/>
      <c r="EF77" s="749"/>
      <c r="EG77" s="751"/>
      <c r="EH77" s="752"/>
      <c r="EI77" s="749"/>
      <c r="EJ77" s="749"/>
      <c r="EK77" s="749"/>
      <c r="EL77" s="751"/>
      <c r="EM77" s="752"/>
      <c r="EN77" s="749"/>
      <c r="EO77" s="749"/>
      <c r="EP77" s="749"/>
      <c r="EQ77" s="751"/>
      <c r="ER77" s="752"/>
      <c r="ES77" s="749"/>
      <c r="ET77" s="749"/>
      <c r="EU77" s="749"/>
      <c r="EV77" s="840" t="s">
        <v>624</v>
      </c>
      <c r="EW77" s="765"/>
      <c r="EX77" s="779"/>
      <c r="EY77" s="779"/>
      <c r="EZ77" s="810" t="s">
        <v>625</v>
      </c>
      <c r="FA77" s="840" t="s">
        <v>625</v>
      </c>
      <c r="FB77" s="765"/>
      <c r="FC77" s="749"/>
      <c r="FD77" s="749"/>
      <c r="FE77" s="749"/>
      <c r="FF77" s="751"/>
      <c r="FG77" s="859"/>
      <c r="FH77" s="749"/>
      <c r="FI77" s="749"/>
      <c r="FJ77" s="749"/>
      <c r="FK77" s="909"/>
      <c r="FL77" s="210"/>
      <c r="FM77" s="688">
        <v>1</v>
      </c>
      <c r="FN77" s="688">
        <v>1</v>
      </c>
      <c r="FO77" s="688">
        <v>1</v>
      </c>
      <c r="FP77" s="43"/>
      <c r="FQ77" s="43"/>
    </row>
    <row r="78" spans="1:173" s="13" customFormat="1" ht="22.5" customHeight="1" outlineLevel="1">
      <c r="A78" s="1032">
        <v>71</v>
      </c>
      <c r="B78" s="166"/>
      <c r="C78" s="494"/>
      <c r="D78" s="664" t="s">
        <v>513</v>
      </c>
      <c r="E78" s="688" t="s">
        <v>303</v>
      </c>
      <c r="F78" s="663" t="s">
        <v>359</v>
      </c>
      <c r="G78" s="167"/>
      <c r="H78" s="165"/>
      <c r="I78" s="662">
        <v>1988</v>
      </c>
      <c r="J78" s="167" t="str">
        <f t="shared" si="114"/>
        <v>昭63</v>
      </c>
      <c r="K78" s="665">
        <f t="shared" si="106"/>
        <v>32</v>
      </c>
      <c r="L78" s="698">
        <v>875</v>
      </c>
      <c r="M78" s="694" t="s">
        <v>70</v>
      </c>
      <c r="N78" s="68"/>
      <c r="O78" s="168"/>
      <c r="P78" s="168"/>
      <c r="Q78" s="169"/>
      <c r="R78" s="461" t="e">
        <f t="shared" si="131"/>
        <v>#DIV/0!</v>
      </c>
      <c r="S78" s="461" t="e">
        <f t="shared" si="132"/>
        <v>#DIV/0!</v>
      </c>
      <c r="T78" s="462" t="e">
        <f t="shared" si="133"/>
        <v>#DIV/0!</v>
      </c>
      <c r="U78" s="68"/>
      <c r="V78" s="68"/>
      <c r="W78" s="68"/>
      <c r="X78" s="68"/>
      <c r="Y78" s="68"/>
      <c r="Z78" s="79" t="str">
        <f t="shared" si="134"/>
        <v>4: 500㎡以上</v>
      </c>
      <c r="AA78" s="69"/>
      <c r="AB78" s="69" t="str">
        <f t="shared" si="135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136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137"/>
        <v>27</v>
      </c>
      <c r="AZ78" s="68"/>
      <c r="BA78" s="68">
        <f t="shared" si="138"/>
        <v>27</v>
      </c>
      <c r="BB78" s="69" t="e">
        <f>#REF!/10</f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139"/>
        <v/>
      </c>
      <c r="BK78" s="661" t="s">
        <v>70</v>
      </c>
      <c r="BL78" s="1021"/>
      <c r="BM78" s="441" t="s">
        <v>0</v>
      </c>
      <c r="BN78" s="1023" t="s">
        <v>414</v>
      </c>
      <c r="BO78" s="694" t="s">
        <v>0</v>
      </c>
      <c r="BP78" s="694" t="s">
        <v>0</v>
      </c>
      <c r="BQ78" s="694" t="s">
        <v>1</v>
      </c>
      <c r="BR78" s="694" t="s">
        <v>1</v>
      </c>
      <c r="BS78" s="694" t="s">
        <v>1</v>
      </c>
      <c r="BT78" s="694" t="s">
        <v>1</v>
      </c>
      <c r="BU78" s="694" t="s">
        <v>0</v>
      </c>
      <c r="BV78" s="694" t="s">
        <v>607</v>
      </c>
      <c r="BW78" s="441" t="s">
        <v>1</v>
      </c>
      <c r="BX78" s="695"/>
      <c r="BY78" s="696"/>
      <c r="BZ78" s="499"/>
      <c r="CA78" s="192">
        <v>1</v>
      </c>
      <c r="CB78" s="177" t="s">
        <v>387</v>
      </c>
      <c r="CC78" s="178" t="str">
        <f t="shared" si="54"/>
        <v/>
      </c>
      <c r="CD78" s="176" t="str">
        <f t="shared" si="107"/>
        <v/>
      </c>
      <c r="CE78" s="179"/>
      <c r="CF78" s="106" t="str">
        <f t="shared" si="108"/>
        <v/>
      </c>
      <c r="CG78" s="75" t="s">
        <v>387</v>
      </c>
      <c r="CH78" s="180" t="str">
        <f t="shared" si="109"/>
        <v/>
      </c>
      <c r="CI78" s="75">
        <v>1</v>
      </c>
      <c r="CJ78" s="181" t="str">
        <f t="shared" si="115"/>
        <v/>
      </c>
      <c r="CK78" s="107" t="e">
        <v>#N/A</v>
      </c>
      <c r="CL78" s="75" t="e">
        <v>#N/A</v>
      </c>
      <c r="CM78" s="180" t="e">
        <f t="shared" si="116"/>
        <v>#N/A</v>
      </c>
      <c r="CN78" s="75">
        <v>1</v>
      </c>
      <c r="CO78" s="181" t="e">
        <f t="shared" si="117"/>
        <v>#N/A</v>
      </c>
      <c r="CP78" s="107" t="e">
        <v>#N/A</v>
      </c>
      <c r="CQ78" s="75" t="e">
        <v>#N/A</v>
      </c>
      <c r="CR78" s="180" t="e">
        <f t="shared" si="110"/>
        <v>#N/A</v>
      </c>
      <c r="CS78" s="75">
        <v>1</v>
      </c>
      <c r="CT78" s="181" t="e">
        <f t="shared" si="55"/>
        <v>#N/A</v>
      </c>
      <c r="CU78" s="107" t="e">
        <v>#N/A</v>
      </c>
      <c r="CV78" s="75" t="e">
        <v>#N/A</v>
      </c>
      <c r="CW78" s="180" t="e">
        <f t="shared" si="118"/>
        <v>#N/A</v>
      </c>
      <c r="CX78" s="75">
        <v>1</v>
      </c>
      <c r="CY78" s="182" t="e">
        <f t="shared" si="119"/>
        <v>#N/A</v>
      </c>
      <c r="CZ78" s="109" t="str">
        <f t="shared" si="111"/>
        <v/>
      </c>
      <c r="DA78" s="76" t="str">
        <f t="shared" si="113"/>
        <v/>
      </c>
      <c r="DB78" s="82">
        <v>1</v>
      </c>
      <c r="DC78" s="183" t="str">
        <f t="shared" si="112"/>
        <v/>
      </c>
      <c r="DD78" s="85" t="s">
        <v>387</v>
      </c>
      <c r="DE78" s="184" t="str">
        <f t="shared" si="120"/>
        <v/>
      </c>
      <c r="DF78" s="77">
        <v>3</v>
      </c>
      <c r="DG78" s="185" t="str">
        <f t="shared" si="121"/>
        <v/>
      </c>
      <c r="DH78" s="78" t="str">
        <f t="shared" si="122"/>
        <v/>
      </c>
      <c r="DI78" s="75" t="s">
        <v>387</v>
      </c>
      <c r="DJ78" s="180" t="str">
        <f t="shared" si="123"/>
        <v/>
      </c>
      <c r="DK78" s="75">
        <v>1</v>
      </c>
      <c r="DL78" s="181" t="str">
        <f t="shared" si="124"/>
        <v/>
      </c>
      <c r="DM78" s="78" t="str">
        <f t="shared" si="125"/>
        <v/>
      </c>
      <c r="DN78" s="75" t="s">
        <v>387</v>
      </c>
      <c r="DO78" s="180" t="str">
        <f t="shared" si="126"/>
        <v/>
      </c>
      <c r="DP78" s="75">
        <v>1</v>
      </c>
      <c r="DQ78" s="181" t="str">
        <f t="shared" si="127"/>
        <v/>
      </c>
      <c r="DR78" s="78" t="str">
        <f t="shared" si="128"/>
        <v/>
      </c>
      <c r="DS78" s="75" t="s">
        <v>387</v>
      </c>
      <c r="DT78" s="180" t="str">
        <f t="shared" si="129"/>
        <v/>
      </c>
      <c r="DU78" s="75">
        <v>1</v>
      </c>
      <c r="DV78" s="154" t="str">
        <f t="shared" si="130"/>
        <v/>
      </c>
      <c r="DW78" s="506"/>
      <c r="DX78" s="812"/>
      <c r="DY78" s="808"/>
      <c r="DZ78" s="808"/>
      <c r="EA78" s="816"/>
      <c r="EB78" s="845"/>
      <c r="EC78" s="752"/>
      <c r="ED78" s="749"/>
      <c r="EE78" s="749"/>
      <c r="EF78" s="749"/>
      <c r="EG78" s="751"/>
      <c r="EH78" s="752"/>
      <c r="EI78" s="749"/>
      <c r="EJ78" s="749"/>
      <c r="EK78" s="749"/>
      <c r="EL78" s="751"/>
      <c r="EM78" s="752"/>
      <c r="EN78" s="749"/>
      <c r="EO78" s="749"/>
      <c r="EP78" s="758" t="s">
        <v>626</v>
      </c>
      <c r="EQ78" s="833" t="s">
        <v>626</v>
      </c>
      <c r="ER78" s="752"/>
      <c r="ES78" s="749"/>
      <c r="ET78" s="749"/>
      <c r="EU78" s="749"/>
      <c r="EV78" s="751"/>
      <c r="EW78" s="752"/>
      <c r="EX78" s="749"/>
      <c r="EY78" s="749"/>
      <c r="EZ78" s="749"/>
      <c r="FA78" s="751"/>
      <c r="FB78" s="752"/>
      <c r="FC78" s="749"/>
      <c r="FD78" s="749"/>
      <c r="FE78" s="749"/>
      <c r="FF78" s="751"/>
      <c r="FG78" s="859"/>
      <c r="FH78" s="749"/>
      <c r="FI78" s="767" t="s">
        <v>623</v>
      </c>
      <c r="FJ78" s="767" t="s">
        <v>623</v>
      </c>
      <c r="FK78" s="914" t="s">
        <v>623</v>
      </c>
      <c r="FL78" s="210"/>
      <c r="FM78" s="688"/>
      <c r="FN78" s="688"/>
      <c r="FO78" s="688">
        <v>1</v>
      </c>
      <c r="FP78" s="43"/>
      <c r="FQ78" s="43"/>
    </row>
    <row r="79" spans="1:173" s="13" customFormat="1" ht="22.5" customHeight="1" outlineLevel="1">
      <c r="A79" s="1032">
        <v>72</v>
      </c>
      <c r="B79" s="166"/>
      <c r="C79" s="494"/>
      <c r="D79" s="664" t="s">
        <v>520</v>
      </c>
      <c r="E79" s="667" t="s">
        <v>573</v>
      </c>
      <c r="F79" s="661" t="s">
        <v>359</v>
      </c>
      <c r="G79" s="167"/>
      <c r="H79" s="165"/>
      <c r="I79" s="665">
        <v>1969</v>
      </c>
      <c r="J79" s="167" t="str">
        <f t="shared" si="114"/>
        <v>昭44</v>
      </c>
      <c r="K79" s="665">
        <f t="shared" si="106"/>
        <v>51</v>
      </c>
      <c r="L79" s="697">
        <v>191.4</v>
      </c>
      <c r="M79" s="694" t="s">
        <v>70</v>
      </c>
      <c r="N79" s="68"/>
      <c r="O79" s="168"/>
      <c r="P79" s="168"/>
      <c r="Q79" s="169"/>
      <c r="R79" s="461" t="e">
        <f t="shared" si="131"/>
        <v>#DIV/0!</v>
      </c>
      <c r="S79" s="461" t="e">
        <f t="shared" si="132"/>
        <v>#DIV/0!</v>
      </c>
      <c r="T79" s="462" t="e">
        <f t="shared" si="133"/>
        <v>#DIV/0!</v>
      </c>
      <c r="U79" s="68"/>
      <c r="V79" s="68"/>
      <c r="W79" s="68"/>
      <c r="X79" s="68"/>
      <c r="Y79" s="68"/>
      <c r="Z79" s="79" t="str">
        <f t="shared" si="134"/>
        <v>6: 100㎡以上</v>
      </c>
      <c r="AA79" s="69"/>
      <c r="AB79" s="69" t="str">
        <f t="shared" si="135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136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137"/>
        <v>46</v>
      </c>
      <c r="AZ79" s="68"/>
      <c r="BA79" s="68">
        <f t="shared" si="138"/>
        <v>46</v>
      </c>
      <c r="BB79" s="69" t="e">
        <f>#REF!/10</f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139"/>
        <v/>
      </c>
      <c r="BK79" s="661" t="s">
        <v>70</v>
      </c>
      <c r="BL79" s="661">
        <v>1</v>
      </c>
      <c r="BM79" s="441" t="s">
        <v>0</v>
      </c>
      <c r="BN79" s="1023" t="s">
        <v>414</v>
      </c>
      <c r="BO79" s="694" t="s">
        <v>2</v>
      </c>
      <c r="BP79" s="694" t="s">
        <v>1</v>
      </c>
      <c r="BQ79" s="694" t="s">
        <v>1</v>
      </c>
      <c r="BR79" s="694" t="s">
        <v>1</v>
      </c>
      <c r="BS79" s="694" t="s">
        <v>1</v>
      </c>
      <c r="BT79" s="694" t="s">
        <v>1</v>
      </c>
      <c r="BU79" s="694" t="s">
        <v>1</v>
      </c>
      <c r="BV79" s="694" t="s">
        <v>2</v>
      </c>
      <c r="BW79" s="441" t="s">
        <v>0</v>
      </c>
      <c r="BX79" s="695"/>
      <c r="BY79" s="696"/>
      <c r="BZ79" s="499">
        <v>21383200</v>
      </c>
      <c r="CA79" s="192">
        <v>1</v>
      </c>
      <c r="CB79" s="177" t="s">
        <v>387</v>
      </c>
      <c r="CC79" s="178" t="str">
        <f t="shared" si="54"/>
        <v/>
      </c>
      <c r="CD79" s="176" t="str">
        <f t="shared" si="107"/>
        <v/>
      </c>
      <c r="CE79" s="179"/>
      <c r="CF79" s="106" t="str">
        <f t="shared" si="108"/>
        <v/>
      </c>
      <c r="CG79" s="75" t="s">
        <v>387</v>
      </c>
      <c r="CH79" s="180" t="str">
        <f t="shared" si="109"/>
        <v/>
      </c>
      <c r="CI79" s="75">
        <v>1</v>
      </c>
      <c r="CJ79" s="181" t="str">
        <f t="shared" si="115"/>
        <v/>
      </c>
      <c r="CK79" s="107" t="e">
        <v>#N/A</v>
      </c>
      <c r="CL79" s="75" t="e">
        <v>#N/A</v>
      </c>
      <c r="CM79" s="180" t="e">
        <f t="shared" si="116"/>
        <v>#N/A</v>
      </c>
      <c r="CN79" s="75">
        <v>1</v>
      </c>
      <c r="CO79" s="181" t="e">
        <f t="shared" si="117"/>
        <v>#N/A</v>
      </c>
      <c r="CP79" s="107" t="e">
        <v>#N/A</v>
      </c>
      <c r="CQ79" s="75" t="e">
        <v>#N/A</v>
      </c>
      <c r="CR79" s="180" t="e">
        <f t="shared" si="110"/>
        <v>#N/A</v>
      </c>
      <c r="CS79" s="75">
        <v>1</v>
      </c>
      <c r="CT79" s="181" t="e">
        <f t="shared" si="55"/>
        <v>#N/A</v>
      </c>
      <c r="CU79" s="107" t="e">
        <v>#N/A</v>
      </c>
      <c r="CV79" s="75" t="e">
        <v>#N/A</v>
      </c>
      <c r="CW79" s="180" t="e">
        <f t="shared" si="118"/>
        <v>#N/A</v>
      </c>
      <c r="CX79" s="75">
        <v>1</v>
      </c>
      <c r="CY79" s="182" t="e">
        <f t="shared" si="119"/>
        <v>#N/A</v>
      </c>
      <c r="CZ79" s="109" t="str">
        <f t="shared" si="111"/>
        <v/>
      </c>
      <c r="DA79" s="76" t="str">
        <f t="shared" si="113"/>
        <v/>
      </c>
      <c r="DB79" s="82">
        <v>1</v>
      </c>
      <c r="DC79" s="183" t="str">
        <f t="shared" si="112"/>
        <v/>
      </c>
      <c r="DD79" s="85" t="s">
        <v>387</v>
      </c>
      <c r="DE79" s="184" t="str">
        <f t="shared" si="120"/>
        <v/>
      </c>
      <c r="DF79" s="77">
        <v>3</v>
      </c>
      <c r="DG79" s="185" t="str">
        <f t="shared" si="121"/>
        <v/>
      </c>
      <c r="DH79" s="78" t="str">
        <f t="shared" si="122"/>
        <v/>
      </c>
      <c r="DI79" s="75" t="s">
        <v>387</v>
      </c>
      <c r="DJ79" s="180" t="str">
        <f t="shared" si="123"/>
        <v/>
      </c>
      <c r="DK79" s="75">
        <v>1</v>
      </c>
      <c r="DL79" s="181" t="str">
        <f t="shared" si="124"/>
        <v/>
      </c>
      <c r="DM79" s="78" t="str">
        <f t="shared" si="125"/>
        <v/>
      </c>
      <c r="DN79" s="75" t="s">
        <v>387</v>
      </c>
      <c r="DO79" s="180" t="str">
        <f t="shared" si="126"/>
        <v/>
      </c>
      <c r="DP79" s="75">
        <v>1</v>
      </c>
      <c r="DQ79" s="181" t="str">
        <f t="shared" si="127"/>
        <v/>
      </c>
      <c r="DR79" s="78" t="str">
        <f t="shared" si="128"/>
        <v/>
      </c>
      <c r="DS79" s="75" t="s">
        <v>387</v>
      </c>
      <c r="DT79" s="180" t="str">
        <f t="shared" si="129"/>
        <v/>
      </c>
      <c r="DU79" s="75">
        <v>1</v>
      </c>
      <c r="DV79" s="154" t="str">
        <f t="shared" si="130"/>
        <v/>
      </c>
      <c r="DW79" s="509" t="s">
        <v>431</v>
      </c>
      <c r="DX79" s="827"/>
      <c r="DY79" s="785"/>
      <c r="DZ79" s="785"/>
      <c r="EA79" s="785"/>
      <c r="EB79" s="849"/>
      <c r="EC79" s="759"/>
      <c r="ED79" s="785"/>
      <c r="EE79" s="785"/>
      <c r="EF79" s="785"/>
      <c r="EG79" s="786"/>
      <c r="EH79" s="759"/>
      <c r="EI79" s="785"/>
      <c r="EJ79" s="785"/>
      <c r="EK79" s="785"/>
      <c r="EL79" s="786"/>
      <c r="EM79" s="759"/>
      <c r="EN79" s="785"/>
      <c r="EO79" s="785"/>
      <c r="EP79" s="785"/>
      <c r="EQ79" s="786"/>
      <c r="ER79" s="759"/>
      <c r="ES79" s="785"/>
      <c r="ET79" s="785"/>
      <c r="EU79" s="785"/>
      <c r="EV79" s="786"/>
      <c r="EW79" s="759"/>
      <c r="EX79" s="785"/>
      <c r="EY79" s="785"/>
      <c r="EZ79" s="785"/>
      <c r="FA79" s="786"/>
      <c r="FB79" s="759"/>
      <c r="FC79" s="785"/>
      <c r="FD79" s="785"/>
      <c r="FE79" s="785"/>
      <c r="FF79" s="786"/>
      <c r="FG79" s="862"/>
      <c r="FH79" s="785"/>
      <c r="FI79" s="785"/>
      <c r="FJ79" s="785"/>
      <c r="FK79" s="911"/>
      <c r="FL79" s="210"/>
      <c r="FM79" s="688">
        <v>1</v>
      </c>
      <c r="FN79" s="688">
        <v>1</v>
      </c>
      <c r="FO79" s="688">
        <v>1</v>
      </c>
      <c r="FP79" s="43"/>
      <c r="FQ79" s="43"/>
    </row>
    <row r="80" spans="1:173" s="13" customFormat="1" ht="22.5" customHeight="1" outlineLevel="1">
      <c r="A80" s="1032">
        <v>73</v>
      </c>
      <c r="B80" s="166"/>
      <c r="C80" s="494"/>
      <c r="D80" s="664" t="s">
        <v>520</v>
      </c>
      <c r="E80" s="667" t="s">
        <v>574</v>
      </c>
      <c r="F80" s="661" t="s">
        <v>359</v>
      </c>
      <c r="G80" s="167"/>
      <c r="H80" s="165"/>
      <c r="I80" s="665">
        <v>1969</v>
      </c>
      <c r="J80" s="167" t="str">
        <f t="shared" si="114"/>
        <v>昭44</v>
      </c>
      <c r="K80" s="665">
        <f t="shared" si="106"/>
        <v>51</v>
      </c>
      <c r="L80" s="995" t="s">
        <v>601</v>
      </c>
      <c r="M80" s="703" t="s">
        <v>601</v>
      </c>
      <c r="N80" s="68"/>
      <c r="O80" s="168"/>
      <c r="P80" s="168"/>
      <c r="Q80" s="169"/>
      <c r="R80" s="461" t="str">
        <f t="shared" si="131"/>
        <v/>
      </c>
      <c r="S80" s="461" t="str">
        <f t="shared" si="132"/>
        <v/>
      </c>
      <c r="T80" s="462" t="str">
        <f t="shared" si="133"/>
        <v/>
      </c>
      <c r="U80" s="68"/>
      <c r="V80" s="68"/>
      <c r="W80" s="68"/>
      <c r="X80" s="68"/>
      <c r="Y80" s="68"/>
      <c r="Z80" s="79" t="str">
        <f t="shared" si="134"/>
        <v/>
      </c>
      <c r="AA80" s="69"/>
      <c r="AB80" s="69" t="str">
        <f t="shared" si="135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136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137"/>
        <v>46</v>
      </c>
      <c r="AZ80" s="68"/>
      <c r="BA80" s="68">
        <f t="shared" si="138"/>
        <v>46</v>
      </c>
      <c r="BB80" s="69" t="e">
        <f>#REF!/10</f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139"/>
        <v/>
      </c>
      <c r="BK80" s="704" t="s">
        <v>601</v>
      </c>
      <c r="BL80" s="703" t="s">
        <v>601</v>
      </c>
      <c r="BM80" s="447"/>
      <c r="BN80" s="447"/>
      <c r="BO80" s="705"/>
      <c r="BP80" s="705"/>
      <c r="BQ80" s="705"/>
      <c r="BR80" s="705"/>
      <c r="BS80" s="705"/>
      <c r="BT80" s="705"/>
      <c r="BU80" s="705"/>
      <c r="BV80" s="705"/>
      <c r="BW80" s="447"/>
      <c r="BX80" s="695"/>
      <c r="BY80" s="696"/>
      <c r="BZ80" s="501"/>
      <c r="CA80" s="192">
        <v>1</v>
      </c>
      <c r="CB80" s="177" t="s">
        <v>387</v>
      </c>
      <c r="CC80" s="178" t="str">
        <f t="shared" si="54"/>
        <v/>
      </c>
      <c r="CD80" s="186" t="str">
        <f t="shared" si="107"/>
        <v/>
      </c>
      <c r="CE80" s="187"/>
      <c r="CF80" s="106" t="str">
        <f t="shared" si="108"/>
        <v/>
      </c>
      <c r="CG80" s="75" t="s">
        <v>387</v>
      </c>
      <c r="CH80" s="180" t="str">
        <f t="shared" si="109"/>
        <v/>
      </c>
      <c r="CI80" s="75">
        <v>2</v>
      </c>
      <c r="CJ80" s="181" t="str">
        <f t="shared" si="115"/>
        <v/>
      </c>
      <c r="CK80" s="107" t="e">
        <v>#N/A</v>
      </c>
      <c r="CL80" s="75" t="e">
        <v>#N/A</v>
      </c>
      <c r="CM80" s="180" t="e">
        <f t="shared" si="116"/>
        <v>#N/A</v>
      </c>
      <c r="CN80" s="75">
        <v>1</v>
      </c>
      <c r="CO80" s="181" t="e">
        <f t="shared" si="117"/>
        <v>#N/A</v>
      </c>
      <c r="CP80" s="107" t="e">
        <v>#N/A</v>
      </c>
      <c r="CQ80" s="75" t="e">
        <v>#N/A</v>
      </c>
      <c r="CR80" s="180" t="e">
        <f t="shared" si="110"/>
        <v>#N/A</v>
      </c>
      <c r="CS80" s="75">
        <v>1</v>
      </c>
      <c r="CT80" s="181" t="e">
        <f t="shared" si="55"/>
        <v>#N/A</v>
      </c>
      <c r="CU80" s="107" t="e">
        <v>#N/A</v>
      </c>
      <c r="CV80" s="75" t="e">
        <v>#N/A</v>
      </c>
      <c r="CW80" s="180" t="e">
        <f t="shared" si="118"/>
        <v>#N/A</v>
      </c>
      <c r="CX80" s="75">
        <v>1</v>
      </c>
      <c r="CY80" s="182" t="e">
        <f t="shared" si="119"/>
        <v>#N/A</v>
      </c>
      <c r="CZ80" s="109" t="str">
        <f t="shared" si="111"/>
        <v/>
      </c>
      <c r="DA80" s="76" t="str">
        <f t="shared" si="113"/>
        <v/>
      </c>
      <c r="DB80" s="82">
        <v>2</v>
      </c>
      <c r="DC80" s="183" t="str">
        <f t="shared" si="112"/>
        <v/>
      </c>
      <c r="DD80" s="85" t="s">
        <v>387</v>
      </c>
      <c r="DE80" s="184" t="str">
        <f t="shared" si="120"/>
        <v/>
      </c>
      <c r="DF80" s="77">
        <v>3</v>
      </c>
      <c r="DG80" s="185" t="str">
        <f t="shared" si="121"/>
        <v/>
      </c>
      <c r="DH80" s="78" t="str">
        <f t="shared" si="122"/>
        <v/>
      </c>
      <c r="DI80" s="75" t="s">
        <v>387</v>
      </c>
      <c r="DJ80" s="180" t="str">
        <f t="shared" si="123"/>
        <v/>
      </c>
      <c r="DK80" s="75">
        <v>1</v>
      </c>
      <c r="DL80" s="181" t="str">
        <f t="shared" si="124"/>
        <v/>
      </c>
      <c r="DM80" s="78" t="str">
        <f t="shared" si="125"/>
        <v/>
      </c>
      <c r="DN80" s="75" t="s">
        <v>387</v>
      </c>
      <c r="DO80" s="180" t="str">
        <f t="shared" si="126"/>
        <v/>
      </c>
      <c r="DP80" s="75">
        <v>1</v>
      </c>
      <c r="DQ80" s="181" t="str">
        <f t="shared" si="127"/>
        <v/>
      </c>
      <c r="DR80" s="78" t="str">
        <f t="shared" si="128"/>
        <v/>
      </c>
      <c r="DS80" s="75" t="s">
        <v>387</v>
      </c>
      <c r="DT80" s="180" t="str">
        <f t="shared" si="129"/>
        <v/>
      </c>
      <c r="DU80" s="75">
        <v>1</v>
      </c>
      <c r="DV80" s="154" t="str">
        <f t="shared" si="130"/>
        <v/>
      </c>
      <c r="DW80" s="506"/>
      <c r="DX80" s="827"/>
      <c r="DY80" s="785"/>
      <c r="DZ80" s="785"/>
      <c r="EA80" s="785"/>
      <c r="EB80" s="849"/>
      <c r="EC80" s="759"/>
      <c r="ED80" s="785"/>
      <c r="EE80" s="785"/>
      <c r="EF80" s="785"/>
      <c r="EG80" s="786"/>
      <c r="EH80" s="759"/>
      <c r="EI80" s="785"/>
      <c r="EJ80" s="785"/>
      <c r="EK80" s="785"/>
      <c r="EL80" s="786"/>
      <c r="EM80" s="759"/>
      <c r="EN80" s="785"/>
      <c r="EO80" s="785"/>
      <c r="EP80" s="785"/>
      <c r="EQ80" s="786"/>
      <c r="ER80" s="759"/>
      <c r="ES80" s="785"/>
      <c r="ET80" s="785"/>
      <c r="EU80" s="785"/>
      <c r="EV80" s="786"/>
      <c r="EW80" s="759"/>
      <c r="EX80" s="785"/>
      <c r="EY80" s="785"/>
      <c r="EZ80" s="785"/>
      <c r="FA80" s="786"/>
      <c r="FB80" s="759"/>
      <c r="FC80" s="785"/>
      <c r="FD80" s="785"/>
      <c r="FE80" s="785"/>
      <c r="FF80" s="786"/>
      <c r="FG80" s="862"/>
      <c r="FH80" s="785"/>
      <c r="FI80" s="785"/>
      <c r="FJ80" s="785"/>
      <c r="FK80" s="911"/>
      <c r="FL80" s="210"/>
      <c r="FM80" s="688">
        <v>1</v>
      </c>
      <c r="FN80" s="688">
        <v>1</v>
      </c>
      <c r="FO80" s="688">
        <v>1</v>
      </c>
      <c r="FP80" s="43"/>
      <c r="FQ80" s="43"/>
    </row>
    <row r="81" spans="1:173" s="13" customFormat="1" ht="22.5" customHeight="1" outlineLevel="1">
      <c r="A81" s="1032">
        <v>74</v>
      </c>
      <c r="B81" s="166"/>
      <c r="C81" s="494"/>
      <c r="D81" s="664" t="s">
        <v>513</v>
      </c>
      <c r="E81" s="688" t="s">
        <v>307</v>
      </c>
      <c r="F81" s="663" t="s">
        <v>359</v>
      </c>
      <c r="G81" s="167"/>
      <c r="H81" s="165"/>
      <c r="I81" s="662">
        <v>2016</v>
      </c>
      <c r="J81" s="167" t="str">
        <f t="shared" si="114"/>
        <v>平28</v>
      </c>
      <c r="K81" s="665">
        <f t="shared" si="106"/>
        <v>4</v>
      </c>
      <c r="L81" s="697">
        <v>1403.5</v>
      </c>
      <c r="M81" s="693" t="s">
        <v>70</v>
      </c>
      <c r="N81" s="68"/>
      <c r="O81" s="168"/>
      <c r="P81" s="168"/>
      <c r="Q81" s="169"/>
      <c r="R81" s="461" t="e">
        <f t="shared" si="131"/>
        <v>#DIV/0!</v>
      </c>
      <c r="S81" s="461" t="e">
        <f t="shared" si="132"/>
        <v>#DIV/0!</v>
      </c>
      <c r="T81" s="462" t="e">
        <f t="shared" si="133"/>
        <v>#DIV/0!</v>
      </c>
      <c r="U81" s="68"/>
      <c r="V81" s="68"/>
      <c r="W81" s="68"/>
      <c r="X81" s="68"/>
      <c r="Y81" s="68"/>
      <c r="Z81" s="79" t="str">
        <f t="shared" si="134"/>
        <v>3: 1,000㎡以上</v>
      </c>
      <c r="AA81" s="69"/>
      <c r="AB81" s="69" t="str">
        <f t="shared" si="135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136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137"/>
        <v>-1</v>
      </c>
      <c r="AZ81" s="68"/>
      <c r="BA81" s="68">
        <f t="shared" si="138"/>
        <v>-1</v>
      </c>
      <c r="BB81" s="69" t="e">
        <f>#REF!/10</f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139"/>
        <v/>
      </c>
      <c r="BK81" s="663" t="s">
        <v>70</v>
      </c>
      <c r="BL81" s="663">
        <v>1</v>
      </c>
      <c r="BM81" s="441"/>
      <c r="BN81" s="1023"/>
      <c r="BO81" s="694" t="s">
        <v>0</v>
      </c>
      <c r="BP81" s="694" t="s">
        <v>0</v>
      </c>
      <c r="BQ81" s="694" t="s">
        <v>0</v>
      </c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607</v>
      </c>
      <c r="BW81" s="441"/>
      <c r="BX81" s="695" t="s">
        <v>620</v>
      </c>
      <c r="BY81" s="696"/>
      <c r="BZ81" s="499"/>
      <c r="CA81" s="192">
        <v>1</v>
      </c>
      <c r="CB81" s="177" t="s">
        <v>387</v>
      </c>
      <c r="CC81" s="178" t="str">
        <f t="shared" si="54"/>
        <v/>
      </c>
      <c r="CD81" s="176" t="str">
        <f t="shared" si="107"/>
        <v/>
      </c>
      <c r="CE81" s="179"/>
      <c r="CF81" s="106" t="str">
        <f t="shared" si="108"/>
        <v/>
      </c>
      <c r="CG81" s="75" t="s">
        <v>387</v>
      </c>
      <c r="CH81" s="180" t="str">
        <f t="shared" si="109"/>
        <v/>
      </c>
      <c r="CI81" s="75">
        <v>1</v>
      </c>
      <c r="CJ81" s="181" t="str">
        <f t="shared" si="115"/>
        <v/>
      </c>
      <c r="CK81" s="107" t="e">
        <v>#N/A</v>
      </c>
      <c r="CL81" s="75" t="e">
        <v>#N/A</v>
      </c>
      <c r="CM81" s="180" t="e">
        <f t="shared" si="116"/>
        <v>#N/A</v>
      </c>
      <c r="CN81" s="75">
        <v>1</v>
      </c>
      <c r="CO81" s="181" t="e">
        <f t="shared" si="117"/>
        <v>#N/A</v>
      </c>
      <c r="CP81" s="107" t="e">
        <v>#N/A</v>
      </c>
      <c r="CQ81" s="75" t="e">
        <v>#N/A</v>
      </c>
      <c r="CR81" s="180" t="e">
        <f t="shared" si="110"/>
        <v>#N/A</v>
      </c>
      <c r="CS81" s="75">
        <v>1</v>
      </c>
      <c r="CT81" s="181" t="e">
        <f t="shared" si="55"/>
        <v>#N/A</v>
      </c>
      <c r="CU81" s="107" t="e">
        <v>#N/A</v>
      </c>
      <c r="CV81" s="75" t="e">
        <v>#N/A</v>
      </c>
      <c r="CW81" s="180" t="e">
        <f t="shared" si="118"/>
        <v>#N/A</v>
      </c>
      <c r="CX81" s="75">
        <v>1</v>
      </c>
      <c r="CY81" s="182" t="e">
        <f t="shared" si="119"/>
        <v>#N/A</v>
      </c>
      <c r="CZ81" s="109" t="str">
        <f t="shared" si="111"/>
        <v/>
      </c>
      <c r="DA81" s="76" t="str">
        <f t="shared" si="113"/>
        <v/>
      </c>
      <c r="DB81" s="82">
        <v>1</v>
      </c>
      <c r="DC81" s="183" t="str">
        <f t="shared" si="112"/>
        <v/>
      </c>
      <c r="DD81" s="85" t="s">
        <v>387</v>
      </c>
      <c r="DE81" s="184" t="str">
        <f t="shared" si="120"/>
        <v/>
      </c>
      <c r="DF81" s="77">
        <v>3</v>
      </c>
      <c r="DG81" s="185" t="str">
        <f t="shared" si="121"/>
        <v/>
      </c>
      <c r="DH81" s="78" t="str">
        <f t="shared" si="122"/>
        <v/>
      </c>
      <c r="DI81" s="75" t="s">
        <v>387</v>
      </c>
      <c r="DJ81" s="180" t="str">
        <f t="shared" si="123"/>
        <v/>
      </c>
      <c r="DK81" s="75">
        <v>1</v>
      </c>
      <c r="DL81" s="181" t="str">
        <f t="shared" si="124"/>
        <v/>
      </c>
      <c r="DM81" s="78" t="str">
        <f t="shared" si="125"/>
        <v/>
      </c>
      <c r="DN81" s="75" t="s">
        <v>387</v>
      </c>
      <c r="DO81" s="180" t="str">
        <f t="shared" si="126"/>
        <v/>
      </c>
      <c r="DP81" s="75">
        <v>1</v>
      </c>
      <c r="DQ81" s="181" t="str">
        <f t="shared" si="127"/>
        <v/>
      </c>
      <c r="DR81" s="78" t="str">
        <f t="shared" si="128"/>
        <v/>
      </c>
      <c r="DS81" s="75" t="s">
        <v>387</v>
      </c>
      <c r="DT81" s="180" t="str">
        <f t="shared" si="129"/>
        <v/>
      </c>
      <c r="DU81" s="75">
        <v>1</v>
      </c>
      <c r="DV81" s="154" t="str">
        <f t="shared" si="130"/>
        <v/>
      </c>
      <c r="DW81" s="506"/>
      <c r="DX81" s="812"/>
      <c r="DY81" s="808"/>
      <c r="DZ81" s="808"/>
      <c r="EA81" s="816"/>
      <c r="EB81" s="845"/>
      <c r="EC81" s="752"/>
      <c r="ED81" s="749"/>
      <c r="EE81" s="749"/>
      <c r="EF81" s="749"/>
      <c r="EG81" s="751"/>
      <c r="EH81" s="752"/>
      <c r="EI81" s="749"/>
      <c r="EJ81" s="749"/>
      <c r="EK81" s="749"/>
      <c r="EL81" s="751"/>
      <c r="EM81" s="752"/>
      <c r="EN81" s="749"/>
      <c r="EO81" s="749"/>
      <c r="EP81" s="758" t="s">
        <v>626</v>
      </c>
      <c r="EQ81" s="833" t="s">
        <v>626</v>
      </c>
      <c r="ER81" s="752"/>
      <c r="ES81" s="749"/>
      <c r="ET81" s="749"/>
      <c r="EU81" s="749"/>
      <c r="EV81" s="751"/>
      <c r="EW81" s="752"/>
      <c r="EX81" s="749"/>
      <c r="EY81" s="749"/>
      <c r="EZ81" s="749"/>
      <c r="FA81" s="830" t="s">
        <v>624</v>
      </c>
      <c r="FB81" s="765"/>
      <c r="FC81" s="779"/>
      <c r="FD81" s="779"/>
      <c r="FE81" s="779"/>
      <c r="FF81" s="751"/>
      <c r="FG81" s="859"/>
      <c r="FH81" s="749"/>
      <c r="FI81" s="767" t="s">
        <v>623</v>
      </c>
      <c r="FJ81" s="767" t="s">
        <v>623</v>
      </c>
      <c r="FK81" s="914" t="s">
        <v>623</v>
      </c>
      <c r="FL81" s="210"/>
      <c r="FM81" s="688">
        <v>1</v>
      </c>
      <c r="FN81" s="688">
        <v>1</v>
      </c>
      <c r="FO81" s="688">
        <v>1</v>
      </c>
      <c r="FP81" s="43"/>
      <c r="FQ81" s="43"/>
    </row>
    <row r="82" spans="1:173" s="13" customFormat="1" ht="22.5" customHeight="1" outlineLevel="1">
      <c r="A82" s="1032">
        <v>75</v>
      </c>
      <c r="B82" s="166"/>
      <c r="C82" s="494"/>
      <c r="D82" s="664" t="s">
        <v>513</v>
      </c>
      <c r="E82" s="688" t="s">
        <v>306</v>
      </c>
      <c r="F82" s="663" t="s">
        <v>359</v>
      </c>
      <c r="G82" s="167"/>
      <c r="H82" s="165"/>
      <c r="I82" s="662">
        <v>1981</v>
      </c>
      <c r="J82" s="167" t="str">
        <f t="shared" si="114"/>
        <v>昭56</v>
      </c>
      <c r="K82" s="665">
        <f t="shared" si="106"/>
        <v>39</v>
      </c>
      <c r="L82" s="995" t="s">
        <v>601</v>
      </c>
      <c r="M82" s="703" t="s">
        <v>601</v>
      </c>
      <c r="N82" s="68"/>
      <c r="O82" s="168"/>
      <c r="P82" s="168"/>
      <c r="Q82" s="169"/>
      <c r="R82" s="461" t="str">
        <f t="shared" si="131"/>
        <v/>
      </c>
      <c r="S82" s="461" t="str">
        <f t="shared" si="132"/>
        <v/>
      </c>
      <c r="T82" s="462" t="str">
        <f t="shared" si="133"/>
        <v/>
      </c>
      <c r="U82" s="68"/>
      <c r="V82" s="68"/>
      <c r="W82" s="68"/>
      <c r="X82" s="68"/>
      <c r="Y82" s="68"/>
      <c r="Z82" s="79" t="str">
        <f t="shared" si="134"/>
        <v/>
      </c>
      <c r="AA82" s="69"/>
      <c r="AB82" s="69" t="str">
        <f t="shared" si="135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136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137"/>
        <v>34</v>
      </c>
      <c r="AZ82" s="68"/>
      <c r="BA82" s="68">
        <f t="shared" si="138"/>
        <v>34</v>
      </c>
      <c r="BB82" s="69" t="e">
        <f>#REF!/10</f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139"/>
        <v/>
      </c>
      <c r="BK82" s="704" t="s">
        <v>601</v>
      </c>
      <c r="BL82" s="703" t="s">
        <v>601</v>
      </c>
      <c r="BM82" s="441"/>
      <c r="BN82" s="1023"/>
      <c r="BO82" s="694" t="s">
        <v>607</v>
      </c>
      <c r="BP82" s="694" t="s">
        <v>607</v>
      </c>
      <c r="BQ82" s="694" t="s">
        <v>607</v>
      </c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2</v>
      </c>
      <c r="BW82" s="441"/>
      <c r="BX82" s="695"/>
      <c r="BY82" s="696"/>
      <c r="BZ82" s="499"/>
      <c r="CA82" s="192">
        <v>1</v>
      </c>
      <c r="CB82" s="177" t="s">
        <v>387</v>
      </c>
      <c r="CC82" s="178" t="str">
        <f t="shared" si="54"/>
        <v/>
      </c>
      <c r="CD82" s="176" t="str">
        <f t="shared" si="107"/>
        <v/>
      </c>
      <c r="CE82" s="179"/>
      <c r="CF82" s="106" t="str">
        <f t="shared" si="108"/>
        <v/>
      </c>
      <c r="CG82" s="75" t="s">
        <v>387</v>
      </c>
      <c r="CH82" s="180" t="str">
        <f t="shared" si="109"/>
        <v/>
      </c>
      <c r="CI82" s="75">
        <v>1</v>
      </c>
      <c r="CJ82" s="181" t="str">
        <f t="shared" si="115"/>
        <v/>
      </c>
      <c r="CK82" s="107" t="e">
        <v>#N/A</v>
      </c>
      <c r="CL82" s="75" t="e">
        <v>#N/A</v>
      </c>
      <c r="CM82" s="180" t="e">
        <f t="shared" si="116"/>
        <v>#N/A</v>
      </c>
      <c r="CN82" s="75">
        <v>1</v>
      </c>
      <c r="CO82" s="181" t="e">
        <f t="shared" si="117"/>
        <v>#N/A</v>
      </c>
      <c r="CP82" s="107" t="e">
        <v>#N/A</v>
      </c>
      <c r="CQ82" s="75" t="e">
        <v>#N/A</v>
      </c>
      <c r="CR82" s="180" t="e">
        <f t="shared" si="110"/>
        <v>#N/A</v>
      </c>
      <c r="CS82" s="75">
        <v>1</v>
      </c>
      <c r="CT82" s="181" t="e">
        <f t="shared" si="55"/>
        <v>#N/A</v>
      </c>
      <c r="CU82" s="107" t="e">
        <v>#N/A</v>
      </c>
      <c r="CV82" s="75" t="e">
        <v>#N/A</v>
      </c>
      <c r="CW82" s="180" t="e">
        <f t="shared" si="118"/>
        <v>#N/A</v>
      </c>
      <c r="CX82" s="75">
        <v>1</v>
      </c>
      <c r="CY82" s="182" t="e">
        <f t="shared" si="119"/>
        <v>#N/A</v>
      </c>
      <c r="CZ82" s="109" t="str">
        <f t="shared" si="111"/>
        <v/>
      </c>
      <c r="DA82" s="76" t="str">
        <f t="shared" si="113"/>
        <v/>
      </c>
      <c r="DB82" s="82">
        <v>1</v>
      </c>
      <c r="DC82" s="183" t="str">
        <f t="shared" si="112"/>
        <v/>
      </c>
      <c r="DD82" s="85" t="s">
        <v>387</v>
      </c>
      <c r="DE82" s="184" t="str">
        <f t="shared" si="120"/>
        <v/>
      </c>
      <c r="DF82" s="77">
        <v>3</v>
      </c>
      <c r="DG82" s="185" t="str">
        <f t="shared" si="121"/>
        <v/>
      </c>
      <c r="DH82" s="78" t="str">
        <f t="shared" si="122"/>
        <v/>
      </c>
      <c r="DI82" s="75" t="s">
        <v>387</v>
      </c>
      <c r="DJ82" s="180" t="str">
        <f t="shared" si="123"/>
        <v/>
      </c>
      <c r="DK82" s="75">
        <v>1</v>
      </c>
      <c r="DL82" s="181" t="str">
        <f t="shared" si="124"/>
        <v/>
      </c>
      <c r="DM82" s="78" t="str">
        <f t="shared" si="125"/>
        <v/>
      </c>
      <c r="DN82" s="75" t="s">
        <v>387</v>
      </c>
      <c r="DO82" s="180" t="str">
        <f t="shared" si="126"/>
        <v/>
      </c>
      <c r="DP82" s="75">
        <v>1</v>
      </c>
      <c r="DQ82" s="181" t="str">
        <f t="shared" si="127"/>
        <v/>
      </c>
      <c r="DR82" s="78" t="str">
        <f t="shared" si="128"/>
        <v/>
      </c>
      <c r="DS82" s="75" t="s">
        <v>387</v>
      </c>
      <c r="DT82" s="180" t="str">
        <f t="shared" si="129"/>
        <v/>
      </c>
      <c r="DU82" s="75">
        <v>1</v>
      </c>
      <c r="DV82" s="154" t="str">
        <f t="shared" si="130"/>
        <v/>
      </c>
      <c r="DW82" s="506"/>
      <c r="DX82" s="812"/>
      <c r="DY82" s="808"/>
      <c r="DZ82" s="808"/>
      <c r="EA82" s="816"/>
      <c r="EB82" s="845"/>
      <c r="EC82" s="744"/>
      <c r="ED82" s="745"/>
      <c r="EE82" s="745"/>
      <c r="EF82" s="745"/>
      <c r="EG82" s="746"/>
      <c r="EH82" s="744"/>
      <c r="EI82" s="745"/>
      <c r="EJ82" s="745"/>
      <c r="EK82" s="745"/>
      <c r="EL82" s="746"/>
      <c r="EM82" s="744"/>
      <c r="EN82" s="745"/>
      <c r="EO82" s="745"/>
      <c r="EP82" s="745"/>
      <c r="EQ82" s="746"/>
      <c r="ER82" s="744"/>
      <c r="ES82" s="745"/>
      <c r="ET82" s="745"/>
      <c r="EU82" s="745"/>
      <c r="EV82" s="746"/>
      <c r="EW82" s="744"/>
      <c r="EX82" s="745"/>
      <c r="EY82" s="745"/>
      <c r="EZ82" s="745"/>
      <c r="FA82" s="746"/>
      <c r="FB82" s="744"/>
      <c r="FC82" s="745"/>
      <c r="FD82" s="745"/>
      <c r="FE82" s="745"/>
      <c r="FF82" s="746"/>
      <c r="FG82" s="858"/>
      <c r="FH82" s="745"/>
      <c r="FI82" s="745"/>
      <c r="FJ82" s="745"/>
      <c r="FK82" s="907"/>
      <c r="FL82" s="210"/>
      <c r="FM82" s="688">
        <v>1</v>
      </c>
      <c r="FN82" s="688">
        <v>1</v>
      </c>
      <c r="FO82" s="688">
        <v>1</v>
      </c>
      <c r="FP82" s="43"/>
      <c r="FQ82" s="43"/>
    </row>
    <row r="83" spans="1:173" s="13" customFormat="1" ht="22.5" customHeight="1" outlineLevel="1">
      <c r="A83" s="1032">
        <v>76</v>
      </c>
      <c r="B83" s="166"/>
      <c r="C83" s="494"/>
      <c r="D83" s="664" t="s">
        <v>513</v>
      </c>
      <c r="E83" s="688" t="s">
        <v>575</v>
      </c>
      <c r="F83" s="663" t="s">
        <v>359</v>
      </c>
      <c r="G83" s="167"/>
      <c r="H83" s="165"/>
      <c r="I83" s="665">
        <v>1983</v>
      </c>
      <c r="J83" s="167" t="str">
        <f t="shared" si="114"/>
        <v>昭58</v>
      </c>
      <c r="K83" s="665">
        <f t="shared" si="106"/>
        <v>37</v>
      </c>
      <c r="L83" s="697">
        <v>5734.7</v>
      </c>
      <c r="M83" s="693" t="s">
        <v>613</v>
      </c>
      <c r="N83" s="68"/>
      <c r="O83" s="168"/>
      <c r="P83" s="168"/>
      <c r="Q83" s="169"/>
      <c r="R83" s="461" t="e">
        <f t="shared" si="131"/>
        <v>#DIV/0!</v>
      </c>
      <c r="S83" s="461" t="e">
        <f t="shared" si="132"/>
        <v>#DIV/0!</v>
      </c>
      <c r="T83" s="462" t="e">
        <f t="shared" si="133"/>
        <v>#DIV/0!</v>
      </c>
      <c r="U83" s="68"/>
      <c r="V83" s="68"/>
      <c r="W83" s="68"/>
      <c r="X83" s="68"/>
      <c r="Y83" s="68"/>
      <c r="Z83" s="79" t="str">
        <f t="shared" si="134"/>
        <v>1: 5,000㎡以上</v>
      </c>
      <c r="AA83" s="69"/>
      <c r="AB83" s="69" t="str">
        <f t="shared" si="135"/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si="136"/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si="137"/>
        <v>32</v>
      </c>
      <c r="AZ83" s="68"/>
      <c r="BA83" s="68">
        <f t="shared" si="138"/>
        <v>32</v>
      </c>
      <c r="BB83" s="69" t="e">
        <f>#REF!/10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si="139"/>
        <v/>
      </c>
      <c r="BK83" s="663" t="s">
        <v>613</v>
      </c>
      <c r="BL83" s="663">
        <v>3</v>
      </c>
      <c r="BM83" s="441"/>
      <c r="BN83" s="1023"/>
      <c r="BO83" s="694" t="s">
        <v>3</v>
      </c>
      <c r="BP83" s="694" t="s">
        <v>2</v>
      </c>
      <c r="BQ83" s="694" t="s">
        <v>2</v>
      </c>
      <c r="BR83" s="693" t="s">
        <v>2</v>
      </c>
      <c r="BS83" s="694" t="s">
        <v>1</v>
      </c>
      <c r="BT83" s="693" t="s">
        <v>1</v>
      </c>
      <c r="BU83" s="693" t="s">
        <v>0</v>
      </c>
      <c r="BV83" s="693" t="s">
        <v>607</v>
      </c>
      <c r="BW83" s="441"/>
      <c r="BX83" s="695" t="s">
        <v>468</v>
      </c>
      <c r="BY83" s="696" t="s">
        <v>622</v>
      </c>
      <c r="BZ83" s="500">
        <v>56376000</v>
      </c>
      <c r="CA83" s="192">
        <v>1</v>
      </c>
      <c r="CB83" s="177" t="s">
        <v>387</v>
      </c>
      <c r="CC83" s="178" t="str">
        <f t="shared" si="54"/>
        <v/>
      </c>
      <c r="CD83" s="176" t="str">
        <f t="shared" si="107"/>
        <v/>
      </c>
      <c r="CE83" s="179"/>
      <c r="CF83" s="106" t="str">
        <f t="shared" si="108"/>
        <v/>
      </c>
      <c r="CG83" s="75" t="s">
        <v>387</v>
      </c>
      <c r="CH83" s="180" t="str">
        <f t="shared" si="109"/>
        <v/>
      </c>
      <c r="CI83" s="75">
        <v>1</v>
      </c>
      <c r="CJ83" s="181" t="str">
        <f t="shared" si="115"/>
        <v/>
      </c>
      <c r="CK83" s="107" t="e">
        <v>#N/A</v>
      </c>
      <c r="CL83" s="75" t="e">
        <v>#N/A</v>
      </c>
      <c r="CM83" s="180" t="e">
        <f t="shared" si="116"/>
        <v>#N/A</v>
      </c>
      <c r="CN83" s="75">
        <v>1</v>
      </c>
      <c r="CO83" s="181" t="e">
        <f t="shared" si="117"/>
        <v>#N/A</v>
      </c>
      <c r="CP83" s="107" t="e">
        <v>#N/A</v>
      </c>
      <c r="CQ83" s="75" t="e">
        <v>#N/A</v>
      </c>
      <c r="CR83" s="180" t="e">
        <f t="shared" si="110"/>
        <v>#N/A</v>
      </c>
      <c r="CS83" s="75">
        <v>1</v>
      </c>
      <c r="CT83" s="181" t="e">
        <f t="shared" si="55"/>
        <v>#N/A</v>
      </c>
      <c r="CU83" s="107" t="e">
        <v>#N/A</v>
      </c>
      <c r="CV83" s="75" t="e">
        <v>#N/A</v>
      </c>
      <c r="CW83" s="180" t="e">
        <f t="shared" si="118"/>
        <v>#N/A</v>
      </c>
      <c r="CX83" s="75">
        <v>1</v>
      </c>
      <c r="CY83" s="182" t="e">
        <f t="shared" si="119"/>
        <v>#N/A</v>
      </c>
      <c r="CZ83" s="109" t="str">
        <f t="shared" si="111"/>
        <v/>
      </c>
      <c r="DA83" s="76" t="str">
        <f t="shared" si="113"/>
        <v/>
      </c>
      <c r="DB83" s="82">
        <v>1</v>
      </c>
      <c r="DC83" s="183" t="str">
        <f t="shared" si="112"/>
        <v/>
      </c>
      <c r="DD83" s="85" t="s">
        <v>387</v>
      </c>
      <c r="DE83" s="184" t="str">
        <f t="shared" si="120"/>
        <v/>
      </c>
      <c r="DF83" s="77">
        <v>3</v>
      </c>
      <c r="DG83" s="185" t="str">
        <f t="shared" si="121"/>
        <v/>
      </c>
      <c r="DH83" s="78" t="str">
        <f t="shared" si="122"/>
        <v/>
      </c>
      <c r="DI83" s="75" t="s">
        <v>387</v>
      </c>
      <c r="DJ83" s="180" t="str">
        <f t="shared" si="123"/>
        <v/>
      </c>
      <c r="DK83" s="75">
        <v>1</v>
      </c>
      <c r="DL83" s="181" t="str">
        <f t="shared" si="124"/>
        <v/>
      </c>
      <c r="DM83" s="78" t="str">
        <f t="shared" si="125"/>
        <v/>
      </c>
      <c r="DN83" s="75" t="s">
        <v>387</v>
      </c>
      <c r="DO83" s="180" t="str">
        <f t="shared" si="126"/>
        <v/>
      </c>
      <c r="DP83" s="75">
        <v>1</v>
      </c>
      <c r="DQ83" s="181" t="str">
        <f t="shared" si="127"/>
        <v/>
      </c>
      <c r="DR83" s="78" t="str">
        <f t="shared" si="128"/>
        <v/>
      </c>
      <c r="DS83" s="75" t="s">
        <v>387</v>
      </c>
      <c r="DT83" s="180" t="str">
        <f t="shared" si="129"/>
        <v/>
      </c>
      <c r="DU83" s="75">
        <v>1</v>
      </c>
      <c r="DV83" s="154" t="str">
        <f t="shared" si="130"/>
        <v/>
      </c>
      <c r="DW83" s="506"/>
      <c r="DX83" s="812"/>
      <c r="DY83" s="808"/>
      <c r="DZ83" s="808"/>
      <c r="EA83" s="808"/>
      <c r="EB83" s="847" t="s">
        <v>624</v>
      </c>
      <c r="EC83" s="765"/>
      <c r="ED83" s="757" t="s">
        <v>626</v>
      </c>
      <c r="EE83" s="757" t="s">
        <v>626</v>
      </c>
      <c r="EF83" s="757" t="s">
        <v>626</v>
      </c>
      <c r="EG83" s="751"/>
      <c r="EH83" s="752"/>
      <c r="EI83" s="749"/>
      <c r="EJ83" s="749"/>
      <c r="EK83" s="749"/>
      <c r="EL83" s="751"/>
      <c r="EM83" s="752"/>
      <c r="EN83" s="749"/>
      <c r="EO83" s="749"/>
      <c r="EP83" s="749"/>
      <c r="EQ83" s="751"/>
      <c r="ER83" s="752"/>
      <c r="ES83" s="749"/>
      <c r="ET83" s="749"/>
      <c r="EU83" s="749"/>
      <c r="EV83" s="751"/>
      <c r="EW83" s="769" t="s">
        <v>627</v>
      </c>
      <c r="EX83" s="770" t="s">
        <v>627</v>
      </c>
      <c r="EY83" s="770" t="s">
        <v>627</v>
      </c>
      <c r="EZ83" s="770" t="s">
        <v>627</v>
      </c>
      <c r="FA83" s="751"/>
      <c r="FB83" s="752"/>
      <c r="FC83" s="749"/>
      <c r="FD83" s="749"/>
      <c r="FE83" s="749"/>
      <c r="FF83" s="751"/>
      <c r="FG83" s="859"/>
      <c r="FH83" s="749"/>
      <c r="FI83" s="749"/>
      <c r="FJ83" s="749"/>
      <c r="FK83" s="909"/>
      <c r="FL83" s="210"/>
      <c r="FM83" s="688">
        <v>1</v>
      </c>
      <c r="FN83" s="688">
        <v>1</v>
      </c>
      <c r="FO83" s="688">
        <v>1</v>
      </c>
      <c r="FP83" s="43"/>
      <c r="FQ83" s="43"/>
    </row>
    <row r="84" spans="1:173" s="13" customFormat="1" ht="22.5" customHeight="1" outlineLevel="1">
      <c r="A84" s="1032">
        <v>77</v>
      </c>
      <c r="B84" s="166"/>
      <c r="C84" s="494"/>
      <c r="D84" s="664" t="s">
        <v>513</v>
      </c>
      <c r="E84" s="688" t="s">
        <v>311</v>
      </c>
      <c r="F84" s="663" t="s">
        <v>359</v>
      </c>
      <c r="G84" s="167"/>
      <c r="H84" s="165"/>
      <c r="I84" s="662">
        <v>1983</v>
      </c>
      <c r="J84" s="167" t="str">
        <f t="shared" si="114"/>
        <v>昭58</v>
      </c>
      <c r="K84" s="665">
        <f t="shared" si="106"/>
        <v>37</v>
      </c>
      <c r="L84" s="697">
        <v>36.630000000000003</v>
      </c>
      <c r="M84" s="703" t="s">
        <v>601</v>
      </c>
      <c r="N84" s="68"/>
      <c r="O84" s="168"/>
      <c r="P84" s="168"/>
      <c r="Q84" s="169"/>
      <c r="R84" s="461" t="e">
        <f t="shared" si="131"/>
        <v>#DIV/0!</v>
      </c>
      <c r="S84" s="461" t="e">
        <f t="shared" si="132"/>
        <v>#DIV/0!</v>
      </c>
      <c r="T84" s="462" t="e">
        <f t="shared" si="133"/>
        <v>#DIV/0!</v>
      </c>
      <c r="U84" s="68"/>
      <c r="V84" s="68"/>
      <c r="W84" s="68"/>
      <c r="X84" s="68"/>
      <c r="Y84" s="68"/>
      <c r="Z84" s="79" t="str">
        <f t="shared" si="134"/>
        <v>7: 100㎡未満</v>
      </c>
      <c r="AA84" s="69"/>
      <c r="AB84" s="69" t="str">
        <f t="shared" si="135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136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137"/>
        <v>32</v>
      </c>
      <c r="AZ84" s="68"/>
      <c r="BA84" s="68">
        <f t="shared" si="138"/>
        <v>32</v>
      </c>
      <c r="BB84" s="69" t="e">
        <f>#REF!/10</f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139"/>
        <v/>
      </c>
      <c r="BK84" s="704" t="s">
        <v>601</v>
      </c>
      <c r="BL84" s="703" t="s">
        <v>601</v>
      </c>
      <c r="BM84" s="441"/>
      <c r="BN84" s="1023"/>
      <c r="BO84" s="694" t="s">
        <v>607</v>
      </c>
      <c r="BP84" s="694" t="s">
        <v>607</v>
      </c>
      <c r="BQ84" s="694" t="s">
        <v>607</v>
      </c>
      <c r="BR84" s="694" t="s">
        <v>607</v>
      </c>
      <c r="BS84" s="694" t="s">
        <v>1</v>
      </c>
      <c r="BT84" s="694" t="s">
        <v>607</v>
      </c>
      <c r="BU84" s="694" t="s">
        <v>607</v>
      </c>
      <c r="BV84" s="694" t="s">
        <v>2</v>
      </c>
      <c r="BW84" s="441"/>
      <c r="BX84" s="695"/>
      <c r="BY84" s="696"/>
      <c r="BZ84" s="500">
        <v>8795800</v>
      </c>
      <c r="CA84" s="192">
        <v>1</v>
      </c>
      <c r="CB84" s="177" t="s">
        <v>387</v>
      </c>
      <c r="CC84" s="178" t="str">
        <f t="shared" si="54"/>
        <v/>
      </c>
      <c r="CD84" s="176" t="str">
        <f t="shared" si="107"/>
        <v/>
      </c>
      <c r="CE84" s="179"/>
      <c r="CF84" s="106" t="str">
        <f t="shared" si="108"/>
        <v/>
      </c>
      <c r="CG84" s="75" t="s">
        <v>387</v>
      </c>
      <c r="CH84" s="180" t="str">
        <f t="shared" si="109"/>
        <v/>
      </c>
      <c r="CI84" s="75">
        <v>1</v>
      </c>
      <c r="CJ84" s="181" t="str">
        <f t="shared" si="115"/>
        <v/>
      </c>
      <c r="CK84" s="107" t="e">
        <v>#N/A</v>
      </c>
      <c r="CL84" s="75" t="e">
        <v>#N/A</v>
      </c>
      <c r="CM84" s="180" t="e">
        <f t="shared" si="116"/>
        <v>#N/A</v>
      </c>
      <c r="CN84" s="75">
        <v>1</v>
      </c>
      <c r="CO84" s="181" t="e">
        <f t="shared" si="117"/>
        <v>#N/A</v>
      </c>
      <c r="CP84" s="107" t="e">
        <v>#N/A</v>
      </c>
      <c r="CQ84" s="75" t="e">
        <v>#N/A</v>
      </c>
      <c r="CR84" s="180" t="e">
        <f t="shared" si="110"/>
        <v>#N/A</v>
      </c>
      <c r="CS84" s="75">
        <v>1</v>
      </c>
      <c r="CT84" s="181" t="e">
        <f t="shared" si="55"/>
        <v>#N/A</v>
      </c>
      <c r="CU84" s="107" t="e">
        <v>#N/A</v>
      </c>
      <c r="CV84" s="75" t="e">
        <v>#N/A</v>
      </c>
      <c r="CW84" s="180" t="e">
        <f t="shared" si="118"/>
        <v>#N/A</v>
      </c>
      <c r="CX84" s="75">
        <v>1</v>
      </c>
      <c r="CY84" s="182" t="e">
        <f t="shared" si="119"/>
        <v>#N/A</v>
      </c>
      <c r="CZ84" s="109" t="str">
        <f t="shared" si="111"/>
        <v/>
      </c>
      <c r="DA84" s="76" t="str">
        <f t="shared" si="113"/>
        <v/>
      </c>
      <c r="DB84" s="82">
        <v>1</v>
      </c>
      <c r="DC84" s="183" t="str">
        <f t="shared" si="112"/>
        <v/>
      </c>
      <c r="DD84" s="85" t="s">
        <v>387</v>
      </c>
      <c r="DE84" s="184" t="str">
        <f t="shared" si="120"/>
        <v/>
      </c>
      <c r="DF84" s="77">
        <v>3</v>
      </c>
      <c r="DG84" s="185" t="str">
        <f t="shared" si="121"/>
        <v/>
      </c>
      <c r="DH84" s="78" t="str">
        <f t="shared" si="122"/>
        <v/>
      </c>
      <c r="DI84" s="75" t="s">
        <v>387</v>
      </c>
      <c r="DJ84" s="180" t="str">
        <f t="shared" si="123"/>
        <v/>
      </c>
      <c r="DK84" s="75">
        <v>1</v>
      </c>
      <c r="DL84" s="181" t="str">
        <f t="shared" si="124"/>
        <v/>
      </c>
      <c r="DM84" s="78" t="str">
        <f t="shared" si="125"/>
        <v/>
      </c>
      <c r="DN84" s="75" t="s">
        <v>387</v>
      </c>
      <c r="DO84" s="180" t="str">
        <f t="shared" si="126"/>
        <v/>
      </c>
      <c r="DP84" s="75">
        <v>1</v>
      </c>
      <c r="DQ84" s="181" t="str">
        <f t="shared" si="127"/>
        <v/>
      </c>
      <c r="DR84" s="78" t="str">
        <f t="shared" si="128"/>
        <v/>
      </c>
      <c r="DS84" s="75" t="s">
        <v>387</v>
      </c>
      <c r="DT84" s="180" t="str">
        <f t="shared" si="129"/>
        <v/>
      </c>
      <c r="DU84" s="75">
        <v>1</v>
      </c>
      <c r="DV84" s="154" t="str">
        <f t="shared" si="130"/>
        <v/>
      </c>
      <c r="DW84" s="506"/>
      <c r="DX84" s="812"/>
      <c r="DY84" s="808"/>
      <c r="DZ84" s="808"/>
      <c r="EA84" s="808"/>
      <c r="EB84" s="845"/>
      <c r="EC84" s="744"/>
      <c r="ED84" s="745"/>
      <c r="EE84" s="745"/>
      <c r="EF84" s="745"/>
      <c r="EG84" s="746"/>
      <c r="EH84" s="744"/>
      <c r="EI84" s="745"/>
      <c r="EJ84" s="745"/>
      <c r="EK84" s="745"/>
      <c r="EL84" s="746"/>
      <c r="EM84" s="744"/>
      <c r="EN84" s="745"/>
      <c r="EO84" s="745"/>
      <c r="EP84" s="745"/>
      <c r="EQ84" s="746"/>
      <c r="ER84" s="744"/>
      <c r="ES84" s="745"/>
      <c r="ET84" s="745"/>
      <c r="EU84" s="745"/>
      <c r="EV84" s="746"/>
      <c r="EW84" s="744"/>
      <c r="EX84" s="745"/>
      <c r="EY84" s="745"/>
      <c r="EZ84" s="745"/>
      <c r="FA84" s="746"/>
      <c r="FB84" s="744"/>
      <c r="FC84" s="745"/>
      <c r="FD84" s="745"/>
      <c r="FE84" s="745"/>
      <c r="FF84" s="746"/>
      <c r="FG84" s="858"/>
      <c r="FH84" s="745"/>
      <c r="FI84" s="745"/>
      <c r="FJ84" s="745"/>
      <c r="FK84" s="907"/>
      <c r="FL84" s="210"/>
      <c r="FM84" s="688">
        <v>1</v>
      </c>
      <c r="FN84" s="688">
        <v>1</v>
      </c>
      <c r="FO84" s="688">
        <v>1</v>
      </c>
      <c r="FP84" s="43"/>
      <c r="FQ84" s="43"/>
    </row>
    <row r="85" spans="1:173" s="13" customFormat="1" ht="22.5" customHeight="1" outlineLevel="1">
      <c r="A85" s="1032">
        <v>78</v>
      </c>
      <c r="B85" s="166"/>
      <c r="C85" s="494"/>
      <c r="D85" s="664" t="s">
        <v>513</v>
      </c>
      <c r="E85" s="688" t="s">
        <v>576</v>
      </c>
      <c r="F85" s="663" t="s">
        <v>359</v>
      </c>
      <c r="G85" s="167"/>
      <c r="H85" s="165"/>
      <c r="I85" s="662">
        <v>1983</v>
      </c>
      <c r="J85" s="167" t="str">
        <f t="shared" si="114"/>
        <v>昭58</v>
      </c>
      <c r="K85" s="665">
        <f t="shared" si="106"/>
        <v>37</v>
      </c>
      <c r="L85" s="697">
        <v>560</v>
      </c>
      <c r="M85" s="694" t="s">
        <v>70</v>
      </c>
      <c r="N85" s="68"/>
      <c r="O85" s="168"/>
      <c r="P85" s="168"/>
      <c r="Q85" s="169"/>
      <c r="R85" s="461" t="e">
        <f t="shared" si="131"/>
        <v>#DIV/0!</v>
      </c>
      <c r="S85" s="461" t="e">
        <f t="shared" si="132"/>
        <v>#DIV/0!</v>
      </c>
      <c r="T85" s="462" t="e">
        <f t="shared" si="133"/>
        <v>#DIV/0!</v>
      </c>
      <c r="U85" s="68"/>
      <c r="V85" s="68"/>
      <c r="W85" s="68"/>
      <c r="X85" s="68"/>
      <c r="Y85" s="68"/>
      <c r="Z85" s="79" t="str">
        <f t="shared" si="134"/>
        <v>4: 500㎡以上</v>
      </c>
      <c r="AA85" s="69"/>
      <c r="AB85" s="69" t="str">
        <f t="shared" si="135"/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si="136"/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si="137"/>
        <v>32</v>
      </c>
      <c r="AZ85" s="68"/>
      <c r="BA85" s="68">
        <f t="shared" si="138"/>
        <v>32</v>
      </c>
      <c r="BB85" s="69" t="e">
        <f>#REF!/10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si="139"/>
        <v/>
      </c>
      <c r="BK85" s="661" t="s">
        <v>70</v>
      </c>
      <c r="BL85" s="661">
        <v>1</v>
      </c>
      <c r="BM85" s="441"/>
      <c r="BN85" s="1023"/>
      <c r="BO85" s="694" t="s">
        <v>1</v>
      </c>
      <c r="BP85" s="694" t="s">
        <v>607</v>
      </c>
      <c r="BQ85" s="694" t="s">
        <v>607</v>
      </c>
      <c r="BR85" s="694" t="s">
        <v>1</v>
      </c>
      <c r="BS85" s="694" t="s">
        <v>607</v>
      </c>
      <c r="BT85" s="694" t="s">
        <v>607</v>
      </c>
      <c r="BU85" s="694" t="s">
        <v>607</v>
      </c>
      <c r="BV85" s="694" t="s">
        <v>607</v>
      </c>
      <c r="BW85" s="441"/>
      <c r="BX85" s="695"/>
      <c r="BY85" s="696"/>
      <c r="BZ85" s="499"/>
      <c r="CA85" s="192">
        <v>1</v>
      </c>
      <c r="CB85" s="177" t="s">
        <v>387</v>
      </c>
      <c r="CC85" s="178" t="str">
        <f t="shared" si="54"/>
        <v/>
      </c>
      <c r="CD85" s="176" t="str">
        <f t="shared" si="107"/>
        <v/>
      </c>
      <c r="CE85" s="179"/>
      <c r="CF85" s="106" t="str">
        <f t="shared" si="108"/>
        <v/>
      </c>
      <c r="CG85" s="75" t="s">
        <v>387</v>
      </c>
      <c r="CH85" s="180" t="str">
        <f t="shared" si="109"/>
        <v/>
      </c>
      <c r="CI85" s="75">
        <v>1</v>
      </c>
      <c r="CJ85" s="181" t="str">
        <f t="shared" si="115"/>
        <v/>
      </c>
      <c r="CK85" s="107" t="e">
        <v>#N/A</v>
      </c>
      <c r="CL85" s="75" t="e">
        <v>#N/A</v>
      </c>
      <c r="CM85" s="180" t="e">
        <f t="shared" si="116"/>
        <v>#N/A</v>
      </c>
      <c r="CN85" s="75">
        <v>1</v>
      </c>
      <c r="CO85" s="181" t="e">
        <f t="shared" si="117"/>
        <v>#N/A</v>
      </c>
      <c r="CP85" s="107" t="e">
        <v>#N/A</v>
      </c>
      <c r="CQ85" s="75" t="e">
        <v>#N/A</v>
      </c>
      <c r="CR85" s="180" t="e">
        <f t="shared" si="110"/>
        <v>#N/A</v>
      </c>
      <c r="CS85" s="75">
        <v>1</v>
      </c>
      <c r="CT85" s="181" t="e">
        <f t="shared" si="55"/>
        <v>#N/A</v>
      </c>
      <c r="CU85" s="107" t="e">
        <v>#N/A</v>
      </c>
      <c r="CV85" s="75" t="e">
        <v>#N/A</v>
      </c>
      <c r="CW85" s="180" t="e">
        <f t="shared" si="118"/>
        <v>#N/A</v>
      </c>
      <c r="CX85" s="75">
        <v>1</v>
      </c>
      <c r="CY85" s="182" t="e">
        <f t="shared" si="119"/>
        <v>#N/A</v>
      </c>
      <c r="CZ85" s="109" t="str">
        <f t="shared" si="111"/>
        <v/>
      </c>
      <c r="DA85" s="76" t="str">
        <f t="shared" si="113"/>
        <v/>
      </c>
      <c r="DB85" s="82">
        <v>1</v>
      </c>
      <c r="DC85" s="183" t="str">
        <f t="shared" si="112"/>
        <v/>
      </c>
      <c r="DD85" s="85" t="s">
        <v>387</v>
      </c>
      <c r="DE85" s="184" t="str">
        <f t="shared" si="120"/>
        <v/>
      </c>
      <c r="DF85" s="77">
        <v>3</v>
      </c>
      <c r="DG85" s="185" t="str">
        <f t="shared" si="121"/>
        <v/>
      </c>
      <c r="DH85" s="78" t="str">
        <f t="shared" si="122"/>
        <v/>
      </c>
      <c r="DI85" s="75" t="s">
        <v>387</v>
      </c>
      <c r="DJ85" s="180" t="str">
        <f t="shared" si="123"/>
        <v/>
      </c>
      <c r="DK85" s="75">
        <v>1</v>
      </c>
      <c r="DL85" s="181" t="str">
        <f t="shared" si="124"/>
        <v/>
      </c>
      <c r="DM85" s="78" t="str">
        <f t="shared" si="125"/>
        <v/>
      </c>
      <c r="DN85" s="75" t="s">
        <v>387</v>
      </c>
      <c r="DO85" s="180" t="str">
        <f t="shared" si="126"/>
        <v/>
      </c>
      <c r="DP85" s="75">
        <v>1</v>
      </c>
      <c r="DQ85" s="181" t="str">
        <f t="shared" si="127"/>
        <v/>
      </c>
      <c r="DR85" s="78" t="str">
        <f t="shared" si="128"/>
        <v/>
      </c>
      <c r="DS85" s="75" t="s">
        <v>387</v>
      </c>
      <c r="DT85" s="180" t="str">
        <f t="shared" si="129"/>
        <v/>
      </c>
      <c r="DU85" s="75">
        <v>1</v>
      </c>
      <c r="DV85" s="154" t="str">
        <f t="shared" si="130"/>
        <v/>
      </c>
      <c r="DW85" s="506"/>
      <c r="DX85" s="831"/>
      <c r="DY85" s="832"/>
      <c r="DZ85" s="832"/>
      <c r="EA85" s="808"/>
      <c r="EB85" s="845"/>
      <c r="EC85" s="752"/>
      <c r="ED85" s="749"/>
      <c r="EE85" s="749"/>
      <c r="EF85" s="749"/>
      <c r="EG85" s="751"/>
      <c r="EH85" s="752"/>
      <c r="EI85" s="749"/>
      <c r="EJ85" s="749"/>
      <c r="EK85" s="749"/>
      <c r="EL85" s="751"/>
      <c r="EM85" s="752"/>
      <c r="EN85" s="749"/>
      <c r="EO85" s="749"/>
      <c r="EP85" s="749"/>
      <c r="EQ85" s="751"/>
      <c r="ER85" s="752"/>
      <c r="ES85" s="749"/>
      <c r="ET85" s="749"/>
      <c r="EU85" s="749"/>
      <c r="EV85" s="751"/>
      <c r="EW85" s="752"/>
      <c r="EX85" s="749"/>
      <c r="EY85" s="749"/>
      <c r="EZ85" s="749"/>
      <c r="FA85" s="751"/>
      <c r="FB85" s="752"/>
      <c r="FC85" s="749"/>
      <c r="FD85" s="749"/>
      <c r="FE85" s="749"/>
      <c r="FF85" s="751"/>
      <c r="FG85" s="859"/>
      <c r="FH85" s="749"/>
      <c r="FI85" s="749"/>
      <c r="FJ85" s="749"/>
      <c r="FK85" s="909"/>
      <c r="FL85" s="210"/>
      <c r="FM85" s="688">
        <v>1</v>
      </c>
      <c r="FN85" s="688">
        <v>1</v>
      </c>
      <c r="FO85" s="688">
        <v>1</v>
      </c>
      <c r="FP85" s="43"/>
      <c r="FQ85" s="43"/>
    </row>
    <row r="86" spans="1:173" s="13" customFormat="1" ht="22.5" customHeight="1" outlineLevel="1">
      <c r="A86" s="1032">
        <v>79</v>
      </c>
      <c r="B86" s="166"/>
      <c r="C86" s="494"/>
      <c r="D86" s="664" t="s">
        <v>513</v>
      </c>
      <c r="E86" s="667" t="s">
        <v>577</v>
      </c>
      <c r="F86" s="661" t="s">
        <v>359</v>
      </c>
      <c r="G86" s="167"/>
      <c r="H86" s="165"/>
      <c r="I86" s="665">
        <v>1983</v>
      </c>
      <c r="J86" s="167" t="str">
        <f t="shared" si="114"/>
        <v>昭58</v>
      </c>
      <c r="K86" s="665">
        <f t="shared" si="106"/>
        <v>37</v>
      </c>
      <c r="L86" s="995" t="s">
        <v>601</v>
      </c>
      <c r="M86" s="703" t="s">
        <v>601</v>
      </c>
      <c r="N86" s="68"/>
      <c r="O86" s="168"/>
      <c r="P86" s="168"/>
      <c r="Q86" s="169"/>
      <c r="R86" s="461" t="str">
        <f t="shared" si="131"/>
        <v/>
      </c>
      <c r="S86" s="461" t="str">
        <f t="shared" si="132"/>
        <v/>
      </c>
      <c r="T86" s="462" t="str">
        <f t="shared" si="133"/>
        <v/>
      </c>
      <c r="U86" s="68"/>
      <c r="V86" s="68"/>
      <c r="W86" s="68"/>
      <c r="X86" s="68"/>
      <c r="Y86" s="68"/>
      <c r="Z86" s="79" t="str">
        <f t="shared" si="134"/>
        <v/>
      </c>
      <c r="AA86" s="69"/>
      <c r="AB86" s="69" t="str">
        <f t="shared" si="135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136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137"/>
        <v>32</v>
      </c>
      <c r="AZ86" s="68"/>
      <c r="BA86" s="68">
        <f t="shared" si="138"/>
        <v>32</v>
      </c>
      <c r="BB86" s="69" t="e">
        <f>#REF!/10</f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139"/>
        <v/>
      </c>
      <c r="BK86" s="704" t="s">
        <v>601</v>
      </c>
      <c r="BL86" s="703" t="s">
        <v>601</v>
      </c>
      <c r="BM86" s="441"/>
      <c r="BN86" s="1023"/>
      <c r="BO86" s="694" t="s">
        <v>607</v>
      </c>
      <c r="BP86" s="694" t="s">
        <v>607</v>
      </c>
      <c r="BQ86" s="694" t="s">
        <v>607</v>
      </c>
      <c r="BR86" s="694" t="s">
        <v>607</v>
      </c>
      <c r="BS86" s="694" t="s">
        <v>1</v>
      </c>
      <c r="BT86" s="694" t="s">
        <v>607</v>
      </c>
      <c r="BU86" s="694" t="s">
        <v>607</v>
      </c>
      <c r="BV86" s="694" t="s">
        <v>2</v>
      </c>
      <c r="BW86" s="441"/>
      <c r="BX86" s="695"/>
      <c r="BY86" s="696"/>
      <c r="BZ86" s="499"/>
      <c r="CA86" s="192">
        <v>1</v>
      </c>
      <c r="CB86" s="177" t="s">
        <v>387</v>
      </c>
      <c r="CC86" s="178" t="str">
        <f t="shared" si="54"/>
        <v/>
      </c>
      <c r="CD86" s="176" t="str">
        <f t="shared" si="107"/>
        <v/>
      </c>
      <c r="CE86" s="179"/>
      <c r="CF86" s="106" t="str">
        <f t="shared" si="108"/>
        <v/>
      </c>
      <c r="CG86" s="75" t="s">
        <v>387</v>
      </c>
      <c r="CH86" s="180" t="str">
        <f t="shared" si="109"/>
        <v/>
      </c>
      <c r="CI86" s="75">
        <v>1</v>
      </c>
      <c r="CJ86" s="181" t="str">
        <f t="shared" si="115"/>
        <v/>
      </c>
      <c r="CK86" s="107" t="e">
        <v>#N/A</v>
      </c>
      <c r="CL86" s="75" t="e">
        <v>#N/A</v>
      </c>
      <c r="CM86" s="180" t="e">
        <f t="shared" si="116"/>
        <v>#N/A</v>
      </c>
      <c r="CN86" s="75">
        <v>1</v>
      </c>
      <c r="CO86" s="181" t="e">
        <f t="shared" si="117"/>
        <v>#N/A</v>
      </c>
      <c r="CP86" s="107" t="e">
        <v>#N/A</v>
      </c>
      <c r="CQ86" s="75" t="e">
        <v>#N/A</v>
      </c>
      <c r="CR86" s="180" t="e">
        <f t="shared" si="110"/>
        <v>#N/A</v>
      </c>
      <c r="CS86" s="75">
        <v>1</v>
      </c>
      <c r="CT86" s="181" t="e">
        <f t="shared" si="55"/>
        <v>#N/A</v>
      </c>
      <c r="CU86" s="107" t="e">
        <v>#N/A</v>
      </c>
      <c r="CV86" s="75" t="e">
        <v>#N/A</v>
      </c>
      <c r="CW86" s="180" t="e">
        <f t="shared" si="118"/>
        <v>#N/A</v>
      </c>
      <c r="CX86" s="75">
        <v>1</v>
      </c>
      <c r="CY86" s="182" t="e">
        <f t="shared" si="119"/>
        <v>#N/A</v>
      </c>
      <c r="CZ86" s="109" t="str">
        <f t="shared" si="111"/>
        <v/>
      </c>
      <c r="DA86" s="76" t="str">
        <f t="shared" si="113"/>
        <v/>
      </c>
      <c r="DB86" s="82">
        <v>1</v>
      </c>
      <c r="DC86" s="183" t="str">
        <f t="shared" si="112"/>
        <v/>
      </c>
      <c r="DD86" s="85" t="s">
        <v>387</v>
      </c>
      <c r="DE86" s="184" t="str">
        <f t="shared" si="120"/>
        <v/>
      </c>
      <c r="DF86" s="77">
        <v>3</v>
      </c>
      <c r="DG86" s="185" t="str">
        <f t="shared" si="121"/>
        <v/>
      </c>
      <c r="DH86" s="78" t="str">
        <f t="shared" si="122"/>
        <v/>
      </c>
      <c r="DI86" s="75" t="s">
        <v>387</v>
      </c>
      <c r="DJ86" s="180" t="str">
        <f t="shared" si="123"/>
        <v/>
      </c>
      <c r="DK86" s="75">
        <v>1</v>
      </c>
      <c r="DL86" s="181" t="str">
        <f t="shared" si="124"/>
        <v/>
      </c>
      <c r="DM86" s="78" t="str">
        <f t="shared" si="125"/>
        <v/>
      </c>
      <c r="DN86" s="75" t="s">
        <v>387</v>
      </c>
      <c r="DO86" s="180" t="str">
        <f t="shared" si="126"/>
        <v/>
      </c>
      <c r="DP86" s="75">
        <v>1</v>
      </c>
      <c r="DQ86" s="181" t="str">
        <f t="shared" si="127"/>
        <v/>
      </c>
      <c r="DR86" s="78" t="str">
        <f t="shared" si="128"/>
        <v/>
      </c>
      <c r="DS86" s="75" t="s">
        <v>387</v>
      </c>
      <c r="DT86" s="180" t="str">
        <f t="shared" si="129"/>
        <v/>
      </c>
      <c r="DU86" s="75">
        <v>1</v>
      </c>
      <c r="DV86" s="154" t="str">
        <f t="shared" si="130"/>
        <v/>
      </c>
      <c r="DW86" s="506"/>
      <c r="DX86" s="827"/>
      <c r="DY86" s="785"/>
      <c r="DZ86" s="785"/>
      <c r="EA86" s="785"/>
      <c r="EB86" s="849"/>
      <c r="EC86" s="759"/>
      <c r="ED86" s="785"/>
      <c r="EE86" s="785"/>
      <c r="EF86" s="785"/>
      <c r="EG86" s="786"/>
      <c r="EH86" s="759"/>
      <c r="EI86" s="785"/>
      <c r="EJ86" s="785"/>
      <c r="EK86" s="785"/>
      <c r="EL86" s="786"/>
      <c r="EM86" s="759"/>
      <c r="EN86" s="785"/>
      <c r="EO86" s="785"/>
      <c r="EP86" s="785"/>
      <c r="EQ86" s="786"/>
      <c r="ER86" s="759"/>
      <c r="ES86" s="785"/>
      <c r="ET86" s="785"/>
      <c r="EU86" s="785"/>
      <c r="EV86" s="786"/>
      <c r="EW86" s="759"/>
      <c r="EX86" s="785"/>
      <c r="EY86" s="785"/>
      <c r="EZ86" s="785"/>
      <c r="FA86" s="786"/>
      <c r="FB86" s="759"/>
      <c r="FC86" s="785"/>
      <c r="FD86" s="785"/>
      <c r="FE86" s="785"/>
      <c r="FF86" s="786"/>
      <c r="FG86" s="862"/>
      <c r="FH86" s="785"/>
      <c r="FI86" s="785"/>
      <c r="FJ86" s="785"/>
      <c r="FK86" s="911"/>
      <c r="FL86" s="210"/>
      <c r="FM86" s="688">
        <v>1</v>
      </c>
      <c r="FN86" s="688">
        <v>1</v>
      </c>
      <c r="FO86" s="688">
        <v>1</v>
      </c>
      <c r="FP86" s="43"/>
      <c r="FQ86" s="43"/>
    </row>
    <row r="87" spans="1:173" s="13" customFormat="1" ht="22.5" customHeight="1" outlineLevel="1">
      <c r="A87" s="1032">
        <v>80</v>
      </c>
      <c r="B87" s="166"/>
      <c r="C87" s="494"/>
      <c r="D87" s="664" t="s">
        <v>471</v>
      </c>
      <c r="E87" s="688" t="s">
        <v>315</v>
      </c>
      <c r="F87" s="663" t="s">
        <v>363</v>
      </c>
      <c r="G87" s="167"/>
      <c r="H87" s="165"/>
      <c r="I87" s="662">
        <v>1983</v>
      </c>
      <c r="J87" s="167" t="str">
        <f t="shared" si="114"/>
        <v>昭58</v>
      </c>
      <c r="K87" s="665">
        <f t="shared" si="106"/>
        <v>37</v>
      </c>
      <c r="L87" s="998">
        <v>626.55999999999995</v>
      </c>
      <c r="M87" s="693" t="s">
        <v>614</v>
      </c>
      <c r="N87" s="68"/>
      <c r="O87" s="168"/>
      <c r="P87" s="168"/>
      <c r="Q87" s="169"/>
      <c r="R87" s="461" t="e">
        <f t="shared" si="131"/>
        <v>#DIV/0!</v>
      </c>
      <c r="S87" s="461" t="e">
        <f t="shared" si="132"/>
        <v>#DIV/0!</v>
      </c>
      <c r="T87" s="462" t="e">
        <f t="shared" si="133"/>
        <v>#DIV/0!</v>
      </c>
      <c r="U87" s="68"/>
      <c r="V87" s="68"/>
      <c r="W87" s="68"/>
      <c r="X87" s="68"/>
      <c r="Y87" s="68"/>
      <c r="Z87" s="79" t="str">
        <f t="shared" si="134"/>
        <v>4: 500㎡以上</v>
      </c>
      <c r="AA87" s="69"/>
      <c r="AB87" s="69" t="str">
        <f t="shared" si="135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136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137"/>
        <v>32</v>
      </c>
      <c r="AZ87" s="68"/>
      <c r="BA87" s="68">
        <f t="shared" si="138"/>
        <v>32</v>
      </c>
      <c r="BB87" s="69" t="e">
        <f>#REF!/10</f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139"/>
        <v/>
      </c>
      <c r="BK87" s="663" t="s">
        <v>614</v>
      </c>
      <c r="BL87" s="663">
        <v>2</v>
      </c>
      <c r="BM87" s="441"/>
      <c r="BN87" s="441"/>
      <c r="BO87" s="663"/>
      <c r="BP87" s="663"/>
      <c r="BQ87" s="663"/>
      <c r="BR87" s="663"/>
      <c r="BS87" s="663"/>
      <c r="BT87" s="663"/>
      <c r="BU87" s="663"/>
      <c r="BV87" s="663"/>
      <c r="BW87" s="441"/>
      <c r="BX87" s="695"/>
      <c r="BY87" s="696"/>
      <c r="BZ87" s="499"/>
      <c r="CA87" s="192">
        <v>1</v>
      </c>
      <c r="CB87" s="177" t="s">
        <v>387</v>
      </c>
      <c r="CC87" s="178" t="str">
        <f t="shared" si="54"/>
        <v/>
      </c>
      <c r="CD87" s="176" t="str">
        <f t="shared" si="107"/>
        <v/>
      </c>
      <c r="CE87" s="179"/>
      <c r="CF87" s="106" t="str">
        <f t="shared" si="108"/>
        <v/>
      </c>
      <c r="CG87" s="75" t="s">
        <v>387</v>
      </c>
      <c r="CH87" s="180" t="str">
        <f t="shared" si="109"/>
        <v/>
      </c>
      <c r="CI87" s="75">
        <v>1</v>
      </c>
      <c r="CJ87" s="181" t="str">
        <f t="shared" si="115"/>
        <v/>
      </c>
      <c r="CK87" s="107" t="e">
        <v>#N/A</v>
      </c>
      <c r="CL87" s="75" t="e">
        <v>#N/A</v>
      </c>
      <c r="CM87" s="180" t="e">
        <f t="shared" si="116"/>
        <v>#N/A</v>
      </c>
      <c r="CN87" s="75">
        <v>1</v>
      </c>
      <c r="CO87" s="181" t="e">
        <f t="shared" si="117"/>
        <v>#N/A</v>
      </c>
      <c r="CP87" s="107" t="e">
        <v>#N/A</v>
      </c>
      <c r="CQ87" s="75" t="e">
        <v>#N/A</v>
      </c>
      <c r="CR87" s="180" t="e">
        <f t="shared" si="110"/>
        <v>#N/A</v>
      </c>
      <c r="CS87" s="75">
        <v>1</v>
      </c>
      <c r="CT87" s="181" t="e">
        <f t="shared" si="55"/>
        <v>#N/A</v>
      </c>
      <c r="CU87" s="107" t="e">
        <v>#N/A</v>
      </c>
      <c r="CV87" s="75" t="e">
        <v>#N/A</v>
      </c>
      <c r="CW87" s="180" t="e">
        <f t="shared" si="118"/>
        <v>#N/A</v>
      </c>
      <c r="CX87" s="75">
        <v>1</v>
      </c>
      <c r="CY87" s="182" t="e">
        <f t="shared" si="119"/>
        <v>#N/A</v>
      </c>
      <c r="CZ87" s="109" t="str">
        <f t="shared" si="111"/>
        <v/>
      </c>
      <c r="DA87" s="76" t="str">
        <f t="shared" si="113"/>
        <v/>
      </c>
      <c r="DB87" s="82">
        <v>1</v>
      </c>
      <c r="DC87" s="183" t="str">
        <f t="shared" si="112"/>
        <v/>
      </c>
      <c r="DD87" s="85" t="s">
        <v>387</v>
      </c>
      <c r="DE87" s="184" t="str">
        <f t="shared" si="120"/>
        <v/>
      </c>
      <c r="DF87" s="77">
        <v>3</v>
      </c>
      <c r="DG87" s="185" t="str">
        <f t="shared" si="121"/>
        <v/>
      </c>
      <c r="DH87" s="78" t="str">
        <f t="shared" si="122"/>
        <v/>
      </c>
      <c r="DI87" s="75" t="s">
        <v>387</v>
      </c>
      <c r="DJ87" s="180" t="str">
        <f t="shared" si="123"/>
        <v/>
      </c>
      <c r="DK87" s="75">
        <v>1</v>
      </c>
      <c r="DL87" s="181" t="str">
        <f t="shared" si="124"/>
        <v/>
      </c>
      <c r="DM87" s="78" t="str">
        <f t="shared" si="125"/>
        <v/>
      </c>
      <c r="DN87" s="75" t="s">
        <v>387</v>
      </c>
      <c r="DO87" s="180" t="str">
        <f t="shared" si="126"/>
        <v/>
      </c>
      <c r="DP87" s="75">
        <v>1</v>
      </c>
      <c r="DQ87" s="181" t="str">
        <f t="shared" si="127"/>
        <v/>
      </c>
      <c r="DR87" s="78" t="str">
        <f t="shared" si="128"/>
        <v/>
      </c>
      <c r="DS87" s="75" t="s">
        <v>387</v>
      </c>
      <c r="DT87" s="180" t="str">
        <f t="shared" si="129"/>
        <v/>
      </c>
      <c r="DU87" s="75">
        <v>1</v>
      </c>
      <c r="DV87" s="154" t="str">
        <f t="shared" si="130"/>
        <v/>
      </c>
      <c r="DW87" s="506"/>
      <c r="DX87" s="812"/>
      <c r="DY87" s="808"/>
      <c r="DZ87" s="808"/>
      <c r="EA87" s="808"/>
      <c r="EB87" s="854"/>
      <c r="EC87" s="787"/>
      <c r="ED87" s="788"/>
      <c r="EE87" s="788"/>
      <c r="EF87" s="788"/>
      <c r="EG87" s="789"/>
      <c r="EH87" s="787"/>
      <c r="EI87" s="788"/>
      <c r="EJ87" s="788"/>
      <c r="EK87" s="788"/>
      <c r="EL87" s="789"/>
      <c r="EM87" s="787"/>
      <c r="EN87" s="788"/>
      <c r="EO87" s="788"/>
      <c r="EP87" s="788"/>
      <c r="EQ87" s="789"/>
      <c r="ER87" s="787"/>
      <c r="ES87" s="788"/>
      <c r="ET87" s="788"/>
      <c r="EU87" s="788"/>
      <c r="EV87" s="789"/>
      <c r="EW87" s="787"/>
      <c r="EX87" s="788"/>
      <c r="EY87" s="788"/>
      <c r="EZ87" s="663"/>
      <c r="FA87" s="794" t="s">
        <v>627</v>
      </c>
      <c r="FB87" s="888" t="s">
        <v>627</v>
      </c>
      <c r="FC87" s="788"/>
      <c r="FD87" s="788"/>
      <c r="FE87" s="788"/>
      <c r="FF87" s="789"/>
      <c r="FG87" s="867"/>
      <c r="FH87" s="788"/>
      <c r="FI87" s="788"/>
      <c r="FJ87" s="788"/>
      <c r="FK87" s="915"/>
      <c r="FL87" s="210"/>
      <c r="FM87" s="688">
        <v>1</v>
      </c>
      <c r="FN87" s="688">
        <v>1</v>
      </c>
      <c r="FO87" s="688">
        <v>1</v>
      </c>
      <c r="FP87" s="43"/>
      <c r="FQ87" s="43"/>
    </row>
    <row r="88" spans="1:173" s="13" customFormat="1" ht="22.5" customHeight="1" outlineLevel="1">
      <c r="A88" s="1032">
        <v>81</v>
      </c>
      <c r="B88" s="166"/>
      <c r="C88" s="494"/>
      <c r="D88" s="664" t="s">
        <v>521</v>
      </c>
      <c r="E88" s="688" t="s">
        <v>316</v>
      </c>
      <c r="F88" s="663" t="s">
        <v>363</v>
      </c>
      <c r="G88" s="167"/>
      <c r="H88" s="165"/>
      <c r="I88" s="662">
        <v>1985</v>
      </c>
      <c r="J88" s="167" t="str">
        <f t="shared" si="114"/>
        <v>昭60</v>
      </c>
      <c r="K88" s="665">
        <f t="shared" si="106"/>
        <v>35</v>
      </c>
      <c r="L88" s="998">
        <v>1205.6400000000001</v>
      </c>
      <c r="M88" s="693" t="s">
        <v>68</v>
      </c>
      <c r="N88" s="68"/>
      <c r="O88" s="168"/>
      <c r="P88" s="168"/>
      <c r="Q88" s="169"/>
      <c r="R88" s="461" t="e">
        <f t="shared" si="131"/>
        <v>#DIV/0!</v>
      </c>
      <c r="S88" s="461" t="e">
        <f t="shared" si="132"/>
        <v>#DIV/0!</v>
      </c>
      <c r="T88" s="462" t="e">
        <f t="shared" si="133"/>
        <v>#DIV/0!</v>
      </c>
      <c r="U88" s="68"/>
      <c r="V88" s="68"/>
      <c r="W88" s="68"/>
      <c r="X88" s="68"/>
      <c r="Y88" s="68"/>
      <c r="Z88" s="79" t="str">
        <f t="shared" si="134"/>
        <v>3: 1,000㎡以上</v>
      </c>
      <c r="AA88" s="69"/>
      <c r="AB88" s="69" t="str">
        <f t="shared" si="135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136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137"/>
        <v>30</v>
      </c>
      <c r="AZ88" s="68"/>
      <c r="BA88" s="68">
        <f t="shared" si="138"/>
        <v>30</v>
      </c>
      <c r="BB88" s="69" t="e">
        <f>#REF!/10</f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139"/>
        <v/>
      </c>
      <c r="BK88" s="663" t="s">
        <v>68</v>
      </c>
      <c r="BL88" s="663">
        <v>4</v>
      </c>
      <c r="BM88" s="441"/>
      <c r="BN88" s="441"/>
      <c r="BO88" s="663"/>
      <c r="BP88" s="663"/>
      <c r="BQ88" s="663"/>
      <c r="BR88" s="663"/>
      <c r="BS88" s="663"/>
      <c r="BT88" s="663"/>
      <c r="BU88" s="663"/>
      <c r="BV88" s="663"/>
      <c r="BW88" s="441"/>
      <c r="BX88" s="695"/>
      <c r="BY88" s="696"/>
      <c r="BZ88" s="499"/>
      <c r="CA88" s="192">
        <v>1</v>
      </c>
      <c r="CB88" s="177" t="s">
        <v>387</v>
      </c>
      <c r="CC88" s="178" t="str">
        <f t="shared" si="54"/>
        <v/>
      </c>
      <c r="CD88" s="176" t="str">
        <f t="shared" si="107"/>
        <v/>
      </c>
      <c r="CE88" s="179"/>
      <c r="CF88" s="106" t="str">
        <f t="shared" si="108"/>
        <v/>
      </c>
      <c r="CG88" s="75" t="s">
        <v>387</v>
      </c>
      <c r="CH88" s="180" t="str">
        <f t="shared" si="109"/>
        <v/>
      </c>
      <c r="CI88" s="75">
        <v>1</v>
      </c>
      <c r="CJ88" s="181" t="str">
        <f t="shared" si="115"/>
        <v/>
      </c>
      <c r="CK88" s="107" t="e">
        <v>#N/A</v>
      </c>
      <c r="CL88" s="75" t="e">
        <v>#N/A</v>
      </c>
      <c r="CM88" s="180" t="e">
        <f t="shared" si="116"/>
        <v>#N/A</v>
      </c>
      <c r="CN88" s="75">
        <v>1</v>
      </c>
      <c r="CO88" s="181" t="e">
        <f t="shared" si="117"/>
        <v>#N/A</v>
      </c>
      <c r="CP88" s="107" t="e">
        <v>#N/A</v>
      </c>
      <c r="CQ88" s="75" t="e">
        <v>#N/A</v>
      </c>
      <c r="CR88" s="180" t="e">
        <f t="shared" si="110"/>
        <v>#N/A</v>
      </c>
      <c r="CS88" s="75">
        <v>1</v>
      </c>
      <c r="CT88" s="181" t="e">
        <f t="shared" si="55"/>
        <v>#N/A</v>
      </c>
      <c r="CU88" s="107" t="e">
        <v>#N/A</v>
      </c>
      <c r="CV88" s="75" t="e">
        <v>#N/A</v>
      </c>
      <c r="CW88" s="180" t="e">
        <f t="shared" si="118"/>
        <v>#N/A</v>
      </c>
      <c r="CX88" s="75">
        <v>1</v>
      </c>
      <c r="CY88" s="182" t="e">
        <f t="shared" si="119"/>
        <v>#N/A</v>
      </c>
      <c r="CZ88" s="109" t="str">
        <f t="shared" si="111"/>
        <v/>
      </c>
      <c r="DA88" s="76" t="str">
        <f t="shared" si="113"/>
        <v/>
      </c>
      <c r="DB88" s="82">
        <v>1</v>
      </c>
      <c r="DC88" s="183" t="str">
        <f t="shared" si="112"/>
        <v/>
      </c>
      <c r="DD88" s="85" t="s">
        <v>387</v>
      </c>
      <c r="DE88" s="184" t="str">
        <f t="shared" si="120"/>
        <v/>
      </c>
      <c r="DF88" s="77">
        <v>3</v>
      </c>
      <c r="DG88" s="185" t="str">
        <f t="shared" si="121"/>
        <v/>
      </c>
      <c r="DH88" s="78" t="str">
        <f t="shared" si="122"/>
        <v/>
      </c>
      <c r="DI88" s="75" t="s">
        <v>387</v>
      </c>
      <c r="DJ88" s="180" t="str">
        <f t="shared" si="123"/>
        <v/>
      </c>
      <c r="DK88" s="75">
        <v>1</v>
      </c>
      <c r="DL88" s="181" t="str">
        <f t="shared" si="124"/>
        <v/>
      </c>
      <c r="DM88" s="78" t="str">
        <f t="shared" si="125"/>
        <v/>
      </c>
      <c r="DN88" s="75" t="s">
        <v>387</v>
      </c>
      <c r="DO88" s="180" t="str">
        <f t="shared" si="126"/>
        <v/>
      </c>
      <c r="DP88" s="75">
        <v>1</v>
      </c>
      <c r="DQ88" s="181" t="str">
        <f t="shared" si="127"/>
        <v/>
      </c>
      <c r="DR88" s="78" t="str">
        <f t="shared" si="128"/>
        <v/>
      </c>
      <c r="DS88" s="75" t="s">
        <v>387</v>
      </c>
      <c r="DT88" s="180" t="str">
        <f t="shared" si="129"/>
        <v/>
      </c>
      <c r="DU88" s="75">
        <v>1</v>
      </c>
      <c r="DV88" s="154" t="str">
        <f t="shared" si="130"/>
        <v/>
      </c>
      <c r="DW88" s="506"/>
      <c r="DX88" s="824" t="s">
        <v>626</v>
      </c>
      <c r="DY88" s="808"/>
      <c r="DZ88" s="808"/>
      <c r="EA88" s="758" t="s">
        <v>626</v>
      </c>
      <c r="EB88" s="854"/>
      <c r="EC88" s="787"/>
      <c r="ED88" s="788"/>
      <c r="EE88" s="788"/>
      <c r="EF88" s="788"/>
      <c r="EG88" s="789"/>
      <c r="EH88" s="787"/>
      <c r="EI88" s="788"/>
      <c r="EJ88" s="788"/>
      <c r="EK88" s="788"/>
      <c r="EL88" s="789"/>
      <c r="EM88" s="787"/>
      <c r="EN88" s="788"/>
      <c r="EO88" s="788"/>
      <c r="EP88" s="788"/>
      <c r="EQ88" s="789"/>
      <c r="ER88" s="787"/>
      <c r="ES88" s="788"/>
      <c r="ET88" s="788"/>
      <c r="EU88" s="788"/>
      <c r="EV88" s="789"/>
      <c r="EW88" s="787"/>
      <c r="EX88" s="788"/>
      <c r="EY88" s="788"/>
      <c r="EZ88" s="788"/>
      <c r="FA88" s="789"/>
      <c r="FB88" s="787"/>
      <c r="FC88" s="788"/>
      <c r="FD88" s="788"/>
      <c r="FE88" s="788"/>
      <c r="FF88" s="789"/>
      <c r="FG88" s="867"/>
      <c r="FH88" s="788"/>
      <c r="FI88" s="799" t="s">
        <v>627</v>
      </c>
      <c r="FJ88" s="799" t="s">
        <v>627</v>
      </c>
      <c r="FK88" s="915"/>
      <c r="FL88" s="210"/>
      <c r="FM88" s="688">
        <v>1</v>
      </c>
      <c r="FN88" s="688">
        <v>1</v>
      </c>
      <c r="FO88" s="688">
        <v>1</v>
      </c>
      <c r="FP88" s="43"/>
      <c r="FQ88" s="43"/>
    </row>
    <row r="89" spans="1:173" s="13" customFormat="1" ht="22.5" customHeight="1" outlineLevel="1">
      <c r="A89" s="1032">
        <v>82</v>
      </c>
      <c r="B89" s="166"/>
      <c r="C89" s="494"/>
      <c r="D89" s="664" t="s">
        <v>471</v>
      </c>
      <c r="E89" s="688" t="s">
        <v>321</v>
      </c>
      <c r="F89" s="663" t="s">
        <v>363</v>
      </c>
      <c r="G89" s="167"/>
      <c r="H89" s="165"/>
      <c r="I89" s="662">
        <v>1995</v>
      </c>
      <c r="J89" s="167" t="str">
        <f t="shared" si="114"/>
        <v>平7</v>
      </c>
      <c r="K89" s="665"/>
      <c r="L89" s="998">
        <v>2749.98</v>
      </c>
      <c r="M89" s="693" t="s">
        <v>68</v>
      </c>
      <c r="N89" s="68"/>
      <c r="O89" s="168"/>
      <c r="P89" s="168"/>
      <c r="Q89" s="169"/>
      <c r="R89" s="461" t="e">
        <f t="shared" si="131"/>
        <v>#DIV/0!</v>
      </c>
      <c r="S89" s="461" t="e">
        <f t="shared" si="132"/>
        <v>#DIV/0!</v>
      </c>
      <c r="T89" s="462" t="e">
        <f t="shared" si="133"/>
        <v>#DIV/0!</v>
      </c>
      <c r="U89" s="68"/>
      <c r="V89" s="68"/>
      <c r="W89" s="68"/>
      <c r="X89" s="68"/>
      <c r="Y89" s="68"/>
      <c r="Z89" s="79" t="str">
        <f t="shared" si="134"/>
        <v>3: 1,000㎡以上</v>
      </c>
      <c r="AA89" s="69"/>
      <c r="AB89" s="69" t="str">
        <f t="shared" si="135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136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137"/>
        <v>20</v>
      </c>
      <c r="AZ89" s="68"/>
      <c r="BA89" s="68">
        <f t="shared" si="138"/>
        <v>20</v>
      </c>
      <c r="BB89" s="69" t="e">
        <f>#REF!/10</f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139"/>
        <v/>
      </c>
      <c r="BK89" s="663" t="s">
        <v>68</v>
      </c>
      <c r="BL89" s="663">
        <v>3</v>
      </c>
      <c r="BM89" s="441"/>
      <c r="BN89" s="441"/>
      <c r="BO89" s="663"/>
      <c r="BP89" s="663"/>
      <c r="BQ89" s="663"/>
      <c r="BR89" s="663"/>
      <c r="BS89" s="663"/>
      <c r="BT89" s="663"/>
      <c r="BU89" s="663"/>
      <c r="BV89" s="663"/>
      <c r="BW89" s="441"/>
      <c r="BX89" s="695"/>
      <c r="BY89" s="696"/>
      <c r="BZ89" s="499"/>
      <c r="CA89" s="192">
        <v>1</v>
      </c>
      <c r="CB89" s="177" t="s">
        <v>387</v>
      </c>
      <c r="CC89" s="178" t="str">
        <f t="shared" si="54"/>
        <v/>
      </c>
      <c r="CD89" s="176" t="str">
        <f t="shared" si="107"/>
        <v/>
      </c>
      <c r="CE89" s="179"/>
      <c r="CF89" s="106" t="str">
        <f t="shared" si="108"/>
        <v/>
      </c>
      <c r="CG89" s="75" t="s">
        <v>387</v>
      </c>
      <c r="CH89" s="180" t="str">
        <f t="shared" si="109"/>
        <v/>
      </c>
      <c r="CI89" s="75">
        <v>1</v>
      </c>
      <c r="CJ89" s="181" t="str">
        <f t="shared" si="115"/>
        <v/>
      </c>
      <c r="CK89" s="107" t="e">
        <v>#N/A</v>
      </c>
      <c r="CL89" s="75" t="e">
        <v>#N/A</v>
      </c>
      <c r="CM89" s="180" t="e">
        <f t="shared" si="116"/>
        <v>#N/A</v>
      </c>
      <c r="CN89" s="75">
        <v>1</v>
      </c>
      <c r="CO89" s="181" t="e">
        <f t="shared" si="117"/>
        <v>#N/A</v>
      </c>
      <c r="CP89" s="107" t="e">
        <v>#N/A</v>
      </c>
      <c r="CQ89" s="75" t="e">
        <v>#N/A</v>
      </c>
      <c r="CR89" s="180" t="e">
        <f t="shared" si="110"/>
        <v>#N/A</v>
      </c>
      <c r="CS89" s="75">
        <v>1</v>
      </c>
      <c r="CT89" s="181" t="e">
        <f t="shared" si="55"/>
        <v>#N/A</v>
      </c>
      <c r="CU89" s="107" t="e">
        <v>#N/A</v>
      </c>
      <c r="CV89" s="75" t="e">
        <v>#N/A</v>
      </c>
      <c r="CW89" s="180" t="e">
        <f t="shared" si="118"/>
        <v>#N/A</v>
      </c>
      <c r="CX89" s="75">
        <v>1</v>
      </c>
      <c r="CY89" s="182" t="e">
        <f t="shared" si="119"/>
        <v>#N/A</v>
      </c>
      <c r="CZ89" s="109" t="str">
        <f t="shared" si="111"/>
        <v/>
      </c>
      <c r="DA89" s="76" t="str">
        <f t="shared" si="113"/>
        <v/>
      </c>
      <c r="DB89" s="82">
        <v>1</v>
      </c>
      <c r="DC89" s="183" t="str">
        <f t="shared" si="112"/>
        <v/>
      </c>
      <c r="DD89" s="85" t="s">
        <v>387</v>
      </c>
      <c r="DE89" s="184" t="str">
        <f t="shared" si="120"/>
        <v/>
      </c>
      <c r="DF89" s="77">
        <v>3</v>
      </c>
      <c r="DG89" s="185" t="str">
        <f t="shared" si="121"/>
        <v/>
      </c>
      <c r="DH89" s="78" t="str">
        <f t="shared" si="122"/>
        <v/>
      </c>
      <c r="DI89" s="75" t="s">
        <v>387</v>
      </c>
      <c r="DJ89" s="180" t="str">
        <f t="shared" si="123"/>
        <v/>
      </c>
      <c r="DK89" s="75">
        <v>1</v>
      </c>
      <c r="DL89" s="181" t="str">
        <f t="shared" si="124"/>
        <v/>
      </c>
      <c r="DM89" s="78" t="str">
        <f t="shared" si="125"/>
        <v/>
      </c>
      <c r="DN89" s="75" t="s">
        <v>387</v>
      </c>
      <c r="DO89" s="180" t="str">
        <f t="shared" si="126"/>
        <v/>
      </c>
      <c r="DP89" s="75">
        <v>1</v>
      </c>
      <c r="DQ89" s="181" t="str">
        <f t="shared" si="127"/>
        <v/>
      </c>
      <c r="DR89" s="78" t="str">
        <f t="shared" si="128"/>
        <v/>
      </c>
      <c r="DS89" s="75" t="s">
        <v>387</v>
      </c>
      <c r="DT89" s="180" t="str">
        <f t="shared" si="129"/>
        <v/>
      </c>
      <c r="DU89" s="75">
        <v>1</v>
      </c>
      <c r="DV89" s="154" t="str">
        <f t="shared" si="130"/>
        <v/>
      </c>
      <c r="DW89" s="506"/>
      <c r="DX89" s="812"/>
      <c r="DY89" s="808"/>
      <c r="DZ89" s="808"/>
      <c r="EA89" s="816"/>
      <c r="EB89" s="846" t="s">
        <v>626</v>
      </c>
      <c r="EC89" s="784" t="s">
        <v>626</v>
      </c>
      <c r="ED89" s="758" t="s">
        <v>626</v>
      </c>
      <c r="EE89" s="757" t="s">
        <v>626</v>
      </c>
      <c r="EF89" s="757" t="s">
        <v>626</v>
      </c>
      <c r="EG89" s="780" t="s">
        <v>626</v>
      </c>
      <c r="EH89" s="787"/>
      <c r="EI89" s="788"/>
      <c r="EJ89" s="788"/>
      <c r="EK89" s="788"/>
      <c r="EL89" s="789"/>
      <c r="EM89" s="787"/>
      <c r="EN89" s="788"/>
      <c r="EO89" s="788"/>
      <c r="EP89" s="788"/>
      <c r="EQ89" s="789"/>
      <c r="ER89" s="787"/>
      <c r="ES89" s="788"/>
      <c r="ET89" s="788"/>
      <c r="EU89" s="788"/>
      <c r="EV89" s="789"/>
      <c r="EW89" s="787"/>
      <c r="EX89" s="788"/>
      <c r="EY89" s="788"/>
      <c r="EZ89" s="788"/>
      <c r="FA89" s="789"/>
      <c r="FB89" s="787"/>
      <c r="FC89" s="788"/>
      <c r="FD89" s="788"/>
      <c r="FE89" s="788"/>
      <c r="FF89" s="789"/>
      <c r="FG89" s="867"/>
      <c r="FH89" s="788"/>
      <c r="FI89" s="788"/>
      <c r="FJ89" s="788"/>
      <c r="FK89" s="915"/>
      <c r="FL89" s="210"/>
      <c r="FM89" s="688">
        <v>1</v>
      </c>
      <c r="FN89" s="688">
        <v>1</v>
      </c>
      <c r="FO89" s="688">
        <v>1</v>
      </c>
      <c r="FP89" s="43"/>
      <c r="FQ89" s="43"/>
    </row>
    <row r="90" spans="1:173" s="13" customFormat="1" ht="22.5" customHeight="1" outlineLevel="1">
      <c r="A90" s="1032">
        <v>83</v>
      </c>
      <c r="B90" s="166"/>
      <c r="C90" s="494"/>
      <c r="D90" s="664" t="s">
        <v>471</v>
      </c>
      <c r="E90" s="688" t="s">
        <v>322</v>
      </c>
      <c r="F90" s="663" t="s">
        <v>363</v>
      </c>
      <c r="G90" s="167"/>
      <c r="H90" s="165"/>
      <c r="I90" s="662">
        <v>1988</v>
      </c>
      <c r="J90" s="167" t="str">
        <f t="shared" si="114"/>
        <v>昭63</v>
      </c>
      <c r="K90" s="665">
        <f t="shared" ref="K90:K129" si="140">2020-I90</f>
        <v>32</v>
      </c>
      <c r="L90" s="998">
        <v>7700.89</v>
      </c>
      <c r="M90" s="693" t="s">
        <v>68</v>
      </c>
      <c r="N90" s="68"/>
      <c r="O90" s="168"/>
      <c r="P90" s="168"/>
      <c r="Q90" s="169"/>
      <c r="R90" s="461" t="e">
        <f t="shared" si="131"/>
        <v>#DIV/0!</v>
      </c>
      <c r="S90" s="461" t="e">
        <f t="shared" si="132"/>
        <v>#DIV/0!</v>
      </c>
      <c r="T90" s="462" t="e">
        <f t="shared" si="133"/>
        <v>#DIV/0!</v>
      </c>
      <c r="U90" s="68"/>
      <c r="V90" s="68"/>
      <c r="W90" s="68"/>
      <c r="X90" s="68"/>
      <c r="Y90" s="68"/>
      <c r="Z90" s="79" t="str">
        <f t="shared" si="134"/>
        <v>1: 5,000㎡以上</v>
      </c>
      <c r="AA90" s="69"/>
      <c r="AB90" s="69" t="str">
        <f t="shared" si="135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136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137"/>
        <v>27</v>
      </c>
      <c r="AZ90" s="68"/>
      <c r="BA90" s="68">
        <f t="shared" si="138"/>
        <v>27</v>
      </c>
      <c r="BB90" s="69" t="e">
        <f>#REF!/10</f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139"/>
        <v/>
      </c>
      <c r="BK90" s="663" t="s">
        <v>68</v>
      </c>
      <c r="BL90" s="663">
        <v>4</v>
      </c>
      <c r="BM90" s="441"/>
      <c r="BN90" s="441"/>
      <c r="BO90" s="663"/>
      <c r="BP90" s="663"/>
      <c r="BQ90" s="663"/>
      <c r="BR90" s="663"/>
      <c r="BS90" s="663"/>
      <c r="BT90" s="663"/>
      <c r="BU90" s="663"/>
      <c r="BV90" s="663"/>
      <c r="BW90" s="441"/>
      <c r="BX90" s="695"/>
      <c r="BY90" s="696"/>
      <c r="BZ90" s="499"/>
      <c r="CA90" s="192">
        <v>1</v>
      </c>
      <c r="CB90" s="177" t="s">
        <v>387</v>
      </c>
      <c r="CC90" s="178" t="str">
        <f t="shared" si="54"/>
        <v/>
      </c>
      <c r="CD90" s="176" t="str">
        <f t="shared" si="107"/>
        <v/>
      </c>
      <c r="CE90" s="179"/>
      <c r="CF90" s="106" t="str">
        <f t="shared" si="108"/>
        <v/>
      </c>
      <c r="CG90" s="75" t="s">
        <v>387</v>
      </c>
      <c r="CH90" s="180" t="str">
        <f t="shared" si="109"/>
        <v/>
      </c>
      <c r="CI90" s="75">
        <v>1</v>
      </c>
      <c r="CJ90" s="181" t="str">
        <f t="shared" si="115"/>
        <v/>
      </c>
      <c r="CK90" s="107" t="e">
        <v>#N/A</v>
      </c>
      <c r="CL90" s="75" t="e">
        <v>#N/A</v>
      </c>
      <c r="CM90" s="180" t="e">
        <f t="shared" si="116"/>
        <v>#N/A</v>
      </c>
      <c r="CN90" s="75">
        <v>1</v>
      </c>
      <c r="CO90" s="181" t="e">
        <f t="shared" si="117"/>
        <v>#N/A</v>
      </c>
      <c r="CP90" s="107" t="e">
        <v>#N/A</v>
      </c>
      <c r="CQ90" s="75" t="e">
        <v>#N/A</v>
      </c>
      <c r="CR90" s="180" t="e">
        <f t="shared" si="110"/>
        <v>#N/A</v>
      </c>
      <c r="CS90" s="75">
        <v>1</v>
      </c>
      <c r="CT90" s="181" t="e">
        <f t="shared" si="55"/>
        <v>#N/A</v>
      </c>
      <c r="CU90" s="107" t="e">
        <v>#N/A</v>
      </c>
      <c r="CV90" s="75" t="e">
        <v>#N/A</v>
      </c>
      <c r="CW90" s="180" t="e">
        <f t="shared" si="118"/>
        <v>#N/A</v>
      </c>
      <c r="CX90" s="75">
        <v>1</v>
      </c>
      <c r="CY90" s="182" t="e">
        <f t="shared" si="119"/>
        <v>#N/A</v>
      </c>
      <c r="CZ90" s="109" t="str">
        <f t="shared" si="111"/>
        <v/>
      </c>
      <c r="DA90" s="76" t="str">
        <f t="shared" si="113"/>
        <v/>
      </c>
      <c r="DB90" s="82">
        <v>1</v>
      </c>
      <c r="DC90" s="183" t="str">
        <f t="shared" si="112"/>
        <v/>
      </c>
      <c r="DD90" s="85" t="s">
        <v>387</v>
      </c>
      <c r="DE90" s="184" t="str">
        <f t="shared" si="120"/>
        <v/>
      </c>
      <c r="DF90" s="77">
        <v>3</v>
      </c>
      <c r="DG90" s="185" t="str">
        <f t="shared" si="121"/>
        <v/>
      </c>
      <c r="DH90" s="78" t="str">
        <f t="shared" si="122"/>
        <v/>
      </c>
      <c r="DI90" s="75" t="s">
        <v>387</v>
      </c>
      <c r="DJ90" s="180" t="str">
        <f t="shared" si="123"/>
        <v/>
      </c>
      <c r="DK90" s="75">
        <v>1</v>
      </c>
      <c r="DL90" s="181" t="str">
        <f t="shared" si="124"/>
        <v/>
      </c>
      <c r="DM90" s="78" t="str">
        <f t="shared" si="125"/>
        <v/>
      </c>
      <c r="DN90" s="75" t="s">
        <v>387</v>
      </c>
      <c r="DO90" s="180" t="str">
        <f t="shared" si="126"/>
        <v/>
      </c>
      <c r="DP90" s="75">
        <v>1</v>
      </c>
      <c r="DQ90" s="181" t="str">
        <f t="shared" si="127"/>
        <v/>
      </c>
      <c r="DR90" s="78" t="str">
        <f t="shared" si="128"/>
        <v/>
      </c>
      <c r="DS90" s="75" t="s">
        <v>387</v>
      </c>
      <c r="DT90" s="180" t="str">
        <f t="shared" si="129"/>
        <v/>
      </c>
      <c r="DU90" s="75">
        <v>1</v>
      </c>
      <c r="DV90" s="154" t="str">
        <f t="shared" si="130"/>
        <v/>
      </c>
      <c r="DW90" s="506"/>
      <c r="DX90" s="812"/>
      <c r="DY90" s="808"/>
      <c r="DZ90" s="816"/>
      <c r="EA90" s="758" t="s">
        <v>626</v>
      </c>
      <c r="EB90" s="846" t="s">
        <v>626</v>
      </c>
      <c r="EC90" s="784" t="s">
        <v>626</v>
      </c>
      <c r="ED90" s="758" t="s">
        <v>626</v>
      </c>
      <c r="EE90" s="757" t="s">
        <v>626</v>
      </c>
      <c r="EF90" s="757" t="s">
        <v>626</v>
      </c>
      <c r="EG90" s="790"/>
      <c r="EH90" s="791"/>
      <c r="EI90" s="792"/>
      <c r="EJ90" s="788"/>
      <c r="EK90" s="788"/>
      <c r="EL90" s="789"/>
      <c r="EM90" s="787"/>
      <c r="EN90" s="788"/>
      <c r="EO90" s="788"/>
      <c r="EP90" s="788"/>
      <c r="EQ90" s="789"/>
      <c r="ER90" s="787"/>
      <c r="ES90" s="788"/>
      <c r="ET90" s="788"/>
      <c r="EU90" s="788"/>
      <c r="EV90" s="789"/>
      <c r="EW90" s="787"/>
      <c r="EX90" s="788"/>
      <c r="EY90" s="788"/>
      <c r="EZ90" s="788"/>
      <c r="FA90" s="789"/>
      <c r="FB90" s="787"/>
      <c r="FC90" s="788"/>
      <c r="FD90" s="788"/>
      <c r="FE90" s="788"/>
      <c r="FF90" s="789"/>
      <c r="FG90" s="867"/>
      <c r="FH90" s="788"/>
      <c r="FI90" s="788"/>
      <c r="FJ90" s="788"/>
      <c r="FK90" s="916" t="s">
        <v>626</v>
      </c>
      <c r="FL90" s="210"/>
      <c r="FM90" s="688">
        <v>1</v>
      </c>
      <c r="FN90" s="688">
        <v>1</v>
      </c>
      <c r="FO90" s="688">
        <v>1</v>
      </c>
      <c r="FP90" s="43"/>
      <c r="FQ90" s="43"/>
    </row>
    <row r="91" spans="1:173" s="13" customFormat="1" ht="22.5" customHeight="1" outlineLevel="1">
      <c r="A91" s="1032">
        <v>84</v>
      </c>
      <c r="B91" s="166"/>
      <c r="C91" s="494"/>
      <c r="D91" s="664" t="s">
        <v>471</v>
      </c>
      <c r="E91" s="688" t="s">
        <v>323</v>
      </c>
      <c r="F91" s="663" t="s">
        <v>363</v>
      </c>
      <c r="G91" s="167"/>
      <c r="H91" s="165"/>
      <c r="I91" s="662">
        <v>1974</v>
      </c>
      <c r="J91" s="167" t="str">
        <f t="shared" si="114"/>
        <v>昭49</v>
      </c>
      <c r="K91" s="665">
        <f t="shared" si="140"/>
        <v>46</v>
      </c>
      <c r="L91" s="998">
        <v>15680.62</v>
      </c>
      <c r="M91" s="693" t="s">
        <v>68</v>
      </c>
      <c r="N91" s="68"/>
      <c r="O91" s="168"/>
      <c r="P91" s="168"/>
      <c r="Q91" s="169"/>
      <c r="R91" s="461" t="e">
        <f t="shared" si="131"/>
        <v>#DIV/0!</v>
      </c>
      <c r="S91" s="461" t="e">
        <f t="shared" si="132"/>
        <v>#DIV/0!</v>
      </c>
      <c r="T91" s="462" t="e">
        <f t="shared" si="133"/>
        <v>#DIV/0!</v>
      </c>
      <c r="U91" s="68"/>
      <c r="V91" s="68"/>
      <c r="W91" s="68"/>
      <c r="X91" s="68"/>
      <c r="Y91" s="68"/>
      <c r="Z91" s="79" t="str">
        <f t="shared" si="134"/>
        <v>1: 5,000㎡以上</v>
      </c>
      <c r="AA91" s="69"/>
      <c r="AB91" s="69" t="str">
        <f t="shared" si="135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136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137"/>
        <v>41</v>
      </c>
      <c r="AZ91" s="68"/>
      <c r="BA91" s="68">
        <f t="shared" si="138"/>
        <v>41</v>
      </c>
      <c r="BB91" s="69" t="e">
        <f>#REF!/10</f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139"/>
        <v/>
      </c>
      <c r="BK91" s="663" t="s">
        <v>68</v>
      </c>
      <c r="BL91" s="663">
        <v>4</v>
      </c>
      <c r="BM91" s="441"/>
      <c r="BN91" s="441"/>
      <c r="BO91" s="663"/>
      <c r="BP91" s="663"/>
      <c r="BQ91" s="663"/>
      <c r="BR91" s="663"/>
      <c r="BS91" s="663"/>
      <c r="BT91" s="663"/>
      <c r="BU91" s="663"/>
      <c r="BV91" s="663"/>
      <c r="BW91" s="441"/>
      <c r="BX91" s="695"/>
      <c r="BY91" s="696"/>
      <c r="BZ91" s="499"/>
      <c r="CA91" s="192">
        <v>1</v>
      </c>
      <c r="CB91" s="177" t="s">
        <v>387</v>
      </c>
      <c r="CC91" s="178" t="str">
        <f t="shared" si="54"/>
        <v/>
      </c>
      <c r="CD91" s="176" t="str">
        <f t="shared" si="107"/>
        <v/>
      </c>
      <c r="CE91" s="179"/>
      <c r="CF91" s="106" t="str">
        <f t="shared" si="108"/>
        <v/>
      </c>
      <c r="CG91" s="75" t="s">
        <v>387</v>
      </c>
      <c r="CH91" s="180" t="str">
        <f t="shared" si="109"/>
        <v/>
      </c>
      <c r="CI91" s="75">
        <v>1</v>
      </c>
      <c r="CJ91" s="181" t="str">
        <f t="shared" si="115"/>
        <v/>
      </c>
      <c r="CK91" s="107" t="e">
        <v>#N/A</v>
      </c>
      <c r="CL91" s="75" t="e">
        <v>#N/A</v>
      </c>
      <c r="CM91" s="180" t="e">
        <f t="shared" si="116"/>
        <v>#N/A</v>
      </c>
      <c r="CN91" s="75">
        <v>1</v>
      </c>
      <c r="CO91" s="181" t="e">
        <f t="shared" si="117"/>
        <v>#N/A</v>
      </c>
      <c r="CP91" s="107" t="e">
        <v>#N/A</v>
      </c>
      <c r="CQ91" s="75" t="e">
        <v>#N/A</v>
      </c>
      <c r="CR91" s="180" t="e">
        <f t="shared" si="110"/>
        <v>#N/A</v>
      </c>
      <c r="CS91" s="75">
        <v>1</v>
      </c>
      <c r="CT91" s="181" t="e">
        <f t="shared" si="55"/>
        <v>#N/A</v>
      </c>
      <c r="CU91" s="107" t="e">
        <v>#N/A</v>
      </c>
      <c r="CV91" s="75" t="e">
        <v>#N/A</v>
      </c>
      <c r="CW91" s="180" t="e">
        <f t="shared" si="118"/>
        <v>#N/A</v>
      </c>
      <c r="CX91" s="75">
        <v>1</v>
      </c>
      <c r="CY91" s="182" t="e">
        <f t="shared" si="119"/>
        <v>#N/A</v>
      </c>
      <c r="CZ91" s="109" t="str">
        <f t="shared" si="111"/>
        <v/>
      </c>
      <c r="DA91" s="76" t="str">
        <f t="shared" si="113"/>
        <v/>
      </c>
      <c r="DB91" s="82">
        <v>1</v>
      </c>
      <c r="DC91" s="183" t="str">
        <f t="shared" si="112"/>
        <v/>
      </c>
      <c r="DD91" s="85" t="s">
        <v>387</v>
      </c>
      <c r="DE91" s="184" t="str">
        <f t="shared" si="120"/>
        <v/>
      </c>
      <c r="DF91" s="77">
        <v>3</v>
      </c>
      <c r="DG91" s="185" t="str">
        <f t="shared" si="121"/>
        <v/>
      </c>
      <c r="DH91" s="78" t="str">
        <f t="shared" si="122"/>
        <v/>
      </c>
      <c r="DI91" s="75" t="s">
        <v>387</v>
      </c>
      <c r="DJ91" s="180" t="str">
        <f t="shared" si="123"/>
        <v/>
      </c>
      <c r="DK91" s="75">
        <v>1</v>
      </c>
      <c r="DL91" s="181" t="str">
        <f t="shared" si="124"/>
        <v/>
      </c>
      <c r="DM91" s="78" t="str">
        <f t="shared" si="125"/>
        <v/>
      </c>
      <c r="DN91" s="75" t="s">
        <v>387</v>
      </c>
      <c r="DO91" s="180" t="str">
        <f t="shared" si="126"/>
        <v/>
      </c>
      <c r="DP91" s="75">
        <v>1</v>
      </c>
      <c r="DQ91" s="181" t="str">
        <f t="shared" si="127"/>
        <v/>
      </c>
      <c r="DR91" s="78" t="str">
        <f t="shared" si="128"/>
        <v/>
      </c>
      <c r="DS91" s="75" t="s">
        <v>387</v>
      </c>
      <c r="DT91" s="180" t="str">
        <f t="shared" si="129"/>
        <v/>
      </c>
      <c r="DU91" s="75">
        <v>1</v>
      </c>
      <c r="DV91" s="154" t="str">
        <f t="shared" si="130"/>
        <v/>
      </c>
      <c r="DW91" s="506"/>
      <c r="DX91" s="824" t="s">
        <v>626</v>
      </c>
      <c r="DY91" s="758" t="s">
        <v>626</v>
      </c>
      <c r="DZ91" s="758" t="s">
        <v>626</v>
      </c>
      <c r="EA91" s="816"/>
      <c r="EB91" s="854"/>
      <c r="EC91" s="787"/>
      <c r="ED91" s="788"/>
      <c r="EE91" s="788"/>
      <c r="EF91" s="788"/>
      <c r="EG91" s="789"/>
      <c r="EH91" s="787"/>
      <c r="EI91" s="788"/>
      <c r="EJ91" s="788"/>
      <c r="EK91" s="799" t="s">
        <v>627</v>
      </c>
      <c r="EL91" s="794" t="s">
        <v>627</v>
      </c>
      <c r="EM91" s="888" t="s">
        <v>627</v>
      </c>
      <c r="EN91" s="799" t="s">
        <v>627</v>
      </c>
      <c r="EO91" s="799" t="s">
        <v>627</v>
      </c>
      <c r="EP91" s="799" t="s">
        <v>627</v>
      </c>
      <c r="EQ91" s="794" t="s">
        <v>627</v>
      </c>
      <c r="ER91" s="888" t="s">
        <v>627</v>
      </c>
      <c r="ES91" s="799" t="s">
        <v>627</v>
      </c>
      <c r="ET91" s="799" t="s">
        <v>627</v>
      </c>
      <c r="EU91" s="799" t="s">
        <v>627</v>
      </c>
      <c r="EV91" s="794" t="s">
        <v>627</v>
      </c>
      <c r="EW91" s="888" t="s">
        <v>627</v>
      </c>
      <c r="EX91" s="799" t="s">
        <v>627</v>
      </c>
      <c r="EY91" s="799" t="s">
        <v>627</v>
      </c>
      <c r="EZ91" s="799" t="s">
        <v>627</v>
      </c>
      <c r="FA91" s="790"/>
      <c r="FB91" s="903"/>
      <c r="FC91" s="788"/>
      <c r="FD91" s="788"/>
      <c r="FE91" s="757" t="s">
        <v>626</v>
      </c>
      <c r="FF91" s="780" t="s">
        <v>626</v>
      </c>
      <c r="FG91" s="867"/>
      <c r="FH91" s="788"/>
      <c r="FI91" s="788"/>
      <c r="FJ91" s="788"/>
      <c r="FK91" s="915"/>
      <c r="FL91" s="210"/>
      <c r="FM91" s="688">
        <v>1</v>
      </c>
      <c r="FN91" s="688">
        <v>1</v>
      </c>
      <c r="FO91" s="688">
        <v>1</v>
      </c>
      <c r="FP91" s="43"/>
      <c r="FQ91" s="43"/>
    </row>
    <row r="92" spans="1:173" s="13" customFormat="1" ht="22.5" customHeight="1" outlineLevel="1">
      <c r="A92" s="1032">
        <v>85</v>
      </c>
      <c r="B92" s="166"/>
      <c r="C92" s="494"/>
      <c r="D92" s="664" t="s">
        <v>471</v>
      </c>
      <c r="E92" s="688" t="s">
        <v>324</v>
      </c>
      <c r="F92" s="663" t="s">
        <v>363</v>
      </c>
      <c r="G92" s="167"/>
      <c r="H92" s="165"/>
      <c r="I92" s="662">
        <v>1978</v>
      </c>
      <c r="J92" s="167" t="str">
        <f t="shared" si="114"/>
        <v>昭53</v>
      </c>
      <c r="K92" s="665">
        <f t="shared" si="140"/>
        <v>42</v>
      </c>
      <c r="L92" s="998">
        <v>2331.3000000000002</v>
      </c>
      <c r="M92" s="693" t="s">
        <v>614</v>
      </c>
      <c r="N92" s="68"/>
      <c r="O92" s="168"/>
      <c r="P92" s="168"/>
      <c r="Q92" s="169"/>
      <c r="R92" s="461" t="e">
        <f t="shared" si="131"/>
        <v>#DIV/0!</v>
      </c>
      <c r="S92" s="461" t="e">
        <f t="shared" si="132"/>
        <v>#DIV/0!</v>
      </c>
      <c r="T92" s="462" t="e">
        <f t="shared" si="133"/>
        <v>#DIV/0!</v>
      </c>
      <c r="U92" s="68"/>
      <c r="V92" s="68"/>
      <c r="W92" s="68"/>
      <c r="X92" s="68"/>
      <c r="Y92" s="68"/>
      <c r="Z92" s="79" t="str">
        <f t="shared" si="134"/>
        <v>3: 1,000㎡以上</v>
      </c>
      <c r="AA92" s="69"/>
      <c r="AB92" s="69" t="str">
        <f t="shared" si="135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136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137"/>
        <v>37</v>
      </c>
      <c r="AZ92" s="68"/>
      <c r="BA92" s="68">
        <f t="shared" si="138"/>
        <v>37</v>
      </c>
      <c r="BB92" s="69" t="e">
        <f>#REF!/10</f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139"/>
        <v/>
      </c>
      <c r="BK92" s="663" t="s">
        <v>614</v>
      </c>
      <c r="BL92" s="663">
        <v>2</v>
      </c>
      <c r="BM92" s="441"/>
      <c r="BN92" s="441"/>
      <c r="BO92" s="663"/>
      <c r="BP92" s="663"/>
      <c r="BQ92" s="663"/>
      <c r="BR92" s="663"/>
      <c r="BS92" s="663"/>
      <c r="BT92" s="663"/>
      <c r="BU92" s="663"/>
      <c r="BV92" s="663"/>
      <c r="BW92" s="441"/>
      <c r="BX92" s="695"/>
      <c r="BY92" s="696"/>
      <c r="BZ92" s="499"/>
      <c r="CA92" s="192">
        <v>1</v>
      </c>
      <c r="CB92" s="177" t="s">
        <v>387</v>
      </c>
      <c r="CC92" s="178" t="str">
        <f t="shared" si="54"/>
        <v/>
      </c>
      <c r="CD92" s="176" t="str">
        <f t="shared" si="107"/>
        <v/>
      </c>
      <c r="CE92" s="179"/>
      <c r="CF92" s="106" t="str">
        <f t="shared" si="108"/>
        <v/>
      </c>
      <c r="CG92" s="75" t="s">
        <v>387</v>
      </c>
      <c r="CH92" s="180" t="str">
        <f t="shared" si="109"/>
        <v/>
      </c>
      <c r="CI92" s="75">
        <v>1</v>
      </c>
      <c r="CJ92" s="181" t="str">
        <f t="shared" si="115"/>
        <v/>
      </c>
      <c r="CK92" s="107" t="e">
        <v>#N/A</v>
      </c>
      <c r="CL92" s="75" t="e">
        <v>#N/A</v>
      </c>
      <c r="CM92" s="180" t="e">
        <f t="shared" si="116"/>
        <v>#N/A</v>
      </c>
      <c r="CN92" s="75">
        <v>1</v>
      </c>
      <c r="CO92" s="181" t="e">
        <f t="shared" si="117"/>
        <v>#N/A</v>
      </c>
      <c r="CP92" s="107" t="e">
        <v>#N/A</v>
      </c>
      <c r="CQ92" s="75" t="e">
        <v>#N/A</v>
      </c>
      <c r="CR92" s="180" t="e">
        <f t="shared" si="110"/>
        <v>#N/A</v>
      </c>
      <c r="CS92" s="75">
        <v>1</v>
      </c>
      <c r="CT92" s="181" t="e">
        <f t="shared" si="55"/>
        <v>#N/A</v>
      </c>
      <c r="CU92" s="107" t="e">
        <v>#N/A</v>
      </c>
      <c r="CV92" s="75" t="e">
        <v>#N/A</v>
      </c>
      <c r="CW92" s="180" t="e">
        <f t="shared" si="118"/>
        <v>#N/A</v>
      </c>
      <c r="CX92" s="75">
        <v>1</v>
      </c>
      <c r="CY92" s="182" t="e">
        <f t="shared" si="119"/>
        <v>#N/A</v>
      </c>
      <c r="CZ92" s="109" t="str">
        <f t="shared" si="111"/>
        <v/>
      </c>
      <c r="DA92" s="76" t="str">
        <f t="shared" si="113"/>
        <v/>
      </c>
      <c r="DB92" s="82">
        <v>1</v>
      </c>
      <c r="DC92" s="183" t="str">
        <f t="shared" si="112"/>
        <v/>
      </c>
      <c r="DD92" s="85" t="s">
        <v>387</v>
      </c>
      <c r="DE92" s="184" t="str">
        <f t="shared" si="120"/>
        <v/>
      </c>
      <c r="DF92" s="77">
        <v>3</v>
      </c>
      <c r="DG92" s="185" t="str">
        <f t="shared" si="121"/>
        <v/>
      </c>
      <c r="DH92" s="78" t="str">
        <f t="shared" si="122"/>
        <v/>
      </c>
      <c r="DI92" s="75" t="s">
        <v>387</v>
      </c>
      <c r="DJ92" s="180" t="str">
        <f t="shared" si="123"/>
        <v/>
      </c>
      <c r="DK92" s="75">
        <v>1</v>
      </c>
      <c r="DL92" s="181" t="str">
        <f t="shared" si="124"/>
        <v/>
      </c>
      <c r="DM92" s="78" t="str">
        <f t="shared" si="125"/>
        <v/>
      </c>
      <c r="DN92" s="75" t="s">
        <v>387</v>
      </c>
      <c r="DO92" s="180" t="str">
        <f t="shared" si="126"/>
        <v/>
      </c>
      <c r="DP92" s="75">
        <v>1</v>
      </c>
      <c r="DQ92" s="181" t="str">
        <f t="shared" si="127"/>
        <v/>
      </c>
      <c r="DR92" s="78" t="str">
        <f t="shared" si="128"/>
        <v/>
      </c>
      <c r="DS92" s="75" t="s">
        <v>387</v>
      </c>
      <c r="DT92" s="180" t="str">
        <f t="shared" si="129"/>
        <v/>
      </c>
      <c r="DU92" s="75">
        <v>1</v>
      </c>
      <c r="DV92" s="154" t="str">
        <f t="shared" si="130"/>
        <v/>
      </c>
      <c r="DW92" s="506"/>
      <c r="DX92" s="812"/>
      <c r="DY92" s="808"/>
      <c r="DZ92" s="816"/>
      <c r="EA92" s="816"/>
      <c r="EB92" s="854"/>
      <c r="EC92" s="787"/>
      <c r="ED92" s="788"/>
      <c r="EE92" s="788"/>
      <c r="EF92" s="788"/>
      <c r="EG92" s="789"/>
      <c r="EH92" s="787"/>
      <c r="EI92" s="788"/>
      <c r="EJ92" s="788"/>
      <c r="EK92" s="788"/>
      <c r="EL92" s="789"/>
      <c r="EM92" s="787"/>
      <c r="EN92" s="788"/>
      <c r="EO92" s="788"/>
      <c r="EP92" s="788"/>
      <c r="EQ92" s="789"/>
      <c r="ER92" s="787"/>
      <c r="ES92" s="788"/>
      <c r="ET92" s="788"/>
      <c r="EU92" s="788"/>
      <c r="EV92" s="789"/>
      <c r="EW92" s="787"/>
      <c r="EX92" s="796" t="s">
        <v>631</v>
      </c>
      <c r="EY92" s="796" t="s">
        <v>631</v>
      </c>
      <c r="EZ92" s="797"/>
      <c r="FA92" s="798"/>
      <c r="FB92" s="889"/>
      <c r="FC92" s="797"/>
      <c r="FD92" s="797"/>
      <c r="FE92" s="797"/>
      <c r="FF92" s="798"/>
      <c r="FG92" s="870"/>
      <c r="FH92" s="797"/>
      <c r="FI92" s="797"/>
      <c r="FJ92" s="797"/>
      <c r="FK92" s="917"/>
      <c r="FL92" s="210"/>
      <c r="FM92" s="688">
        <v>1</v>
      </c>
      <c r="FN92" s="688">
        <v>1</v>
      </c>
      <c r="FO92" s="688">
        <v>1</v>
      </c>
      <c r="FP92" s="43"/>
      <c r="FQ92" s="43"/>
    </row>
    <row r="93" spans="1:173" s="13" customFormat="1" ht="22.5" customHeight="1" outlineLevel="1">
      <c r="A93" s="1032">
        <v>86</v>
      </c>
      <c r="B93" s="166"/>
      <c r="C93" s="494"/>
      <c r="D93" s="664" t="s">
        <v>471</v>
      </c>
      <c r="E93" s="688" t="s">
        <v>325</v>
      </c>
      <c r="F93" s="663" t="s">
        <v>363</v>
      </c>
      <c r="G93" s="167"/>
      <c r="H93" s="165"/>
      <c r="I93" s="662">
        <v>1993</v>
      </c>
      <c r="J93" s="167" t="str">
        <f t="shared" si="114"/>
        <v>平5</v>
      </c>
      <c r="K93" s="665">
        <f t="shared" si="140"/>
        <v>27</v>
      </c>
      <c r="L93" s="998">
        <v>1497.86</v>
      </c>
      <c r="M93" s="693" t="s">
        <v>68</v>
      </c>
      <c r="N93" s="68"/>
      <c r="O93" s="168"/>
      <c r="P93" s="168"/>
      <c r="Q93" s="169"/>
      <c r="R93" s="461" t="e">
        <f t="shared" si="131"/>
        <v>#DIV/0!</v>
      </c>
      <c r="S93" s="461" t="e">
        <f t="shared" si="132"/>
        <v>#DIV/0!</v>
      </c>
      <c r="T93" s="462" t="e">
        <f t="shared" si="133"/>
        <v>#DIV/0!</v>
      </c>
      <c r="U93" s="68"/>
      <c r="V93" s="68"/>
      <c r="W93" s="68"/>
      <c r="X93" s="68"/>
      <c r="Y93" s="68"/>
      <c r="Z93" s="79" t="str">
        <f t="shared" si="134"/>
        <v>3: 1,000㎡以上</v>
      </c>
      <c r="AA93" s="69"/>
      <c r="AB93" s="69" t="str">
        <f t="shared" si="135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136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137"/>
        <v>22</v>
      </c>
      <c r="AZ93" s="68"/>
      <c r="BA93" s="68">
        <f t="shared" si="138"/>
        <v>22</v>
      </c>
      <c r="BB93" s="69" t="e">
        <f>#REF!/10</f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139"/>
        <v/>
      </c>
      <c r="BK93" s="663" t="s">
        <v>68</v>
      </c>
      <c r="BL93" s="663">
        <v>4</v>
      </c>
      <c r="BM93" s="441"/>
      <c r="BN93" s="441"/>
      <c r="BO93" s="663"/>
      <c r="BP93" s="663"/>
      <c r="BQ93" s="663"/>
      <c r="BR93" s="663"/>
      <c r="BS93" s="663"/>
      <c r="BT93" s="663"/>
      <c r="BU93" s="663"/>
      <c r="BV93" s="663"/>
      <c r="BW93" s="441"/>
      <c r="BX93" s="695"/>
      <c r="BY93" s="696"/>
      <c r="BZ93" s="499"/>
      <c r="CA93" s="192">
        <v>1</v>
      </c>
      <c r="CB93" s="177" t="s">
        <v>387</v>
      </c>
      <c r="CC93" s="178" t="str">
        <f t="shared" ref="CC93:CC157" si="141">IF(OR(N93="",CA93="",CB93="",TYPE(L93)&lt;&gt;1),"",L93*CB93)</f>
        <v/>
      </c>
      <c r="CD93" s="176" t="str">
        <f t="shared" si="107"/>
        <v/>
      </c>
      <c r="CE93" s="179"/>
      <c r="CF93" s="106" t="str">
        <f t="shared" si="108"/>
        <v/>
      </c>
      <c r="CG93" s="75" t="s">
        <v>387</v>
      </c>
      <c r="CH93" s="180" t="str">
        <f t="shared" si="109"/>
        <v/>
      </c>
      <c r="CI93" s="75">
        <v>1</v>
      </c>
      <c r="CJ93" s="181" t="str">
        <f t="shared" si="115"/>
        <v/>
      </c>
      <c r="CK93" s="107" t="e">
        <v>#N/A</v>
      </c>
      <c r="CL93" s="75" t="e">
        <v>#N/A</v>
      </c>
      <c r="CM93" s="180" t="e">
        <f t="shared" si="116"/>
        <v>#N/A</v>
      </c>
      <c r="CN93" s="75">
        <v>1</v>
      </c>
      <c r="CO93" s="181" t="e">
        <f t="shared" si="117"/>
        <v>#N/A</v>
      </c>
      <c r="CP93" s="107" t="e">
        <v>#N/A</v>
      </c>
      <c r="CQ93" s="75" t="e">
        <v>#N/A</v>
      </c>
      <c r="CR93" s="180" t="e">
        <f t="shared" si="110"/>
        <v>#N/A</v>
      </c>
      <c r="CS93" s="75">
        <v>1</v>
      </c>
      <c r="CT93" s="181" t="e">
        <f t="shared" si="55"/>
        <v>#N/A</v>
      </c>
      <c r="CU93" s="107" t="e">
        <v>#N/A</v>
      </c>
      <c r="CV93" s="75" t="e">
        <v>#N/A</v>
      </c>
      <c r="CW93" s="180" t="e">
        <f t="shared" si="118"/>
        <v>#N/A</v>
      </c>
      <c r="CX93" s="75">
        <v>1</v>
      </c>
      <c r="CY93" s="182" t="e">
        <f t="shared" si="119"/>
        <v>#N/A</v>
      </c>
      <c r="CZ93" s="109" t="str">
        <f t="shared" si="111"/>
        <v/>
      </c>
      <c r="DA93" s="76" t="str">
        <f t="shared" si="113"/>
        <v/>
      </c>
      <c r="DB93" s="82">
        <v>1</v>
      </c>
      <c r="DC93" s="183" t="str">
        <f t="shared" si="112"/>
        <v/>
      </c>
      <c r="DD93" s="85" t="s">
        <v>387</v>
      </c>
      <c r="DE93" s="184" t="str">
        <f t="shared" si="120"/>
        <v/>
      </c>
      <c r="DF93" s="77">
        <v>3</v>
      </c>
      <c r="DG93" s="185" t="str">
        <f t="shared" si="121"/>
        <v/>
      </c>
      <c r="DH93" s="78" t="str">
        <f t="shared" si="122"/>
        <v/>
      </c>
      <c r="DI93" s="75" t="s">
        <v>387</v>
      </c>
      <c r="DJ93" s="180" t="str">
        <f t="shared" si="123"/>
        <v/>
      </c>
      <c r="DK93" s="75">
        <v>1</v>
      </c>
      <c r="DL93" s="181" t="str">
        <f t="shared" si="124"/>
        <v/>
      </c>
      <c r="DM93" s="78" t="str">
        <f t="shared" si="125"/>
        <v/>
      </c>
      <c r="DN93" s="75" t="s">
        <v>387</v>
      </c>
      <c r="DO93" s="180" t="str">
        <f t="shared" si="126"/>
        <v/>
      </c>
      <c r="DP93" s="75">
        <v>1</v>
      </c>
      <c r="DQ93" s="181" t="str">
        <f t="shared" si="127"/>
        <v/>
      </c>
      <c r="DR93" s="78" t="str">
        <f t="shared" si="128"/>
        <v/>
      </c>
      <c r="DS93" s="75" t="s">
        <v>387</v>
      </c>
      <c r="DT93" s="180" t="str">
        <f t="shared" si="129"/>
        <v/>
      </c>
      <c r="DU93" s="75">
        <v>1</v>
      </c>
      <c r="DV93" s="154" t="str">
        <f t="shared" si="130"/>
        <v/>
      </c>
      <c r="DW93" s="510"/>
      <c r="DX93" s="812"/>
      <c r="DY93" s="808"/>
      <c r="DZ93" s="816"/>
      <c r="EA93" s="757" t="s">
        <v>626</v>
      </c>
      <c r="EB93" s="846" t="s">
        <v>626</v>
      </c>
      <c r="EC93" s="791"/>
      <c r="ED93" s="788"/>
      <c r="EE93" s="788"/>
      <c r="EF93" s="788"/>
      <c r="EG93" s="789"/>
      <c r="EH93" s="787"/>
      <c r="EI93" s="788"/>
      <c r="EJ93" s="788"/>
      <c r="EK93" s="788"/>
      <c r="EL93" s="789"/>
      <c r="EM93" s="787"/>
      <c r="EN93" s="788"/>
      <c r="EO93" s="788"/>
      <c r="EP93" s="788"/>
      <c r="EQ93" s="789"/>
      <c r="ER93" s="787"/>
      <c r="ES93" s="788"/>
      <c r="ET93" s="788"/>
      <c r="EU93" s="788"/>
      <c r="EV93" s="789"/>
      <c r="EW93" s="787"/>
      <c r="EX93" s="788"/>
      <c r="EY93" s="788"/>
      <c r="EZ93" s="788"/>
      <c r="FA93" s="789"/>
      <c r="FB93" s="787"/>
      <c r="FC93" s="788"/>
      <c r="FD93" s="788"/>
      <c r="FE93" s="788"/>
      <c r="FF93" s="789"/>
      <c r="FG93" s="867"/>
      <c r="FH93" s="788"/>
      <c r="FI93" s="788"/>
      <c r="FJ93" s="788"/>
      <c r="FK93" s="915"/>
      <c r="FL93" s="210"/>
      <c r="FM93" s="688">
        <v>1</v>
      </c>
      <c r="FN93" s="688">
        <v>1</v>
      </c>
      <c r="FO93" s="688">
        <v>1</v>
      </c>
      <c r="FP93" s="43"/>
      <c r="FQ93" s="43"/>
    </row>
    <row r="94" spans="1:173" s="13" customFormat="1" ht="22.5" customHeight="1" outlineLevel="1">
      <c r="A94" s="1032">
        <v>87</v>
      </c>
      <c r="B94" s="166"/>
      <c r="C94" s="494"/>
      <c r="D94" s="664" t="s">
        <v>471</v>
      </c>
      <c r="E94" s="688" t="s">
        <v>326</v>
      </c>
      <c r="F94" s="663" t="s">
        <v>363</v>
      </c>
      <c r="G94" s="167"/>
      <c r="H94" s="165"/>
      <c r="I94" s="662">
        <v>1979</v>
      </c>
      <c r="J94" s="167" t="str">
        <f t="shared" si="114"/>
        <v>昭54</v>
      </c>
      <c r="K94" s="665">
        <f t="shared" si="140"/>
        <v>41</v>
      </c>
      <c r="L94" s="998">
        <v>3163.79</v>
      </c>
      <c r="M94" s="693" t="s">
        <v>68</v>
      </c>
      <c r="N94" s="68"/>
      <c r="O94" s="168"/>
      <c r="P94" s="168"/>
      <c r="Q94" s="169"/>
      <c r="R94" s="461" t="e">
        <f t="shared" si="131"/>
        <v>#DIV/0!</v>
      </c>
      <c r="S94" s="461" t="e">
        <f t="shared" si="132"/>
        <v>#DIV/0!</v>
      </c>
      <c r="T94" s="462" t="e">
        <f t="shared" si="133"/>
        <v>#DIV/0!</v>
      </c>
      <c r="U94" s="68"/>
      <c r="V94" s="68"/>
      <c r="W94" s="68"/>
      <c r="X94" s="68"/>
      <c r="Y94" s="68"/>
      <c r="Z94" s="79" t="str">
        <f t="shared" si="134"/>
        <v>2: 3,000㎡以上</v>
      </c>
      <c r="AA94" s="69"/>
      <c r="AB94" s="69" t="str">
        <f t="shared" si="135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136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137"/>
        <v>36</v>
      </c>
      <c r="AZ94" s="68"/>
      <c r="BA94" s="68">
        <f t="shared" si="138"/>
        <v>36</v>
      </c>
      <c r="BB94" s="69" t="e">
        <f>#REF!/10</f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139"/>
        <v/>
      </c>
      <c r="BK94" s="663" t="s">
        <v>68</v>
      </c>
      <c r="BL94" s="663">
        <v>4</v>
      </c>
      <c r="BM94" s="441"/>
      <c r="BN94" s="441"/>
      <c r="BO94" s="663"/>
      <c r="BP94" s="663"/>
      <c r="BQ94" s="663"/>
      <c r="BR94" s="663"/>
      <c r="BS94" s="663"/>
      <c r="BT94" s="663"/>
      <c r="BU94" s="663"/>
      <c r="BV94" s="663"/>
      <c r="BW94" s="441"/>
      <c r="BX94" s="695"/>
      <c r="BY94" s="696"/>
      <c r="BZ94" s="499"/>
      <c r="CA94" s="192">
        <v>1</v>
      </c>
      <c r="CB94" s="177" t="s">
        <v>387</v>
      </c>
      <c r="CC94" s="178" t="str">
        <f t="shared" si="141"/>
        <v/>
      </c>
      <c r="CD94" s="176" t="str">
        <f t="shared" si="107"/>
        <v/>
      </c>
      <c r="CE94" s="179"/>
      <c r="CF94" s="106" t="str">
        <f t="shared" si="108"/>
        <v/>
      </c>
      <c r="CG94" s="75" t="s">
        <v>387</v>
      </c>
      <c r="CH94" s="180" t="str">
        <f t="shared" si="109"/>
        <v/>
      </c>
      <c r="CI94" s="75">
        <v>1</v>
      </c>
      <c r="CJ94" s="181" t="str">
        <f t="shared" si="115"/>
        <v/>
      </c>
      <c r="CK94" s="107" t="e">
        <v>#N/A</v>
      </c>
      <c r="CL94" s="75" t="e">
        <v>#N/A</v>
      </c>
      <c r="CM94" s="180" t="e">
        <f t="shared" si="116"/>
        <v>#N/A</v>
      </c>
      <c r="CN94" s="75">
        <v>1</v>
      </c>
      <c r="CO94" s="181" t="e">
        <f t="shared" si="117"/>
        <v>#N/A</v>
      </c>
      <c r="CP94" s="107" t="e">
        <v>#N/A</v>
      </c>
      <c r="CQ94" s="75" t="e">
        <v>#N/A</v>
      </c>
      <c r="CR94" s="180" t="e">
        <f t="shared" si="110"/>
        <v>#N/A</v>
      </c>
      <c r="CS94" s="75">
        <v>1</v>
      </c>
      <c r="CT94" s="181" t="e">
        <f t="shared" si="55"/>
        <v>#N/A</v>
      </c>
      <c r="CU94" s="107" t="e">
        <v>#N/A</v>
      </c>
      <c r="CV94" s="75" t="e">
        <v>#N/A</v>
      </c>
      <c r="CW94" s="180" t="e">
        <f t="shared" si="118"/>
        <v>#N/A</v>
      </c>
      <c r="CX94" s="75">
        <v>1</v>
      </c>
      <c r="CY94" s="182" t="e">
        <f t="shared" si="119"/>
        <v>#N/A</v>
      </c>
      <c r="CZ94" s="109" t="str">
        <f t="shared" si="111"/>
        <v/>
      </c>
      <c r="DA94" s="76" t="str">
        <f t="shared" si="113"/>
        <v/>
      </c>
      <c r="DB94" s="82">
        <v>1</v>
      </c>
      <c r="DC94" s="183" t="str">
        <f t="shared" si="112"/>
        <v/>
      </c>
      <c r="DD94" s="85" t="s">
        <v>387</v>
      </c>
      <c r="DE94" s="184" t="str">
        <f t="shared" si="120"/>
        <v/>
      </c>
      <c r="DF94" s="77">
        <v>3</v>
      </c>
      <c r="DG94" s="185" t="str">
        <f t="shared" si="121"/>
        <v/>
      </c>
      <c r="DH94" s="78" t="str">
        <f t="shared" si="122"/>
        <v/>
      </c>
      <c r="DI94" s="75" t="s">
        <v>387</v>
      </c>
      <c r="DJ94" s="180" t="str">
        <f t="shared" si="123"/>
        <v/>
      </c>
      <c r="DK94" s="75">
        <v>1</v>
      </c>
      <c r="DL94" s="181" t="str">
        <f t="shared" si="124"/>
        <v/>
      </c>
      <c r="DM94" s="78" t="str">
        <f t="shared" si="125"/>
        <v/>
      </c>
      <c r="DN94" s="75" t="s">
        <v>387</v>
      </c>
      <c r="DO94" s="180" t="str">
        <f t="shared" si="126"/>
        <v/>
      </c>
      <c r="DP94" s="75">
        <v>1</v>
      </c>
      <c r="DQ94" s="181" t="str">
        <f t="shared" si="127"/>
        <v/>
      </c>
      <c r="DR94" s="78" t="str">
        <f t="shared" si="128"/>
        <v/>
      </c>
      <c r="DS94" s="75" t="s">
        <v>387</v>
      </c>
      <c r="DT94" s="180" t="str">
        <f t="shared" si="129"/>
        <v/>
      </c>
      <c r="DU94" s="75">
        <v>1</v>
      </c>
      <c r="DV94" s="154" t="str">
        <f t="shared" si="130"/>
        <v/>
      </c>
      <c r="DW94" s="509" t="s">
        <v>431</v>
      </c>
      <c r="DX94" s="824" t="s">
        <v>626</v>
      </c>
      <c r="DY94" s="808"/>
      <c r="DZ94" s="758" t="s">
        <v>626</v>
      </c>
      <c r="EA94" s="816"/>
      <c r="EB94" s="855"/>
      <c r="EC94" s="791"/>
      <c r="ED94" s="792"/>
      <c r="EE94" s="792"/>
      <c r="EF94" s="792"/>
      <c r="EG94" s="790"/>
      <c r="EH94" s="791"/>
      <c r="EI94" s="792"/>
      <c r="EJ94" s="792"/>
      <c r="EK94" s="792"/>
      <c r="EL94" s="790"/>
      <c r="EM94" s="766" t="s">
        <v>626</v>
      </c>
      <c r="EN94" s="757" t="s">
        <v>626</v>
      </c>
      <c r="EO94" s="788"/>
      <c r="EP94" s="788"/>
      <c r="EQ94" s="789"/>
      <c r="ER94" s="787"/>
      <c r="ES94" s="788"/>
      <c r="ET94" s="788"/>
      <c r="EU94" s="788"/>
      <c r="EV94" s="789"/>
      <c r="EW94" s="787"/>
      <c r="EX94" s="788"/>
      <c r="EY94" s="788"/>
      <c r="EZ94" s="788"/>
      <c r="FA94" s="901"/>
      <c r="FB94" s="904"/>
      <c r="FC94" s="799" t="s">
        <v>627</v>
      </c>
      <c r="FD94" s="799" t="s">
        <v>627</v>
      </c>
      <c r="FE94" s="788"/>
      <c r="FF94" s="789"/>
      <c r="FG94" s="867"/>
      <c r="FH94" s="788"/>
      <c r="FI94" s="788"/>
      <c r="FJ94" s="788"/>
      <c r="FK94" s="915"/>
      <c r="FL94" s="210"/>
      <c r="FM94" s="688">
        <v>1</v>
      </c>
      <c r="FN94" s="688">
        <v>1</v>
      </c>
      <c r="FO94" s="688">
        <v>1</v>
      </c>
      <c r="FP94" s="43"/>
      <c r="FQ94" s="43"/>
    </row>
    <row r="95" spans="1:173" s="13" customFormat="1" ht="22.5" customHeight="1" outlineLevel="1">
      <c r="A95" s="1032">
        <v>88</v>
      </c>
      <c r="B95" s="166"/>
      <c r="C95" s="494"/>
      <c r="D95" s="664" t="s">
        <v>471</v>
      </c>
      <c r="E95" s="688" t="s">
        <v>337</v>
      </c>
      <c r="F95" s="663" t="s">
        <v>363</v>
      </c>
      <c r="G95" s="167"/>
      <c r="H95" s="165"/>
      <c r="I95" s="662">
        <v>1961</v>
      </c>
      <c r="J95" s="167" t="str">
        <f t="shared" si="114"/>
        <v>昭36</v>
      </c>
      <c r="K95" s="665">
        <f t="shared" si="140"/>
        <v>59</v>
      </c>
      <c r="L95" s="998">
        <v>11983.21</v>
      </c>
      <c r="M95" s="693" t="s">
        <v>614</v>
      </c>
      <c r="N95" s="68"/>
      <c r="O95" s="168"/>
      <c r="P95" s="168"/>
      <c r="Q95" s="169"/>
      <c r="R95" s="461" t="e">
        <f t="shared" si="131"/>
        <v>#DIV/0!</v>
      </c>
      <c r="S95" s="461" t="e">
        <f t="shared" si="132"/>
        <v>#DIV/0!</v>
      </c>
      <c r="T95" s="462" t="e">
        <f t="shared" si="133"/>
        <v>#DIV/0!</v>
      </c>
      <c r="U95" s="68"/>
      <c r="V95" s="68"/>
      <c r="W95" s="68"/>
      <c r="X95" s="68"/>
      <c r="Y95" s="68"/>
      <c r="Z95" s="79" t="str">
        <f t="shared" si="134"/>
        <v>1: 5,000㎡以上</v>
      </c>
      <c r="AA95" s="69"/>
      <c r="AB95" s="69" t="str">
        <f t="shared" si="135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136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137"/>
        <v>54</v>
      </c>
      <c r="AZ95" s="68"/>
      <c r="BA95" s="68">
        <f t="shared" si="138"/>
        <v>54</v>
      </c>
      <c r="BB95" s="69" t="e">
        <f>#REF!/10</f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139"/>
        <v/>
      </c>
      <c r="BK95" s="663" t="s">
        <v>614</v>
      </c>
      <c r="BL95" s="663">
        <v>1</v>
      </c>
      <c r="BM95" s="441"/>
      <c r="BN95" s="441"/>
      <c r="BO95" s="663"/>
      <c r="BP95" s="663"/>
      <c r="BQ95" s="663"/>
      <c r="BR95" s="663"/>
      <c r="BS95" s="663"/>
      <c r="BT95" s="663"/>
      <c r="BU95" s="663"/>
      <c r="BV95" s="663"/>
      <c r="BW95" s="441"/>
      <c r="BX95" s="695"/>
      <c r="BY95" s="696"/>
      <c r="BZ95" s="499"/>
      <c r="CA95" s="192">
        <v>1</v>
      </c>
      <c r="CB95" s="177" t="s">
        <v>387</v>
      </c>
      <c r="CC95" s="178" t="str">
        <f t="shared" si="141"/>
        <v/>
      </c>
      <c r="CD95" s="176" t="str">
        <f t="shared" si="107"/>
        <v/>
      </c>
      <c r="CE95" s="179"/>
      <c r="CF95" s="106" t="str">
        <f t="shared" si="108"/>
        <v/>
      </c>
      <c r="CG95" s="75" t="s">
        <v>387</v>
      </c>
      <c r="CH95" s="180" t="str">
        <f t="shared" si="109"/>
        <v/>
      </c>
      <c r="CI95" s="75">
        <v>1</v>
      </c>
      <c r="CJ95" s="181" t="str">
        <f t="shared" si="115"/>
        <v/>
      </c>
      <c r="CK95" s="107" t="e">
        <v>#N/A</v>
      </c>
      <c r="CL95" s="75" t="e">
        <v>#N/A</v>
      </c>
      <c r="CM95" s="180" t="e">
        <f t="shared" si="116"/>
        <v>#N/A</v>
      </c>
      <c r="CN95" s="75">
        <v>1</v>
      </c>
      <c r="CO95" s="181" t="e">
        <f t="shared" si="117"/>
        <v>#N/A</v>
      </c>
      <c r="CP95" s="107" t="e">
        <v>#N/A</v>
      </c>
      <c r="CQ95" s="75" t="e">
        <v>#N/A</v>
      </c>
      <c r="CR95" s="180" t="e">
        <f t="shared" si="110"/>
        <v>#N/A</v>
      </c>
      <c r="CS95" s="75">
        <v>1</v>
      </c>
      <c r="CT95" s="181" t="e">
        <f t="shared" si="55"/>
        <v>#N/A</v>
      </c>
      <c r="CU95" s="107" t="e">
        <v>#N/A</v>
      </c>
      <c r="CV95" s="75" t="e">
        <v>#N/A</v>
      </c>
      <c r="CW95" s="180" t="e">
        <f t="shared" si="118"/>
        <v>#N/A</v>
      </c>
      <c r="CX95" s="75">
        <v>1</v>
      </c>
      <c r="CY95" s="182" t="e">
        <f t="shared" si="119"/>
        <v>#N/A</v>
      </c>
      <c r="CZ95" s="109" t="str">
        <f t="shared" si="111"/>
        <v/>
      </c>
      <c r="DA95" s="76" t="str">
        <f t="shared" si="113"/>
        <v/>
      </c>
      <c r="DB95" s="82">
        <v>1</v>
      </c>
      <c r="DC95" s="183" t="str">
        <f t="shared" si="112"/>
        <v/>
      </c>
      <c r="DD95" s="85" t="s">
        <v>387</v>
      </c>
      <c r="DE95" s="184" t="str">
        <f t="shared" si="120"/>
        <v/>
      </c>
      <c r="DF95" s="77">
        <v>3</v>
      </c>
      <c r="DG95" s="185" t="str">
        <f t="shared" si="121"/>
        <v/>
      </c>
      <c r="DH95" s="78" t="str">
        <f t="shared" si="122"/>
        <v/>
      </c>
      <c r="DI95" s="75" t="s">
        <v>387</v>
      </c>
      <c r="DJ95" s="180" t="str">
        <f t="shared" si="123"/>
        <v/>
      </c>
      <c r="DK95" s="75">
        <v>1</v>
      </c>
      <c r="DL95" s="181" t="str">
        <f t="shared" si="124"/>
        <v/>
      </c>
      <c r="DM95" s="78" t="str">
        <f t="shared" si="125"/>
        <v/>
      </c>
      <c r="DN95" s="75" t="s">
        <v>387</v>
      </c>
      <c r="DO95" s="180" t="str">
        <f t="shared" si="126"/>
        <v/>
      </c>
      <c r="DP95" s="75">
        <v>1</v>
      </c>
      <c r="DQ95" s="181" t="str">
        <f t="shared" si="127"/>
        <v/>
      </c>
      <c r="DR95" s="78" t="str">
        <f t="shared" si="128"/>
        <v/>
      </c>
      <c r="DS95" s="75" t="s">
        <v>387</v>
      </c>
      <c r="DT95" s="180" t="str">
        <f t="shared" si="129"/>
        <v/>
      </c>
      <c r="DU95" s="75">
        <v>1</v>
      </c>
      <c r="DV95" s="154" t="str">
        <f t="shared" si="130"/>
        <v/>
      </c>
      <c r="DW95" s="506"/>
      <c r="DX95" s="812"/>
      <c r="DY95" s="808"/>
      <c r="DZ95" s="808"/>
      <c r="EA95" s="808"/>
      <c r="EB95" s="854"/>
      <c r="EC95" s="787"/>
      <c r="ED95" s="788"/>
      <c r="EE95" s="788"/>
      <c r="EF95" s="788"/>
      <c r="EG95" s="793" t="s">
        <v>631</v>
      </c>
      <c r="EH95" s="886" t="s">
        <v>631</v>
      </c>
      <c r="EI95" s="834" t="s">
        <v>631</v>
      </c>
      <c r="EJ95" s="834" t="s">
        <v>631</v>
      </c>
      <c r="EK95" s="834" t="s">
        <v>631</v>
      </c>
      <c r="EL95" s="887" t="s">
        <v>631</v>
      </c>
      <c r="EM95" s="895" t="s">
        <v>631</v>
      </c>
      <c r="EN95" s="834" t="s">
        <v>631</v>
      </c>
      <c r="EO95" s="834" t="s">
        <v>631</v>
      </c>
      <c r="EP95" s="797"/>
      <c r="EQ95" s="798"/>
      <c r="ER95" s="889"/>
      <c r="ES95" s="797"/>
      <c r="ET95" s="797"/>
      <c r="EU95" s="797"/>
      <c r="EV95" s="798"/>
      <c r="EW95" s="889"/>
      <c r="EX95" s="797"/>
      <c r="EY95" s="797"/>
      <c r="EZ95" s="797"/>
      <c r="FA95" s="798"/>
      <c r="FB95" s="889"/>
      <c r="FC95" s="797"/>
      <c r="FD95" s="797"/>
      <c r="FE95" s="797"/>
      <c r="FF95" s="798"/>
      <c r="FG95" s="870"/>
      <c r="FH95" s="797"/>
      <c r="FI95" s="797"/>
      <c r="FJ95" s="797"/>
      <c r="FK95" s="917"/>
      <c r="FL95" s="210"/>
      <c r="FM95" s="688">
        <v>1</v>
      </c>
      <c r="FN95" s="688">
        <v>1</v>
      </c>
      <c r="FO95" s="688">
        <v>1</v>
      </c>
      <c r="FP95" s="43"/>
      <c r="FQ95" s="43"/>
    </row>
    <row r="96" spans="1:173" s="13" customFormat="1" ht="22.5" customHeight="1" outlineLevel="1">
      <c r="A96" s="1032">
        <v>89</v>
      </c>
      <c r="B96" s="166"/>
      <c r="C96" s="494"/>
      <c r="D96" s="664" t="s">
        <v>471</v>
      </c>
      <c r="E96" s="688" t="s">
        <v>338</v>
      </c>
      <c r="F96" s="663" t="s">
        <v>363</v>
      </c>
      <c r="G96" s="167"/>
      <c r="H96" s="165"/>
      <c r="I96" s="662">
        <v>1970</v>
      </c>
      <c r="J96" s="167" t="str">
        <f t="shared" si="114"/>
        <v>昭45</v>
      </c>
      <c r="K96" s="665">
        <f t="shared" si="140"/>
        <v>50</v>
      </c>
      <c r="L96" s="998">
        <v>6703.14</v>
      </c>
      <c r="M96" s="693" t="s">
        <v>614</v>
      </c>
      <c r="N96" s="68"/>
      <c r="O96" s="168"/>
      <c r="P96" s="168"/>
      <c r="Q96" s="169"/>
      <c r="R96" s="461" t="e">
        <f t="shared" si="131"/>
        <v>#DIV/0!</v>
      </c>
      <c r="S96" s="461" t="e">
        <f t="shared" si="132"/>
        <v>#DIV/0!</v>
      </c>
      <c r="T96" s="462" t="e">
        <f t="shared" si="133"/>
        <v>#DIV/0!</v>
      </c>
      <c r="U96" s="68"/>
      <c r="V96" s="68"/>
      <c r="W96" s="68"/>
      <c r="X96" s="68"/>
      <c r="Y96" s="68"/>
      <c r="Z96" s="79" t="str">
        <f t="shared" si="134"/>
        <v>1: 5,000㎡以上</v>
      </c>
      <c r="AA96" s="69"/>
      <c r="AB96" s="69" t="str">
        <f t="shared" si="135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136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137"/>
        <v>45</v>
      </c>
      <c r="AZ96" s="68"/>
      <c r="BA96" s="68">
        <f t="shared" si="138"/>
        <v>45</v>
      </c>
      <c r="BB96" s="69" t="e">
        <f>#REF!/10</f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139"/>
        <v/>
      </c>
      <c r="BK96" s="663" t="s">
        <v>614</v>
      </c>
      <c r="BL96" s="663">
        <v>1</v>
      </c>
      <c r="BM96" s="441"/>
      <c r="BN96" s="441"/>
      <c r="BO96" s="663"/>
      <c r="BP96" s="663"/>
      <c r="BQ96" s="663"/>
      <c r="BR96" s="663"/>
      <c r="BS96" s="663"/>
      <c r="BT96" s="663"/>
      <c r="BU96" s="663"/>
      <c r="BV96" s="663"/>
      <c r="BW96" s="441"/>
      <c r="BX96" s="695"/>
      <c r="BY96" s="696"/>
      <c r="BZ96" s="499"/>
      <c r="CA96" s="192">
        <v>1</v>
      </c>
      <c r="CB96" s="177" t="s">
        <v>387</v>
      </c>
      <c r="CC96" s="178" t="str">
        <f t="shared" si="141"/>
        <v/>
      </c>
      <c r="CD96" s="176" t="str">
        <f t="shared" si="107"/>
        <v/>
      </c>
      <c r="CE96" s="179"/>
      <c r="CF96" s="106" t="str">
        <f t="shared" si="108"/>
        <v/>
      </c>
      <c r="CG96" s="75" t="s">
        <v>387</v>
      </c>
      <c r="CH96" s="180" t="str">
        <f t="shared" si="109"/>
        <v/>
      </c>
      <c r="CI96" s="75">
        <v>1</v>
      </c>
      <c r="CJ96" s="181" t="str">
        <f t="shared" si="115"/>
        <v/>
      </c>
      <c r="CK96" s="107" t="e">
        <v>#N/A</v>
      </c>
      <c r="CL96" s="75" t="e">
        <v>#N/A</v>
      </c>
      <c r="CM96" s="180" t="e">
        <f t="shared" si="116"/>
        <v>#N/A</v>
      </c>
      <c r="CN96" s="75">
        <v>1</v>
      </c>
      <c r="CO96" s="181" t="e">
        <f t="shared" si="117"/>
        <v>#N/A</v>
      </c>
      <c r="CP96" s="107" t="e">
        <v>#N/A</v>
      </c>
      <c r="CQ96" s="75" t="e">
        <v>#N/A</v>
      </c>
      <c r="CR96" s="180" t="e">
        <f t="shared" si="110"/>
        <v>#N/A</v>
      </c>
      <c r="CS96" s="75">
        <v>1</v>
      </c>
      <c r="CT96" s="181" t="e">
        <f t="shared" si="55"/>
        <v>#N/A</v>
      </c>
      <c r="CU96" s="107" t="e">
        <v>#N/A</v>
      </c>
      <c r="CV96" s="75" t="e">
        <v>#N/A</v>
      </c>
      <c r="CW96" s="180" t="e">
        <f t="shared" si="118"/>
        <v>#N/A</v>
      </c>
      <c r="CX96" s="75">
        <v>1</v>
      </c>
      <c r="CY96" s="182" t="e">
        <f t="shared" si="119"/>
        <v>#N/A</v>
      </c>
      <c r="CZ96" s="109" t="str">
        <f t="shared" si="111"/>
        <v/>
      </c>
      <c r="DA96" s="76" t="str">
        <f t="shared" si="113"/>
        <v/>
      </c>
      <c r="DB96" s="82">
        <v>1</v>
      </c>
      <c r="DC96" s="183" t="str">
        <f t="shared" si="112"/>
        <v/>
      </c>
      <c r="DD96" s="85" t="s">
        <v>387</v>
      </c>
      <c r="DE96" s="184" t="str">
        <f t="shared" si="120"/>
        <v/>
      </c>
      <c r="DF96" s="77">
        <v>3</v>
      </c>
      <c r="DG96" s="185" t="str">
        <f t="shared" si="121"/>
        <v/>
      </c>
      <c r="DH96" s="78" t="str">
        <f t="shared" si="122"/>
        <v/>
      </c>
      <c r="DI96" s="75" t="s">
        <v>387</v>
      </c>
      <c r="DJ96" s="180" t="str">
        <f t="shared" si="123"/>
        <v/>
      </c>
      <c r="DK96" s="75">
        <v>1</v>
      </c>
      <c r="DL96" s="181" t="str">
        <f t="shared" si="124"/>
        <v/>
      </c>
      <c r="DM96" s="78" t="str">
        <f t="shared" si="125"/>
        <v/>
      </c>
      <c r="DN96" s="75" t="s">
        <v>387</v>
      </c>
      <c r="DO96" s="180" t="str">
        <f t="shared" si="126"/>
        <v/>
      </c>
      <c r="DP96" s="75">
        <v>1</v>
      </c>
      <c r="DQ96" s="181" t="str">
        <f t="shared" si="127"/>
        <v/>
      </c>
      <c r="DR96" s="78" t="str">
        <f t="shared" si="128"/>
        <v/>
      </c>
      <c r="DS96" s="75" t="s">
        <v>387</v>
      </c>
      <c r="DT96" s="180" t="str">
        <f t="shared" si="129"/>
        <v/>
      </c>
      <c r="DU96" s="75">
        <v>1</v>
      </c>
      <c r="DV96" s="154" t="str">
        <f t="shared" si="130"/>
        <v/>
      </c>
      <c r="DW96" s="506"/>
      <c r="DX96" s="812"/>
      <c r="DY96" s="808"/>
      <c r="DZ96" s="816"/>
      <c r="EA96" s="816"/>
      <c r="EB96" s="855"/>
      <c r="EC96" s="791"/>
      <c r="ED96" s="792"/>
      <c r="EE96" s="663"/>
      <c r="EF96" s="663"/>
      <c r="EG96" s="794" t="s">
        <v>627</v>
      </c>
      <c r="EH96" s="888" t="s">
        <v>627</v>
      </c>
      <c r="EI96" s="799" t="s">
        <v>627</v>
      </c>
      <c r="EJ96" s="799" t="s">
        <v>627</v>
      </c>
      <c r="EK96" s="799" t="s">
        <v>627</v>
      </c>
      <c r="EL96" s="794" t="s">
        <v>627</v>
      </c>
      <c r="EM96" s="888" t="s">
        <v>627</v>
      </c>
      <c r="EN96" s="799" t="s">
        <v>627</v>
      </c>
      <c r="EO96" s="799" t="s">
        <v>627</v>
      </c>
      <c r="EP96" s="799" t="s">
        <v>627</v>
      </c>
      <c r="EQ96" s="789"/>
      <c r="ER96" s="787"/>
      <c r="ES96" s="788"/>
      <c r="ET96" s="788"/>
      <c r="EU96" s="788"/>
      <c r="EV96" s="800" t="s">
        <v>627</v>
      </c>
      <c r="EW96" s="890"/>
      <c r="EX96" s="835"/>
      <c r="EY96" s="835"/>
      <c r="EZ96" s="835"/>
      <c r="FA96" s="780" t="s">
        <v>626</v>
      </c>
      <c r="FB96" s="766" t="s">
        <v>626</v>
      </c>
      <c r="FC96" s="757" t="s">
        <v>626</v>
      </c>
      <c r="FD96" s="757" t="s">
        <v>626</v>
      </c>
      <c r="FE96" s="757" t="s">
        <v>626</v>
      </c>
      <c r="FF96" s="780" t="s">
        <v>626</v>
      </c>
      <c r="FG96" s="867"/>
      <c r="FH96" s="788"/>
      <c r="FI96" s="788"/>
      <c r="FJ96" s="792"/>
      <c r="FK96" s="918"/>
      <c r="FL96" s="210"/>
      <c r="FM96" s="688">
        <v>1</v>
      </c>
      <c r="FN96" s="688">
        <v>1</v>
      </c>
      <c r="FO96" s="688">
        <v>1</v>
      </c>
      <c r="FP96" s="43"/>
      <c r="FQ96" s="43"/>
    </row>
    <row r="97" spans="1:173" s="13" customFormat="1" ht="22.5" customHeight="1" outlineLevel="1">
      <c r="A97" s="1032">
        <v>90</v>
      </c>
      <c r="B97" s="166"/>
      <c r="C97" s="494"/>
      <c r="D97" s="664" t="s">
        <v>471</v>
      </c>
      <c r="E97" s="688" t="s">
        <v>339</v>
      </c>
      <c r="F97" s="663" t="s">
        <v>363</v>
      </c>
      <c r="G97" s="167"/>
      <c r="H97" s="165"/>
      <c r="I97" s="662">
        <v>1980</v>
      </c>
      <c r="J97" s="167" t="str">
        <f>IF(OR(I97="",TYPE(I97)&lt;&gt;1),"",TEXT(DATEVALUE(I97&amp;"/1/1"),"gge"))</f>
        <v>昭55</v>
      </c>
      <c r="K97" s="665">
        <f t="shared" si="140"/>
        <v>40</v>
      </c>
      <c r="L97" s="998">
        <v>2134.71</v>
      </c>
      <c r="M97" s="693" t="s">
        <v>68</v>
      </c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3: 1,000㎡以上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 t="shared" si="137"/>
        <v>35</v>
      </c>
      <c r="AZ97" s="68"/>
      <c r="BA97" s="68">
        <f>IF(AY97="","",AY97+AZ97)</f>
        <v>35</v>
      </c>
      <c r="BB97" s="69" t="e">
        <f>#REF!/10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 t="shared" si="139"/>
        <v/>
      </c>
      <c r="BK97" s="663" t="s">
        <v>68</v>
      </c>
      <c r="BL97" s="663">
        <v>4</v>
      </c>
      <c r="BM97" s="441"/>
      <c r="BN97" s="441"/>
      <c r="BO97" s="663"/>
      <c r="BP97" s="663"/>
      <c r="BQ97" s="663"/>
      <c r="BR97" s="663"/>
      <c r="BS97" s="663"/>
      <c r="BT97" s="663"/>
      <c r="BU97" s="663"/>
      <c r="BV97" s="663"/>
      <c r="BW97" s="441"/>
      <c r="BX97" s="695"/>
      <c r="BY97" s="696"/>
      <c r="BZ97" s="499"/>
      <c r="CA97" s="192">
        <v>1</v>
      </c>
      <c r="CB97" s="177" t="s">
        <v>387</v>
      </c>
      <c r="CC97" s="178" t="str">
        <f t="shared" si="141"/>
        <v/>
      </c>
      <c r="CD97" s="176" t="str">
        <f t="shared" si="107"/>
        <v/>
      </c>
      <c r="CE97" s="179"/>
      <c r="CF97" s="106" t="str">
        <f t="shared" si="108"/>
        <v/>
      </c>
      <c r="CG97" s="75" t="s">
        <v>387</v>
      </c>
      <c r="CH97" s="180" t="str">
        <f t="shared" si="109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110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111"/>
        <v/>
      </c>
      <c r="DA97" s="76" t="str">
        <f t="shared" si="113"/>
        <v/>
      </c>
      <c r="DB97" s="82">
        <v>1</v>
      </c>
      <c r="DC97" s="183" t="str">
        <f t="shared" si="112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824" t="s">
        <v>626</v>
      </c>
      <c r="DY97" s="758" t="s">
        <v>626</v>
      </c>
      <c r="DZ97" s="816"/>
      <c r="EA97" s="816"/>
      <c r="EB97" s="854"/>
      <c r="EC97" s="787"/>
      <c r="ED97" s="788"/>
      <c r="EE97" s="788"/>
      <c r="EF97" s="788"/>
      <c r="EG97" s="789"/>
      <c r="EH97" s="787"/>
      <c r="EI97" s="788"/>
      <c r="EJ97" s="788"/>
      <c r="EK97" s="788"/>
      <c r="EL97" s="789"/>
      <c r="EM97" s="787"/>
      <c r="EN97" s="788"/>
      <c r="EO97" s="788"/>
      <c r="EP97" s="788"/>
      <c r="EQ97" s="789"/>
      <c r="ER97" s="787"/>
      <c r="ES97" s="788"/>
      <c r="ET97" s="788"/>
      <c r="EU97" s="788"/>
      <c r="EV97" s="789"/>
      <c r="EW97" s="787"/>
      <c r="EX97" s="788"/>
      <c r="EY97" s="788"/>
      <c r="EZ97" s="788"/>
      <c r="FA97" s="789"/>
      <c r="FB97" s="904"/>
      <c r="FC97" s="663"/>
      <c r="FD97" s="799" t="s">
        <v>627</v>
      </c>
      <c r="FE97" s="799" t="s">
        <v>627</v>
      </c>
      <c r="FF97" s="789"/>
      <c r="FG97" s="867"/>
      <c r="FH97" s="788"/>
      <c r="FI97" s="788"/>
      <c r="FJ97" s="788"/>
      <c r="FK97" s="915"/>
      <c r="FL97" s="210"/>
      <c r="FM97" s="688">
        <v>1</v>
      </c>
      <c r="FN97" s="688">
        <v>1</v>
      </c>
      <c r="FO97" s="688">
        <v>1</v>
      </c>
      <c r="FP97" s="43"/>
      <c r="FQ97" s="43"/>
    </row>
    <row r="98" spans="1:173" s="13" customFormat="1" ht="22.5" customHeight="1" outlineLevel="1">
      <c r="A98" s="1032">
        <v>91</v>
      </c>
      <c r="B98" s="166"/>
      <c r="C98" s="494"/>
      <c r="D98" s="664" t="s">
        <v>471</v>
      </c>
      <c r="E98" s="688" t="s">
        <v>340</v>
      </c>
      <c r="F98" s="663" t="s">
        <v>363</v>
      </c>
      <c r="G98" s="167"/>
      <c r="H98" s="165"/>
      <c r="I98" s="662">
        <v>2001</v>
      </c>
      <c r="J98" s="167" t="str">
        <f>IF(OR(I98="",TYPE(I98)&lt;&gt;1),"",TEXT(DATEVALUE(I98&amp;"/1/1"),"gge"))</f>
        <v>平13</v>
      </c>
      <c r="K98" s="665">
        <f t="shared" si="140"/>
        <v>19</v>
      </c>
      <c r="L98" s="998">
        <v>2178.42</v>
      </c>
      <c r="M98" s="693" t="s">
        <v>68</v>
      </c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 t="shared" si="137"/>
        <v>14</v>
      </c>
      <c r="AZ98" s="68"/>
      <c r="BA98" s="68">
        <f>IF(AY98="","",AY98+AZ98)</f>
        <v>14</v>
      </c>
      <c r="BB98" s="69" t="e">
        <f>#REF!/10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 t="shared" si="139"/>
        <v/>
      </c>
      <c r="BK98" s="663" t="s">
        <v>68</v>
      </c>
      <c r="BL98" s="663">
        <v>3</v>
      </c>
      <c r="BM98" s="441"/>
      <c r="BN98" s="441"/>
      <c r="BO98" s="663"/>
      <c r="BP98" s="663"/>
      <c r="BQ98" s="663"/>
      <c r="BR98" s="663"/>
      <c r="BS98" s="663"/>
      <c r="BT98" s="663"/>
      <c r="BU98" s="663"/>
      <c r="BV98" s="663"/>
      <c r="BW98" s="441"/>
      <c r="BX98" s="695"/>
      <c r="BY98" s="696"/>
      <c r="BZ98" s="499"/>
      <c r="CA98" s="192">
        <v>1</v>
      </c>
      <c r="CB98" s="177" t="s">
        <v>387</v>
      </c>
      <c r="CC98" s="178" t="str">
        <f t="shared" si="141"/>
        <v/>
      </c>
      <c r="CD98" s="176" t="str">
        <f t="shared" si="107"/>
        <v/>
      </c>
      <c r="CE98" s="179"/>
      <c r="CF98" s="106" t="str">
        <f t="shared" si="108"/>
        <v/>
      </c>
      <c r="CG98" s="75" t="s">
        <v>387</v>
      </c>
      <c r="CH98" s="180" t="str">
        <f t="shared" si="109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110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111"/>
        <v/>
      </c>
      <c r="DA98" s="76" t="str">
        <f t="shared" si="113"/>
        <v/>
      </c>
      <c r="DB98" s="82">
        <v>1</v>
      </c>
      <c r="DC98" s="183" t="str">
        <f t="shared" si="112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812"/>
      <c r="DY98" s="808"/>
      <c r="DZ98" s="816"/>
      <c r="EA98" s="816"/>
      <c r="EB98" s="854"/>
      <c r="EC98" s="787"/>
      <c r="ED98" s="788"/>
      <c r="EE98" s="788"/>
      <c r="EF98" s="788"/>
      <c r="EG98" s="789"/>
      <c r="EH98" s="787"/>
      <c r="EI98" s="788"/>
      <c r="EJ98" s="788"/>
      <c r="EK98" s="788"/>
      <c r="EL98" s="833" t="s">
        <v>626</v>
      </c>
      <c r="EM98" s="791"/>
      <c r="EN98" s="788"/>
      <c r="EO98" s="788"/>
      <c r="EP98" s="788"/>
      <c r="EQ98" s="789"/>
      <c r="ER98" s="787"/>
      <c r="ES98" s="788"/>
      <c r="ET98" s="788"/>
      <c r="EU98" s="788"/>
      <c r="EV98" s="789"/>
      <c r="EW98" s="787"/>
      <c r="EX98" s="788"/>
      <c r="EY98" s="788"/>
      <c r="EZ98" s="788"/>
      <c r="FA98" s="789"/>
      <c r="FB98" s="787"/>
      <c r="FC98" s="788"/>
      <c r="FD98" s="788"/>
      <c r="FE98" s="788"/>
      <c r="FF98" s="789"/>
      <c r="FG98" s="867"/>
      <c r="FH98" s="788"/>
      <c r="FI98" s="788"/>
      <c r="FJ98" s="788"/>
      <c r="FK98" s="915"/>
      <c r="FL98" s="210"/>
      <c r="FM98" s="688">
        <v>1</v>
      </c>
      <c r="FN98" s="688">
        <v>1</v>
      </c>
      <c r="FO98" s="688">
        <v>1</v>
      </c>
      <c r="FP98" s="43"/>
      <c r="FQ98" s="43"/>
    </row>
    <row r="99" spans="1:173" s="13" customFormat="1" ht="22.5" customHeight="1" outlineLevel="1">
      <c r="A99" s="1032">
        <v>92</v>
      </c>
      <c r="B99" s="166"/>
      <c r="C99" s="494"/>
      <c r="D99" s="664" t="s">
        <v>471</v>
      </c>
      <c r="E99" s="688" t="s">
        <v>341</v>
      </c>
      <c r="F99" s="663" t="s">
        <v>363</v>
      </c>
      <c r="G99" s="167"/>
      <c r="H99" s="165"/>
      <c r="I99" s="662">
        <v>1976</v>
      </c>
      <c r="J99" s="167" t="str">
        <f>IF(OR(I99="",TYPE(I99)&lt;&gt;1),"",TEXT(DATEVALUE(I99&amp;"/1/1"),"gge"))</f>
        <v>昭51</v>
      </c>
      <c r="K99" s="665">
        <f t="shared" si="140"/>
        <v>44</v>
      </c>
      <c r="L99" s="998">
        <v>2300.2800000000002</v>
      </c>
      <c r="M99" s="693" t="s">
        <v>614</v>
      </c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3: 1,000㎡以上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 t="shared" si="137"/>
        <v>39</v>
      </c>
      <c r="AZ99" s="68"/>
      <c r="BA99" s="68">
        <f>IF(AY99="","",AY99+AZ99)</f>
        <v>39</v>
      </c>
      <c r="BB99" s="69" t="e">
        <f>#REF!/10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 t="shared" si="139"/>
        <v/>
      </c>
      <c r="BK99" s="663" t="s">
        <v>614</v>
      </c>
      <c r="BL99" s="663">
        <v>2</v>
      </c>
      <c r="BM99" s="441"/>
      <c r="BN99" s="441"/>
      <c r="BO99" s="663"/>
      <c r="BP99" s="663"/>
      <c r="BQ99" s="663"/>
      <c r="BR99" s="663"/>
      <c r="BS99" s="663"/>
      <c r="BT99" s="663"/>
      <c r="BU99" s="663"/>
      <c r="BV99" s="663"/>
      <c r="BW99" s="441"/>
      <c r="BX99" s="695"/>
      <c r="BY99" s="696"/>
      <c r="BZ99" s="499"/>
      <c r="CA99" s="192">
        <v>1</v>
      </c>
      <c r="CB99" s="177" t="s">
        <v>387</v>
      </c>
      <c r="CC99" s="178" t="str">
        <f t="shared" si="141"/>
        <v/>
      </c>
      <c r="CD99" s="176" t="str">
        <f t="shared" si="107"/>
        <v/>
      </c>
      <c r="CE99" s="179"/>
      <c r="CF99" s="106" t="str">
        <f t="shared" si="108"/>
        <v/>
      </c>
      <c r="CG99" s="75" t="s">
        <v>387</v>
      </c>
      <c r="CH99" s="180" t="str">
        <f t="shared" si="109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110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111"/>
        <v/>
      </c>
      <c r="DA99" s="76" t="str">
        <f t="shared" si="113"/>
        <v/>
      </c>
      <c r="DB99" s="82">
        <v>1</v>
      </c>
      <c r="DC99" s="183" t="str">
        <f t="shared" si="112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824" t="s">
        <v>626</v>
      </c>
      <c r="DY99" s="758" t="s">
        <v>626</v>
      </c>
      <c r="DZ99" s="757" t="s">
        <v>626</v>
      </c>
      <c r="EA99" s="816"/>
      <c r="EB99" s="855"/>
      <c r="EC99" s="791"/>
      <c r="ED99" s="792"/>
      <c r="EE99" s="792"/>
      <c r="EF99" s="795"/>
      <c r="EG99" s="789"/>
      <c r="EH99" s="787"/>
      <c r="EI99" s="788"/>
      <c r="EJ99" s="788"/>
      <c r="EK99" s="788"/>
      <c r="EL99" s="789"/>
      <c r="EM99" s="787"/>
      <c r="EN99" s="788"/>
      <c r="EO99" s="788"/>
      <c r="EP99" s="788"/>
      <c r="EQ99" s="789"/>
      <c r="ER99" s="787"/>
      <c r="ES99" s="788"/>
      <c r="ET99" s="788"/>
      <c r="EU99" s="834" t="s">
        <v>631</v>
      </c>
      <c r="EV99" s="793" t="s">
        <v>631</v>
      </c>
      <c r="EW99" s="889"/>
      <c r="EX99" s="797"/>
      <c r="EY99" s="797"/>
      <c r="EZ99" s="797"/>
      <c r="FA99" s="798"/>
      <c r="FB99" s="889"/>
      <c r="FC99" s="797"/>
      <c r="FD99" s="797"/>
      <c r="FE99" s="797"/>
      <c r="FF99" s="798"/>
      <c r="FG99" s="870"/>
      <c r="FH99" s="797"/>
      <c r="FI99" s="797"/>
      <c r="FJ99" s="797"/>
      <c r="FK99" s="917"/>
      <c r="FL99" s="210"/>
      <c r="FM99" s="688">
        <v>1</v>
      </c>
      <c r="FN99" s="688">
        <v>1</v>
      </c>
      <c r="FO99" s="688">
        <v>1</v>
      </c>
      <c r="FP99" s="43"/>
      <c r="FQ99" s="43"/>
    </row>
    <row r="100" spans="1:173" s="13" customFormat="1" ht="22.5" customHeight="1" outlineLevel="1">
      <c r="A100" s="1032">
        <v>93</v>
      </c>
      <c r="B100" s="166"/>
      <c r="C100" s="494"/>
      <c r="D100" s="664" t="s">
        <v>521</v>
      </c>
      <c r="E100" s="688" t="s">
        <v>342</v>
      </c>
      <c r="F100" s="663" t="s">
        <v>363</v>
      </c>
      <c r="G100" s="167"/>
      <c r="H100" s="165"/>
      <c r="I100" s="662">
        <v>2000</v>
      </c>
      <c r="J100" s="167" t="str">
        <f>IF(OR(I100="",TYPE(I100)&lt;&gt;1),"",TEXT(DATEVALUE(I100&amp;"/1/1"),"gge"))</f>
        <v>平12</v>
      </c>
      <c r="K100" s="665">
        <f t="shared" si="140"/>
        <v>20</v>
      </c>
      <c r="L100" s="998">
        <v>3536.07</v>
      </c>
      <c r="M100" s="693" t="s">
        <v>68</v>
      </c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2: 3,000㎡以上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 t="shared" si="137"/>
        <v>15</v>
      </c>
      <c r="AZ100" s="68"/>
      <c r="BA100" s="68">
        <f>IF(AY100="","",AY100+AZ100)</f>
        <v>15</v>
      </c>
      <c r="BB100" s="69" t="e">
        <f>#REF!/10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 t="shared" si="139"/>
        <v/>
      </c>
      <c r="BK100" s="663" t="s">
        <v>68</v>
      </c>
      <c r="BL100" s="663">
        <v>2</v>
      </c>
      <c r="BM100" s="441"/>
      <c r="BN100" s="441"/>
      <c r="BO100" s="663"/>
      <c r="BP100" s="663"/>
      <c r="BQ100" s="663"/>
      <c r="BR100" s="663"/>
      <c r="BS100" s="663"/>
      <c r="BT100" s="663"/>
      <c r="BU100" s="663"/>
      <c r="BV100" s="663"/>
      <c r="BW100" s="441"/>
      <c r="BX100" s="695"/>
      <c r="BY100" s="696"/>
      <c r="BZ100" s="499"/>
      <c r="CA100" s="192">
        <v>1</v>
      </c>
      <c r="CB100" s="177" t="s">
        <v>387</v>
      </c>
      <c r="CC100" s="178" t="str">
        <f t="shared" si="141"/>
        <v/>
      </c>
      <c r="CD100" s="176" t="str">
        <f t="shared" si="107"/>
        <v/>
      </c>
      <c r="CE100" s="179"/>
      <c r="CF100" s="106" t="str">
        <f t="shared" si="108"/>
        <v/>
      </c>
      <c r="CG100" s="75" t="s">
        <v>387</v>
      </c>
      <c r="CH100" s="180" t="str">
        <f t="shared" si="109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110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111"/>
        <v/>
      </c>
      <c r="DA100" s="76" t="str">
        <f t="shared" si="113"/>
        <v/>
      </c>
      <c r="DB100" s="82">
        <v>1</v>
      </c>
      <c r="DC100" s="183" t="str">
        <f t="shared" si="112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824" t="s">
        <v>626</v>
      </c>
      <c r="DY100" s="758" t="s">
        <v>626</v>
      </c>
      <c r="DZ100" s="758" t="s">
        <v>626</v>
      </c>
      <c r="EA100" s="816"/>
      <c r="EB100" s="854"/>
      <c r="EC100" s="787"/>
      <c r="ED100" s="788"/>
      <c r="EE100" s="788"/>
      <c r="EF100" s="788"/>
      <c r="EG100" s="789"/>
      <c r="EH100" s="787"/>
      <c r="EI100" s="788"/>
      <c r="EJ100" s="788"/>
      <c r="EK100" s="758" t="s">
        <v>626</v>
      </c>
      <c r="EL100" s="833" t="s">
        <v>626</v>
      </c>
      <c r="EM100" s="766" t="s">
        <v>626</v>
      </c>
      <c r="EN100" s="788"/>
      <c r="EO100" s="788"/>
      <c r="EP100" s="788"/>
      <c r="EQ100" s="789"/>
      <c r="ER100" s="787"/>
      <c r="ES100" s="788"/>
      <c r="ET100" s="788"/>
      <c r="EU100" s="788"/>
      <c r="EV100" s="789"/>
      <c r="EW100" s="787"/>
      <c r="EX100" s="788"/>
      <c r="EY100" s="788"/>
      <c r="EZ100" s="788"/>
      <c r="FA100" s="789"/>
      <c r="FB100" s="787"/>
      <c r="FC100" s="788"/>
      <c r="FD100" s="788"/>
      <c r="FE100" s="788"/>
      <c r="FF100" s="789"/>
      <c r="FG100" s="867"/>
      <c r="FH100" s="788"/>
      <c r="FI100" s="788"/>
      <c r="FJ100" s="788"/>
      <c r="FK100" s="915"/>
      <c r="FL100" s="210"/>
      <c r="FM100" s="688">
        <v>1</v>
      </c>
      <c r="FN100" s="688">
        <v>1</v>
      </c>
      <c r="FO100" s="688">
        <v>1</v>
      </c>
      <c r="FP100" s="43"/>
      <c r="FQ100" s="43"/>
    </row>
    <row r="101" spans="1:173" s="13" customFormat="1" ht="22.5" customHeight="1" outlineLevel="1">
      <c r="A101" s="1032">
        <v>94</v>
      </c>
      <c r="B101" s="166"/>
      <c r="C101" s="494"/>
      <c r="D101" s="664" t="s">
        <v>471</v>
      </c>
      <c r="E101" s="688" t="s">
        <v>343</v>
      </c>
      <c r="F101" s="663" t="s">
        <v>363</v>
      </c>
      <c r="G101" s="167"/>
      <c r="H101" s="165"/>
      <c r="I101" s="662">
        <v>1980</v>
      </c>
      <c r="J101" s="167" t="str">
        <f>IF(OR(I101="",TYPE(I101)&lt;&gt;1),"",TEXT(DATEVALUE(I101&amp;"/1/1"),"gge"))</f>
        <v>昭55</v>
      </c>
      <c r="K101" s="665">
        <f t="shared" si="140"/>
        <v>40</v>
      </c>
      <c r="L101" s="998">
        <v>775.68</v>
      </c>
      <c r="M101" s="693" t="s">
        <v>614</v>
      </c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4: 500㎡以上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 t="shared" si="137"/>
        <v>35</v>
      </c>
      <c r="AZ101" s="68"/>
      <c r="BA101" s="68">
        <f>IF(AY101="","",AY101+AZ101)</f>
        <v>35</v>
      </c>
      <c r="BB101" s="69" t="e">
        <f>#REF!/10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 t="shared" si="139"/>
        <v/>
      </c>
      <c r="BK101" s="663" t="s">
        <v>614</v>
      </c>
      <c r="BL101" s="663">
        <v>2</v>
      </c>
      <c r="BM101" s="441"/>
      <c r="BN101" s="441"/>
      <c r="BO101" s="663"/>
      <c r="BP101" s="663"/>
      <c r="BQ101" s="663"/>
      <c r="BR101" s="663"/>
      <c r="BS101" s="663"/>
      <c r="BT101" s="663"/>
      <c r="BU101" s="663"/>
      <c r="BV101" s="663"/>
      <c r="BW101" s="441"/>
      <c r="BX101" s="695"/>
      <c r="BY101" s="696"/>
      <c r="BZ101" s="499"/>
      <c r="CA101" s="192">
        <v>1</v>
      </c>
      <c r="CB101" s="177" t="s">
        <v>387</v>
      </c>
      <c r="CC101" s="178" t="str">
        <f t="shared" si="141"/>
        <v/>
      </c>
      <c r="CD101" s="176" t="str">
        <f t="shared" si="107"/>
        <v/>
      </c>
      <c r="CE101" s="179"/>
      <c r="CF101" s="106" t="str">
        <f t="shared" si="108"/>
        <v/>
      </c>
      <c r="CG101" s="75" t="s">
        <v>387</v>
      </c>
      <c r="CH101" s="180" t="str">
        <f t="shared" si="109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110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111"/>
        <v/>
      </c>
      <c r="DA101" s="76" t="str">
        <f t="shared" si="113"/>
        <v/>
      </c>
      <c r="DB101" s="82">
        <v>1</v>
      </c>
      <c r="DC101" s="183" t="str">
        <f t="shared" si="112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824" t="s">
        <v>626</v>
      </c>
      <c r="DY101" s="757" t="s">
        <v>626</v>
      </c>
      <c r="DZ101" s="808"/>
      <c r="EA101" s="816"/>
      <c r="EB101" s="855"/>
      <c r="EC101" s="791"/>
      <c r="ED101" s="792"/>
      <c r="EE101" s="795"/>
      <c r="EF101" s="788"/>
      <c r="EG101" s="789"/>
      <c r="EH101" s="787"/>
      <c r="EI101" s="788"/>
      <c r="EJ101" s="788"/>
      <c r="EK101" s="788"/>
      <c r="EL101" s="789"/>
      <c r="EM101" s="787"/>
      <c r="EN101" s="788"/>
      <c r="EO101" s="788"/>
      <c r="EP101" s="788"/>
      <c r="EQ101" s="789"/>
      <c r="ER101" s="787"/>
      <c r="ES101" s="788"/>
      <c r="ET101" s="788"/>
      <c r="EU101" s="788"/>
      <c r="EV101" s="789"/>
      <c r="EW101" s="787"/>
      <c r="EX101" s="799" t="s">
        <v>627</v>
      </c>
      <c r="EY101" s="799" t="s">
        <v>627</v>
      </c>
      <c r="EZ101" s="799" t="s">
        <v>627</v>
      </c>
      <c r="FA101" s="789"/>
      <c r="FB101" s="787"/>
      <c r="FC101" s="788"/>
      <c r="FD101" s="788"/>
      <c r="FE101" s="788"/>
      <c r="FF101" s="789"/>
      <c r="FG101" s="867"/>
      <c r="FH101" s="788"/>
      <c r="FI101" s="788"/>
      <c r="FJ101" s="788"/>
      <c r="FK101" s="915"/>
      <c r="FL101" s="210"/>
      <c r="FM101" s="688">
        <v>1</v>
      </c>
      <c r="FN101" s="688">
        <v>1</v>
      </c>
      <c r="FO101" s="688">
        <v>1</v>
      </c>
      <c r="FP101" s="43"/>
      <c r="FQ101" s="43"/>
    </row>
    <row r="102" spans="1:173" s="13" customFormat="1" ht="22.5" customHeight="1" outlineLevel="1">
      <c r="A102" s="1032">
        <v>95</v>
      </c>
      <c r="B102" s="166"/>
      <c r="C102" s="494"/>
      <c r="D102" s="664" t="s">
        <v>471</v>
      </c>
      <c r="E102" s="688" t="s">
        <v>344</v>
      </c>
      <c r="F102" s="663" t="s">
        <v>363</v>
      </c>
      <c r="G102" s="167"/>
      <c r="H102" s="165"/>
      <c r="I102" s="662">
        <v>1981</v>
      </c>
      <c r="J102" s="167" t="str">
        <f t="shared" si="114"/>
        <v>昭56</v>
      </c>
      <c r="K102" s="665">
        <f t="shared" si="140"/>
        <v>39</v>
      </c>
      <c r="L102" s="998">
        <v>175.81</v>
      </c>
      <c r="M102" s="693" t="s">
        <v>91</v>
      </c>
      <c r="N102" s="68"/>
      <c r="O102" s="168"/>
      <c r="P102" s="168"/>
      <c r="Q102" s="169"/>
      <c r="R102" s="461" t="e">
        <f t="shared" si="131"/>
        <v>#DIV/0!</v>
      </c>
      <c r="S102" s="461" t="e">
        <f t="shared" si="132"/>
        <v>#DIV/0!</v>
      </c>
      <c r="T102" s="462" t="e">
        <f t="shared" si="133"/>
        <v>#DIV/0!</v>
      </c>
      <c r="U102" s="68"/>
      <c r="V102" s="68"/>
      <c r="W102" s="68"/>
      <c r="X102" s="68"/>
      <c r="Y102" s="68"/>
      <c r="Z102" s="79" t="str">
        <f t="shared" si="134"/>
        <v>6: 100㎡以上</v>
      </c>
      <c r="AA102" s="69"/>
      <c r="AB102" s="69" t="str">
        <f t="shared" si="135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136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137"/>
        <v>34</v>
      </c>
      <c r="AZ102" s="68"/>
      <c r="BA102" s="68">
        <f t="shared" si="138"/>
        <v>34</v>
      </c>
      <c r="BB102" s="69" t="e">
        <f>#REF!/10</f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139"/>
        <v/>
      </c>
      <c r="BK102" s="663" t="s">
        <v>91</v>
      </c>
      <c r="BL102" s="663">
        <v>1</v>
      </c>
      <c r="BM102" s="441"/>
      <c r="BN102" s="441"/>
      <c r="BO102" s="663"/>
      <c r="BP102" s="663"/>
      <c r="BQ102" s="663"/>
      <c r="BR102" s="663"/>
      <c r="BS102" s="663"/>
      <c r="BT102" s="663"/>
      <c r="BU102" s="663"/>
      <c r="BV102" s="663"/>
      <c r="BW102" s="441"/>
      <c r="BX102" s="695"/>
      <c r="BY102" s="696"/>
      <c r="BZ102" s="499"/>
      <c r="CA102" s="192">
        <v>1</v>
      </c>
      <c r="CB102" s="177" t="s">
        <v>387</v>
      </c>
      <c r="CC102" s="178" t="str">
        <f t="shared" si="141"/>
        <v/>
      </c>
      <c r="CD102" s="176" t="str">
        <f t="shared" si="107"/>
        <v/>
      </c>
      <c r="CE102" s="179"/>
      <c r="CF102" s="106" t="str">
        <f t="shared" si="108"/>
        <v/>
      </c>
      <c r="CG102" s="75" t="s">
        <v>387</v>
      </c>
      <c r="CH102" s="180" t="str">
        <f t="shared" si="109"/>
        <v/>
      </c>
      <c r="CI102" s="75">
        <v>1</v>
      </c>
      <c r="CJ102" s="181" t="str">
        <f t="shared" si="115"/>
        <v/>
      </c>
      <c r="CK102" s="107" t="e">
        <v>#N/A</v>
      </c>
      <c r="CL102" s="75" t="e">
        <v>#N/A</v>
      </c>
      <c r="CM102" s="180" t="e">
        <f t="shared" si="116"/>
        <v>#N/A</v>
      </c>
      <c r="CN102" s="75">
        <v>1</v>
      </c>
      <c r="CO102" s="181" t="e">
        <f t="shared" si="117"/>
        <v>#N/A</v>
      </c>
      <c r="CP102" s="107" t="e">
        <v>#N/A</v>
      </c>
      <c r="CQ102" s="75" t="e">
        <v>#N/A</v>
      </c>
      <c r="CR102" s="180" t="e">
        <f t="shared" si="110"/>
        <v>#N/A</v>
      </c>
      <c r="CS102" s="75">
        <v>1</v>
      </c>
      <c r="CT102" s="181" t="e">
        <f t="shared" ref="CT102:CT166" si="142">IF(CP102="","",CR102/CS102)</f>
        <v>#N/A</v>
      </c>
      <c r="CU102" s="107" t="e">
        <v>#N/A</v>
      </c>
      <c r="CV102" s="75" t="e">
        <v>#N/A</v>
      </c>
      <c r="CW102" s="180" t="e">
        <f t="shared" si="118"/>
        <v>#N/A</v>
      </c>
      <c r="CX102" s="75">
        <v>1</v>
      </c>
      <c r="CY102" s="182" t="e">
        <f t="shared" si="119"/>
        <v>#N/A</v>
      </c>
      <c r="CZ102" s="109" t="str">
        <f t="shared" si="111"/>
        <v/>
      </c>
      <c r="DA102" s="76" t="str">
        <f t="shared" si="113"/>
        <v/>
      </c>
      <c r="DB102" s="82">
        <v>1</v>
      </c>
      <c r="DC102" s="183" t="str">
        <f t="shared" si="112"/>
        <v/>
      </c>
      <c r="DD102" s="85" t="s">
        <v>387</v>
      </c>
      <c r="DE102" s="184" t="str">
        <f t="shared" si="120"/>
        <v/>
      </c>
      <c r="DF102" s="77">
        <v>3</v>
      </c>
      <c r="DG102" s="185" t="str">
        <f t="shared" si="121"/>
        <v/>
      </c>
      <c r="DH102" s="78" t="str">
        <f t="shared" si="122"/>
        <v/>
      </c>
      <c r="DI102" s="75" t="s">
        <v>387</v>
      </c>
      <c r="DJ102" s="180" t="str">
        <f t="shared" si="123"/>
        <v/>
      </c>
      <c r="DK102" s="75">
        <v>1</v>
      </c>
      <c r="DL102" s="181" t="str">
        <f t="shared" si="124"/>
        <v/>
      </c>
      <c r="DM102" s="78" t="str">
        <f t="shared" si="125"/>
        <v/>
      </c>
      <c r="DN102" s="75" t="s">
        <v>387</v>
      </c>
      <c r="DO102" s="180" t="str">
        <f t="shared" si="126"/>
        <v/>
      </c>
      <c r="DP102" s="75">
        <v>1</v>
      </c>
      <c r="DQ102" s="181" t="str">
        <f t="shared" si="127"/>
        <v/>
      </c>
      <c r="DR102" s="78" t="str">
        <f t="shared" si="128"/>
        <v/>
      </c>
      <c r="DS102" s="75" t="s">
        <v>387</v>
      </c>
      <c r="DT102" s="180" t="str">
        <f t="shared" si="129"/>
        <v/>
      </c>
      <c r="DU102" s="75">
        <v>1</v>
      </c>
      <c r="DV102" s="154" t="str">
        <f t="shared" si="130"/>
        <v/>
      </c>
      <c r="DW102" s="506"/>
      <c r="DX102" s="812"/>
      <c r="DY102" s="808"/>
      <c r="DZ102" s="808"/>
      <c r="EA102" s="816"/>
      <c r="EB102" s="854"/>
      <c r="EC102" s="787"/>
      <c r="ED102" s="788"/>
      <c r="EE102" s="796" t="s">
        <v>631</v>
      </c>
      <c r="EF102" s="797"/>
      <c r="EG102" s="798"/>
      <c r="EH102" s="889"/>
      <c r="EI102" s="797"/>
      <c r="EJ102" s="797"/>
      <c r="EK102" s="797"/>
      <c r="EL102" s="798"/>
      <c r="EM102" s="889"/>
      <c r="EN102" s="797"/>
      <c r="EO102" s="797"/>
      <c r="EP102" s="797"/>
      <c r="EQ102" s="798"/>
      <c r="ER102" s="889"/>
      <c r="ES102" s="797"/>
      <c r="ET102" s="797"/>
      <c r="EU102" s="797"/>
      <c r="EV102" s="798"/>
      <c r="EW102" s="889"/>
      <c r="EX102" s="797"/>
      <c r="EY102" s="797"/>
      <c r="EZ102" s="797"/>
      <c r="FA102" s="798"/>
      <c r="FB102" s="889"/>
      <c r="FC102" s="797"/>
      <c r="FD102" s="797"/>
      <c r="FE102" s="797"/>
      <c r="FF102" s="798"/>
      <c r="FG102" s="870"/>
      <c r="FH102" s="797"/>
      <c r="FI102" s="797"/>
      <c r="FJ102" s="797"/>
      <c r="FK102" s="917"/>
      <c r="FL102" s="210"/>
      <c r="FM102" s="688">
        <v>1</v>
      </c>
      <c r="FN102" s="688">
        <v>1</v>
      </c>
      <c r="FO102" s="688">
        <v>1</v>
      </c>
      <c r="FP102" s="43"/>
      <c r="FQ102" s="43"/>
    </row>
    <row r="103" spans="1:173" s="13" customFormat="1" ht="22.5" customHeight="1" outlineLevel="1">
      <c r="A103" s="1032">
        <v>96</v>
      </c>
      <c r="B103" s="166"/>
      <c r="C103" s="494"/>
      <c r="D103" s="664" t="s">
        <v>471</v>
      </c>
      <c r="E103" s="688" t="s">
        <v>345</v>
      </c>
      <c r="F103" s="663" t="s">
        <v>363</v>
      </c>
      <c r="G103" s="167"/>
      <c r="H103" s="165"/>
      <c r="I103" s="662">
        <v>1979</v>
      </c>
      <c r="J103" s="167" t="str">
        <f t="shared" si="114"/>
        <v>昭54</v>
      </c>
      <c r="K103" s="665">
        <f t="shared" si="140"/>
        <v>41</v>
      </c>
      <c r="L103" s="998">
        <v>504.6</v>
      </c>
      <c r="M103" s="693" t="s">
        <v>68</v>
      </c>
      <c r="N103" s="68"/>
      <c r="O103" s="168"/>
      <c r="P103" s="168"/>
      <c r="Q103" s="169"/>
      <c r="R103" s="461" t="e">
        <f t="shared" si="131"/>
        <v>#DIV/0!</v>
      </c>
      <c r="S103" s="461" t="e">
        <f t="shared" si="132"/>
        <v>#DIV/0!</v>
      </c>
      <c r="T103" s="462" t="e">
        <f t="shared" si="133"/>
        <v>#DIV/0!</v>
      </c>
      <c r="U103" s="68"/>
      <c r="V103" s="68"/>
      <c r="W103" s="68"/>
      <c r="X103" s="68"/>
      <c r="Y103" s="68"/>
      <c r="Z103" s="79" t="str">
        <f t="shared" si="134"/>
        <v>4: 500㎡以上</v>
      </c>
      <c r="AA103" s="69"/>
      <c r="AB103" s="69" t="str">
        <f t="shared" si="135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136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137"/>
        <v>36</v>
      </c>
      <c r="AZ103" s="68"/>
      <c r="BA103" s="68">
        <f t="shared" si="138"/>
        <v>36</v>
      </c>
      <c r="BB103" s="69" t="e">
        <f>#REF!/10</f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139"/>
        <v/>
      </c>
      <c r="BK103" s="663" t="s">
        <v>68</v>
      </c>
      <c r="BL103" s="663">
        <v>3</v>
      </c>
      <c r="BM103" s="441"/>
      <c r="BN103" s="441"/>
      <c r="BO103" s="663"/>
      <c r="BP103" s="663"/>
      <c r="BQ103" s="663"/>
      <c r="BR103" s="663"/>
      <c r="BS103" s="663"/>
      <c r="BT103" s="663"/>
      <c r="BU103" s="663"/>
      <c r="BV103" s="663"/>
      <c r="BW103" s="441"/>
      <c r="BX103" s="695"/>
      <c r="BY103" s="696"/>
      <c r="BZ103" s="499"/>
      <c r="CA103" s="192">
        <v>1</v>
      </c>
      <c r="CB103" s="177" t="s">
        <v>387</v>
      </c>
      <c r="CC103" s="178" t="str">
        <f t="shared" si="141"/>
        <v/>
      </c>
      <c r="CD103" s="176" t="str">
        <f t="shared" si="107"/>
        <v/>
      </c>
      <c r="CE103" s="179"/>
      <c r="CF103" s="106" t="str">
        <f t="shared" si="108"/>
        <v/>
      </c>
      <c r="CG103" s="75" t="s">
        <v>387</v>
      </c>
      <c r="CH103" s="180" t="str">
        <f t="shared" si="109"/>
        <v/>
      </c>
      <c r="CI103" s="75">
        <v>1</v>
      </c>
      <c r="CJ103" s="181" t="str">
        <f t="shared" si="115"/>
        <v/>
      </c>
      <c r="CK103" s="107" t="e">
        <v>#N/A</v>
      </c>
      <c r="CL103" s="75" t="e">
        <v>#N/A</v>
      </c>
      <c r="CM103" s="180" t="e">
        <f t="shared" si="116"/>
        <v>#N/A</v>
      </c>
      <c r="CN103" s="75">
        <v>1</v>
      </c>
      <c r="CO103" s="181" t="e">
        <f t="shared" si="117"/>
        <v>#N/A</v>
      </c>
      <c r="CP103" s="107" t="e">
        <v>#N/A</v>
      </c>
      <c r="CQ103" s="75" t="e">
        <v>#N/A</v>
      </c>
      <c r="CR103" s="180" t="e">
        <f t="shared" si="110"/>
        <v>#N/A</v>
      </c>
      <c r="CS103" s="75">
        <v>1</v>
      </c>
      <c r="CT103" s="181" t="e">
        <f t="shared" si="142"/>
        <v>#N/A</v>
      </c>
      <c r="CU103" s="107" t="e">
        <v>#N/A</v>
      </c>
      <c r="CV103" s="75" t="e">
        <v>#N/A</v>
      </c>
      <c r="CW103" s="180" t="e">
        <f t="shared" si="118"/>
        <v>#N/A</v>
      </c>
      <c r="CX103" s="75">
        <v>1</v>
      </c>
      <c r="CY103" s="182" t="e">
        <f t="shared" si="119"/>
        <v>#N/A</v>
      </c>
      <c r="CZ103" s="109" t="str">
        <f t="shared" si="111"/>
        <v/>
      </c>
      <c r="DA103" s="76" t="str">
        <f t="shared" si="113"/>
        <v/>
      </c>
      <c r="DB103" s="82">
        <v>1</v>
      </c>
      <c r="DC103" s="183" t="str">
        <f t="shared" si="112"/>
        <v/>
      </c>
      <c r="DD103" s="85" t="s">
        <v>387</v>
      </c>
      <c r="DE103" s="184" t="str">
        <f t="shared" si="120"/>
        <v/>
      </c>
      <c r="DF103" s="77">
        <v>3</v>
      </c>
      <c r="DG103" s="185" t="str">
        <f t="shared" si="121"/>
        <v/>
      </c>
      <c r="DH103" s="78" t="str">
        <f t="shared" si="122"/>
        <v/>
      </c>
      <c r="DI103" s="75" t="s">
        <v>387</v>
      </c>
      <c r="DJ103" s="180" t="str">
        <f t="shared" si="123"/>
        <v/>
      </c>
      <c r="DK103" s="75">
        <v>1</v>
      </c>
      <c r="DL103" s="181" t="str">
        <f t="shared" si="124"/>
        <v/>
      </c>
      <c r="DM103" s="78" t="str">
        <f t="shared" si="125"/>
        <v/>
      </c>
      <c r="DN103" s="75" t="s">
        <v>387</v>
      </c>
      <c r="DO103" s="180" t="str">
        <f t="shared" si="126"/>
        <v/>
      </c>
      <c r="DP103" s="75">
        <v>1</v>
      </c>
      <c r="DQ103" s="181" t="str">
        <f t="shared" si="127"/>
        <v/>
      </c>
      <c r="DR103" s="78" t="str">
        <f t="shared" si="128"/>
        <v/>
      </c>
      <c r="DS103" s="75" t="s">
        <v>387</v>
      </c>
      <c r="DT103" s="180" t="str">
        <f t="shared" si="129"/>
        <v/>
      </c>
      <c r="DU103" s="75">
        <v>1</v>
      </c>
      <c r="DV103" s="154" t="str">
        <f t="shared" si="130"/>
        <v/>
      </c>
      <c r="DW103" s="506"/>
      <c r="DX103" s="812"/>
      <c r="DY103" s="808"/>
      <c r="DZ103" s="808"/>
      <c r="EA103" s="816"/>
      <c r="EB103" s="854"/>
      <c r="EC103" s="787"/>
      <c r="ED103" s="788"/>
      <c r="EE103" s="788"/>
      <c r="EF103" s="788"/>
      <c r="EG103" s="789"/>
      <c r="EH103" s="787"/>
      <c r="EI103" s="788"/>
      <c r="EJ103" s="788"/>
      <c r="EK103" s="788"/>
      <c r="EL103" s="789"/>
      <c r="EM103" s="787"/>
      <c r="EN103" s="788"/>
      <c r="EO103" s="788"/>
      <c r="EP103" s="788"/>
      <c r="EQ103" s="789"/>
      <c r="ER103" s="787"/>
      <c r="ES103" s="788"/>
      <c r="ET103" s="788"/>
      <c r="EU103" s="788"/>
      <c r="EV103" s="789"/>
      <c r="EW103" s="787"/>
      <c r="EX103" s="788"/>
      <c r="EY103" s="788"/>
      <c r="EZ103" s="788"/>
      <c r="FA103" s="793" t="s">
        <v>631</v>
      </c>
      <c r="FB103" s="889"/>
      <c r="FC103" s="797"/>
      <c r="FD103" s="797"/>
      <c r="FE103" s="797"/>
      <c r="FF103" s="798"/>
      <c r="FG103" s="870"/>
      <c r="FH103" s="797"/>
      <c r="FI103" s="797"/>
      <c r="FJ103" s="797"/>
      <c r="FK103" s="917"/>
      <c r="FL103" s="210"/>
      <c r="FM103" s="688">
        <v>1</v>
      </c>
      <c r="FN103" s="688">
        <v>1</v>
      </c>
      <c r="FO103" s="688">
        <v>1</v>
      </c>
      <c r="FP103" s="43"/>
      <c r="FQ103" s="43"/>
    </row>
    <row r="104" spans="1:173" s="13" customFormat="1" ht="22.5" customHeight="1" outlineLevel="1">
      <c r="A104" s="1032">
        <v>97</v>
      </c>
      <c r="B104" s="166"/>
      <c r="C104" s="494"/>
      <c r="D104" s="664" t="s">
        <v>471</v>
      </c>
      <c r="E104" s="688" t="s">
        <v>317</v>
      </c>
      <c r="F104" s="663" t="s">
        <v>363</v>
      </c>
      <c r="G104" s="167"/>
      <c r="H104" s="165"/>
      <c r="I104" s="662">
        <v>1979</v>
      </c>
      <c r="J104" s="167" t="str">
        <f t="shared" si="114"/>
        <v>昭54</v>
      </c>
      <c r="K104" s="665">
        <f t="shared" si="140"/>
        <v>41</v>
      </c>
      <c r="L104" s="998">
        <v>763</v>
      </c>
      <c r="M104" s="693" t="s">
        <v>614</v>
      </c>
      <c r="N104" s="68"/>
      <c r="O104" s="168"/>
      <c r="P104" s="168"/>
      <c r="Q104" s="169"/>
      <c r="R104" s="461" t="e">
        <f t="shared" si="131"/>
        <v>#DIV/0!</v>
      </c>
      <c r="S104" s="461" t="e">
        <f t="shared" si="132"/>
        <v>#DIV/0!</v>
      </c>
      <c r="T104" s="462" t="e">
        <f t="shared" si="133"/>
        <v>#DIV/0!</v>
      </c>
      <c r="U104" s="68"/>
      <c r="V104" s="68"/>
      <c r="W104" s="68"/>
      <c r="X104" s="68"/>
      <c r="Y104" s="68"/>
      <c r="Z104" s="79" t="str">
        <f t="shared" si="134"/>
        <v>4: 500㎡以上</v>
      </c>
      <c r="AA104" s="69"/>
      <c r="AB104" s="69" t="str">
        <f t="shared" si="135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136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137"/>
        <v>36</v>
      </c>
      <c r="AZ104" s="68"/>
      <c r="BA104" s="68">
        <f t="shared" si="138"/>
        <v>36</v>
      </c>
      <c r="BB104" s="69" t="e">
        <f>#REF!/10</f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139"/>
        <v/>
      </c>
      <c r="BK104" s="663" t="s">
        <v>614</v>
      </c>
      <c r="BL104" s="663">
        <v>2</v>
      </c>
      <c r="BM104" s="441"/>
      <c r="BN104" s="441"/>
      <c r="BO104" s="663"/>
      <c r="BP104" s="663"/>
      <c r="BQ104" s="663"/>
      <c r="BR104" s="663"/>
      <c r="BS104" s="663"/>
      <c r="BT104" s="663"/>
      <c r="BU104" s="663"/>
      <c r="BV104" s="663"/>
      <c r="BW104" s="441"/>
      <c r="BX104" s="695"/>
      <c r="BY104" s="696"/>
      <c r="BZ104" s="499"/>
      <c r="CA104" s="192">
        <v>1</v>
      </c>
      <c r="CB104" s="177" t="s">
        <v>387</v>
      </c>
      <c r="CC104" s="178" t="str">
        <f t="shared" si="141"/>
        <v/>
      </c>
      <c r="CD104" s="176" t="str">
        <f t="shared" si="107"/>
        <v/>
      </c>
      <c r="CE104" s="179"/>
      <c r="CF104" s="106" t="str">
        <f t="shared" si="108"/>
        <v/>
      </c>
      <c r="CG104" s="75" t="s">
        <v>387</v>
      </c>
      <c r="CH104" s="180" t="str">
        <f t="shared" si="109"/>
        <v/>
      </c>
      <c r="CI104" s="75">
        <v>1</v>
      </c>
      <c r="CJ104" s="181" t="str">
        <f t="shared" si="115"/>
        <v/>
      </c>
      <c r="CK104" s="107" t="e">
        <v>#N/A</v>
      </c>
      <c r="CL104" s="75" t="e">
        <v>#N/A</v>
      </c>
      <c r="CM104" s="180" t="e">
        <f t="shared" si="116"/>
        <v>#N/A</v>
      </c>
      <c r="CN104" s="75">
        <v>1</v>
      </c>
      <c r="CO104" s="181" t="e">
        <f t="shared" si="117"/>
        <v>#N/A</v>
      </c>
      <c r="CP104" s="107" t="e">
        <v>#N/A</v>
      </c>
      <c r="CQ104" s="75" t="e">
        <v>#N/A</v>
      </c>
      <c r="CR104" s="180" t="e">
        <f t="shared" si="110"/>
        <v>#N/A</v>
      </c>
      <c r="CS104" s="75">
        <v>1</v>
      </c>
      <c r="CT104" s="181" t="e">
        <f t="shared" si="142"/>
        <v>#N/A</v>
      </c>
      <c r="CU104" s="107" t="e">
        <v>#N/A</v>
      </c>
      <c r="CV104" s="75" t="e">
        <v>#N/A</v>
      </c>
      <c r="CW104" s="180" t="e">
        <f t="shared" si="118"/>
        <v>#N/A</v>
      </c>
      <c r="CX104" s="75">
        <v>1</v>
      </c>
      <c r="CY104" s="182" t="e">
        <f t="shared" si="119"/>
        <v>#N/A</v>
      </c>
      <c r="CZ104" s="109" t="str">
        <f t="shared" si="111"/>
        <v/>
      </c>
      <c r="DA104" s="76" t="str">
        <f t="shared" si="113"/>
        <v/>
      </c>
      <c r="DB104" s="82">
        <v>1</v>
      </c>
      <c r="DC104" s="183" t="str">
        <f t="shared" si="112"/>
        <v/>
      </c>
      <c r="DD104" s="85" t="s">
        <v>387</v>
      </c>
      <c r="DE104" s="184" t="str">
        <f t="shared" si="120"/>
        <v/>
      </c>
      <c r="DF104" s="77">
        <v>3</v>
      </c>
      <c r="DG104" s="185" t="str">
        <f t="shared" si="121"/>
        <v/>
      </c>
      <c r="DH104" s="78" t="str">
        <f t="shared" si="122"/>
        <v/>
      </c>
      <c r="DI104" s="75" t="s">
        <v>387</v>
      </c>
      <c r="DJ104" s="180" t="str">
        <f t="shared" si="123"/>
        <v/>
      </c>
      <c r="DK104" s="75">
        <v>1</v>
      </c>
      <c r="DL104" s="181" t="str">
        <f t="shared" si="124"/>
        <v/>
      </c>
      <c r="DM104" s="78" t="str">
        <f t="shared" si="125"/>
        <v/>
      </c>
      <c r="DN104" s="75" t="s">
        <v>387</v>
      </c>
      <c r="DO104" s="180" t="str">
        <f t="shared" si="126"/>
        <v/>
      </c>
      <c r="DP104" s="75">
        <v>1</v>
      </c>
      <c r="DQ104" s="181" t="str">
        <f t="shared" si="127"/>
        <v/>
      </c>
      <c r="DR104" s="78" t="str">
        <f t="shared" si="128"/>
        <v/>
      </c>
      <c r="DS104" s="75" t="s">
        <v>387</v>
      </c>
      <c r="DT104" s="180" t="str">
        <f t="shared" si="129"/>
        <v/>
      </c>
      <c r="DU104" s="75">
        <v>1</v>
      </c>
      <c r="DV104" s="154" t="str">
        <f t="shared" si="130"/>
        <v/>
      </c>
      <c r="DW104" s="506"/>
      <c r="DX104" s="812"/>
      <c r="DY104" s="808"/>
      <c r="DZ104" s="808"/>
      <c r="EA104" s="816"/>
      <c r="EB104" s="854"/>
      <c r="EC104" s="787"/>
      <c r="ED104" s="788"/>
      <c r="EE104" s="788"/>
      <c r="EF104" s="788"/>
      <c r="EG104" s="789"/>
      <c r="EH104" s="787"/>
      <c r="EI104" s="788"/>
      <c r="EJ104" s="788"/>
      <c r="EK104" s="788"/>
      <c r="EL104" s="789"/>
      <c r="EM104" s="787"/>
      <c r="EN104" s="788"/>
      <c r="EO104" s="788"/>
      <c r="EP104" s="788"/>
      <c r="EQ104" s="789"/>
      <c r="ER104" s="787"/>
      <c r="ES104" s="788"/>
      <c r="ET104" s="788"/>
      <c r="EU104" s="788"/>
      <c r="EV104" s="789"/>
      <c r="EW104" s="787"/>
      <c r="EX104" s="788"/>
      <c r="EY104" s="788"/>
      <c r="EZ104" s="788"/>
      <c r="FA104" s="789"/>
      <c r="FB104" s="787"/>
      <c r="FC104" s="788"/>
      <c r="FD104" s="796" t="s">
        <v>631</v>
      </c>
      <c r="FE104" s="797"/>
      <c r="FF104" s="798"/>
      <c r="FG104" s="870"/>
      <c r="FH104" s="797"/>
      <c r="FI104" s="797"/>
      <c r="FJ104" s="797"/>
      <c r="FK104" s="917"/>
      <c r="FL104" s="210"/>
      <c r="FM104" s="688">
        <v>1</v>
      </c>
      <c r="FN104" s="688">
        <v>1</v>
      </c>
      <c r="FO104" s="688">
        <v>1</v>
      </c>
      <c r="FP104" s="43"/>
      <c r="FQ104" s="43"/>
    </row>
    <row r="105" spans="1:173" s="13" customFormat="1" ht="22.5" customHeight="1" outlineLevel="1">
      <c r="A105" s="1032">
        <v>98</v>
      </c>
      <c r="B105" s="166"/>
      <c r="C105" s="494"/>
      <c r="D105" s="664" t="s">
        <v>471</v>
      </c>
      <c r="E105" s="688" t="s">
        <v>318</v>
      </c>
      <c r="F105" s="663" t="s">
        <v>363</v>
      </c>
      <c r="G105" s="167"/>
      <c r="H105" s="165"/>
      <c r="I105" s="662">
        <v>1982</v>
      </c>
      <c r="J105" s="167" t="str">
        <f t="shared" si="114"/>
        <v>昭57</v>
      </c>
      <c r="K105" s="665">
        <f t="shared" si="140"/>
        <v>38</v>
      </c>
      <c r="L105" s="998">
        <v>310.10000000000002</v>
      </c>
      <c r="M105" s="693" t="s">
        <v>614</v>
      </c>
      <c r="N105" s="68"/>
      <c r="O105" s="168"/>
      <c r="P105" s="168"/>
      <c r="Q105" s="169"/>
      <c r="R105" s="461" t="e">
        <f t="shared" si="131"/>
        <v>#DIV/0!</v>
      </c>
      <c r="S105" s="461" t="e">
        <f t="shared" si="132"/>
        <v>#DIV/0!</v>
      </c>
      <c r="T105" s="462" t="e">
        <f t="shared" si="133"/>
        <v>#DIV/0!</v>
      </c>
      <c r="U105" s="68"/>
      <c r="V105" s="68"/>
      <c r="W105" s="68"/>
      <c r="X105" s="68"/>
      <c r="Y105" s="68"/>
      <c r="Z105" s="79" t="str">
        <f t="shared" si="134"/>
        <v>5: 200㎡以上</v>
      </c>
      <c r="AA105" s="69"/>
      <c r="AB105" s="69" t="str">
        <f t="shared" si="135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136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137"/>
        <v>33</v>
      </c>
      <c r="AZ105" s="68"/>
      <c r="BA105" s="68">
        <f t="shared" si="138"/>
        <v>33</v>
      </c>
      <c r="BB105" s="69" t="e">
        <f>#REF!/10</f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139"/>
        <v/>
      </c>
      <c r="BK105" s="663" t="s">
        <v>614</v>
      </c>
      <c r="BL105" s="663">
        <v>2</v>
      </c>
      <c r="BM105" s="441"/>
      <c r="BN105" s="441"/>
      <c r="BO105" s="663"/>
      <c r="BP105" s="663"/>
      <c r="BQ105" s="663"/>
      <c r="BR105" s="663"/>
      <c r="BS105" s="663"/>
      <c r="BT105" s="663"/>
      <c r="BU105" s="663"/>
      <c r="BV105" s="663"/>
      <c r="BW105" s="441"/>
      <c r="BX105" s="695"/>
      <c r="BY105" s="696"/>
      <c r="BZ105" s="499"/>
      <c r="CA105" s="192">
        <v>1</v>
      </c>
      <c r="CB105" s="177" t="s">
        <v>387</v>
      </c>
      <c r="CC105" s="178" t="str">
        <f t="shared" si="141"/>
        <v/>
      </c>
      <c r="CD105" s="176" t="str">
        <f t="shared" si="107"/>
        <v/>
      </c>
      <c r="CE105" s="179"/>
      <c r="CF105" s="106" t="str">
        <f t="shared" si="108"/>
        <v/>
      </c>
      <c r="CG105" s="75" t="s">
        <v>387</v>
      </c>
      <c r="CH105" s="180" t="str">
        <f t="shared" si="109"/>
        <v/>
      </c>
      <c r="CI105" s="75">
        <v>1</v>
      </c>
      <c r="CJ105" s="181" t="str">
        <f t="shared" si="115"/>
        <v/>
      </c>
      <c r="CK105" s="107" t="e">
        <v>#N/A</v>
      </c>
      <c r="CL105" s="75" t="e">
        <v>#N/A</v>
      </c>
      <c r="CM105" s="180" t="e">
        <f t="shared" si="116"/>
        <v>#N/A</v>
      </c>
      <c r="CN105" s="75">
        <v>1</v>
      </c>
      <c r="CO105" s="181" t="e">
        <f t="shared" si="117"/>
        <v>#N/A</v>
      </c>
      <c r="CP105" s="107" t="e">
        <v>#N/A</v>
      </c>
      <c r="CQ105" s="75" t="e">
        <v>#N/A</v>
      </c>
      <c r="CR105" s="180" t="e">
        <f t="shared" si="110"/>
        <v>#N/A</v>
      </c>
      <c r="CS105" s="75">
        <v>1</v>
      </c>
      <c r="CT105" s="181" t="e">
        <f t="shared" si="142"/>
        <v>#N/A</v>
      </c>
      <c r="CU105" s="107" t="e">
        <v>#N/A</v>
      </c>
      <c r="CV105" s="75" t="e">
        <v>#N/A</v>
      </c>
      <c r="CW105" s="180" t="e">
        <f t="shared" si="118"/>
        <v>#N/A</v>
      </c>
      <c r="CX105" s="75">
        <v>1</v>
      </c>
      <c r="CY105" s="182" t="e">
        <f t="shared" si="119"/>
        <v>#N/A</v>
      </c>
      <c r="CZ105" s="109" t="str">
        <f t="shared" si="111"/>
        <v/>
      </c>
      <c r="DA105" s="76" t="str">
        <f t="shared" si="113"/>
        <v/>
      </c>
      <c r="DB105" s="82">
        <v>1</v>
      </c>
      <c r="DC105" s="183" t="str">
        <f t="shared" si="112"/>
        <v/>
      </c>
      <c r="DD105" s="85" t="s">
        <v>387</v>
      </c>
      <c r="DE105" s="184" t="str">
        <f t="shared" si="120"/>
        <v/>
      </c>
      <c r="DF105" s="77">
        <v>3</v>
      </c>
      <c r="DG105" s="185" t="str">
        <f t="shared" si="121"/>
        <v/>
      </c>
      <c r="DH105" s="78" t="str">
        <f t="shared" si="122"/>
        <v/>
      </c>
      <c r="DI105" s="75" t="s">
        <v>387</v>
      </c>
      <c r="DJ105" s="180" t="str">
        <f t="shared" si="123"/>
        <v/>
      </c>
      <c r="DK105" s="75">
        <v>1</v>
      </c>
      <c r="DL105" s="181" t="str">
        <f t="shared" si="124"/>
        <v/>
      </c>
      <c r="DM105" s="78" t="str">
        <f t="shared" si="125"/>
        <v/>
      </c>
      <c r="DN105" s="75" t="s">
        <v>387</v>
      </c>
      <c r="DO105" s="180" t="str">
        <f t="shared" si="126"/>
        <v/>
      </c>
      <c r="DP105" s="75">
        <v>1</v>
      </c>
      <c r="DQ105" s="181" t="str">
        <f t="shared" si="127"/>
        <v/>
      </c>
      <c r="DR105" s="78" t="str">
        <f t="shared" si="128"/>
        <v/>
      </c>
      <c r="DS105" s="75" t="s">
        <v>387</v>
      </c>
      <c r="DT105" s="180" t="str">
        <f t="shared" si="129"/>
        <v/>
      </c>
      <c r="DU105" s="75">
        <v>1</v>
      </c>
      <c r="DV105" s="154" t="str">
        <f t="shared" si="130"/>
        <v/>
      </c>
      <c r="DW105" s="506"/>
      <c r="DX105" s="824" t="s">
        <v>626</v>
      </c>
      <c r="DY105" s="808"/>
      <c r="DZ105" s="808"/>
      <c r="EA105" s="816"/>
      <c r="EB105" s="854"/>
      <c r="EC105" s="787"/>
      <c r="ED105" s="788"/>
      <c r="EE105" s="788"/>
      <c r="EF105" s="788"/>
      <c r="EG105" s="789"/>
      <c r="EH105" s="787"/>
      <c r="EI105" s="788"/>
      <c r="EJ105" s="788"/>
      <c r="EK105" s="788"/>
      <c r="EL105" s="789"/>
      <c r="EM105" s="787"/>
      <c r="EN105" s="788"/>
      <c r="EO105" s="788"/>
      <c r="EP105" s="788"/>
      <c r="EQ105" s="789"/>
      <c r="ER105" s="787"/>
      <c r="ES105" s="788"/>
      <c r="ET105" s="788"/>
      <c r="EU105" s="788"/>
      <c r="EV105" s="789"/>
      <c r="EW105" s="787"/>
      <c r="EX105" s="788"/>
      <c r="EY105" s="788"/>
      <c r="EZ105" s="788"/>
      <c r="FA105" s="789"/>
      <c r="FB105" s="787"/>
      <c r="FC105" s="788"/>
      <c r="FD105" s="788"/>
      <c r="FE105" s="788"/>
      <c r="FF105" s="789"/>
      <c r="FG105" s="869" t="s">
        <v>631</v>
      </c>
      <c r="FH105" s="797"/>
      <c r="FI105" s="797"/>
      <c r="FJ105" s="797"/>
      <c r="FK105" s="917"/>
      <c r="FL105" s="210"/>
      <c r="FM105" s="688">
        <v>1</v>
      </c>
      <c r="FN105" s="688">
        <v>1</v>
      </c>
      <c r="FO105" s="688">
        <v>1</v>
      </c>
      <c r="FP105" s="43"/>
      <c r="FQ105" s="43"/>
    </row>
    <row r="106" spans="1:173" s="13" customFormat="1" ht="22.5" customHeight="1" outlineLevel="1">
      <c r="A106" s="1032">
        <v>99</v>
      </c>
      <c r="B106" s="166"/>
      <c r="C106" s="494"/>
      <c r="D106" s="664" t="s">
        <v>471</v>
      </c>
      <c r="E106" s="688" t="s">
        <v>319</v>
      </c>
      <c r="F106" s="663" t="s">
        <v>363</v>
      </c>
      <c r="G106" s="167"/>
      <c r="H106" s="165"/>
      <c r="I106" s="662">
        <v>1983</v>
      </c>
      <c r="J106" s="167" t="str">
        <f t="shared" si="114"/>
        <v>昭58</v>
      </c>
      <c r="K106" s="665">
        <f t="shared" si="140"/>
        <v>37</v>
      </c>
      <c r="L106" s="998">
        <v>465.15</v>
      </c>
      <c r="M106" s="693" t="s">
        <v>614</v>
      </c>
      <c r="N106" s="68"/>
      <c r="O106" s="168"/>
      <c r="P106" s="168"/>
      <c r="Q106" s="169"/>
      <c r="R106" s="461" t="e">
        <f t="shared" si="131"/>
        <v>#DIV/0!</v>
      </c>
      <c r="S106" s="461" t="e">
        <f t="shared" si="132"/>
        <v>#DIV/0!</v>
      </c>
      <c r="T106" s="462" t="e">
        <f t="shared" si="133"/>
        <v>#DIV/0!</v>
      </c>
      <c r="U106" s="68"/>
      <c r="V106" s="68"/>
      <c r="W106" s="68"/>
      <c r="X106" s="68"/>
      <c r="Y106" s="68"/>
      <c r="Z106" s="79" t="str">
        <f t="shared" si="134"/>
        <v>5: 200㎡以上</v>
      </c>
      <c r="AA106" s="69"/>
      <c r="AB106" s="69" t="str">
        <f t="shared" si="135"/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si="136"/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si="137"/>
        <v>32</v>
      </c>
      <c r="AZ106" s="68"/>
      <c r="BA106" s="68">
        <f t="shared" si="138"/>
        <v>32</v>
      </c>
      <c r="BB106" s="69" t="e">
        <f>#REF!/10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si="139"/>
        <v/>
      </c>
      <c r="BK106" s="663" t="s">
        <v>614</v>
      </c>
      <c r="BL106" s="663">
        <v>2</v>
      </c>
      <c r="BM106" s="447"/>
      <c r="BN106" s="447"/>
      <c r="BO106" s="663"/>
      <c r="BP106" s="663"/>
      <c r="BQ106" s="663"/>
      <c r="BR106" s="663"/>
      <c r="BS106" s="663"/>
      <c r="BT106" s="663"/>
      <c r="BU106" s="663"/>
      <c r="BV106" s="663"/>
      <c r="BW106" s="447"/>
      <c r="BX106" s="695"/>
      <c r="BY106" s="696"/>
      <c r="BZ106" s="501"/>
      <c r="CA106" s="192">
        <v>1</v>
      </c>
      <c r="CB106" s="177" t="str">
        <f>IF($F106="","",IFERROR(INDEX(#REF!,MATCH('一覧（改訂後・学校空調は非表示）'!$F104,#REF!,0),MATCH($CA$4,#REF!,0)),""))</f>
        <v/>
      </c>
      <c r="CC106" s="178" t="str">
        <f t="shared" si="141"/>
        <v/>
      </c>
      <c r="CD106" s="186" t="str">
        <f t="shared" si="107"/>
        <v/>
      </c>
      <c r="CE106" s="187"/>
      <c r="CF106" s="106" t="str">
        <f t="shared" si="108"/>
        <v/>
      </c>
      <c r="CG106" s="75" t="str">
        <f>IF(OR($CF106="",$F106=""),"",INDEX(#REF!,MATCH($F106,#REF!,0),MATCH(CF$4,#REF!,0)))</f>
        <v/>
      </c>
      <c r="CH106" s="180" t="str">
        <f t="shared" si="109"/>
        <v/>
      </c>
      <c r="CI106" s="75">
        <v>3</v>
      </c>
      <c r="CJ106" s="181" t="str">
        <f t="shared" si="115"/>
        <v/>
      </c>
      <c r="CK106" s="107" t="e">
        <f>IF(OR(L106="",TYPE(L106)&lt;&gt;1),"",IF(OR(BJ106="",INDEX(#REF!,MATCH('一覧（改訂後・学校空調は非表示）'!$N104,#REF!,0),MATCH('一覧（改訂後・学校空調は非表示）'!CK$4,#REF!,0))="",INDEX(#REF!,MATCH('一覧（改訂後・学校空調は非表示）'!$N104,#REF!,0),MATCH('一覧（改訂後・学校空調は非表示）'!CK$4,#REF!,0))+$I106&gt;=BJ106),"",IF(OR(BI106="事後保全対応で更新",BI106="事後保全のみ更新せず"),"",INDEX(#REF!,MATCH('一覧（改訂後・学校空調は非表示）'!$N104,#REF!,0),MATCH('一覧（改訂後・学校空調は非表示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si="116"/>
        <v>#REF!</v>
      </c>
      <c r="CN106" s="75">
        <v>1</v>
      </c>
      <c r="CO106" s="181" t="e">
        <f t="shared" si="117"/>
        <v>#REF!</v>
      </c>
      <c r="CP106" s="107" t="e">
        <f>IF(OR(L106="",TYPE(L106)&lt;&gt;1),"",IF(OR(BJ106="",INDEX(#REF!,MATCH('一覧（改訂後・学校空調は非表示）'!N104,#REF!,0),MATCH(CP$4,#REF!,0))="",INDEX(#REF!,MATCH('一覧（改訂後・学校空調は非表示）'!N104,#REF!,0),MATCH(CP$4,#REF!,0))+$I106&gt;=BJ106),"",IF(OR(BI106="事後保全対応で更新",BI106="事後保全のみ更新せず"),"",INDEX(#REF!,MATCH('一覧（改訂後・学校空調は非表示）'!$N104,#REF!,0),MATCH('一覧（改訂後・学校空調は非表示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110"/>
        <v>#REF!</v>
      </c>
      <c r="CS106" s="75">
        <v>1</v>
      </c>
      <c r="CT106" s="189" t="e">
        <f t="shared" si="142"/>
        <v>#REF!</v>
      </c>
      <c r="CU106" s="107" t="e">
        <f>IF(OR(L106="",TYPE(L106)&lt;&gt;1),"",IF(OR(BJ106="",,INDEX(#REF!,MATCH('一覧（改訂後・学校空調は非表示）'!$N104,#REF!,0),MATCH('一覧（改訂後・学校空調は非表示）'!CU$4,#REF!,0))="",INDEX(#REF!,MATCH('一覧（改訂後・学校空調は非表示）'!$N104,#REF!,0),MATCH('一覧（改訂後・学校空調は非表示）'!CU$4,#REF!,0))+I106&gt;=BJ106),"",IF(OR(BI106="事後保全対応で更新",BI106="事後保全のみ更新せず"),"",INDEX(#REF!,MATCH('一覧（改訂後・学校空調は非表示）'!$N104,#REF!,0),MATCH('一覧（改訂後・学校空調は非表示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si="118"/>
        <v>#REF!</v>
      </c>
      <c r="CX106" s="75">
        <v>1</v>
      </c>
      <c r="CY106" s="182" t="e">
        <f t="shared" si="119"/>
        <v>#REF!</v>
      </c>
      <c r="CZ106" s="109" t="str">
        <f t="shared" si="111"/>
        <v/>
      </c>
      <c r="DA106" s="76" t="str">
        <f t="shared" si="113"/>
        <v/>
      </c>
      <c r="DB106" s="82">
        <v>1</v>
      </c>
      <c r="DC106" s="183" t="str">
        <f t="shared" si="112"/>
        <v/>
      </c>
      <c r="DD106" s="85" t="str">
        <f>IF($CZ106="","",INDEX(#REF!,MATCH($F106,#REF!,0),MATCH(CZ$4,#REF!,0)))</f>
        <v/>
      </c>
      <c r="DE106" s="184" t="str">
        <f t="shared" si="120"/>
        <v/>
      </c>
      <c r="DF106" s="77">
        <v>3</v>
      </c>
      <c r="DG106" s="185" t="str">
        <f t="shared" si="121"/>
        <v/>
      </c>
      <c r="DH106" s="78" t="str">
        <f t="shared" si="122"/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si="123"/>
        <v/>
      </c>
      <c r="DK106" s="75">
        <v>1</v>
      </c>
      <c r="DL106" s="181" t="str">
        <f t="shared" si="124"/>
        <v/>
      </c>
      <c r="DM106" s="78" t="str">
        <f t="shared" si="125"/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si="126"/>
        <v/>
      </c>
      <c r="DP106" s="75">
        <v>1</v>
      </c>
      <c r="DQ106" s="181" t="str">
        <f t="shared" si="127"/>
        <v/>
      </c>
      <c r="DR106" s="78" t="str">
        <f t="shared" si="128"/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si="129"/>
        <v/>
      </c>
      <c r="DU106" s="75">
        <v>1</v>
      </c>
      <c r="DV106" s="154" t="str">
        <f t="shared" si="130"/>
        <v/>
      </c>
      <c r="DW106" s="508"/>
      <c r="DX106" s="812"/>
      <c r="DY106" s="808"/>
      <c r="DZ106" s="808"/>
      <c r="EA106" s="816"/>
      <c r="EB106" s="854"/>
      <c r="EC106" s="787"/>
      <c r="ED106" s="788"/>
      <c r="EE106" s="788"/>
      <c r="EF106" s="788"/>
      <c r="EG106" s="789"/>
      <c r="EH106" s="787"/>
      <c r="EI106" s="788"/>
      <c r="EJ106" s="788"/>
      <c r="EK106" s="788"/>
      <c r="EL106" s="789"/>
      <c r="EM106" s="787"/>
      <c r="EN106" s="788"/>
      <c r="EO106" s="788"/>
      <c r="EP106" s="788"/>
      <c r="EQ106" s="789"/>
      <c r="ER106" s="787"/>
      <c r="ES106" s="788"/>
      <c r="ET106" s="788"/>
      <c r="EU106" s="788"/>
      <c r="EV106" s="789"/>
      <c r="EW106" s="787"/>
      <c r="EX106" s="788"/>
      <c r="EY106" s="788"/>
      <c r="EZ106" s="788"/>
      <c r="FA106" s="789"/>
      <c r="FB106" s="787"/>
      <c r="FC106" s="788"/>
      <c r="FD106" s="788"/>
      <c r="FE106" s="788"/>
      <c r="FF106" s="789"/>
      <c r="FG106" s="869" t="s">
        <v>631</v>
      </c>
      <c r="FH106" s="797"/>
      <c r="FI106" s="797"/>
      <c r="FJ106" s="797"/>
      <c r="FK106" s="917"/>
      <c r="FL106" s="210"/>
      <c r="FM106" s="688">
        <v>1</v>
      </c>
      <c r="FN106" s="688">
        <v>1</v>
      </c>
      <c r="FO106" s="688">
        <v>1</v>
      </c>
      <c r="FP106" s="43"/>
      <c r="FQ106" s="43"/>
    </row>
    <row r="107" spans="1:173" s="13" customFormat="1" ht="22.5" customHeight="1" outlineLevel="1">
      <c r="A107" s="1032">
        <v>100</v>
      </c>
      <c r="B107" s="166"/>
      <c r="C107" s="494"/>
      <c r="D107" s="664" t="s">
        <v>471</v>
      </c>
      <c r="E107" s="688" t="s">
        <v>320</v>
      </c>
      <c r="F107" s="663" t="s">
        <v>363</v>
      </c>
      <c r="G107" s="167"/>
      <c r="H107" s="165"/>
      <c r="I107" s="662">
        <v>1986</v>
      </c>
      <c r="J107" s="167" t="str">
        <f t="shared" si="114"/>
        <v>昭61</v>
      </c>
      <c r="K107" s="665">
        <f t="shared" si="140"/>
        <v>34</v>
      </c>
      <c r="L107" s="998">
        <v>409.02</v>
      </c>
      <c r="M107" s="693" t="s">
        <v>614</v>
      </c>
      <c r="N107" s="68"/>
      <c r="O107" s="168"/>
      <c r="P107" s="168"/>
      <c r="Q107" s="169"/>
      <c r="R107" s="461" t="e">
        <f t="shared" si="131"/>
        <v>#DIV/0!</v>
      </c>
      <c r="S107" s="461" t="e">
        <f t="shared" si="132"/>
        <v>#DIV/0!</v>
      </c>
      <c r="T107" s="462" t="e">
        <f t="shared" si="133"/>
        <v>#DIV/0!</v>
      </c>
      <c r="U107" s="68"/>
      <c r="V107" s="68"/>
      <c r="W107" s="68"/>
      <c r="X107" s="68"/>
      <c r="Y107" s="68"/>
      <c r="Z107" s="79" t="str">
        <f t="shared" si="134"/>
        <v>5: 200㎡以上</v>
      </c>
      <c r="AA107" s="69"/>
      <c r="AB107" s="69" t="str">
        <f t="shared" si="135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136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ref="AY107:AY138" si="143">IF(AND(TYPE(B$4)=1,B$4&lt;&gt;"",TYPE(I107)=1,I107&lt;&gt;""),B$4-I107,"")</f>
        <v>29</v>
      </c>
      <c r="AZ107" s="68"/>
      <c r="BA107" s="68">
        <f t="shared" si="138"/>
        <v>29</v>
      </c>
      <c r="BB107" s="69" t="e">
        <f>#REF!/10</f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ref="BJ107:BJ138" si="144">IF(OR(B$4="",AN107=""),"",AN107+B$4)</f>
        <v/>
      </c>
      <c r="BK107" s="663" t="s">
        <v>614</v>
      </c>
      <c r="BL107" s="663">
        <v>1</v>
      </c>
      <c r="BM107" s="441"/>
      <c r="BN107" s="441"/>
      <c r="BO107" s="663"/>
      <c r="BP107" s="663"/>
      <c r="BQ107" s="663"/>
      <c r="BR107" s="663"/>
      <c r="BS107" s="663"/>
      <c r="BT107" s="663"/>
      <c r="BU107" s="663"/>
      <c r="BV107" s="663"/>
      <c r="BW107" s="441"/>
      <c r="BX107" s="695"/>
      <c r="BY107" s="696"/>
      <c r="BZ107" s="499"/>
      <c r="CA107" s="192">
        <v>1</v>
      </c>
      <c r="CB107" s="177" t="str">
        <f>IF($F107="","",IFERROR(INDEX(#REF!,MATCH('一覧（改訂後・学校空調は非表示）'!$F101,#REF!,0),MATCH($CA$4,#REF!,0)),""))</f>
        <v/>
      </c>
      <c r="CC107" s="178" t="str">
        <f t="shared" si="141"/>
        <v/>
      </c>
      <c r="CD107" s="176" t="str">
        <f t="shared" si="107"/>
        <v/>
      </c>
      <c r="CE107" s="179"/>
      <c r="CF107" s="106" t="str">
        <f t="shared" si="108"/>
        <v/>
      </c>
      <c r="CG107" s="75" t="str">
        <f>IF(OR($CF107="",$F107=""),"",INDEX(#REF!,MATCH($F107,#REF!,0),MATCH(CF$4,#REF!,0)))</f>
        <v/>
      </c>
      <c r="CH107" s="180" t="str">
        <f t="shared" si="109"/>
        <v/>
      </c>
      <c r="CI107" s="75">
        <v>1</v>
      </c>
      <c r="CJ107" s="181" t="str">
        <f t="shared" si="115"/>
        <v/>
      </c>
      <c r="CK107" s="107" t="e">
        <f>IF(OR(L107="",TYPE(L107)&lt;&gt;1),"",IF(OR(BJ107="",INDEX(#REF!,MATCH('一覧（改訂後・学校空調は非表示）'!$N101,#REF!,0),MATCH('一覧（改訂後・学校空調は非表示）'!CK$4,#REF!,0))="",INDEX(#REF!,MATCH('一覧（改訂後・学校空調は非表示）'!$N101,#REF!,0),MATCH('一覧（改訂後・学校空調は非表示）'!CK$4,#REF!,0))+$I107&gt;=BJ107),"",IF(OR(BI107="事後保全対応で更新",BI107="事後保全のみ更新せず"),"",INDEX(#REF!,MATCH('一覧（改訂後・学校空調は非表示）'!$N101,#REF!,0),MATCH('一覧（改訂後・学校空調は非表示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116"/>
        <v>#REF!</v>
      </c>
      <c r="CN107" s="75">
        <v>1</v>
      </c>
      <c r="CO107" s="181" t="e">
        <f t="shared" si="117"/>
        <v>#REF!</v>
      </c>
      <c r="CP107" s="107" t="e">
        <f>IF(OR(L107="",TYPE(L107)&lt;&gt;1),"",IF(OR(BJ107="",INDEX(#REF!,MATCH('一覧（改訂後・学校空調は非表示）'!N101,#REF!,0),MATCH(CP$4,#REF!,0))="",INDEX(#REF!,MATCH('一覧（改訂後・学校空調は非表示）'!N101,#REF!,0),MATCH(CP$4,#REF!,0))+$I107&gt;=BJ107),"",IF(OR(BI107="事後保全対応で更新",BI107="事後保全のみ更新せず"),"",INDEX(#REF!,MATCH('一覧（改訂後・学校空調は非表示）'!$N101,#REF!,0),MATCH('一覧（改訂後・学校空調は非表示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110"/>
        <v>#REF!</v>
      </c>
      <c r="CS107" s="75">
        <v>1</v>
      </c>
      <c r="CT107" s="181" t="e">
        <f t="shared" si="142"/>
        <v>#REF!</v>
      </c>
      <c r="CU107" s="107" t="e">
        <f>IF(OR(L107="",TYPE(L107)&lt;&gt;1),"",IF(OR(BJ107="",,INDEX(#REF!,MATCH('一覧（改訂後・学校空調は非表示）'!$N101,#REF!,0),MATCH('一覧（改訂後・学校空調は非表示）'!CU$4,#REF!,0))="",INDEX(#REF!,MATCH('一覧（改訂後・学校空調は非表示）'!$N101,#REF!,0),MATCH('一覧（改訂後・学校空調は非表示）'!CU$4,#REF!,0))+I107&gt;=BJ107),"",IF(OR(BI107="事後保全対応で更新",BI107="事後保全のみ更新せず"),"",INDEX(#REF!,MATCH('一覧（改訂後・学校空調は非表示）'!$N101,#REF!,0),MATCH('一覧（改訂後・学校空調は非表示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118"/>
        <v>#REF!</v>
      </c>
      <c r="CX107" s="75">
        <v>1</v>
      </c>
      <c r="CY107" s="182" t="e">
        <f t="shared" si="119"/>
        <v>#REF!</v>
      </c>
      <c r="CZ107" s="109" t="str">
        <f t="shared" si="111"/>
        <v/>
      </c>
      <c r="DA107" s="76" t="str">
        <f t="shared" si="113"/>
        <v/>
      </c>
      <c r="DB107" s="82">
        <v>1</v>
      </c>
      <c r="DC107" s="183" t="str">
        <f t="shared" si="112"/>
        <v/>
      </c>
      <c r="DD107" s="85" t="str">
        <f>IF($CZ107="","",INDEX(#REF!,MATCH($F107,#REF!,0),MATCH(CZ$4,#REF!,0)))</f>
        <v/>
      </c>
      <c r="DE107" s="184" t="str">
        <f t="shared" si="120"/>
        <v/>
      </c>
      <c r="DF107" s="77">
        <v>3</v>
      </c>
      <c r="DG107" s="185" t="str">
        <f t="shared" si="121"/>
        <v/>
      </c>
      <c r="DH107" s="78" t="str">
        <f t="shared" si="122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123"/>
        <v/>
      </c>
      <c r="DK107" s="75">
        <v>1</v>
      </c>
      <c r="DL107" s="181" t="str">
        <f t="shared" si="124"/>
        <v/>
      </c>
      <c r="DM107" s="78" t="str">
        <f t="shared" si="125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126"/>
        <v/>
      </c>
      <c r="DP107" s="75">
        <v>1</v>
      </c>
      <c r="DQ107" s="181" t="str">
        <f t="shared" si="127"/>
        <v/>
      </c>
      <c r="DR107" s="78" t="str">
        <f t="shared" si="128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129"/>
        <v/>
      </c>
      <c r="DU107" s="75">
        <v>1</v>
      </c>
      <c r="DV107" s="154" t="str">
        <f t="shared" si="130"/>
        <v/>
      </c>
      <c r="DW107" s="935" t="s">
        <v>423</v>
      </c>
      <c r="DX107" s="812"/>
      <c r="DY107" s="808"/>
      <c r="DZ107" s="808"/>
      <c r="EA107" s="758" t="s">
        <v>626</v>
      </c>
      <c r="EB107" s="846" t="s">
        <v>626</v>
      </c>
      <c r="EC107" s="791"/>
      <c r="ED107" s="792"/>
      <c r="EE107" s="792"/>
      <c r="EF107" s="795"/>
      <c r="EG107" s="789"/>
      <c r="EH107" s="787"/>
      <c r="EI107" s="788"/>
      <c r="EJ107" s="788"/>
      <c r="EK107" s="788"/>
      <c r="EL107" s="789"/>
      <c r="EM107" s="787"/>
      <c r="EN107" s="788"/>
      <c r="EO107" s="788"/>
      <c r="EP107" s="788"/>
      <c r="EQ107" s="789"/>
      <c r="ER107" s="787"/>
      <c r="ES107" s="788"/>
      <c r="ET107" s="788"/>
      <c r="EU107" s="788"/>
      <c r="EV107" s="789"/>
      <c r="EW107" s="787"/>
      <c r="EX107" s="788"/>
      <c r="EY107" s="788"/>
      <c r="EZ107" s="788"/>
      <c r="FA107" s="789"/>
      <c r="FB107" s="787"/>
      <c r="FC107" s="788"/>
      <c r="FD107" s="788"/>
      <c r="FE107" s="788"/>
      <c r="FF107" s="789"/>
      <c r="FG107" s="867"/>
      <c r="FH107" s="788"/>
      <c r="FI107" s="796" t="s">
        <v>631</v>
      </c>
      <c r="FJ107" s="797"/>
      <c r="FK107" s="917"/>
      <c r="FL107" s="210"/>
      <c r="FM107" s="688">
        <v>1</v>
      </c>
      <c r="FN107" s="688">
        <v>1</v>
      </c>
      <c r="FO107" s="688">
        <v>1</v>
      </c>
      <c r="FP107" s="43"/>
      <c r="FQ107" s="43"/>
    </row>
    <row r="108" spans="1:173" s="13" customFormat="1" ht="22.5" customHeight="1" outlineLevel="1">
      <c r="A108" s="1032">
        <v>101</v>
      </c>
      <c r="B108" s="166"/>
      <c r="C108" s="494"/>
      <c r="D108" s="664" t="s">
        <v>471</v>
      </c>
      <c r="E108" s="688" t="s">
        <v>327</v>
      </c>
      <c r="F108" s="663" t="s">
        <v>363</v>
      </c>
      <c r="G108" s="167"/>
      <c r="H108" s="165"/>
      <c r="I108" s="662">
        <v>1973</v>
      </c>
      <c r="J108" s="167" t="str">
        <f t="shared" si="114"/>
        <v>昭48</v>
      </c>
      <c r="K108" s="665">
        <f t="shared" si="140"/>
        <v>47</v>
      </c>
      <c r="L108" s="998">
        <v>1983.95</v>
      </c>
      <c r="M108" s="693" t="s">
        <v>614</v>
      </c>
      <c r="N108" s="68"/>
      <c r="O108" s="168"/>
      <c r="P108" s="168"/>
      <c r="Q108" s="169"/>
      <c r="R108" s="461" t="e">
        <f t="shared" si="131"/>
        <v>#DIV/0!</v>
      </c>
      <c r="S108" s="461" t="e">
        <f t="shared" si="132"/>
        <v>#DIV/0!</v>
      </c>
      <c r="T108" s="462" t="e">
        <f t="shared" si="133"/>
        <v>#DIV/0!</v>
      </c>
      <c r="U108" s="68"/>
      <c r="V108" s="68"/>
      <c r="W108" s="68"/>
      <c r="X108" s="68"/>
      <c r="Y108" s="68"/>
      <c r="Z108" s="79" t="str">
        <f t="shared" si="134"/>
        <v>3: 1,000㎡以上</v>
      </c>
      <c r="AA108" s="69"/>
      <c r="AB108" s="69" t="str">
        <f t="shared" si="135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136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143"/>
        <v>42</v>
      </c>
      <c r="AZ108" s="68"/>
      <c r="BA108" s="68">
        <f t="shared" si="138"/>
        <v>42</v>
      </c>
      <c r="BB108" s="69" t="e">
        <f>#REF!/10</f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144"/>
        <v/>
      </c>
      <c r="BK108" s="663" t="s">
        <v>614</v>
      </c>
      <c r="BL108" s="663">
        <v>2</v>
      </c>
      <c r="BM108" s="441"/>
      <c r="BN108" s="441"/>
      <c r="BO108" s="663"/>
      <c r="BP108" s="663"/>
      <c r="BQ108" s="663"/>
      <c r="BR108" s="663"/>
      <c r="BS108" s="663"/>
      <c r="BT108" s="663"/>
      <c r="BU108" s="663"/>
      <c r="BV108" s="663"/>
      <c r="BW108" s="441"/>
      <c r="BX108" s="695"/>
      <c r="BY108" s="696"/>
      <c r="BZ108" s="499"/>
      <c r="CA108" s="192">
        <v>1</v>
      </c>
      <c r="CB108" s="177" t="str">
        <f>IF($F108="","",IFERROR(INDEX(#REF!,MATCH('一覧（改訂後・学校空調は非表示）'!$F105,#REF!,0),MATCH($CA$4,#REF!,0)),""))</f>
        <v/>
      </c>
      <c r="CC108" s="178" t="str">
        <f t="shared" si="141"/>
        <v/>
      </c>
      <c r="CD108" s="176" t="str">
        <f t="shared" si="107"/>
        <v/>
      </c>
      <c r="CE108" s="179"/>
      <c r="CF108" s="106" t="str">
        <f t="shared" si="108"/>
        <v/>
      </c>
      <c r="CG108" s="75" t="str">
        <f>IF(OR($CF108="",$F108=""),"",INDEX(#REF!,MATCH($F108,#REF!,0),MATCH(CF$4,#REF!,0)))</f>
        <v/>
      </c>
      <c r="CH108" s="180" t="str">
        <f t="shared" si="109"/>
        <v/>
      </c>
      <c r="CI108" s="75">
        <v>1</v>
      </c>
      <c r="CJ108" s="181" t="str">
        <f t="shared" si="115"/>
        <v/>
      </c>
      <c r="CK108" s="107" t="e">
        <f>IF(OR(L108="",TYPE(L108)&lt;&gt;1),"",IF(OR(BJ108="",INDEX(#REF!,MATCH('一覧（改訂後・学校空調は非表示）'!$N105,#REF!,0),MATCH('一覧（改訂後・学校空調は非表示）'!CK$4,#REF!,0))="",INDEX(#REF!,MATCH('一覧（改訂後・学校空調は非表示）'!$N105,#REF!,0),MATCH('一覧（改訂後・学校空調は非表示）'!CK$4,#REF!,0))+$I108&gt;=BJ108),"",IF(OR(BI108="事後保全対応で更新",BI108="事後保全のみ更新せず"),"",INDEX(#REF!,MATCH('一覧（改訂後・学校空調は非表示）'!$N105,#REF!,0),MATCH('一覧（改訂後・学校空調は非表示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116"/>
        <v>#REF!</v>
      </c>
      <c r="CN108" s="75">
        <v>1</v>
      </c>
      <c r="CO108" s="181" t="e">
        <f t="shared" si="117"/>
        <v>#REF!</v>
      </c>
      <c r="CP108" s="107" t="e">
        <f>IF(OR(L108="",TYPE(L108)&lt;&gt;1),"",IF(OR(BJ108="",INDEX(#REF!,MATCH('一覧（改訂後・学校空調は非表示）'!N105,#REF!,0),MATCH(CP$4,#REF!,0))="",INDEX(#REF!,MATCH('一覧（改訂後・学校空調は非表示）'!N105,#REF!,0),MATCH(CP$4,#REF!,0))+$I108&gt;=BJ108),"",IF(OR(BI108="事後保全対応で更新",BI108="事後保全のみ更新せず"),"",INDEX(#REF!,MATCH('一覧（改訂後・学校空調は非表示）'!$N105,#REF!,0),MATCH('一覧（改訂後・学校空調は非表示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110"/>
        <v>#REF!</v>
      </c>
      <c r="CS108" s="75">
        <v>1</v>
      </c>
      <c r="CT108" s="181" t="e">
        <f t="shared" si="142"/>
        <v>#REF!</v>
      </c>
      <c r="CU108" s="107" t="e">
        <f>IF(OR(L108="",TYPE(L108)&lt;&gt;1),"",IF(OR(BJ108="",,INDEX(#REF!,MATCH('一覧（改訂後・学校空調は非表示）'!$N105,#REF!,0),MATCH('一覧（改訂後・学校空調は非表示）'!CU$4,#REF!,0))="",INDEX(#REF!,MATCH('一覧（改訂後・学校空調は非表示）'!$N105,#REF!,0),MATCH('一覧（改訂後・学校空調は非表示）'!CU$4,#REF!,0))+I108&gt;=BJ108),"",IF(OR(BI108="事後保全対応で更新",BI108="事後保全のみ更新せず"),"",INDEX(#REF!,MATCH('一覧（改訂後・学校空調は非表示）'!$N105,#REF!,0),MATCH('一覧（改訂後・学校空調は非表示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118"/>
        <v>#REF!</v>
      </c>
      <c r="CX108" s="75">
        <v>1</v>
      </c>
      <c r="CY108" s="182" t="e">
        <f t="shared" si="119"/>
        <v>#REF!</v>
      </c>
      <c r="CZ108" s="109" t="str">
        <f t="shared" si="111"/>
        <v/>
      </c>
      <c r="DA108" s="76" t="str">
        <f t="shared" si="113"/>
        <v/>
      </c>
      <c r="DB108" s="82">
        <v>1</v>
      </c>
      <c r="DC108" s="183" t="str">
        <f t="shared" si="112"/>
        <v/>
      </c>
      <c r="DD108" s="85" t="str">
        <f>IF($CZ108="","",INDEX(#REF!,MATCH($F108,#REF!,0),MATCH(CZ$4,#REF!,0)))</f>
        <v/>
      </c>
      <c r="DE108" s="184" t="str">
        <f t="shared" si="120"/>
        <v/>
      </c>
      <c r="DF108" s="77">
        <v>3</v>
      </c>
      <c r="DG108" s="185" t="str">
        <f t="shared" si="121"/>
        <v/>
      </c>
      <c r="DH108" s="78" t="str">
        <f t="shared" si="122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123"/>
        <v/>
      </c>
      <c r="DK108" s="75">
        <v>1</v>
      </c>
      <c r="DL108" s="181" t="str">
        <f t="shared" si="124"/>
        <v/>
      </c>
      <c r="DM108" s="78" t="str">
        <f t="shared" si="125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126"/>
        <v/>
      </c>
      <c r="DP108" s="75">
        <v>1</v>
      </c>
      <c r="DQ108" s="181" t="str">
        <f t="shared" si="127"/>
        <v/>
      </c>
      <c r="DR108" s="78" t="str">
        <f t="shared" si="128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129"/>
        <v/>
      </c>
      <c r="DU108" s="75">
        <v>1</v>
      </c>
      <c r="DV108" s="154" t="str">
        <f t="shared" si="130"/>
        <v/>
      </c>
      <c r="DW108" s="936"/>
      <c r="DX108" s="824" t="s">
        <v>626</v>
      </c>
      <c r="DY108" s="757" t="s">
        <v>626</v>
      </c>
      <c r="DZ108" s="758" t="s">
        <v>626</v>
      </c>
      <c r="EA108" s="758" t="s">
        <v>626</v>
      </c>
      <c r="EB108" s="855"/>
      <c r="EC108" s="791"/>
      <c r="ED108" s="792"/>
      <c r="EE108" s="792"/>
      <c r="EF108" s="788"/>
      <c r="EG108" s="789"/>
      <c r="EH108" s="787"/>
      <c r="EI108" s="788"/>
      <c r="EJ108" s="788"/>
      <c r="EK108" s="788"/>
      <c r="EL108" s="789"/>
      <c r="EM108" s="787"/>
      <c r="EN108" s="788"/>
      <c r="EO108" s="788"/>
      <c r="EP108" s="788"/>
      <c r="EQ108" s="789"/>
      <c r="ER108" s="769" t="s">
        <v>627</v>
      </c>
      <c r="ES108" s="770" t="s">
        <v>627</v>
      </c>
      <c r="ET108" s="770" t="s">
        <v>627</v>
      </c>
      <c r="EU108" s="770" t="s">
        <v>627</v>
      </c>
      <c r="EV108" s="794" t="s">
        <v>627</v>
      </c>
      <c r="EW108" s="802"/>
      <c r="EX108" s="750"/>
      <c r="EY108" s="750"/>
      <c r="EZ108" s="750"/>
      <c r="FA108" s="789"/>
      <c r="FB108" s="787"/>
      <c r="FC108" s="788"/>
      <c r="FD108" s="788"/>
      <c r="FE108" s="788"/>
      <c r="FF108" s="789"/>
      <c r="FG108" s="867"/>
      <c r="FH108" s="788"/>
      <c r="FI108" s="788"/>
      <c r="FJ108" s="788"/>
      <c r="FK108" s="915"/>
      <c r="FL108" s="210"/>
      <c r="FM108" s="688">
        <v>1</v>
      </c>
      <c r="FN108" s="688">
        <v>1</v>
      </c>
      <c r="FO108" s="688">
        <v>1</v>
      </c>
      <c r="FP108" s="43"/>
      <c r="FQ108" s="43"/>
    </row>
    <row r="109" spans="1:173" s="13" customFormat="1" ht="22.5" customHeight="1" outlineLevel="1">
      <c r="A109" s="1032">
        <v>102</v>
      </c>
      <c r="B109" s="166"/>
      <c r="C109" s="494"/>
      <c r="D109" s="664" t="s">
        <v>471</v>
      </c>
      <c r="E109" s="688" t="s">
        <v>328</v>
      </c>
      <c r="F109" s="663" t="s">
        <v>363</v>
      </c>
      <c r="G109" s="167"/>
      <c r="H109" s="165"/>
      <c r="I109" s="662">
        <v>1976</v>
      </c>
      <c r="J109" s="167" t="str">
        <f t="shared" si="114"/>
        <v>昭51</v>
      </c>
      <c r="K109" s="665">
        <f t="shared" si="140"/>
        <v>44</v>
      </c>
      <c r="L109" s="998">
        <v>841.44</v>
      </c>
      <c r="M109" s="693" t="s">
        <v>614</v>
      </c>
      <c r="N109" s="68"/>
      <c r="O109" s="168"/>
      <c r="P109" s="168"/>
      <c r="Q109" s="169"/>
      <c r="R109" s="461" t="e">
        <f t="shared" si="131"/>
        <v>#DIV/0!</v>
      </c>
      <c r="S109" s="461" t="e">
        <f t="shared" si="132"/>
        <v>#DIV/0!</v>
      </c>
      <c r="T109" s="462" t="e">
        <f t="shared" si="133"/>
        <v>#DIV/0!</v>
      </c>
      <c r="U109" s="68"/>
      <c r="V109" s="68"/>
      <c r="W109" s="68"/>
      <c r="X109" s="68"/>
      <c r="Y109" s="68"/>
      <c r="Z109" s="79" t="str">
        <f t="shared" si="134"/>
        <v>4: 500㎡以上</v>
      </c>
      <c r="AA109" s="69"/>
      <c r="AB109" s="69" t="str">
        <f t="shared" si="135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136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143"/>
        <v>39</v>
      </c>
      <c r="AZ109" s="68"/>
      <c r="BA109" s="68">
        <f t="shared" si="138"/>
        <v>39</v>
      </c>
      <c r="BB109" s="69" t="e">
        <f>#REF!/10</f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144"/>
        <v/>
      </c>
      <c r="BK109" s="663" t="s">
        <v>614</v>
      </c>
      <c r="BL109" s="663">
        <v>2</v>
      </c>
      <c r="BM109" s="441"/>
      <c r="BN109" s="441"/>
      <c r="BO109" s="663"/>
      <c r="BP109" s="663"/>
      <c r="BQ109" s="663"/>
      <c r="BR109" s="663"/>
      <c r="BS109" s="663"/>
      <c r="BT109" s="663"/>
      <c r="BU109" s="663"/>
      <c r="BV109" s="663"/>
      <c r="BW109" s="441"/>
      <c r="BX109" s="695"/>
      <c r="BY109" s="696"/>
      <c r="BZ109" s="499"/>
      <c r="CA109" s="192">
        <v>1</v>
      </c>
      <c r="CB109" s="177" t="str">
        <f>IF($F109="","",IFERROR(INDEX(#REF!,MATCH('一覧（改訂後・学校空調は非表示）'!$F95,#REF!,0),MATCH($CA$4,#REF!,0)),""))</f>
        <v/>
      </c>
      <c r="CC109" s="178" t="str">
        <f t="shared" si="141"/>
        <v/>
      </c>
      <c r="CD109" s="176" t="str">
        <f t="shared" si="107"/>
        <v/>
      </c>
      <c r="CE109" s="179"/>
      <c r="CF109" s="106" t="str">
        <f t="shared" si="108"/>
        <v/>
      </c>
      <c r="CG109" s="75" t="str">
        <f>IF(OR($CF109="",$F109=""),"",INDEX(#REF!,MATCH($F109,#REF!,0),MATCH(CF$4,#REF!,0)))</f>
        <v/>
      </c>
      <c r="CH109" s="180" t="str">
        <f t="shared" si="109"/>
        <v/>
      </c>
      <c r="CI109" s="75">
        <v>1</v>
      </c>
      <c r="CJ109" s="181" t="str">
        <f t="shared" si="115"/>
        <v/>
      </c>
      <c r="CK109" s="107" t="e">
        <f>IF(OR(L109="",TYPE(L109)&lt;&gt;1),"",IF(OR(BJ109="",INDEX(#REF!,MATCH('一覧（改訂後・学校空調は非表示）'!$N95,#REF!,0),MATCH('一覧（改訂後・学校空調は非表示）'!CK$4,#REF!,0))="",INDEX(#REF!,MATCH('一覧（改訂後・学校空調は非表示）'!$N95,#REF!,0),MATCH('一覧（改訂後・学校空調は非表示）'!CK$4,#REF!,0))+$I109&gt;=BJ109),"",IF(OR(BI109="事後保全対応で更新",BI109="事後保全のみ更新せず"),"",INDEX(#REF!,MATCH('一覧（改訂後・学校空調は非表示）'!$N95,#REF!,0),MATCH('一覧（改訂後・学校空調は非表示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116"/>
        <v>#REF!</v>
      </c>
      <c r="CN109" s="75">
        <v>1</v>
      </c>
      <c r="CO109" s="181" t="e">
        <f t="shared" si="117"/>
        <v>#REF!</v>
      </c>
      <c r="CP109" s="107" t="e">
        <f>IF(OR(L109="",TYPE(L109)&lt;&gt;1),"",IF(OR(BJ109="",INDEX(#REF!,MATCH('一覧（改訂後・学校空調は非表示）'!N95,#REF!,0),MATCH(CP$4,#REF!,0))="",INDEX(#REF!,MATCH('一覧（改訂後・学校空調は非表示）'!N95,#REF!,0),MATCH(CP$4,#REF!,0))+$I109&gt;=BJ109),"",IF(OR(BI109="事後保全対応で更新",BI109="事後保全のみ更新せず"),"",INDEX(#REF!,MATCH('一覧（改訂後・学校空調は非表示）'!$N95,#REF!,0),MATCH('一覧（改訂後・学校空調は非表示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110"/>
        <v>#REF!</v>
      </c>
      <c r="CS109" s="75">
        <v>1</v>
      </c>
      <c r="CT109" s="181" t="e">
        <f t="shared" si="142"/>
        <v>#REF!</v>
      </c>
      <c r="CU109" s="107" t="e">
        <f>IF(OR(L109="",TYPE(L109)&lt;&gt;1),"",IF(OR(BJ109="",,INDEX(#REF!,MATCH('一覧（改訂後・学校空調は非表示）'!$N95,#REF!,0),MATCH('一覧（改訂後・学校空調は非表示）'!CU$4,#REF!,0))="",INDEX(#REF!,MATCH('一覧（改訂後・学校空調は非表示）'!$N95,#REF!,0),MATCH('一覧（改訂後・学校空調は非表示）'!CU$4,#REF!,0))+I109&gt;=BJ109),"",IF(OR(BI109="事後保全対応で更新",BI109="事後保全のみ更新せず"),"",INDEX(#REF!,MATCH('一覧（改訂後・学校空調は非表示）'!$N95,#REF!,0),MATCH('一覧（改訂後・学校空調は非表示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118"/>
        <v>#REF!</v>
      </c>
      <c r="CX109" s="75">
        <v>1</v>
      </c>
      <c r="CY109" s="182" t="e">
        <f t="shared" si="119"/>
        <v>#REF!</v>
      </c>
      <c r="CZ109" s="109" t="str">
        <f t="shared" si="111"/>
        <v/>
      </c>
      <c r="DA109" s="76" t="str">
        <f t="shared" si="113"/>
        <v/>
      </c>
      <c r="DB109" s="82">
        <v>1</v>
      </c>
      <c r="DC109" s="183" t="str">
        <f t="shared" si="112"/>
        <v/>
      </c>
      <c r="DD109" s="85" t="str">
        <f>IF($CZ109="","",INDEX(#REF!,MATCH($F109,#REF!,0),MATCH(CZ$4,#REF!,0)))</f>
        <v/>
      </c>
      <c r="DE109" s="184" t="str">
        <f t="shared" si="120"/>
        <v/>
      </c>
      <c r="DF109" s="77">
        <v>3</v>
      </c>
      <c r="DG109" s="185" t="str">
        <f t="shared" si="121"/>
        <v/>
      </c>
      <c r="DH109" s="78" t="str">
        <f t="shared" si="122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123"/>
        <v/>
      </c>
      <c r="DK109" s="75">
        <v>1</v>
      </c>
      <c r="DL109" s="181" t="str">
        <f t="shared" si="124"/>
        <v/>
      </c>
      <c r="DM109" s="78" t="str">
        <f t="shared" si="125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126"/>
        <v/>
      </c>
      <c r="DP109" s="75">
        <v>1</v>
      </c>
      <c r="DQ109" s="181" t="str">
        <f t="shared" si="127"/>
        <v/>
      </c>
      <c r="DR109" s="78" t="str">
        <f t="shared" si="128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129"/>
        <v/>
      </c>
      <c r="DU109" s="75">
        <v>1</v>
      </c>
      <c r="DV109" s="154" t="str">
        <f t="shared" si="130"/>
        <v/>
      </c>
      <c r="DW109" s="508"/>
      <c r="DX109" s="812"/>
      <c r="DY109" s="808"/>
      <c r="DZ109" s="808"/>
      <c r="EA109" s="816"/>
      <c r="EB109" s="854"/>
      <c r="EC109" s="787"/>
      <c r="ED109" s="788"/>
      <c r="EE109" s="788"/>
      <c r="EF109" s="788"/>
      <c r="EG109" s="789"/>
      <c r="EH109" s="787"/>
      <c r="EI109" s="788"/>
      <c r="EJ109" s="788"/>
      <c r="EK109" s="788"/>
      <c r="EL109" s="789"/>
      <c r="EM109" s="787"/>
      <c r="EN109" s="788"/>
      <c r="EO109" s="788"/>
      <c r="EP109" s="788"/>
      <c r="EQ109" s="789"/>
      <c r="ER109" s="787"/>
      <c r="ES109" s="788"/>
      <c r="ET109" s="788"/>
      <c r="EU109" s="788"/>
      <c r="EV109" s="789"/>
      <c r="EW109" s="787"/>
      <c r="EX109" s="788"/>
      <c r="EY109" s="788"/>
      <c r="EZ109" s="788"/>
      <c r="FA109" s="793" t="s">
        <v>631</v>
      </c>
      <c r="FB109" s="889"/>
      <c r="FC109" s="797"/>
      <c r="FD109" s="797"/>
      <c r="FE109" s="797"/>
      <c r="FF109" s="798"/>
      <c r="FG109" s="870"/>
      <c r="FH109" s="797"/>
      <c r="FI109" s="797"/>
      <c r="FJ109" s="797"/>
      <c r="FK109" s="917"/>
      <c r="FL109" s="210"/>
      <c r="FM109" s="688">
        <v>1</v>
      </c>
      <c r="FN109" s="688">
        <v>1</v>
      </c>
      <c r="FO109" s="688">
        <v>1</v>
      </c>
      <c r="FP109" s="43"/>
      <c r="FQ109" s="43"/>
    </row>
    <row r="110" spans="1:173" s="13" customFormat="1" ht="22.5" customHeight="1" outlineLevel="1">
      <c r="A110" s="1032">
        <v>103</v>
      </c>
      <c r="B110" s="166"/>
      <c r="C110" s="494"/>
      <c r="D110" s="664" t="s">
        <v>471</v>
      </c>
      <c r="E110" s="688" t="s">
        <v>329</v>
      </c>
      <c r="F110" s="663" t="s">
        <v>363</v>
      </c>
      <c r="G110" s="167"/>
      <c r="H110" s="165"/>
      <c r="I110" s="662">
        <v>1977</v>
      </c>
      <c r="J110" s="167" t="str">
        <f t="shared" si="114"/>
        <v>昭52</v>
      </c>
      <c r="K110" s="665">
        <f t="shared" si="140"/>
        <v>43</v>
      </c>
      <c r="L110" s="998">
        <v>1475</v>
      </c>
      <c r="M110" s="693" t="s">
        <v>614</v>
      </c>
      <c r="N110" s="68"/>
      <c r="O110" s="168"/>
      <c r="P110" s="168"/>
      <c r="Q110" s="169"/>
      <c r="R110" s="461" t="e">
        <f t="shared" si="131"/>
        <v>#DIV/0!</v>
      </c>
      <c r="S110" s="461" t="e">
        <f t="shared" si="132"/>
        <v>#DIV/0!</v>
      </c>
      <c r="T110" s="462" t="e">
        <f t="shared" si="133"/>
        <v>#DIV/0!</v>
      </c>
      <c r="U110" s="68"/>
      <c r="V110" s="68"/>
      <c r="W110" s="68"/>
      <c r="X110" s="68"/>
      <c r="Y110" s="68"/>
      <c r="Z110" s="79" t="str">
        <f t="shared" si="134"/>
        <v>3: 1,000㎡以上</v>
      </c>
      <c r="AA110" s="69"/>
      <c r="AB110" s="69" t="str">
        <f t="shared" si="135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136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143"/>
        <v>38</v>
      </c>
      <c r="AZ110" s="68"/>
      <c r="BA110" s="68">
        <f t="shared" si="138"/>
        <v>38</v>
      </c>
      <c r="BB110" s="69" t="e">
        <f>#REF!/10</f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144"/>
        <v/>
      </c>
      <c r="BK110" s="663" t="s">
        <v>614</v>
      </c>
      <c r="BL110" s="663">
        <v>2</v>
      </c>
      <c r="BM110" s="441"/>
      <c r="BN110" s="441"/>
      <c r="BO110" s="663"/>
      <c r="BP110" s="663"/>
      <c r="BQ110" s="663"/>
      <c r="BR110" s="663"/>
      <c r="BS110" s="663"/>
      <c r="BT110" s="663"/>
      <c r="BU110" s="663"/>
      <c r="BV110" s="663"/>
      <c r="BW110" s="441"/>
      <c r="BX110" s="695"/>
      <c r="BY110" s="696"/>
      <c r="BZ110" s="499"/>
      <c r="CA110" s="192">
        <v>1</v>
      </c>
      <c r="CB110" s="177" t="str">
        <f>IF($F110="","",IFERROR(INDEX(#REF!,MATCH('一覧（改訂後・学校空調は非表示）'!$F81,#REF!,0),MATCH($CA$4,#REF!,0)),""))</f>
        <v/>
      </c>
      <c r="CC110" s="178" t="str">
        <f t="shared" si="141"/>
        <v/>
      </c>
      <c r="CD110" s="176" t="str">
        <f t="shared" si="107"/>
        <v/>
      </c>
      <c r="CE110" s="179"/>
      <c r="CF110" s="106" t="str">
        <f t="shared" si="108"/>
        <v/>
      </c>
      <c r="CG110" s="75" t="str">
        <f>IF(OR($CF110="",$F110=""),"",INDEX(#REF!,MATCH($F110,#REF!,0),MATCH(CF$4,#REF!,0)))</f>
        <v/>
      </c>
      <c r="CH110" s="180" t="str">
        <f t="shared" si="109"/>
        <v/>
      </c>
      <c r="CI110" s="75">
        <v>1</v>
      </c>
      <c r="CJ110" s="181" t="str">
        <f t="shared" si="115"/>
        <v/>
      </c>
      <c r="CK110" s="107" t="e">
        <f>IF(OR(L110="",TYPE(L110)&lt;&gt;1),"",IF(OR(BJ110="",INDEX(#REF!,MATCH('一覧（改訂後・学校空調は非表示）'!$N81,#REF!,0),MATCH('一覧（改訂後・学校空調は非表示）'!CK$4,#REF!,0))="",INDEX(#REF!,MATCH('一覧（改訂後・学校空調は非表示）'!$N81,#REF!,0),MATCH('一覧（改訂後・学校空調は非表示）'!CK$4,#REF!,0))+$I110&gt;=BJ110),"",IF(OR(BI110="事後保全対応で更新",BI110="事後保全のみ更新せず"),"",INDEX(#REF!,MATCH('一覧（改訂後・学校空調は非表示）'!$N81,#REF!,0),MATCH('一覧（改訂後・学校空調は非表示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116"/>
        <v>#REF!</v>
      </c>
      <c r="CN110" s="75">
        <v>1</v>
      </c>
      <c r="CO110" s="181" t="e">
        <f t="shared" si="117"/>
        <v>#REF!</v>
      </c>
      <c r="CP110" s="107" t="e">
        <f>IF(OR(L110="",TYPE(L110)&lt;&gt;1),"",IF(OR(BJ110="",INDEX(#REF!,MATCH('一覧（改訂後・学校空調は非表示）'!N81,#REF!,0),MATCH(CP$4,#REF!,0))="",INDEX(#REF!,MATCH('一覧（改訂後・学校空調は非表示）'!N81,#REF!,0),MATCH(CP$4,#REF!,0))+$I110&gt;=BJ110),"",IF(OR(BI110="事後保全対応で更新",BI110="事後保全のみ更新せず"),"",INDEX(#REF!,MATCH('一覧（改訂後・学校空調は非表示）'!$N81,#REF!,0),MATCH('一覧（改訂後・学校空調は非表示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110"/>
        <v>#REF!</v>
      </c>
      <c r="CS110" s="75">
        <v>1</v>
      </c>
      <c r="CT110" s="181" t="e">
        <f t="shared" si="142"/>
        <v>#REF!</v>
      </c>
      <c r="CU110" s="107" t="e">
        <f>IF(OR(L110="",TYPE(L110)&lt;&gt;1),"",IF(OR(BJ110="",,INDEX(#REF!,MATCH('一覧（改訂後・学校空調は非表示）'!$N81,#REF!,0),MATCH('一覧（改訂後・学校空調は非表示）'!CU$4,#REF!,0))="",INDEX(#REF!,MATCH('一覧（改訂後・学校空調は非表示）'!$N81,#REF!,0),MATCH('一覧（改訂後・学校空調は非表示）'!CU$4,#REF!,0))+I110&gt;=BJ110),"",IF(OR(BI110="事後保全対応で更新",BI110="事後保全のみ更新せず"),"",INDEX(#REF!,MATCH('一覧（改訂後・学校空調は非表示）'!$N81,#REF!,0),MATCH('一覧（改訂後・学校空調は非表示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118"/>
        <v>#REF!</v>
      </c>
      <c r="CX110" s="75">
        <v>1</v>
      </c>
      <c r="CY110" s="182" t="e">
        <f t="shared" si="119"/>
        <v>#REF!</v>
      </c>
      <c r="CZ110" s="109" t="str">
        <f t="shared" si="111"/>
        <v/>
      </c>
      <c r="DA110" s="76" t="str">
        <f t="shared" si="113"/>
        <v/>
      </c>
      <c r="DB110" s="82">
        <v>1</v>
      </c>
      <c r="DC110" s="183" t="str">
        <f t="shared" si="112"/>
        <v/>
      </c>
      <c r="DD110" s="85" t="str">
        <f>IF($CZ110="","",INDEX(#REF!,MATCH($F110,#REF!,0),MATCH(CZ$4,#REF!,0)))</f>
        <v/>
      </c>
      <c r="DE110" s="184" t="str">
        <f t="shared" si="120"/>
        <v/>
      </c>
      <c r="DF110" s="77">
        <v>3</v>
      </c>
      <c r="DG110" s="185" t="str">
        <f t="shared" si="121"/>
        <v/>
      </c>
      <c r="DH110" s="78" t="str">
        <f t="shared" si="122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123"/>
        <v/>
      </c>
      <c r="DK110" s="75">
        <v>1</v>
      </c>
      <c r="DL110" s="181" t="str">
        <f t="shared" si="124"/>
        <v/>
      </c>
      <c r="DM110" s="78" t="str">
        <f t="shared" si="125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126"/>
        <v/>
      </c>
      <c r="DP110" s="75">
        <v>1</v>
      </c>
      <c r="DQ110" s="181" t="str">
        <f t="shared" si="127"/>
        <v/>
      </c>
      <c r="DR110" s="78" t="str">
        <f t="shared" si="128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129"/>
        <v/>
      </c>
      <c r="DU110" s="75">
        <v>1</v>
      </c>
      <c r="DV110" s="154" t="str">
        <f t="shared" si="130"/>
        <v/>
      </c>
      <c r="DW110" s="508"/>
      <c r="DX110" s="812"/>
      <c r="DY110" s="808"/>
      <c r="DZ110" s="808"/>
      <c r="EA110" s="816"/>
      <c r="EB110" s="854"/>
      <c r="EC110" s="787"/>
      <c r="ED110" s="788"/>
      <c r="EE110" s="788"/>
      <c r="EF110" s="788"/>
      <c r="EG110" s="789"/>
      <c r="EH110" s="787"/>
      <c r="EI110" s="788"/>
      <c r="EJ110" s="788"/>
      <c r="EK110" s="788"/>
      <c r="EL110" s="789"/>
      <c r="EM110" s="787"/>
      <c r="EN110" s="788"/>
      <c r="EO110" s="788"/>
      <c r="EP110" s="788"/>
      <c r="EQ110" s="789"/>
      <c r="ER110" s="787"/>
      <c r="ES110" s="788"/>
      <c r="ET110" s="788"/>
      <c r="EU110" s="788"/>
      <c r="EV110" s="789"/>
      <c r="EW110" s="787"/>
      <c r="EX110" s="788"/>
      <c r="EY110" s="788"/>
      <c r="EZ110" s="788"/>
      <c r="FA110" s="789"/>
      <c r="FB110" s="886" t="s">
        <v>631</v>
      </c>
      <c r="FC110" s="796" t="s">
        <v>631</v>
      </c>
      <c r="FD110" s="797"/>
      <c r="FE110" s="797"/>
      <c r="FF110" s="798"/>
      <c r="FG110" s="870"/>
      <c r="FH110" s="797"/>
      <c r="FI110" s="797"/>
      <c r="FJ110" s="797"/>
      <c r="FK110" s="917"/>
      <c r="FL110" s="210"/>
      <c r="FM110" s="688">
        <v>1</v>
      </c>
      <c r="FN110" s="688">
        <v>1</v>
      </c>
      <c r="FO110" s="688">
        <v>1</v>
      </c>
      <c r="FP110" s="43"/>
      <c r="FQ110" s="43"/>
    </row>
    <row r="111" spans="1:173" s="13" customFormat="1" ht="22.5" customHeight="1" outlineLevel="1">
      <c r="A111" s="1032">
        <v>104</v>
      </c>
      <c r="B111" s="166"/>
      <c r="C111" s="494"/>
      <c r="D111" s="664" t="s">
        <v>471</v>
      </c>
      <c r="E111" s="688" t="s">
        <v>330</v>
      </c>
      <c r="F111" s="663" t="s">
        <v>363</v>
      </c>
      <c r="G111" s="167"/>
      <c r="H111" s="165"/>
      <c r="I111" s="662">
        <v>1978</v>
      </c>
      <c r="J111" s="167" t="str">
        <f t="shared" si="114"/>
        <v>昭53</v>
      </c>
      <c r="K111" s="665">
        <f t="shared" si="140"/>
        <v>42</v>
      </c>
      <c r="L111" s="998">
        <v>722.7</v>
      </c>
      <c r="M111" s="693" t="s">
        <v>614</v>
      </c>
      <c r="N111" s="68"/>
      <c r="O111" s="168"/>
      <c r="P111" s="168"/>
      <c r="Q111" s="169"/>
      <c r="R111" s="461" t="e">
        <f t="shared" si="131"/>
        <v>#DIV/0!</v>
      </c>
      <c r="S111" s="461" t="e">
        <f t="shared" si="132"/>
        <v>#DIV/0!</v>
      </c>
      <c r="T111" s="462" t="e">
        <f t="shared" si="133"/>
        <v>#DIV/0!</v>
      </c>
      <c r="U111" s="68"/>
      <c r="V111" s="68"/>
      <c r="W111" s="68"/>
      <c r="X111" s="68"/>
      <c r="Y111" s="68"/>
      <c r="Z111" s="79" t="str">
        <f t="shared" si="134"/>
        <v>4: 500㎡以上</v>
      </c>
      <c r="AA111" s="69"/>
      <c r="AB111" s="69" t="str">
        <f t="shared" si="135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136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143"/>
        <v>37</v>
      </c>
      <c r="AZ111" s="68"/>
      <c r="BA111" s="68">
        <f t="shared" si="138"/>
        <v>37</v>
      </c>
      <c r="BB111" s="69" t="e">
        <f>#REF!/10</f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144"/>
        <v/>
      </c>
      <c r="BK111" s="663" t="s">
        <v>614</v>
      </c>
      <c r="BL111" s="663">
        <v>2</v>
      </c>
      <c r="BM111" s="441"/>
      <c r="BN111" s="441"/>
      <c r="BO111" s="663"/>
      <c r="BP111" s="663"/>
      <c r="BQ111" s="663"/>
      <c r="BR111" s="663"/>
      <c r="BS111" s="663"/>
      <c r="BT111" s="663"/>
      <c r="BU111" s="663"/>
      <c r="BV111" s="663"/>
      <c r="BW111" s="441"/>
      <c r="BX111" s="695"/>
      <c r="BY111" s="696"/>
      <c r="BZ111" s="499"/>
      <c r="CA111" s="192">
        <v>1</v>
      </c>
      <c r="CB111" s="177" t="str">
        <f>IF($F111="","",IFERROR(INDEX(#REF!,MATCH('一覧（改訂後・学校空調は非表示）'!$F77,#REF!,0),MATCH($CA$4,#REF!,0)),""))</f>
        <v/>
      </c>
      <c r="CC111" s="178" t="str">
        <f t="shared" si="141"/>
        <v/>
      </c>
      <c r="CD111" s="176" t="str">
        <f t="shared" si="107"/>
        <v/>
      </c>
      <c r="CE111" s="179"/>
      <c r="CF111" s="106" t="str">
        <f t="shared" si="108"/>
        <v/>
      </c>
      <c r="CG111" s="75" t="str">
        <f>IF(OR($CF111="",$F111=""),"",INDEX(#REF!,MATCH($F111,#REF!,0),MATCH(CF$4,#REF!,0)))</f>
        <v/>
      </c>
      <c r="CH111" s="180" t="str">
        <f t="shared" si="109"/>
        <v/>
      </c>
      <c r="CI111" s="75">
        <v>1</v>
      </c>
      <c r="CJ111" s="181" t="str">
        <f t="shared" si="115"/>
        <v/>
      </c>
      <c r="CK111" s="107" t="e">
        <f>IF(OR(L111="",TYPE(L111)&lt;&gt;1),"",IF(OR(BJ111="",INDEX(#REF!,MATCH('一覧（改訂後・学校空調は非表示）'!$N77,#REF!,0),MATCH('一覧（改訂後・学校空調は非表示）'!CK$4,#REF!,0))="",INDEX(#REF!,MATCH('一覧（改訂後・学校空調は非表示）'!$N77,#REF!,0),MATCH('一覧（改訂後・学校空調は非表示）'!CK$4,#REF!,0))+$I111&gt;=BJ111),"",IF(OR(BI111="事後保全対応で更新",BI111="事後保全のみ更新せず"),"",INDEX(#REF!,MATCH('一覧（改訂後・学校空調は非表示）'!$N77,#REF!,0),MATCH('一覧（改訂後・学校空調は非表示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116"/>
        <v>#REF!</v>
      </c>
      <c r="CN111" s="75">
        <v>1</v>
      </c>
      <c r="CO111" s="181" t="e">
        <f t="shared" si="117"/>
        <v>#REF!</v>
      </c>
      <c r="CP111" s="107" t="e">
        <f>IF(OR(L111="",TYPE(L111)&lt;&gt;1),"",IF(OR(BJ111="",INDEX(#REF!,MATCH('一覧（改訂後・学校空調は非表示）'!N77,#REF!,0),MATCH(CP$4,#REF!,0))="",INDEX(#REF!,MATCH('一覧（改訂後・学校空調は非表示）'!N77,#REF!,0),MATCH(CP$4,#REF!,0))+$I111&gt;=BJ111),"",IF(OR(BI111="事後保全対応で更新",BI111="事後保全のみ更新せず"),"",INDEX(#REF!,MATCH('一覧（改訂後・学校空調は非表示）'!$N77,#REF!,0),MATCH('一覧（改訂後・学校空調は非表示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110"/>
        <v>#REF!</v>
      </c>
      <c r="CS111" s="75">
        <v>1</v>
      </c>
      <c r="CT111" s="181" t="e">
        <f t="shared" si="142"/>
        <v>#REF!</v>
      </c>
      <c r="CU111" s="107" t="e">
        <f>IF(OR(L111="",TYPE(L111)&lt;&gt;1),"",IF(OR(BJ111="",,INDEX(#REF!,MATCH('一覧（改訂後・学校空調は非表示）'!$N77,#REF!,0),MATCH('一覧（改訂後・学校空調は非表示）'!CU$4,#REF!,0))="",INDEX(#REF!,MATCH('一覧（改訂後・学校空調は非表示）'!$N77,#REF!,0),MATCH('一覧（改訂後・学校空調は非表示）'!CU$4,#REF!,0))+I111&gt;=BJ111),"",IF(OR(BI111="事後保全対応で更新",BI111="事後保全のみ更新せず"),"",INDEX(#REF!,MATCH('一覧（改訂後・学校空調は非表示）'!$N77,#REF!,0),MATCH('一覧（改訂後・学校空調は非表示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118"/>
        <v>#REF!</v>
      </c>
      <c r="CX111" s="75">
        <v>1</v>
      </c>
      <c r="CY111" s="182" t="e">
        <f t="shared" si="119"/>
        <v>#REF!</v>
      </c>
      <c r="CZ111" s="109" t="str">
        <f t="shared" si="111"/>
        <v/>
      </c>
      <c r="DA111" s="76" t="str">
        <f t="shared" si="113"/>
        <v/>
      </c>
      <c r="DB111" s="82">
        <v>1</v>
      </c>
      <c r="DC111" s="183" t="str">
        <f t="shared" si="112"/>
        <v/>
      </c>
      <c r="DD111" s="85" t="str">
        <f>IF($CZ111="","",INDEX(#REF!,MATCH($F111,#REF!,0),MATCH(CZ$4,#REF!,0)))</f>
        <v/>
      </c>
      <c r="DE111" s="184" t="str">
        <f t="shared" si="120"/>
        <v/>
      </c>
      <c r="DF111" s="77">
        <v>3</v>
      </c>
      <c r="DG111" s="185" t="str">
        <f t="shared" si="121"/>
        <v/>
      </c>
      <c r="DH111" s="78" t="str">
        <f t="shared" si="122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123"/>
        <v/>
      </c>
      <c r="DK111" s="75">
        <v>1</v>
      </c>
      <c r="DL111" s="181" t="str">
        <f t="shared" si="124"/>
        <v/>
      </c>
      <c r="DM111" s="78" t="str">
        <f t="shared" si="125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126"/>
        <v/>
      </c>
      <c r="DP111" s="75">
        <v>1</v>
      </c>
      <c r="DQ111" s="181" t="str">
        <f t="shared" si="127"/>
        <v/>
      </c>
      <c r="DR111" s="78" t="str">
        <f t="shared" si="128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129"/>
        <v/>
      </c>
      <c r="DU111" s="75">
        <v>1</v>
      </c>
      <c r="DV111" s="154" t="str">
        <f t="shared" si="130"/>
        <v/>
      </c>
      <c r="DW111" s="508"/>
      <c r="DX111" s="812"/>
      <c r="DY111" s="808"/>
      <c r="DZ111" s="808"/>
      <c r="EA111" s="816"/>
      <c r="EB111" s="854"/>
      <c r="EC111" s="787"/>
      <c r="ED111" s="788"/>
      <c r="EE111" s="788"/>
      <c r="EF111" s="788"/>
      <c r="EG111" s="789"/>
      <c r="EH111" s="787"/>
      <c r="EI111" s="788"/>
      <c r="EJ111" s="788"/>
      <c r="EK111" s="788"/>
      <c r="EL111" s="789"/>
      <c r="EM111" s="787"/>
      <c r="EN111" s="788"/>
      <c r="EO111" s="788"/>
      <c r="EP111" s="788"/>
      <c r="EQ111" s="789"/>
      <c r="ER111" s="787"/>
      <c r="ES111" s="788"/>
      <c r="ET111" s="788"/>
      <c r="EU111" s="788"/>
      <c r="EV111" s="789"/>
      <c r="EW111" s="787"/>
      <c r="EX111" s="788"/>
      <c r="EY111" s="788"/>
      <c r="EZ111" s="788"/>
      <c r="FA111" s="789"/>
      <c r="FB111" s="787"/>
      <c r="FC111" s="788"/>
      <c r="FD111" s="796" t="s">
        <v>631</v>
      </c>
      <c r="FE111" s="797"/>
      <c r="FF111" s="798"/>
      <c r="FG111" s="870"/>
      <c r="FH111" s="797"/>
      <c r="FI111" s="797"/>
      <c r="FJ111" s="797"/>
      <c r="FK111" s="917"/>
      <c r="FL111" s="210"/>
      <c r="FM111" s="688">
        <v>1</v>
      </c>
      <c r="FN111" s="688">
        <v>1</v>
      </c>
      <c r="FO111" s="688">
        <v>1</v>
      </c>
      <c r="FP111" s="43"/>
      <c r="FQ111" s="43"/>
    </row>
    <row r="112" spans="1:173" s="13" customFormat="1" ht="22.5" customHeight="1" outlineLevel="1">
      <c r="A112" s="1032">
        <v>105</v>
      </c>
      <c r="B112" s="166"/>
      <c r="C112" s="494"/>
      <c r="D112" s="664" t="s">
        <v>471</v>
      </c>
      <c r="E112" s="688" t="s">
        <v>331</v>
      </c>
      <c r="F112" s="663" t="s">
        <v>363</v>
      </c>
      <c r="G112" s="167"/>
      <c r="H112" s="165"/>
      <c r="I112" s="662">
        <v>1981</v>
      </c>
      <c r="J112" s="167" t="str">
        <f t="shared" si="114"/>
        <v>昭56</v>
      </c>
      <c r="K112" s="665">
        <f t="shared" si="140"/>
        <v>39</v>
      </c>
      <c r="L112" s="998">
        <v>664.25</v>
      </c>
      <c r="M112" s="693" t="s">
        <v>614</v>
      </c>
      <c r="N112" s="68"/>
      <c r="O112" s="168"/>
      <c r="P112" s="168"/>
      <c r="Q112" s="169"/>
      <c r="R112" s="461" t="e">
        <f t="shared" si="131"/>
        <v>#DIV/0!</v>
      </c>
      <c r="S112" s="461" t="e">
        <f t="shared" si="132"/>
        <v>#DIV/0!</v>
      </c>
      <c r="T112" s="462" t="e">
        <f t="shared" si="133"/>
        <v>#DIV/0!</v>
      </c>
      <c r="U112" s="68"/>
      <c r="V112" s="68"/>
      <c r="W112" s="68"/>
      <c r="X112" s="68"/>
      <c r="Y112" s="68"/>
      <c r="Z112" s="79" t="str">
        <f t="shared" si="134"/>
        <v>4: 500㎡以上</v>
      </c>
      <c r="AA112" s="69"/>
      <c r="AB112" s="69" t="str">
        <f t="shared" si="135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136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143"/>
        <v>34</v>
      </c>
      <c r="AZ112" s="68"/>
      <c r="BA112" s="68">
        <f t="shared" si="138"/>
        <v>34</v>
      </c>
      <c r="BB112" s="69" t="e">
        <f>#REF!/10</f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144"/>
        <v/>
      </c>
      <c r="BK112" s="663" t="s">
        <v>614</v>
      </c>
      <c r="BL112" s="663">
        <v>2</v>
      </c>
      <c r="BM112" s="441"/>
      <c r="BN112" s="441"/>
      <c r="BO112" s="663"/>
      <c r="BP112" s="663"/>
      <c r="BQ112" s="663"/>
      <c r="BR112" s="663"/>
      <c r="BS112" s="663"/>
      <c r="BT112" s="663"/>
      <c r="BU112" s="663"/>
      <c r="BV112" s="663"/>
      <c r="BW112" s="441"/>
      <c r="BX112" s="695"/>
      <c r="BY112" s="696"/>
      <c r="BZ112" s="499"/>
      <c r="CA112" s="192">
        <v>1</v>
      </c>
      <c r="CB112" s="177" t="str">
        <f>IF($F112="","",IFERROR(INDEX(#REF!,MATCH('一覧（改訂後・学校空調は非表示）'!$F88,#REF!,0),MATCH($CA$4,#REF!,0)),""))</f>
        <v/>
      </c>
      <c r="CC112" s="178" t="str">
        <f t="shared" si="141"/>
        <v/>
      </c>
      <c r="CD112" s="176" t="str">
        <f t="shared" si="107"/>
        <v/>
      </c>
      <c r="CE112" s="179"/>
      <c r="CF112" s="106" t="str">
        <f t="shared" si="108"/>
        <v/>
      </c>
      <c r="CG112" s="75" t="str">
        <f>IF(OR($CF112="",$F112=""),"",INDEX(#REF!,MATCH($F112,#REF!,0),MATCH(CF$4,#REF!,0)))</f>
        <v/>
      </c>
      <c r="CH112" s="180" t="str">
        <f t="shared" si="109"/>
        <v/>
      </c>
      <c r="CI112" s="75">
        <v>1</v>
      </c>
      <c r="CJ112" s="181" t="str">
        <f t="shared" si="115"/>
        <v/>
      </c>
      <c r="CK112" s="107" t="e">
        <f>IF(OR(L112="",TYPE(L112)&lt;&gt;1),"",IF(OR(BJ112="",INDEX(#REF!,MATCH('一覧（改訂後・学校空調は非表示）'!$N88,#REF!,0),MATCH('一覧（改訂後・学校空調は非表示）'!CK$4,#REF!,0))="",INDEX(#REF!,MATCH('一覧（改訂後・学校空調は非表示）'!$N88,#REF!,0),MATCH('一覧（改訂後・学校空調は非表示）'!CK$4,#REF!,0))+$I112&gt;=BJ112),"",IF(OR(BI112="事後保全対応で更新",BI112="事後保全のみ更新せず"),"",INDEX(#REF!,MATCH('一覧（改訂後・学校空調は非表示）'!$N88,#REF!,0),MATCH('一覧（改訂後・学校空調は非表示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116"/>
        <v>#REF!</v>
      </c>
      <c r="CN112" s="75">
        <v>1</v>
      </c>
      <c r="CO112" s="181" t="e">
        <f t="shared" si="117"/>
        <v>#REF!</v>
      </c>
      <c r="CP112" s="107" t="e">
        <f>IF(OR(L112="",TYPE(L112)&lt;&gt;1),"",IF(OR(BJ112="",INDEX(#REF!,MATCH('一覧（改訂後・学校空調は非表示）'!N88,#REF!,0),MATCH(CP$4,#REF!,0))="",INDEX(#REF!,MATCH('一覧（改訂後・学校空調は非表示）'!N88,#REF!,0),MATCH(CP$4,#REF!,0))+$I112&gt;=BJ112),"",IF(OR(BI112="事後保全対応で更新",BI112="事後保全のみ更新せず"),"",INDEX(#REF!,MATCH('一覧（改訂後・学校空調は非表示）'!$N88,#REF!,0),MATCH('一覧（改訂後・学校空調は非表示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110"/>
        <v>#REF!</v>
      </c>
      <c r="CS112" s="75">
        <v>1</v>
      </c>
      <c r="CT112" s="181" t="e">
        <f t="shared" si="142"/>
        <v>#REF!</v>
      </c>
      <c r="CU112" s="107" t="e">
        <f>IF(OR(L112="",TYPE(L112)&lt;&gt;1),"",IF(OR(BJ112="",,INDEX(#REF!,MATCH('一覧（改訂後・学校空調は非表示）'!$N88,#REF!,0),MATCH('一覧（改訂後・学校空調は非表示）'!CU$4,#REF!,0))="",INDEX(#REF!,MATCH('一覧（改訂後・学校空調は非表示）'!$N88,#REF!,0),MATCH('一覧（改訂後・学校空調は非表示）'!CU$4,#REF!,0))+I112&gt;=BJ112),"",IF(OR(BI112="事後保全対応で更新",BI112="事後保全のみ更新せず"),"",INDEX(#REF!,MATCH('一覧（改訂後・学校空調は非表示）'!$N88,#REF!,0),MATCH('一覧（改訂後・学校空調は非表示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118"/>
        <v>#REF!</v>
      </c>
      <c r="CX112" s="75">
        <v>1</v>
      </c>
      <c r="CY112" s="182" t="e">
        <f t="shared" si="119"/>
        <v>#REF!</v>
      </c>
      <c r="CZ112" s="109" t="str">
        <f t="shared" si="111"/>
        <v/>
      </c>
      <c r="DA112" s="76" t="str">
        <f t="shared" si="113"/>
        <v/>
      </c>
      <c r="DB112" s="82">
        <v>1</v>
      </c>
      <c r="DC112" s="183" t="str">
        <f t="shared" si="112"/>
        <v/>
      </c>
      <c r="DD112" s="85" t="str">
        <f>IF($CZ112="","",INDEX(#REF!,MATCH($F112,#REF!,0),MATCH(CZ$4,#REF!,0)))</f>
        <v/>
      </c>
      <c r="DE112" s="184" t="str">
        <f t="shared" si="120"/>
        <v/>
      </c>
      <c r="DF112" s="77">
        <v>3</v>
      </c>
      <c r="DG112" s="185" t="str">
        <f t="shared" si="121"/>
        <v/>
      </c>
      <c r="DH112" s="78" t="str">
        <f t="shared" si="122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123"/>
        <v/>
      </c>
      <c r="DK112" s="75">
        <v>1</v>
      </c>
      <c r="DL112" s="181" t="str">
        <f t="shared" si="124"/>
        <v/>
      </c>
      <c r="DM112" s="78" t="str">
        <f t="shared" si="125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126"/>
        <v/>
      </c>
      <c r="DP112" s="75">
        <v>1</v>
      </c>
      <c r="DQ112" s="181" t="str">
        <f t="shared" si="127"/>
        <v/>
      </c>
      <c r="DR112" s="78" t="str">
        <f t="shared" si="128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129"/>
        <v/>
      </c>
      <c r="DU112" s="75">
        <v>1</v>
      </c>
      <c r="DV112" s="154" t="str">
        <f t="shared" si="130"/>
        <v/>
      </c>
      <c r="DW112" s="508"/>
      <c r="DX112" s="812"/>
      <c r="DY112" s="808"/>
      <c r="DZ112" s="808"/>
      <c r="EA112" s="816"/>
      <c r="EB112" s="854"/>
      <c r="EC112" s="787"/>
      <c r="ED112" s="788"/>
      <c r="EE112" s="788"/>
      <c r="EF112" s="788"/>
      <c r="EG112" s="789"/>
      <c r="EH112" s="787"/>
      <c r="EI112" s="788"/>
      <c r="EJ112" s="788"/>
      <c r="EK112" s="788"/>
      <c r="EL112" s="789"/>
      <c r="EM112" s="787"/>
      <c r="EN112" s="788"/>
      <c r="EO112" s="788"/>
      <c r="EP112" s="788"/>
      <c r="EQ112" s="789"/>
      <c r="ER112" s="787"/>
      <c r="ES112" s="788"/>
      <c r="ET112" s="788"/>
      <c r="EU112" s="788"/>
      <c r="EV112" s="789"/>
      <c r="EW112" s="787"/>
      <c r="EX112" s="788"/>
      <c r="EY112" s="788"/>
      <c r="EZ112" s="788"/>
      <c r="FA112" s="789"/>
      <c r="FB112" s="787"/>
      <c r="FC112" s="788"/>
      <c r="FD112" s="788"/>
      <c r="FE112" s="788"/>
      <c r="FF112" s="793" t="s">
        <v>631</v>
      </c>
      <c r="FG112" s="870"/>
      <c r="FH112" s="797"/>
      <c r="FI112" s="797"/>
      <c r="FJ112" s="797"/>
      <c r="FK112" s="917"/>
      <c r="FL112" s="210"/>
      <c r="FM112" s="688">
        <v>1</v>
      </c>
      <c r="FN112" s="688">
        <v>1</v>
      </c>
      <c r="FO112" s="688">
        <v>1</v>
      </c>
      <c r="FP112" s="43"/>
      <c r="FQ112" s="43"/>
    </row>
    <row r="113" spans="1:173" s="13" customFormat="1" ht="22.5" customHeight="1" outlineLevel="1">
      <c r="A113" s="1032">
        <v>106</v>
      </c>
      <c r="B113" s="166"/>
      <c r="C113" s="494"/>
      <c r="D113" s="664" t="s">
        <v>471</v>
      </c>
      <c r="E113" s="688" t="s">
        <v>332</v>
      </c>
      <c r="F113" s="663" t="s">
        <v>363</v>
      </c>
      <c r="G113" s="167"/>
      <c r="H113" s="165"/>
      <c r="I113" s="662">
        <v>1981</v>
      </c>
      <c r="J113" s="167" t="str">
        <f t="shared" si="114"/>
        <v>昭56</v>
      </c>
      <c r="K113" s="665">
        <f t="shared" si="140"/>
        <v>39</v>
      </c>
      <c r="L113" s="998">
        <v>498.19</v>
      </c>
      <c r="M113" s="693" t="s">
        <v>614</v>
      </c>
      <c r="N113" s="68"/>
      <c r="O113" s="168"/>
      <c r="P113" s="168"/>
      <c r="Q113" s="169"/>
      <c r="R113" s="461" t="e">
        <f t="shared" si="131"/>
        <v>#DIV/0!</v>
      </c>
      <c r="S113" s="461" t="e">
        <f t="shared" si="132"/>
        <v>#DIV/0!</v>
      </c>
      <c r="T113" s="462" t="e">
        <f t="shared" si="133"/>
        <v>#DIV/0!</v>
      </c>
      <c r="U113" s="68"/>
      <c r="V113" s="68"/>
      <c r="W113" s="68"/>
      <c r="X113" s="68"/>
      <c r="Y113" s="68"/>
      <c r="Z113" s="79" t="str">
        <f t="shared" si="134"/>
        <v>5: 200㎡以上</v>
      </c>
      <c r="AA113" s="69"/>
      <c r="AB113" s="69" t="str">
        <f t="shared" si="135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136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143"/>
        <v>34</v>
      </c>
      <c r="AZ113" s="68"/>
      <c r="BA113" s="68">
        <f t="shared" si="138"/>
        <v>34</v>
      </c>
      <c r="BB113" s="69" t="e">
        <f>#REF!/10</f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144"/>
        <v/>
      </c>
      <c r="BK113" s="663" t="s">
        <v>614</v>
      </c>
      <c r="BL113" s="663">
        <v>2</v>
      </c>
      <c r="BM113" s="441"/>
      <c r="BN113" s="441"/>
      <c r="BO113" s="663"/>
      <c r="BP113" s="663"/>
      <c r="BQ113" s="663"/>
      <c r="BR113" s="663"/>
      <c r="BS113" s="663"/>
      <c r="BT113" s="663"/>
      <c r="BU113" s="663"/>
      <c r="BV113" s="663"/>
      <c r="BW113" s="441"/>
      <c r="BX113" s="695"/>
      <c r="BY113" s="696"/>
      <c r="BZ113" s="499"/>
      <c r="CA113" s="192">
        <v>1</v>
      </c>
      <c r="CB113" s="177" t="str">
        <f>IF($F113="","",IFERROR(INDEX(#REF!,MATCH('一覧（改訂後・学校空調は非表示）'!$F86,#REF!,0),MATCH($CA$4,#REF!,0)),""))</f>
        <v/>
      </c>
      <c r="CC113" s="178" t="str">
        <f t="shared" si="141"/>
        <v/>
      </c>
      <c r="CD113" s="176" t="str">
        <f t="shared" si="107"/>
        <v/>
      </c>
      <c r="CE113" s="179"/>
      <c r="CF113" s="106" t="str">
        <f t="shared" si="108"/>
        <v/>
      </c>
      <c r="CG113" s="75" t="str">
        <f>IF(OR($CF113="",$F113=""),"",INDEX(#REF!,MATCH($F113,#REF!,0),MATCH(CF$4,#REF!,0)))</f>
        <v/>
      </c>
      <c r="CH113" s="180" t="str">
        <f t="shared" si="109"/>
        <v/>
      </c>
      <c r="CI113" s="75">
        <v>1</v>
      </c>
      <c r="CJ113" s="181" t="str">
        <f t="shared" si="115"/>
        <v/>
      </c>
      <c r="CK113" s="107" t="e">
        <f>IF(OR(L113="",TYPE(L113)&lt;&gt;1),"",IF(OR(BJ113="",INDEX(#REF!,MATCH('一覧（改訂後・学校空調は非表示）'!$N86,#REF!,0),MATCH('一覧（改訂後・学校空調は非表示）'!CK$4,#REF!,0))="",INDEX(#REF!,MATCH('一覧（改訂後・学校空調は非表示）'!$N86,#REF!,0),MATCH('一覧（改訂後・学校空調は非表示）'!CK$4,#REF!,0))+$I113&gt;=BJ113),"",IF(OR(BI113="事後保全対応で更新",BI113="事後保全のみ更新せず"),"",INDEX(#REF!,MATCH('一覧（改訂後・学校空調は非表示）'!$N86,#REF!,0),MATCH('一覧（改訂後・学校空調は非表示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116"/>
        <v>#REF!</v>
      </c>
      <c r="CN113" s="75">
        <v>1</v>
      </c>
      <c r="CO113" s="181" t="e">
        <f t="shared" si="117"/>
        <v>#REF!</v>
      </c>
      <c r="CP113" s="107" t="e">
        <f>IF(OR(L113="",TYPE(L113)&lt;&gt;1),"",IF(OR(BJ113="",INDEX(#REF!,MATCH('一覧（改訂後・学校空調は非表示）'!N86,#REF!,0),MATCH(CP$4,#REF!,0))="",INDEX(#REF!,MATCH('一覧（改訂後・学校空調は非表示）'!N86,#REF!,0),MATCH(CP$4,#REF!,0))+$I113&gt;=BJ113),"",IF(OR(BI113="事後保全対応で更新",BI113="事後保全のみ更新せず"),"",INDEX(#REF!,MATCH('一覧（改訂後・学校空調は非表示）'!$N86,#REF!,0),MATCH('一覧（改訂後・学校空調は非表示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110"/>
        <v>#REF!</v>
      </c>
      <c r="CS113" s="75">
        <v>1</v>
      </c>
      <c r="CT113" s="181" t="e">
        <f t="shared" si="142"/>
        <v>#REF!</v>
      </c>
      <c r="CU113" s="107" t="e">
        <f>IF(OR(L113="",TYPE(L113)&lt;&gt;1),"",IF(OR(BJ113="",,INDEX(#REF!,MATCH('一覧（改訂後・学校空調は非表示）'!$N86,#REF!,0),MATCH('一覧（改訂後・学校空調は非表示）'!CU$4,#REF!,0))="",INDEX(#REF!,MATCH('一覧（改訂後・学校空調は非表示）'!$N86,#REF!,0),MATCH('一覧（改訂後・学校空調は非表示）'!CU$4,#REF!,0))+I113&gt;=BJ113),"",IF(OR(BI113="事後保全対応で更新",BI113="事後保全のみ更新せず"),"",INDEX(#REF!,MATCH('一覧（改訂後・学校空調は非表示）'!$N86,#REF!,0),MATCH('一覧（改訂後・学校空調は非表示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118"/>
        <v>#REF!</v>
      </c>
      <c r="CX113" s="75">
        <v>1</v>
      </c>
      <c r="CY113" s="182" t="e">
        <f t="shared" si="119"/>
        <v>#REF!</v>
      </c>
      <c r="CZ113" s="109" t="str">
        <f t="shared" si="111"/>
        <v/>
      </c>
      <c r="DA113" s="76" t="str">
        <f t="shared" si="113"/>
        <v/>
      </c>
      <c r="DB113" s="82">
        <v>1</v>
      </c>
      <c r="DC113" s="183" t="str">
        <f t="shared" si="112"/>
        <v/>
      </c>
      <c r="DD113" s="85" t="str">
        <f>IF($CZ113="","",INDEX(#REF!,MATCH($F113,#REF!,0),MATCH(CZ$4,#REF!,0)))</f>
        <v/>
      </c>
      <c r="DE113" s="184" t="str">
        <f t="shared" si="120"/>
        <v/>
      </c>
      <c r="DF113" s="77">
        <v>3</v>
      </c>
      <c r="DG113" s="185" t="str">
        <f t="shared" si="121"/>
        <v/>
      </c>
      <c r="DH113" s="78" t="str">
        <f t="shared" si="122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123"/>
        <v/>
      </c>
      <c r="DK113" s="75">
        <v>1</v>
      </c>
      <c r="DL113" s="181" t="str">
        <f t="shared" si="124"/>
        <v/>
      </c>
      <c r="DM113" s="78" t="str">
        <f t="shared" si="125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126"/>
        <v/>
      </c>
      <c r="DP113" s="75">
        <v>1</v>
      </c>
      <c r="DQ113" s="181" t="str">
        <f t="shared" si="127"/>
        <v/>
      </c>
      <c r="DR113" s="78" t="str">
        <f t="shared" si="128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129"/>
        <v/>
      </c>
      <c r="DU113" s="75">
        <v>1</v>
      </c>
      <c r="DV113" s="154" t="str">
        <f t="shared" si="130"/>
        <v/>
      </c>
      <c r="DW113" s="508"/>
      <c r="DX113" s="812"/>
      <c r="DY113" s="808"/>
      <c r="DZ113" s="808"/>
      <c r="EA113" s="816"/>
      <c r="EB113" s="854"/>
      <c r="EC113" s="787"/>
      <c r="ED113" s="788"/>
      <c r="EE113" s="788"/>
      <c r="EF113" s="788"/>
      <c r="EG113" s="789"/>
      <c r="EH113" s="787"/>
      <c r="EI113" s="788"/>
      <c r="EJ113" s="788"/>
      <c r="EK113" s="788"/>
      <c r="EL113" s="789"/>
      <c r="EM113" s="787"/>
      <c r="EN113" s="788"/>
      <c r="EO113" s="788"/>
      <c r="EP113" s="788"/>
      <c r="EQ113" s="789"/>
      <c r="ER113" s="787"/>
      <c r="ES113" s="788"/>
      <c r="ET113" s="788"/>
      <c r="EU113" s="788"/>
      <c r="EV113" s="789"/>
      <c r="EW113" s="787"/>
      <c r="EX113" s="788"/>
      <c r="EY113" s="788"/>
      <c r="EZ113" s="788"/>
      <c r="FA113" s="789"/>
      <c r="FB113" s="787"/>
      <c r="FC113" s="788"/>
      <c r="FD113" s="788"/>
      <c r="FE113" s="788"/>
      <c r="FF113" s="793" t="s">
        <v>631</v>
      </c>
      <c r="FG113" s="870"/>
      <c r="FH113" s="797"/>
      <c r="FI113" s="797"/>
      <c r="FJ113" s="797"/>
      <c r="FK113" s="917"/>
      <c r="FL113" s="210"/>
      <c r="FM113" s="688">
        <v>1</v>
      </c>
      <c r="FN113" s="688">
        <v>1</v>
      </c>
      <c r="FO113" s="688">
        <v>1</v>
      </c>
      <c r="FP113" s="43"/>
      <c r="FQ113" s="43"/>
    </row>
    <row r="114" spans="1:173" s="13" customFormat="1" ht="22.5" customHeight="1" outlineLevel="1">
      <c r="A114" s="1032">
        <v>107</v>
      </c>
      <c r="B114" s="166"/>
      <c r="C114" s="494"/>
      <c r="D114" s="664" t="s">
        <v>471</v>
      </c>
      <c r="E114" s="688" t="s">
        <v>333</v>
      </c>
      <c r="F114" s="663" t="s">
        <v>363</v>
      </c>
      <c r="G114" s="167"/>
      <c r="H114" s="165"/>
      <c r="I114" s="662">
        <v>1984</v>
      </c>
      <c r="J114" s="167" t="str">
        <f t="shared" si="114"/>
        <v>昭59</v>
      </c>
      <c r="K114" s="665">
        <f t="shared" si="140"/>
        <v>36</v>
      </c>
      <c r="L114" s="998">
        <v>465.15</v>
      </c>
      <c r="M114" s="693" t="s">
        <v>614</v>
      </c>
      <c r="N114" s="68"/>
      <c r="O114" s="168"/>
      <c r="P114" s="168"/>
      <c r="Q114" s="169"/>
      <c r="R114" s="461" t="e">
        <f t="shared" si="131"/>
        <v>#DIV/0!</v>
      </c>
      <c r="S114" s="461" t="e">
        <f t="shared" si="132"/>
        <v>#DIV/0!</v>
      </c>
      <c r="T114" s="462" t="e">
        <f t="shared" si="133"/>
        <v>#DIV/0!</v>
      </c>
      <c r="U114" s="68"/>
      <c r="V114" s="68"/>
      <c r="W114" s="68"/>
      <c r="X114" s="68"/>
      <c r="Y114" s="68"/>
      <c r="Z114" s="79" t="str">
        <f t="shared" si="134"/>
        <v>5: 200㎡以上</v>
      </c>
      <c r="AA114" s="69"/>
      <c r="AB114" s="69" t="str">
        <f t="shared" si="135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136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143"/>
        <v>31</v>
      </c>
      <c r="AZ114" s="68"/>
      <c r="BA114" s="68">
        <f t="shared" si="138"/>
        <v>31</v>
      </c>
      <c r="BB114" s="69" t="e">
        <f>#REF!/10</f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144"/>
        <v/>
      </c>
      <c r="BK114" s="663" t="s">
        <v>614</v>
      </c>
      <c r="BL114" s="663">
        <v>2</v>
      </c>
      <c r="BM114" s="441"/>
      <c r="BN114" s="441"/>
      <c r="BO114" s="663"/>
      <c r="BP114" s="663"/>
      <c r="BQ114" s="663"/>
      <c r="BR114" s="663"/>
      <c r="BS114" s="663"/>
      <c r="BT114" s="663"/>
      <c r="BU114" s="663"/>
      <c r="BV114" s="663"/>
      <c r="BW114" s="441"/>
      <c r="BX114" s="695"/>
      <c r="BY114" s="696"/>
      <c r="BZ114" s="499"/>
      <c r="CA114" s="192">
        <v>1</v>
      </c>
      <c r="CB114" s="177" t="str">
        <f>IF($F114="","",IFERROR(INDEX(#REF!,MATCH('一覧（改訂後・学校空調は非表示）'!$F90,#REF!,0),MATCH($CA$4,#REF!,0)),""))</f>
        <v/>
      </c>
      <c r="CC114" s="178" t="str">
        <f t="shared" si="141"/>
        <v/>
      </c>
      <c r="CD114" s="176" t="str">
        <f t="shared" si="107"/>
        <v/>
      </c>
      <c r="CE114" s="179"/>
      <c r="CF114" s="106" t="str">
        <f t="shared" si="108"/>
        <v/>
      </c>
      <c r="CG114" s="75" t="str">
        <f>IF(OR($CF114="",$F114=""),"",INDEX(#REF!,MATCH($F114,#REF!,0),MATCH(CF$4,#REF!,0)))</f>
        <v/>
      </c>
      <c r="CH114" s="180" t="str">
        <f t="shared" si="109"/>
        <v/>
      </c>
      <c r="CI114" s="75">
        <v>1</v>
      </c>
      <c r="CJ114" s="181" t="str">
        <f t="shared" si="115"/>
        <v/>
      </c>
      <c r="CK114" s="107" t="e">
        <f>IF(OR(L114="",TYPE(L114)&lt;&gt;1),"",IF(OR(BJ114="",INDEX(#REF!,MATCH('一覧（改訂後・学校空調は非表示）'!$N90,#REF!,0),MATCH('一覧（改訂後・学校空調は非表示）'!CK$4,#REF!,0))="",INDEX(#REF!,MATCH('一覧（改訂後・学校空調は非表示）'!$N90,#REF!,0),MATCH('一覧（改訂後・学校空調は非表示）'!CK$4,#REF!,0))+$I114&gt;=BJ114),"",IF(OR(BI114="事後保全対応で更新",BI114="事後保全のみ更新せず"),"",INDEX(#REF!,MATCH('一覧（改訂後・学校空調は非表示）'!$N90,#REF!,0),MATCH('一覧（改訂後・学校空調は非表示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116"/>
        <v>#REF!</v>
      </c>
      <c r="CN114" s="75">
        <v>1</v>
      </c>
      <c r="CO114" s="181" t="e">
        <f t="shared" si="117"/>
        <v>#REF!</v>
      </c>
      <c r="CP114" s="107" t="e">
        <f>IF(OR(L114="",TYPE(L114)&lt;&gt;1),"",IF(OR(BJ114="",INDEX(#REF!,MATCH('一覧（改訂後・学校空調は非表示）'!N90,#REF!,0),MATCH(CP$4,#REF!,0))="",INDEX(#REF!,MATCH('一覧（改訂後・学校空調は非表示）'!N90,#REF!,0),MATCH(CP$4,#REF!,0))+$I114&gt;=BJ114),"",IF(OR(BI114="事後保全対応で更新",BI114="事後保全のみ更新せず"),"",INDEX(#REF!,MATCH('一覧（改訂後・学校空調は非表示）'!$N90,#REF!,0),MATCH('一覧（改訂後・学校空調は非表示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110"/>
        <v>#REF!</v>
      </c>
      <c r="CS114" s="75">
        <v>1</v>
      </c>
      <c r="CT114" s="181" t="e">
        <f t="shared" si="142"/>
        <v>#REF!</v>
      </c>
      <c r="CU114" s="107" t="e">
        <f>IF(OR(L114="",TYPE(L114)&lt;&gt;1),"",IF(OR(BJ114="",,INDEX(#REF!,MATCH('一覧（改訂後・学校空調は非表示）'!$N90,#REF!,0),MATCH('一覧（改訂後・学校空調は非表示）'!CU$4,#REF!,0))="",INDEX(#REF!,MATCH('一覧（改訂後・学校空調は非表示）'!$N90,#REF!,0),MATCH('一覧（改訂後・学校空調は非表示）'!CU$4,#REF!,0))+I114&gt;=BJ114),"",IF(OR(BI114="事後保全対応で更新",BI114="事後保全のみ更新せず"),"",INDEX(#REF!,MATCH('一覧（改訂後・学校空調は非表示）'!$N90,#REF!,0),MATCH('一覧（改訂後・学校空調は非表示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118"/>
        <v>#REF!</v>
      </c>
      <c r="CX114" s="75">
        <v>1</v>
      </c>
      <c r="CY114" s="182" t="e">
        <f t="shared" si="119"/>
        <v>#REF!</v>
      </c>
      <c r="CZ114" s="109" t="str">
        <f t="shared" si="111"/>
        <v/>
      </c>
      <c r="DA114" s="76" t="str">
        <f t="shared" si="113"/>
        <v/>
      </c>
      <c r="DB114" s="82">
        <v>1</v>
      </c>
      <c r="DC114" s="183" t="str">
        <f t="shared" si="112"/>
        <v/>
      </c>
      <c r="DD114" s="85" t="str">
        <f>IF($CZ114="","",INDEX(#REF!,MATCH($F114,#REF!,0),MATCH(CZ$4,#REF!,0)))</f>
        <v/>
      </c>
      <c r="DE114" s="184" t="str">
        <f t="shared" si="120"/>
        <v/>
      </c>
      <c r="DF114" s="77">
        <v>3</v>
      </c>
      <c r="DG114" s="185" t="str">
        <f t="shared" si="121"/>
        <v/>
      </c>
      <c r="DH114" s="78" t="str">
        <f t="shared" si="122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123"/>
        <v/>
      </c>
      <c r="DK114" s="75">
        <v>1</v>
      </c>
      <c r="DL114" s="181" t="str">
        <f t="shared" si="124"/>
        <v/>
      </c>
      <c r="DM114" s="78" t="str">
        <f t="shared" si="125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126"/>
        <v/>
      </c>
      <c r="DP114" s="75">
        <v>1</v>
      </c>
      <c r="DQ114" s="181" t="str">
        <f t="shared" si="127"/>
        <v/>
      </c>
      <c r="DR114" s="78" t="str">
        <f t="shared" si="128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129"/>
        <v/>
      </c>
      <c r="DU114" s="75">
        <v>1</v>
      </c>
      <c r="DV114" s="154" t="str">
        <f t="shared" si="130"/>
        <v/>
      </c>
      <c r="DW114" s="508"/>
      <c r="DX114" s="824" t="s">
        <v>626</v>
      </c>
      <c r="DY114" s="808"/>
      <c r="DZ114" s="808"/>
      <c r="EA114" s="816"/>
      <c r="EB114" s="855"/>
      <c r="EC114" s="787"/>
      <c r="ED114" s="788"/>
      <c r="EE114" s="788"/>
      <c r="EF114" s="788"/>
      <c r="EG114" s="789"/>
      <c r="EH114" s="787"/>
      <c r="EI114" s="788"/>
      <c r="EJ114" s="788"/>
      <c r="EK114" s="788"/>
      <c r="EL114" s="789"/>
      <c r="EM114" s="787"/>
      <c r="EN114" s="788"/>
      <c r="EO114" s="788"/>
      <c r="EP114" s="788"/>
      <c r="EQ114" s="789"/>
      <c r="ER114" s="787"/>
      <c r="ES114" s="788"/>
      <c r="ET114" s="788"/>
      <c r="EU114" s="788"/>
      <c r="EV114" s="789"/>
      <c r="EW114" s="787"/>
      <c r="EX114" s="788"/>
      <c r="EY114" s="788"/>
      <c r="EZ114" s="788"/>
      <c r="FA114" s="789"/>
      <c r="FB114" s="787"/>
      <c r="FC114" s="788"/>
      <c r="FD114" s="788"/>
      <c r="FE114" s="788"/>
      <c r="FF114" s="789"/>
      <c r="FG114" s="867"/>
      <c r="FH114" s="796" t="s">
        <v>631</v>
      </c>
      <c r="FI114" s="797"/>
      <c r="FJ114" s="797"/>
      <c r="FK114" s="917"/>
      <c r="FL114" s="210"/>
      <c r="FM114" s="688">
        <v>1</v>
      </c>
      <c r="FN114" s="688">
        <v>1</v>
      </c>
      <c r="FO114" s="688">
        <v>1</v>
      </c>
      <c r="FP114" s="43"/>
      <c r="FQ114" s="43"/>
    </row>
    <row r="115" spans="1:173" s="13" customFormat="1" ht="22.5" customHeight="1" outlineLevel="1">
      <c r="A115" s="1032">
        <v>108</v>
      </c>
      <c r="B115" s="166"/>
      <c r="C115" s="494"/>
      <c r="D115" s="664" t="s">
        <v>471</v>
      </c>
      <c r="E115" s="688" t="s">
        <v>334</v>
      </c>
      <c r="F115" s="663" t="s">
        <v>363</v>
      </c>
      <c r="G115" s="167"/>
      <c r="H115" s="165"/>
      <c r="I115" s="662">
        <v>1980</v>
      </c>
      <c r="J115" s="167" t="str">
        <f t="shared" si="114"/>
        <v>昭55</v>
      </c>
      <c r="K115" s="665">
        <f t="shared" si="140"/>
        <v>40</v>
      </c>
      <c r="L115" s="998">
        <v>409.03</v>
      </c>
      <c r="M115" s="693" t="s">
        <v>614</v>
      </c>
      <c r="N115" s="68"/>
      <c r="O115" s="168"/>
      <c r="P115" s="168"/>
      <c r="Q115" s="169"/>
      <c r="R115" s="461" t="e">
        <f t="shared" si="131"/>
        <v>#DIV/0!</v>
      </c>
      <c r="S115" s="461" t="e">
        <f t="shared" si="132"/>
        <v>#DIV/0!</v>
      </c>
      <c r="T115" s="462" t="e">
        <f t="shared" si="133"/>
        <v>#DIV/0!</v>
      </c>
      <c r="U115" s="68"/>
      <c r="V115" s="68"/>
      <c r="W115" s="68"/>
      <c r="X115" s="68"/>
      <c r="Y115" s="68"/>
      <c r="Z115" s="79" t="str">
        <f t="shared" si="134"/>
        <v>5: 200㎡以上</v>
      </c>
      <c r="AA115" s="69"/>
      <c r="AB115" s="69" t="str">
        <f t="shared" si="135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136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143"/>
        <v>35</v>
      </c>
      <c r="AZ115" s="68"/>
      <c r="BA115" s="68">
        <f t="shared" si="138"/>
        <v>35</v>
      </c>
      <c r="BB115" s="69" t="e">
        <f>#REF!/10</f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144"/>
        <v/>
      </c>
      <c r="BK115" s="663" t="s">
        <v>614</v>
      </c>
      <c r="BL115" s="663">
        <v>1</v>
      </c>
      <c r="BM115" s="441"/>
      <c r="BN115" s="441"/>
      <c r="BO115" s="663"/>
      <c r="BP115" s="663"/>
      <c r="BQ115" s="663"/>
      <c r="BR115" s="663"/>
      <c r="BS115" s="663"/>
      <c r="BT115" s="663"/>
      <c r="BU115" s="663"/>
      <c r="BV115" s="663"/>
      <c r="BW115" s="441"/>
      <c r="BX115" s="695"/>
      <c r="BY115" s="696"/>
      <c r="BZ115" s="499"/>
      <c r="CA115" s="192">
        <v>1</v>
      </c>
      <c r="CB115" s="177" t="str">
        <f>IF($F115="","",IFERROR(INDEX(#REF!,MATCH('一覧（改訂後・学校空調は非表示）'!$F37,#REF!,0),MATCH($CA$4,#REF!,0)),""))</f>
        <v/>
      </c>
      <c r="CC115" s="178" t="str">
        <f t="shared" si="141"/>
        <v/>
      </c>
      <c r="CD115" s="176" t="str">
        <f t="shared" si="107"/>
        <v/>
      </c>
      <c r="CE115" s="179"/>
      <c r="CF115" s="106" t="str">
        <f t="shared" si="108"/>
        <v/>
      </c>
      <c r="CG115" s="75" t="str">
        <f>IF(OR($CF115="",$F115=""),"",INDEX(#REF!,MATCH($F115,#REF!,0),MATCH(CF$4,#REF!,0)))</f>
        <v/>
      </c>
      <c r="CH115" s="180" t="str">
        <f t="shared" si="109"/>
        <v/>
      </c>
      <c r="CI115" s="75">
        <v>1</v>
      </c>
      <c r="CJ115" s="181" t="str">
        <f t="shared" si="115"/>
        <v/>
      </c>
      <c r="CK115" s="107" t="e">
        <f>IF(OR(L115="",TYPE(L115)&lt;&gt;1),"",IF(OR(BJ115="",INDEX(#REF!,MATCH('一覧（改訂後・学校空調は非表示）'!$N37,#REF!,0),MATCH('一覧（改訂後・学校空調は非表示）'!CK$4,#REF!,0))="",INDEX(#REF!,MATCH('一覧（改訂後・学校空調は非表示）'!$N37,#REF!,0),MATCH('一覧（改訂後・学校空調は非表示）'!CK$4,#REF!,0))+$I115&gt;=BJ115),"",IF(OR(BI115="事後保全対応で更新",BI115="事後保全のみ更新せず"),"",INDEX(#REF!,MATCH('一覧（改訂後・学校空調は非表示）'!$N37,#REF!,0),MATCH('一覧（改訂後・学校空調は非表示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116"/>
        <v>#REF!</v>
      </c>
      <c r="CN115" s="75">
        <v>1</v>
      </c>
      <c r="CO115" s="181" t="e">
        <f t="shared" si="117"/>
        <v>#REF!</v>
      </c>
      <c r="CP115" s="107" t="e">
        <f>IF(OR(L115="",TYPE(L115)&lt;&gt;1),"",IF(OR(BJ115="",INDEX(#REF!,MATCH('一覧（改訂後・学校空調は非表示）'!N37,#REF!,0),MATCH(CP$4,#REF!,0))="",INDEX(#REF!,MATCH('一覧（改訂後・学校空調は非表示）'!N37,#REF!,0),MATCH(CP$4,#REF!,0))+$I115&gt;=BJ115),"",IF(OR(BI115="事後保全対応で更新",BI115="事後保全のみ更新せず"),"",INDEX(#REF!,MATCH('一覧（改訂後・学校空調は非表示）'!$N37,#REF!,0),MATCH('一覧（改訂後・学校空調は非表示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110"/>
        <v>#REF!</v>
      </c>
      <c r="CS115" s="75">
        <v>1</v>
      </c>
      <c r="CT115" s="181" t="e">
        <f t="shared" si="142"/>
        <v>#REF!</v>
      </c>
      <c r="CU115" s="107" t="e">
        <f>IF(OR(L115="",TYPE(L115)&lt;&gt;1),"",IF(OR(BJ115="",,INDEX(#REF!,MATCH('一覧（改訂後・学校空調は非表示）'!$N37,#REF!,0),MATCH('一覧（改訂後・学校空調は非表示）'!CU$4,#REF!,0))="",INDEX(#REF!,MATCH('一覧（改訂後・学校空調は非表示）'!$N37,#REF!,0),MATCH('一覧（改訂後・学校空調は非表示）'!CU$4,#REF!,0))+I115&gt;=BJ115),"",IF(OR(BI115="事後保全対応で更新",BI115="事後保全のみ更新せず"),"",INDEX(#REF!,MATCH('一覧（改訂後・学校空調は非表示）'!$N37,#REF!,0),MATCH('一覧（改訂後・学校空調は非表示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118"/>
        <v>#REF!</v>
      </c>
      <c r="CX115" s="75">
        <v>1</v>
      </c>
      <c r="CY115" s="182" t="e">
        <f t="shared" si="119"/>
        <v>#REF!</v>
      </c>
      <c r="CZ115" s="109" t="str">
        <f t="shared" si="111"/>
        <v/>
      </c>
      <c r="DA115" s="76" t="str">
        <f t="shared" si="113"/>
        <v/>
      </c>
      <c r="DB115" s="82">
        <v>1</v>
      </c>
      <c r="DC115" s="183" t="str">
        <f t="shared" si="112"/>
        <v/>
      </c>
      <c r="DD115" s="85" t="str">
        <f>IF($CZ115="","",INDEX(#REF!,MATCH($F115,#REF!,0),MATCH(CZ$4,#REF!,0)))</f>
        <v/>
      </c>
      <c r="DE115" s="184" t="str">
        <f t="shared" si="120"/>
        <v/>
      </c>
      <c r="DF115" s="77">
        <v>3</v>
      </c>
      <c r="DG115" s="185" t="str">
        <f t="shared" si="121"/>
        <v/>
      </c>
      <c r="DH115" s="78" t="str">
        <f t="shared" si="122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123"/>
        <v/>
      </c>
      <c r="DK115" s="75">
        <v>1</v>
      </c>
      <c r="DL115" s="181" t="str">
        <f t="shared" si="124"/>
        <v/>
      </c>
      <c r="DM115" s="78" t="str">
        <f t="shared" si="125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126"/>
        <v/>
      </c>
      <c r="DP115" s="75">
        <v>1</v>
      </c>
      <c r="DQ115" s="181" t="str">
        <f t="shared" si="127"/>
        <v/>
      </c>
      <c r="DR115" s="78" t="str">
        <f t="shared" si="128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129"/>
        <v/>
      </c>
      <c r="DU115" s="75">
        <v>1</v>
      </c>
      <c r="DV115" s="154" t="str">
        <f t="shared" si="130"/>
        <v/>
      </c>
      <c r="DW115" s="508"/>
      <c r="DX115" s="824" t="s">
        <v>626</v>
      </c>
      <c r="DY115" s="808"/>
      <c r="DZ115" s="758" t="s">
        <v>626</v>
      </c>
      <c r="EA115" s="816"/>
      <c r="EB115" s="855"/>
      <c r="EC115" s="791"/>
      <c r="ED115" s="792"/>
      <c r="EE115" s="795"/>
      <c r="EF115" s="788"/>
      <c r="EG115" s="789"/>
      <c r="EH115" s="787"/>
      <c r="EI115" s="788"/>
      <c r="EJ115" s="788"/>
      <c r="EK115" s="788"/>
      <c r="EL115" s="789"/>
      <c r="EM115" s="787"/>
      <c r="EN115" s="788"/>
      <c r="EO115" s="788"/>
      <c r="EP115" s="788"/>
      <c r="EQ115" s="789"/>
      <c r="ER115" s="787"/>
      <c r="ES115" s="788"/>
      <c r="ET115" s="788"/>
      <c r="EU115" s="788"/>
      <c r="EV115" s="789"/>
      <c r="EW115" s="787"/>
      <c r="EX115" s="788"/>
      <c r="EY115" s="788"/>
      <c r="EZ115" s="788"/>
      <c r="FA115" s="789"/>
      <c r="FB115" s="787"/>
      <c r="FC115" s="788"/>
      <c r="FD115" s="788"/>
      <c r="FE115" s="796" t="s">
        <v>631</v>
      </c>
      <c r="FF115" s="798"/>
      <c r="FG115" s="870"/>
      <c r="FH115" s="797"/>
      <c r="FI115" s="797"/>
      <c r="FJ115" s="797"/>
      <c r="FK115" s="917"/>
      <c r="FL115" s="210"/>
      <c r="FM115" s="688">
        <v>1</v>
      </c>
      <c r="FN115" s="688">
        <v>1</v>
      </c>
      <c r="FO115" s="688">
        <v>1</v>
      </c>
      <c r="FP115" s="43"/>
      <c r="FQ115" s="43"/>
    </row>
    <row r="116" spans="1:173" s="13" customFormat="1" ht="22.5" customHeight="1" outlineLevel="1">
      <c r="A116" s="1032">
        <v>109</v>
      </c>
      <c r="B116" s="166"/>
      <c r="C116" s="494"/>
      <c r="D116" s="664" t="s">
        <v>471</v>
      </c>
      <c r="E116" s="688" t="s">
        <v>335</v>
      </c>
      <c r="F116" s="663" t="s">
        <v>363</v>
      </c>
      <c r="G116" s="167"/>
      <c r="H116" s="165"/>
      <c r="I116" s="662">
        <v>1981</v>
      </c>
      <c r="J116" s="167" t="str">
        <f t="shared" si="114"/>
        <v>昭56</v>
      </c>
      <c r="K116" s="665">
        <f t="shared" si="140"/>
        <v>39</v>
      </c>
      <c r="L116" s="998">
        <v>500.87</v>
      </c>
      <c r="M116" s="693" t="s">
        <v>614</v>
      </c>
      <c r="N116" s="68"/>
      <c r="O116" s="168"/>
      <c r="P116" s="168"/>
      <c r="Q116" s="169"/>
      <c r="R116" s="461" t="e">
        <f t="shared" si="131"/>
        <v>#DIV/0!</v>
      </c>
      <c r="S116" s="461" t="e">
        <f t="shared" si="132"/>
        <v>#DIV/0!</v>
      </c>
      <c r="T116" s="462" t="e">
        <f t="shared" si="133"/>
        <v>#DIV/0!</v>
      </c>
      <c r="U116" s="68"/>
      <c r="V116" s="68"/>
      <c r="W116" s="68"/>
      <c r="X116" s="68"/>
      <c r="Y116" s="68"/>
      <c r="Z116" s="79" t="str">
        <f t="shared" si="134"/>
        <v>4: 500㎡以上</v>
      </c>
      <c r="AA116" s="69"/>
      <c r="AB116" s="69" t="str">
        <f t="shared" si="135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136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143"/>
        <v>34</v>
      </c>
      <c r="AZ116" s="68"/>
      <c r="BA116" s="68">
        <f t="shared" si="138"/>
        <v>34</v>
      </c>
      <c r="BB116" s="69" t="e">
        <f>#REF!/10</f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144"/>
        <v/>
      </c>
      <c r="BK116" s="663" t="s">
        <v>614</v>
      </c>
      <c r="BL116" s="663">
        <v>1</v>
      </c>
      <c r="BM116" s="441"/>
      <c r="BN116" s="441"/>
      <c r="BO116" s="663"/>
      <c r="BP116" s="663"/>
      <c r="BQ116" s="663"/>
      <c r="BR116" s="663"/>
      <c r="BS116" s="663"/>
      <c r="BT116" s="663"/>
      <c r="BU116" s="663"/>
      <c r="BV116" s="663"/>
      <c r="BW116" s="441"/>
      <c r="BX116" s="695"/>
      <c r="BY116" s="696"/>
      <c r="BZ116" s="499"/>
      <c r="CA116" s="192">
        <v>1</v>
      </c>
      <c r="CB116" s="177" t="str">
        <f>IF($F116="","",IFERROR(INDEX(#REF!,MATCH('一覧（改訂後・学校空調は非表示）'!$F46,#REF!,0),MATCH($CA$4,#REF!,0)),""))</f>
        <v/>
      </c>
      <c r="CC116" s="178" t="str">
        <f t="shared" si="141"/>
        <v/>
      </c>
      <c r="CD116" s="176" t="str">
        <f t="shared" si="107"/>
        <v/>
      </c>
      <c r="CE116" s="179"/>
      <c r="CF116" s="106" t="str">
        <f t="shared" si="108"/>
        <v/>
      </c>
      <c r="CG116" s="75" t="str">
        <f>IF(OR($CF116="",$F116=""),"",INDEX(#REF!,MATCH($F116,#REF!,0),MATCH(CF$4,#REF!,0)))</f>
        <v/>
      </c>
      <c r="CH116" s="180" t="str">
        <f t="shared" si="109"/>
        <v/>
      </c>
      <c r="CI116" s="75">
        <v>1</v>
      </c>
      <c r="CJ116" s="181" t="str">
        <f t="shared" si="115"/>
        <v/>
      </c>
      <c r="CK116" s="107" t="e">
        <f>IF(OR(L116="",TYPE(L116)&lt;&gt;1),"",IF(OR(BJ116="",INDEX(#REF!,MATCH('一覧（改訂後・学校空調は非表示）'!$N46,#REF!,0),MATCH('一覧（改訂後・学校空調は非表示）'!CK$4,#REF!,0))="",INDEX(#REF!,MATCH('一覧（改訂後・学校空調は非表示）'!$N46,#REF!,0),MATCH('一覧（改訂後・学校空調は非表示）'!CK$4,#REF!,0))+$I116&gt;=BJ116),"",IF(OR(BI116="事後保全対応で更新",BI116="事後保全のみ更新せず"),"",INDEX(#REF!,MATCH('一覧（改訂後・学校空調は非表示）'!$N46,#REF!,0),MATCH('一覧（改訂後・学校空調は非表示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116"/>
        <v>#REF!</v>
      </c>
      <c r="CN116" s="75">
        <v>1</v>
      </c>
      <c r="CO116" s="181" t="e">
        <f t="shared" si="117"/>
        <v>#REF!</v>
      </c>
      <c r="CP116" s="107" t="e">
        <f>IF(OR(L116="",TYPE(L116)&lt;&gt;1),"",IF(OR(BJ116="",INDEX(#REF!,MATCH('一覧（改訂後・学校空調は非表示）'!N46,#REF!,0),MATCH(CP$4,#REF!,0))="",INDEX(#REF!,MATCH('一覧（改訂後・学校空調は非表示）'!N46,#REF!,0),MATCH(CP$4,#REF!,0))+$I116&gt;=BJ116),"",IF(OR(BI116="事後保全対応で更新",BI116="事後保全のみ更新せず"),"",INDEX(#REF!,MATCH('一覧（改訂後・学校空調は非表示）'!$N46,#REF!,0),MATCH('一覧（改訂後・学校空調は非表示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110"/>
        <v>#REF!</v>
      </c>
      <c r="CS116" s="75">
        <v>1</v>
      </c>
      <c r="CT116" s="181" t="e">
        <f t="shared" si="142"/>
        <v>#REF!</v>
      </c>
      <c r="CU116" s="107" t="e">
        <f>IF(OR(L116="",TYPE(L116)&lt;&gt;1),"",IF(OR(BJ116="",,INDEX(#REF!,MATCH('一覧（改訂後・学校空調は非表示）'!$N46,#REF!,0),MATCH('一覧（改訂後・学校空調は非表示）'!CU$4,#REF!,0))="",INDEX(#REF!,MATCH('一覧（改訂後・学校空調は非表示）'!$N46,#REF!,0),MATCH('一覧（改訂後・学校空調は非表示）'!CU$4,#REF!,0))+I116&gt;=BJ116),"",IF(OR(BI116="事後保全対応で更新",BI116="事後保全のみ更新せず"),"",INDEX(#REF!,MATCH('一覧（改訂後・学校空調は非表示）'!$N46,#REF!,0),MATCH('一覧（改訂後・学校空調は非表示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118"/>
        <v>#REF!</v>
      </c>
      <c r="CX116" s="75">
        <v>1</v>
      </c>
      <c r="CY116" s="182" t="e">
        <f t="shared" si="119"/>
        <v>#REF!</v>
      </c>
      <c r="CZ116" s="109" t="str">
        <f t="shared" si="111"/>
        <v/>
      </c>
      <c r="DA116" s="76" t="str">
        <f t="shared" si="113"/>
        <v/>
      </c>
      <c r="DB116" s="82">
        <v>1</v>
      </c>
      <c r="DC116" s="183" t="str">
        <f t="shared" si="112"/>
        <v/>
      </c>
      <c r="DD116" s="85" t="str">
        <f>IF($CZ116="","",INDEX(#REF!,MATCH($F116,#REF!,0),MATCH(CZ$4,#REF!,0)))</f>
        <v/>
      </c>
      <c r="DE116" s="184" t="str">
        <f t="shared" si="120"/>
        <v/>
      </c>
      <c r="DF116" s="77">
        <v>3</v>
      </c>
      <c r="DG116" s="185" t="str">
        <f t="shared" si="121"/>
        <v/>
      </c>
      <c r="DH116" s="78" t="str">
        <f t="shared" si="122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123"/>
        <v/>
      </c>
      <c r="DK116" s="75">
        <v>1</v>
      </c>
      <c r="DL116" s="181" t="str">
        <f t="shared" si="124"/>
        <v/>
      </c>
      <c r="DM116" s="78" t="str">
        <f t="shared" si="125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126"/>
        <v/>
      </c>
      <c r="DP116" s="75">
        <v>1</v>
      </c>
      <c r="DQ116" s="181" t="str">
        <f t="shared" si="127"/>
        <v/>
      </c>
      <c r="DR116" s="78" t="str">
        <f t="shared" si="128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129"/>
        <v/>
      </c>
      <c r="DU116" s="75">
        <v>1</v>
      </c>
      <c r="DV116" s="154" t="str">
        <f t="shared" si="130"/>
        <v/>
      </c>
      <c r="DW116" s="508"/>
      <c r="DX116" s="824" t="s">
        <v>626</v>
      </c>
      <c r="DY116" s="808"/>
      <c r="DZ116" s="758" t="s">
        <v>626</v>
      </c>
      <c r="EA116" s="816"/>
      <c r="EB116" s="855"/>
      <c r="EC116" s="791"/>
      <c r="ED116" s="792"/>
      <c r="EE116" s="795"/>
      <c r="EF116" s="788"/>
      <c r="EG116" s="789"/>
      <c r="EH116" s="787"/>
      <c r="EI116" s="788"/>
      <c r="EJ116" s="788"/>
      <c r="EK116" s="788"/>
      <c r="EL116" s="789"/>
      <c r="EM116" s="787"/>
      <c r="EN116" s="788"/>
      <c r="EO116" s="788"/>
      <c r="EP116" s="788"/>
      <c r="EQ116" s="789"/>
      <c r="ER116" s="787"/>
      <c r="ES116" s="788"/>
      <c r="ET116" s="788"/>
      <c r="EU116" s="788"/>
      <c r="EV116" s="789"/>
      <c r="EW116" s="787"/>
      <c r="EX116" s="788"/>
      <c r="EY116" s="788"/>
      <c r="EZ116" s="788"/>
      <c r="FA116" s="789"/>
      <c r="FB116" s="787"/>
      <c r="FC116" s="788"/>
      <c r="FD116" s="788"/>
      <c r="FE116" s="796" t="s">
        <v>631</v>
      </c>
      <c r="FF116" s="798"/>
      <c r="FG116" s="870"/>
      <c r="FH116" s="797"/>
      <c r="FI116" s="797"/>
      <c r="FJ116" s="797"/>
      <c r="FK116" s="917"/>
      <c r="FL116" s="210"/>
      <c r="FM116" s="688">
        <v>1</v>
      </c>
      <c r="FN116" s="688">
        <v>1</v>
      </c>
      <c r="FO116" s="688">
        <v>1</v>
      </c>
      <c r="FP116" s="43"/>
      <c r="FQ116" s="43"/>
    </row>
    <row r="117" spans="1:173" s="13" customFormat="1" ht="22.5" customHeight="1" outlineLevel="1">
      <c r="A117" s="1032">
        <v>110</v>
      </c>
      <c r="B117" s="166"/>
      <c r="C117" s="494"/>
      <c r="D117" s="664" t="s">
        <v>471</v>
      </c>
      <c r="E117" s="688" t="s">
        <v>336</v>
      </c>
      <c r="F117" s="663" t="s">
        <v>363</v>
      </c>
      <c r="G117" s="167"/>
      <c r="H117" s="165"/>
      <c r="I117" s="662">
        <v>1985</v>
      </c>
      <c r="J117" s="167" t="str">
        <f t="shared" si="114"/>
        <v>昭60</v>
      </c>
      <c r="K117" s="665">
        <f t="shared" si="140"/>
        <v>35</v>
      </c>
      <c r="L117" s="998">
        <v>1173.1500000000001</v>
      </c>
      <c r="M117" s="693" t="s">
        <v>614</v>
      </c>
      <c r="N117" s="68"/>
      <c r="O117" s="168"/>
      <c r="P117" s="168"/>
      <c r="Q117" s="169"/>
      <c r="R117" s="461" t="e">
        <f t="shared" si="131"/>
        <v>#DIV/0!</v>
      </c>
      <c r="S117" s="461" t="e">
        <f t="shared" si="132"/>
        <v>#DIV/0!</v>
      </c>
      <c r="T117" s="462" t="e">
        <f t="shared" si="133"/>
        <v>#DIV/0!</v>
      </c>
      <c r="U117" s="68"/>
      <c r="V117" s="68"/>
      <c r="W117" s="68"/>
      <c r="X117" s="68"/>
      <c r="Y117" s="68"/>
      <c r="Z117" s="79" t="str">
        <f t="shared" si="134"/>
        <v>3: 1,000㎡以上</v>
      </c>
      <c r="AA117" s="69"/>
      <c r="AB117" s="69" t="str">
        <f t="shared" si="135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136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143"/>
        <v>30</v>
      </c>
      <c r="AZ117" s="68"/>
      <c r="BA117" s="68">
        <f t="shared" si="138"/>
        <v>30</v>
      </c>
      <c r="BB117" s="69" t="e">
        <f>#REF!/10</f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144"/>
        <v/>
      </c>
      <c r="BK117" s="663" t="s">
        <v>614</v>
      </c>
      <c r="BL117" s="663">
        <v>1</v>
      </c>
      <c r="BM117" s="441"/>
      <c r="BN117" s="441"/>
      <c r="BO117" s="663"/>
      <c r="BP117" s="663"/>
      <c r="BQ117" s="663"/>
      <c r="BR117" s="663"/>
      <c r="BS117" s="663"/>
      <c r="BT117" s="663"/>
      <c r="BU117" s="663"/>
      <c r="BV117" s="663"/>
      <c r="BW117" s="441"/>
      <c r="BX117" s="695"/>
      <c r="BY117" s="696"/>
      <c r="BZ117" s="499"/>
      <c r="CA117" s="192">
        <v>1</v>
      </c>
      <c r="CB117" s="177" t="str">
        <f>IF($F117="","",IFERROR(INDEX(#REF!,MATCH('一覧（改訂後・学校空調は非表示）'!$F38,#REF!,0),MATCH($CA$4,#REF!,0)),""))</f>
        <v/>
      </c>
      <c r="CC117" s="178" t="str">
        <f t="shared" si="141"/>
        <v/>
      </c>
      <c r="CD117" s="176" t="str">
        <f t="shared" si="107"/>
        <v/>
      </c>
      <c r="CE117" s="179"/>
      <c r="CF117" s="106" t="str">
        <f t="shared" si="108"/>
        <v/>
      </c>
      <c r="CG117" s="75" t="str">
        <f>IF(OR($CF117="",$F117=""),"",INDEX(#REF!,MATCH($F117,#REF!,0),MATCH(CF$4,#REF!,0)))</f>
        <v/>
      </c>
      <c r="CH117" s="180" t="str">
        <f t="shared" si="109"/>
        <v/>
      </c>
      <c r="CI117" s="75">
        <v>1</v>
      </c>
      <c r="CJ117" s="181" t="str">
        <f t="shared" si="115"/>
        <v/>
      </c>
      <c r="CK117" s="107" t="e">
        <f>IF(OR(L117="",TYPE(L117)&lt;&gt;1),"",IF(OR(BJ117="",INDEX(#REF!,MATCH('一覧（改訂後・学校空調は非表示）'!$N38,#REF!,0),MATCH('一覧（改訂後・学校空調は非表示）'!CK$4,#REF!,0))="",INDEX(#REF!,MATCH('一覧（改訂後・学校空調は非表示）'!$N38,#REF!,0),MATCH('一覧（改訂後・学校空調は非表示）'!CK$4,#REF!,0))+$I117&gt;=BJ117),"",IF(OR(BI117="事後保全対応で更新",BI117="事後保全のみ更新せず"),"",INDEX(#REF!,MATCH('一覧（改訂後・学校空調は非表示）'!$N38,#REF!,0),MATCH('一覧（改訂後・学校空調は非表示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116"/>
        <v>#REF!</v>
      </c>
      <c r="CN117" s="75">
        <v>1</v>
      </c>
      <c r="CO117" s="181" t="e">
        <f t="shared" si="117"/>
        <v>#REF!</v>
      </c>
      <c r="CP117" s="107" t="e">
        <f>IF(OR(L117="",TYPE(L117)&lt;&gt;1),"",IF(OR(BJ117="",INDEX(#REF!,MATCH('一覧（改訂後・学校空調は非表示）'!N38,#REF!,0),MATCH(CP$4,#REF!,0))="",INDEX(#REF!,MATCH('一覧（改訂後・学校空調は非表示）'!N38,#REF!,0),MATCH(CP$4,#REF!,0))+$I117&gt;=BJ117),"",IF(OR(BI117="事後保全対応で更新",BI117="事後保全のみ更新せず"),"",INDEX(#REF!,MATCH('一覧（改訂後・学校空調は非表示）'!$N38,#REF!,0),MATCH('一覧（改訂後・学校空調は非表示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110"/>
        <v>#REF!</v>
      </c>
      <c r="CS117" s="75">
        <v>1</v>
      </c>
      <c r="CT117" s="181" t="e">
        <f t="shared" si="142"/>
        <v>#REF!</v>
      </c>
      <c r="CU117" s="107" t="e">
        <f>IF(OR(L117="",TYPE(L117)&lt;&gt;1),"",IF(OR(BJ117="",,INDEX(#REF!,MATCH('一覧（改訂後・学校空調は非表示）'!$N38,#REF!,0),MATCH('一覧（改訂後・学校空調は非表示）'!CU$4,#REF!,0))="",INDEX(#REF!,MATCH('一覧（改訂後・学校空調は非表示）'!$N38,#REF!,0),MATCH('一覧（改訂後・学校空調は非表示）'!CU$4,#REF!,0))+I117&gt;=BJ117),"",IF(OR(BI117="事後保全対応で更新",BI117="事後保全のみ更新せず"),"",INDEX(#REF!,MATCH('一覧（改訂後・学校空調は非表示）'!$N38,#REF!,0),MATCH('一覧（改訂後・学校空調は非表示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118"/>
        <v>#REF!</v>
      </c>
      <c r="CX117" s="75">
        <v>1</v>
      </c>
      <c r="CY117" s="182" t="e">
        <f t="shared" si="119"/>
        <v>#REF!</v>
      </c>
      <c r="CZ117" s="109" t="str">
        <f t="shared" si="111"/>
        <v/>
      </c>
      <c r="DA117" s="76" t="str">
        <f t="shared" si="113"/>
        <v/>
      </c>
      <c r="DB117" s="82">
        <v>1</v>
      </c>
      <c r="DC117" s="183" t="str">
        <f t="shared" si="112"/>
        <v/>
      </c>
      <c r="DD117" s="85" t="str">
        <f>IF($CZ117="","",INDEX(#REF!,MATCH($F117,#REF!,0),MATCH(CZ$4,#REF!,0)))</f>
        <v/>
      </c>
      <c r="DE117" s="184" t="str">
        <f t="shared" si="120"/>
        <v/>
      </c>
      <c r="DF117" s="77">
        <v>3</v>
      </c>
      <c r="DG117" s="185" t="str">
        <f t="shared" si="121"/>
        <v/>
      </c>
      <c r="DH117" s="78" t="str">
        <f t="shared" si="122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123"/>
        <v/>
      </c>
      <c r="DK117" s="75">
        <v>1</v>
      </c>
      <c r="DL117" s="181" t="str">
        <f t="shared" si="124"/>
        <v/>
      </c>
      <c r="DM117" s="78" t="str">
        <f t="shared" si="125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126"/>
        <v/>
      </c>
      <c r="DP117" s="75">
        <v>1</v>
      </c>
      <c r="DQ117" s="181" t="str">
        <f t="shared" si="127"/>
        <v/>
      </c>
      <c r="DR117" s="78" t="str">
        <f t="shared" si="128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129"/>
        <v/>
      </c>
      <c r="DU117" s="75">
        <v>1</v>
      </c>
      <c r="DV117" s="154" t="str">
        <f t="shared" si="130"/>
        <v/>
      </c>
      <c r="DW117" s="508"/>
      <c r="DX117" s="812"/>
      <c r="DY117" s="808"/>
      <c r="DZ117" s="816"/>
      <c r="EA117" s="758" t="s">
        <v>626</v>
      </c>
      <c r="EB117" s="846" t="s">
        <v>626</v>
      </c>
      <c r="EC117" s="766" t="s">
        <v>626</v>
      </c>
      <c r="ED117" s="788"/>
      <c r="EE117" s="788"/>
      <c r="EF117" s="788"/>
      <c r="EG117" s="789"/>
      <c r="EH117" s="787"/>
      <c r="EI117" s="788"/>
      <c r="EJ117" s="788"/>
      <c r="EK117" s="788"/>
      <c r="EL117" s="789"/>
      <c r="EM117" s="787"/>
      <c r="EN117" s="788"/>
      <c r="EO117" s="788"/>
      <c r="EP117" s="788"/>
      <c r="EQ117" s="789"/>
      <c r="ER117" s="787"/>
      <c r="ES117" s="788"/>
      <c r="ET117" s="788"/>
      <c r="EU117" s="788"/>
      <c r="EV117" s="789"/>
      <c r="EW117" s="787"/>
      <c r="EX117" s="788"/>
      <c r="EY117" s="788"/>
      <c r="EZ117" s="788"/>
      <c r="FA117" s="789"/>
      <c r="FB117" s="787"/>
      <c r="FC117" s="788"/>
      <c r="FD117" s="788"/>
      <c r="FE117" s="788"/>
      <c r="FF117" s="789"/>
      <c r="FG117" s="867"/>
      <c r="FH117" s="796" t="s">
        <v>631</v>
      </c>
      <c r="FI117" s="796" t="s">
        <v>631</v>
      </c>
      <c r="FJ117" s="797"/>
      <c r="FK117" s="917"/>
      <c r="FL117" s="210"/>
      <c r="FM117" s="688">
        <v>1</v>
      </c>
      <c r="FN117" s="688">
        <v>1</v>
      </c>
      <c r="FO117" s="688">
        <v>1</v>
      </c>
      <c r="FP117" s="43"/>
      <c r="FQ117" s="43"/>
    </row>
    <row r="118" spans="1:173" s="13" customFormat="1" ht="22.5" customHeight="1" outlineLevel="1" collapsed="1">
      <c r="A118" s="1033">
        <v>111</v>
      </c>
      <c r="B118" s="166"/>
      <c r="C118" s="494"/>
      <c r="D118" s="660" t="s">
        <v>522</v>
      </c>
      <c r="E118" s="991" t="s">
        <v>173</v>
      </c>
      <c r="F118" s="663" t="s">
        <v>358</v>
      </c>
      <c r="G118" s="167"/>
      <c r="H118" s="165"/>
      <c r="I118" s="662">
        <v>1992</v>
      </c>
      <c r="J118" s="167" t="str">
        <f t="shared" si="114"/>
        <v>平4</v>
      </c>
      <c r="K118" s="665">
        <f t="shared" si="140"/>
        <v>28</v>
      </c>
      <c r="L118" s="998">
        <v>299</v>
      </c>
      <c r="M118" s="693" t="s">
        <v>70</v>
      </c>
      <c r="N118" s="68"/>
      <c r="O118" s="168"/>
      <c r="P118" s="168"/>
      <c r="Q118" s="169"/>
      <c r="R118" s="461" t="e">
        <f t="shared" si="131"/>
        <v>#DIV/0!</v>
      </c>
      <c r="S118" s="461" t="e">
        <f t="shared" si="132"/>
        <v>#DIV/0!</v>
      </c>
      <c r="T118" s="462" t="e">
        <f t="shared" si="133"/>
        <v>#DIV/0!</v>
      </c>
      <c r="U118" s="68"/>
      <c r="V118" s="68"/>
      <c r="W118" s="68"/>
      <c r="X118" s="68"/>
      <c r="Y118" s="68"/>
      <c r="Z118" s="79" t="str">
        <f t="shared" si="134"/>
        <v>5: 200㎡以上</v>
      </c>
      <c r="AA118" s="69"/>
      <c r="AB118" s="69" t="str">
        <f t="shared" si="135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136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143"/>
        <v>23</v>
      </c>
      <c r="AZ118" s="68"/>
      <c r="BA118" s="68">
        <f t="shared" si="138"/>
        <v>23</v>
      </c>
      <c r="BB118" s="69" t="e">
        <f>#REF!/10</f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144"/>
        <v/>
      </c>
      <c r="BK118" s="663" t="s">
        <v>70</v>
      </c>
      <c r="BL118" s="663">
        <v>1</v>
      </c>
      <c r="BM118" s="441"/>
      <c r="BN118" s="441"/>
      <c r="BO118" s="663"/>
      <c r="BP118" s="663"/>
      <c r="BQ118" s="663"/>
      <c r="BR118" s="663"/>
      <c r="BS118" s="663"/>
      <c r="BT118" s="663"/>
      <c r="BU118" s="663"/>
      <c r="BV118" s="663"/>
      <c r="BW118" s="441"/>
      <c r="BX118" s="695"/>
      <c r="BY118" s="696"/>
      <c r="BZ118" s="499"/>
      <c r="CA118" s="192">
        <v>1</v>
      </c>
      <c r="CB118" s="177" t="str">
        <f>IF($F118="","",IFERROR(INDEX(#REF!,MATCH('一覧（改訂後・学校空調は非表示）'!$F39,#REF!,0),MATCH($CA$4,#REF!,0)),""))</f>
        <v/>
      </c>
      <c r="CC118" s="178" t="str">
        <f t="shared" si="141"/>
        <v/>
      </c>
      <c r="CD118" s="176" t="str">
        <f t="shared" si="107"/>
        <v/>
      </c>
      <c r="CE118" s="179"/>
      <c r="CF118" s="106" t="str">
        <f t="shared" si="108"/>
        <v/>
      </c>
      <c r="CG118" s="75" t="str">
        <f>IF(OR($CF118="",$F118=""),"",INDEX(#REF!,MATCH($F118,#REF!,0),MATCH(CF$4,#REF!,0)))</f>
        <v/>
      </c>
      <c r="CH118" s="180" t="str">
        <f t="shared" si="109"/>
        <v/>
      </c>
      <c r="CI118" s="75">
        <v>1</v>
      </c>
      <c r="CJ118" s="181" t="str">
        <f t="shared" si="115"/>
        <v/>
      </c>
      <c r="CK118" s="107" t="e">
        <f>IF(OR(L118="",TYPE(L118)&lt;&gt;1),"",IF(OR(BJ118="",INDEX(#REF!,MATCH('一覧（改訂後・学校空調は非表示）'!$N39,#REF!,0),MATCH('一覧（改訂後・学校空調は非表示）'!CK$4,#REF!,0))="",INDEX(#REF!,MATCH('一覧（改訂後・学校空調は非表示）'!$N39,#REF!,0),MATCH('一覧（改訂後・学校空調は非表示）'!CK$4,#REF!,0))+$I118&gt;=BJ118),"",IF(OR(BI118="事後保全対応で更新",BI118="事後保全のみ更新せず"),"",INDEX(#REF!,MATCH('一覧（改訂後・学校空調は非表示）'!$N39,#REF!,0),MATCH('一覧（改訂後・学校空調は非表示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116"/>
        <v>#REF!</v>
      </c>
      <c r="CN118" s="75">
        <v>1</v>
      </c>
      <c r="CO118" s="181" t="e">
        <f t="shared" si="117"/>
        <v>#REF!</v>
      </c>
      <c r="CP118" s="107" t="e">
        <f>IF(OR(L118="",TYPE(L118)&lt;&gt;1),"",IF(OR(BJ118="",INDEX(#REF!,MATCH('一覧（改訂後・学校空調は非表示）'!N39,#REF!,0),MATCH(CP$4,#REF!,0))="",INDEX(#REF!,MATCH('一覧（改訂後・学校空調は非表示）'!N39,#REF!,0),MATCH(CP$4,#REF!,0))+$I118&gt;=BJ118),"",IF(OR(BI118="事後保全対応で更新",BI118="事後保全のみ更新せず"),"",INDEX(#REF!,MATCH('一覧（改訂後・学校空調は非表示）'!$N39,#REF!,0),MATCH('一覧（改訂後・学校空調は非表示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110"/>
        <v>#REF!</v>
      </c>
      <c r="CS118" s="75">
        <v>1</v>
      </c>
      <c r="CT118" s="181" t="e">
        <f t="shared" si="142"/>
        <v>#REF!</v>
      </c>
      <c r="CU118" s="107" t="e">
        <f>IF(OR(L118="",TYPE(L118)&lt;&gt;1),"",IF(OR(BJ118="",,INDEX(#REF!,MATCH('一覧（改訂後・学校空調は非表示）'!$N39,#REF!,0),MATCH('一覧（改訂後・学校空調は非表示）'!CU$4,#REF!,0))="",INDEX(#REF!,MATCH('一覧（改訂後・学校空調は非表示）'!$N39,#REF!,0),MATCH('一覧（改訂後・学校空調は非表示）'!CU$4,#REF!,0))+I118&gt;=BJ118),"",IF(OR(BI118="事後保全対応で更新",BI118="事後保全のみ更新せず"),"",INDEX(#REF!,MATCH('一覧（改訂後・学校空調は非表示）'!$N39,#REF!,0),MATCH('一覧（改訂後・学校空調は非表示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118"/>
        <v>#REF!</v>
      </c>
      <c r="CX118" s="75">
        <v>1</v>
      </c>
      <c r="CY118" s="182" t="e">
        <f t="shared" si="119"/>
        <v>#REF!</v>
      </c>
      <c r="CZ118" s="109" t="str">
        <f t="shared" si="111"/>
        <v/>
      </c>
      <c r="DA118" s="76" t="str">
        <f t="shared" si="113"/>
        <v/>
      </c>
      <c r="DB118" s="82">
        <v>1</v>
      </c>
      <c r="DC118" s="183" t="str">
        <f t="shared" si="112"/>
        <v/>
      </c>
      <c r="DD118" s="85" t="str">
        <f>IF($CZ118="","",INDEX(#REF!,MATCH($F118,#REF!,0),MATCH(CZ$4,#REF!,0)))</f>
        <v/>
      </c>
      <c r="DE118" s="184" t="str">
        <f t="shared" si="120"/>
        <v/>
      </c>
      <c r="DF118" s="77">
        <v>3</v>
      </c>
      <c r="DG118" s="185" t="str">
        <f t="shared" si="121"/>
        <v/>
      </c>
      <c r="DH118" s="78" t="str">
        <f t="shared" si="122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123"/>
        <v/>
      </c>
      <c r="DK118" s="75">
        <v>1</v>
      </c>
      <c r="DL118" s="181" t="str">
        <f t="shared" si="124"/>
        <v/>
      </c>
      <c r="DM118" s="78" t="str">
        <f t="shared" si="125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126"/>
        <v/>
      </c>
      <c r="DP118" s="75">
        <v>1</v>
      </c>
      <c r="DQ118" s="181" t="str">
        <f t="shared" si="127"/>
        <v/>
      </c>
      <c r="DR118" s="78" t="str">
        <f t="shared" si="128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129"/>
        <v/>
      </c>
      <c r="DU118" s="75">
        <v>1</v>
      </c>
      <c r="DV118" s="154" t="str">
        <f t="shared" si="130"/>
        <v/>
      </c>
      <c r="DW118" s="508"/>
      <c r="DX118" s="812"/>
      <c r="DY118" s="808"/>
      <c r="DZ118" s="838"/>
      <c r="EA118" s="792"/>
      <c r="EB118" s="929"/>
      <c r="EC118" s="784" t="s">
        <v>626</v>
      </c>
      <c r="ED118" s="928" t="s">
        <v>626</v>
      </c>
      <c r="EE118" s="792"/>
      <c r="EF118" s="792"/>
      <c r="EG118" s="790"/>
      <c r="EH118" s="791"/>
      <c r="EI118" s="792"/>
      <c r="EJ118" s="792"/>
      <c r="EK118" s="792"/>
      <c r="EL118" s="790"/>
      <c r="EM118" s="791"/>
      <c r="EN118" s="792"/>
      <c r="EO118" s="792"/>
      <c r="EP118" s="792"/>
      <c r="EQ118" s="790"/>
      <c r="ER118" s="791"/>
      <c r="ES118" s="792"/>
      <c r="ET118" s="792"/>
      <c r="EU118" s="792"/>
      <c r="EV118" s="790"/>
      <c r="EW118" s="891" t="s">
        <v>623</v>
      </c>
      <c r="EX118" s="809" t="s">
        <v>623</v>
      </c>
      <c r="EY118" s="792"/>
      <c r="EZ118" s="792"/>
      <c r="FA118" s="790"/>
      <c r="FB118" s="791"/>
      <c r="FC118" s="792"/>
      <c r="FD118" s="792"/>
      <c r="FE118" s="792"/>
      <c r="FF118" s="790"/>
      <c r="FG118" s="868"/>
      <c r="FH118" s="792"/>
      <c r="FI118" s="792"/>
      <c r="FJ118" s="792"/>
      <c r="FK118" s="918"/>
      <c r="FL118" s="210"/>
      <c r="FM118" s="688">
        <v>1</v>
      </c>
      <c r="FN118" s="688">
        <v>1</v>
      </c>
      <c r="FO118" s="688">
        <v>1</v>
      </c>
      <c r="FP118" s="43"/>
      <c r="FQ118" s="43"/>
    </row>
    <row r="119" spans="1:173" s="13" customFormat="1" ht="22.5" customHeight="1" outlineLevel="1">
      <c r="A119" s="1033">
        <v>112</v>
      </c>
      <c r="B119" s="166"/>
      <c r="C119" s="494"/>
      <c r="D119" s="660" t="s">
        <v>522</v>
      </c>
      <c r="E119" s="991" t="s">
        <v>170</v>
      </c>
      <c r="F119" s="663" t="s">
        <v>358</v>
      </c>
      <c r="G119" s="167"/>
      <c r="H119" s="165"/>
      <c r="I119" s="662">
        <v>1995</v>
      </c>
      <c r="J119" s="167" t="str">
        <f t="shared" si="114"/>
        <v>平7</v>
      </c>
      <c r="K119" s="665">
        <f t="shared" si="140"/>
        <v>25</v>
      </c>
      <c r="L119" s="998">
        <v>1253</v>
      </c>
      <c r="M119" s="693" t="s">
        <v>68</v>
      </c>
      <c r="N119" s="68"/>
      <c r="O119" s="168"/>
      <c r="P119" s="168"/>
      <c r="Q119" s="169"/>
      <c r="R119" s="461" t="e">
        <f t="shared" si="131"/>
        <v>#DIV/0!</v>
      </c>
      <c r="S119" s="461" t="e">
        <f t="shared" si="132"/>
        <v>#DIV/0!</v>
      </c>
      <c r="T119" s="462" t="e">
        <f t="shared" si="133"/>
        <v>#DIV/0!</v>
      </c>
      <c r="U119" s="68"/>
      <c r="V119" s="68"/>
      <c r="W119" s="68"/>
      <c r="X119" s="68"/>
      <c r="Y119" s="68"/>
      <c r="Z119" s="79" t="str">
        <f t="shared" si="134"/>
        <v>3: 1,000㎡以上</v>
      </c>
      <c r="AA119" s="69"/>
      <c r="AB119" s="69" t="str">
        <f t="shared" si="135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136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143"/>
        <v>20</v>
      </c>
      <c r="AZ119" s="68"/>
      <c r="BA119" s="68">
        <f t="shared" si="138"/>
        <v>20</v>
      </c>
      <c r="BB119" s="69" t="e">
        <f>#REF!/10</f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144"/>
        <v/>
      </c>
      <c r="BK119" s="663" t="s">
        <v>68</v>
      </c>
      <c r="BL119" s="663">
        <v>2</v>
      </c>
      <c r="BM119" s="441"/>
      <c r="BN119" s="441"/>
      <c r="BO119" s="663"/>
      <c r="BP119" s="663"/>
      <c r="BQ119" s="663"/>
      <c r="BR119" s="663"/>
      <c r="BS119" s="663"/>
      <c r="BT119" s="663"/>
      <c r="BU119" s="663"/>
      <c r="BV119" s="663"/>
      <c r="BW119" s="441"/>
      <c r="BX119" s="695"/>
      <c r="BY119" s="696"/>
      <c r="BZ119" s="499"/>
      <c r="CA119" s="192">
        <v>1</v>
      </c>
      <c r="CB119" s="177" t="str">
        <f>IF($F119="","",IFERROR(INDEX(#REF!,MATCH('一覧（改訂後・学校空調は非表示）'!$F36,#REF!,0),MATCH($CA$4,#REF!,0)),""))</f>
        <v/>
      </c>
      <c r="CC119" s="178" t="str">
        <f t="shared" si="141"/>
        <v/>
      </c>
      <c r="CD119" s="176" t="str">
        <f t="shared" si="107"/>
        <v/>
      </c>
      <c r="CE119" s="179"/>
      <c r="CF119" s="106" t="str">
        <f t="shared" si="108"/>
        <v/>
      </c>
      <c r="CG119" s="75" t="str">
        <f>IF(OR($CF119="",$F119=""),"",INDEX(#REF!,MATCH($F119,#REF!,0),MATCH(CF$4,#REF!,0)))</f>
        <v/>
      </c>
      <c r="CH119" s="180" t="str">
        <f t="shared" si="109"/>
        <v/>
      </c>
      <c r="CI119" s="75">
        <v>1</v>
      </c>
      <c r="CJ119" s="181" t="str">
        <f t="shared" si="115"/>
        <v/>
      </c>
      <c r="CK119" s="107" t="e">
        <f>IF(OR(L119="",TYPE(L119)&lt;&gt;1),"",IF(OR(BJ119="",INDEX(#REF!,MATCH('一覧（改訂後・学校空調は非表示）'!$N36,#REF!,0),MATCH('一覧（改訂後・学校空調は非表示）'!CK$4,#REF!,0))="",INDEX(#REF!,MATCH('一覧（改訂後・学校空調は非表示）'!$N36,#REF!,0),MATCH('一覧（改訂後・学校空調は非表示）'!CK$4,#REF!,0))+$I119&gt;=BJ119),"",IF(OR(BI119="事後保全対応で更新",BI119="事後保全のみ更新せず"),"",INDEX(#REF!,MATCH('一覧（改訂後・学校空調は非表示）'!$N36,#REF!,0),MATCH('一覧（改訂後・学校空調は非表示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116"/>
        <v>#REF!</v>
      </c>
      <c r="CN119" s="75">
        <v>1</v>
      </c>
      <c r="CO119" s="181" t="e">
        <f t="shared" si="117"/>
        <v>#REF!</v>
      </c>
      <c r="CP119" s="107" t="e">
        <f>IF(OR(L119="",TYPE(L119)&lt;&gt;1),"",IF(OR(BJ119="",INDEX(#REF!,MATCH('一覧（改訂後・学校空調は非表示）'!N36,#REF!,0),MATCH(CP$4,#REF!,0))="",INDEX(#REF!,MATCH('一覧（改訂後・学校空調は非表示）'!N36,#REF!,0),MATCH(CP$4,#REF!,0))+$I119&gt;=BJ119),"",IF(OR(BI119="事後保全対応で更新",BI119="事後保全のみ更新せず"),"",INDEX(#REF!,MATCH('一覧（改訂後・学校空調は非表示）'!$N36,#REF!,0),MATCH('一覧（改訂後・学校空調は非表示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110"/>
        <v>#REF!</v>
      </c>
      <c r="CS119" s="75">
        <v>1</v>
      </c>
      <c r="CT119" s="181" t="e">
        <f t="shared" si="142"/>
        <v>#REF!</v>
      </c>
      <c r="CU119" s="107" t="e">
        <f>IF(OR(L119="",TYPE(L119)&lt;&gt;1),"",IF(OR(BJ119="",,INDEX(#REF!,MATCH('一覧（改訂後・学校空調は非表示）'!$N36,#REF!,0),MATCH('一覧（改訂後・学校空調は非表示）'!CU$4,#REF!,0))="",INDEX(#REF!,MATCH('一覧（改訂後・学校空調は非表示）'!$N36,#REF!,0),MATCH('一覧（改訂後・学校空調は非表示）'!CU$4,#REF!,0))+I119&gt;=BJ119),"",IF(OR(BI119="事後保全対応で更新",BI119="事後保全のみ更新せず"),"",INDEX(#REF!,MATCH('一覧（改訂後・学校空調は非表示）'!$N36,#REF!,0),MATCH('一覧（改訂後・学校空調は非表示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118"/>
        <v>#REF!</v>
      </c>
      <c r="CX119" s="75">
        <v>1</v>
      </c>
      <c r="CY119" s="182" t="e">
        <f t="shared" si="119"/>
        <v>#REF!</v>
      </c>
      <c r="CZ119" s="109" t="str">
        <f t="shared" si="111"/>
        <v/>
      </c>
      <c r="DA119" s="76" t="str">
        <f t="shared" si="113"/>
        <v/>
      </c>
      <c r="DB119" s="82">
        <v>1</v>
      </c>
      <c r="DC119" s="183" t="str">
        <f t="shared" si="112"/>
        <v/>
      </c>
      <c r="DD119" s="85" t="str">
        <f>IF($CZ119="","",INDEX(#REF!,MATCH($F119,#REF!,0),MATCH(CZ$4,#REF!,0)))</f>
        <v/>
      </c>
      <c r="DE119" s="184" t="str">
        <f t="shared" si="120"/>
        <v/>
      </c>
      <c r="DF119" s="77">
        <v>3</v>
      </c>
      <c r="DG119" s="185" t="str">
        <f t="shared" si="121"/>
        <v/>
      </c>
      <c r="DH119" s="78" t="str">
        <f t="shared" si="122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123"/>
        <v/>
      </c>
      <c r="DK119" s="75">
        <v>1</v>
      </c>
      <c r="DL119" s="181" t="str">
        <f t="shared" si="124"/>
        <v/>
      </c>
      <c r="DM119" s="78" t="str">
        <f t="shared" si="125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126"/>
        <v/>
      </c>
      <c r="DP119" s="75">
        <v>1</v>
      </c>
      <c r="DQ119" s="181" t="str">
        <f t="shared" si="127"/>
        <v/>
      </c>
      <c r="DR119" s="78" t="str">
        <f t="shared" si="128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129"/>
        <v/>
      </c>
      <c r="DU119" s="75">
        <v>1</v>
      </c>
      <c r="DV119" s="154" t="str">
        <f t="shared" si="130"/>
        <v/>
      </c>
      <c r="DW119" s="508"/>
      <c r="DX119" s="812"/>
      <c r="DY119" s="808"/>
      <c r="DZ119" s="808"/>
      <c r="EA119" s="816"/>
      <c r="EB119" s="929"/>
      <c r="EC119" s="784" t="s">
        <v>626</v>
      </c>
      <c r="ED119" s="928" t="s">
        <v>626</v>
      </c>
      <c r="EE119" s="788"/>
      <c r="EF119" s="788"/>
      <c r="EG119" s="789"/>
      <c r="EH119" s="787"/>
      <c r="EI119" s="788"/>
      <c r="EJ119" s="788"/>
      <c r="EK119" s="788"/>
      <c r="EL119" s="789"/>
      <c r="EM119" s="787"/>
      <c r="EN119" s="788"/>
      <c r="EO119" s="788"/>
      <c r="EP119" s="788"/>
      <c r="EQ119" s="789"/>
      <c r="ER119" s="787"/>
      <c r="ES119" s="788"/>
      <c r="ET119" s="788"/>
      <c r="EU119" s="788"/>
      <c r="EV119" s="830" t="s">
        <v>623</v>
      </c>
      <c r="EW119" s="891" t="s">
        <v>623</v>
      </c>
      <c r="EX119" s="809" t="s">
        <v>623</v>
      </c>
      <c r="EY119" s="767" t="s">
        <v>623</v>
      </c>
      <c r="EZ119" s="788"/>
      <c r="FA119" s="789"/>
      <c r="FB119" s="787"/>
      <c r="FC119" s="788"/>
      <c r="FD119" s="788"/>
      <c r="FE119" s="788"/>
      <c r="FF119" s="789"/>
      <c r="FG119" s="867"/>
      <c r="FH119" s="788"/>
      <c r="FI119" s="788"/>
      <c r="FJ119" s="788"/>
      <c r="FK119" s="915"/>
      <c r="FL119" s="210"/>
      <c r="FM119" s="688"/>
      <c r="FN119" s="688"/>
      <c r="FO119" s="688">
        <v>1</v>
      </c>
      <c r="FP119" s="43"/>
      <c r="FQ119" s="43"/>
    </row>
    <row r="120" spans="1:173" s="13" customFormat="1" ht="22.5" customHeight="1" outlineLevel="1">
      <c r="A120" s="1033">
        <v>113</v>
      </c>
      <c r="B120" s="166"/>
      <c r="C120" s="494"/>
      <c r="D120" s="660" t="s">
        <v>374</v>
      </c>
      <c r="E120" s="991" t="s">
        <v>174</v>
      </c>
      <c r="F120" s="663" t="s">
        <v>358</v>
      </c>
      <c r="G120" s="167"/>
      <c r="H120" s="165"/>
      <c r="I120" s="662">
        <v>2010</v>
      </c>
      <c r="J120" s="167" t="str">
        <f t="shared" si="114"/>
        <v>平22</v>
      </c>
      <c r="K120" s="665">
        <f t="shared" si="140"/>
        <v>10</v>
      </c>
      <c r="L120" s="995">
        <v>1331</v>
      </c>
      <c r="M120" s="693" t="s">
        <v>70</v>
      </c>
      <c r="N120" s="68"/>
      <c r="O120" s="168"/>
      <c r="P120" s="168"/>
      <c r="Q120" s="169"/>
      <c r="R120" s="461" t="e">
        <f t="shared" si="131"/>
        <v>#DIV/0!</v>
      </c>
      <c r="S120" s="461" t="e">
        <f t="shared" si="132"/>
        <v>#DIV/0!</v>
      </c>
      <c r="T120" s="462" t="e">
        <f t="shared" si="133"/>
        <v>#DIV/0!</v>
      </c>
      <c r="U120" s="68"/>
      <c r="V120" s="68"/>
      <c r="W120" s="68"/>
      <c r="X120" s="68"/>
      <c r="Y120" s="68"/>
      <c r="Z120" s="79" t="str">
        <f t="shared" si="134"/>
        <v>3: 1,000㎡以上</v>
      </c>
      <c r="AA120" s="69"/>
      <c r="AB120" s="69" t="str">
        <f t="shared" si="135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136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143"/>
        <v>5</v>
      </c>
      <c r="AZ120" s="68"/>
      <c r="BA120" s="68">
        <f t="shared" si="138"/>
        <v>5</v>
      </c>
      <c r="BB120" s="69" t="e">
        <f>#REF!/10</f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144"/>
        <v/>
      </c>
      <c r="BK120" s="663" t="s">
        <v>70</v>
      </c>
      <c r="BL120" s="663">
        <v>1</v>
      </c>
      <c r="BM120" s="441"/>
      <c r="BN120" s="441"/>
      <c r="BO120" s="663"/>
      <c r="BP120" s="663"/>
      <c r="BQ120" s="663"/>
      <c r="BR120" s="663"/>
      <c r="BS120" s="663"/>
      <c r="BT120" s="663"/>
      <c r="BU120" s="663"/>
      <c r="BV120" s="663"/>
      <c r="BW120" s="441"/>
      <c r="BX120" s="695"/>
      <c r="BY120" s="696"/>
      <c r="BZ120" s="499"/>
      <c r="CA120" s="192">
        <v>1</v>
      </c>
      <c r="CB120" s="177" t="str">
        <f>IF($F120="","",IFERROR(INDEX(#REF!,MATCH('一覧（改訂後・学校空調は非表示）'!$F8,#REF!,0),MATCH($CA$4,#REF!,0)),""))</f>
        <v/>
      </c>
      <c r="CC120" s="178" t="str">
        <f t="shared" si="141"/>
        <v/>
      </c>
      <c r="CD120" s="176" t="str">
        <f t="shared" si="107"/>
        <v/>
      </c>
      <c r="CE120" s="179"/>
      <c r="CF120" s="106" t="str">
        <f t="shared" si="108"/>
        <v/>
      </c>
      <c r="CG120" s="75" t="str">
        <f>IF(OR($CF120="",$F120=""),"",INDEX(#REF!,MATCH($F120,#REF!,0),MATCH(CF$4,#REF!,0)))</f>
        <v/>
      </c>
      <c r="CH120" s="180" t="str">
        <f t="shared" si="109"/>
        <v/>
      </c>
      <c r="CI120" s="75">
        <v>1</v>
      </c>
      <c r="CJ120" s="181" t="str">
        <f t="shared" si="115"/>
        <v/>
      </c>
      <c r="CK120" s="107" t="e">
        <f>IF(OR(L120="",TYPE(L120)&lt;&gt;1),"",IF(OR(BJ120="",INDEX(#REF!,MATCH('一覧（改訂後・学校空調は非表示）'!$N8,#REF!,0),MATCH('一覧（改訂後・学校空調は非表示）'!CK$4,#REF!,0))="",INDEX(#REF!,MATCH('一覧（改訂後・学校空調は非表示）'!$N8,#REF!,0),MATCH('一覧（改訂後・学校空調は非表示）'!CK$4,#REF!,0))+$I120&gt;=BJ120),"",IF(OR(BI120="事後保全対応で更新",BI120="事後保全のみ更新せず"),"",INDEX(#REF!,MATCH('一覧（改訂後・学校空調は非表示）'!$N8,#REF!,0),MATCH('一覧（改訂後・学校空調は非表示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116"/>
        <v>#REF!</v>
      </c>
      <c r="CN120" s="75">
        <v>1</v>
      </c>
      <c r="CO120" s="181" t="e">
        <f t="shared" si="117"/>
        <v>#REF!</v>
      </c>
      <c r="CP120" s="107" t="e">
        <f>IF(OR(L120="",TYPE(L120)&lt;&gt;1),"",IF(OR(BJ120="",INDEX(#REF!,MATCH('一覧（改訂後・学校空調は非表示）'!N8,#REF!,0),MATCH(CP$4,#REF!,0))="",INDEX(#REF!,MATCH('一覧（改訂後・学校空調は非表示）'!N8,#REF!,0),MATCH(CP$4,#REF!,0))+$I120&gt;=BJ120),"",IF(OR(BI120="事後保全対応で更新",BI120="事後保全のみ更新せず"),"",INDEX(#REF!,MATCH('一覧（改訂後・学校空調は非表示）'!$N8,#REF!,0),MATCH('一覧（改訂後・学校空調は非表示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110"/>
        <v>#REF!</v>
      </c>
      <c r="CS120" s="75">
        <v>1</v>
      </c>
      <c r="CT120" s="181" t="e">
        <f t="shared" si="142"/>
        <v>#REF!</v>
      </c>
      <c r="CU120" s="107" t="e">
        <f>IF(OR(L120="",TYPE(L120)&lt;&gt;1),"",IF(OR(BJ120="",,INDEX(#REF!,MATCH('一覧（改訂後・学校空調は非表示）'!$N8,#REF!,0),MATCH('一覧（改訂後・学校空調は非表示）'!CU$4,#REF!,0))="",INDEX(#REF!,MATCH('一覧（改訂後・学校空調は非表示）'!$N8,#REF!,0),MATCH('一覧（改訂後・学校空調は非表示）'!CU$4,#REF!,0))+I120&gt;=BJ120),"",IF(OR(BI120="事後保全対応で更新",BI120="事後保全のみ更新せず"),"",INDEX(#REF!,MATCH('一覧（改訂後・学校空調は非表示）'!$N8,#REF!,0),MATCH('一覧（改訂後・学校空調は非表示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118"/>
        <v>#REF!</v>
      </c>
      <c r="CX120" s="75">
        <v>1</v>
      </c>
      <c r="CY120" s="182" t="e">
        <f t="shared" si="119"/>
        <v>#REF!</v>
      </c>
      <c r="CZ120" s="109" t="str">
        <f t="shared" si="111"/>
        <v/>
      </c>
      <c r="DA120" s="76" t="str">
        <f t="shared" si="113"/>
        <v/>
      </c>
      <c r="DB120" s="82">
        <v>1</v>
      </c>
      <c r="DC120" s="183" t="str">
        <f t="shared" si="112"/>
        <v/>
      </c>
      <c r="DD120" s="85" t="str">
        <f>IF($CZ120="","",INDEX(#REF!,MATCH($F120,#REF!,0),MATCH(CZ$4,#REF!,0)))</f>
        <v/>
      </c>
      <c r="DE120" s="184" t="str">
        <f t="shared" si="120"/>
        <v/>
      </c>
      <c r="DF120" s="77">
        <v>3</v>
      </c>
      <c r="DG120" s="185" t="str">
        <f t="shared" si="121"/>
        <v/>
      </c>
      <c r="DH120" s="78" t="str">
        <f t="shared" si="122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123"/>
        <v/>
      </c>
      <c r="DK120" s="75">
        <v>1</v>
      </c>
      <c r="DL120" s="181" t="str">
        <f t="shared" si="124"/>
        <v/>
      </c>
      <c r="DM120" s="78" t="str">
        <f t="shared" si="125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126"/>
        <v/>
      </c>
      <c r="DP120" s="75">
        <v>1</v>
      </c>
      <c r="DQ120" s="181" t="str">
        <f t="shared" si="127"/>
        <v/>
      </c>
      <c r="DR120" s="78" t="str">
        <f t="shared" si="128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129"/>
        <v/>
      </c>
      <c r="DU120" s="75">
        <v>1</v>
      </c>
      <c r="DV120" s="154" t="str">
        <f t="shared" si="130"/>
        <v/>
      </c>
      <c r="DW120" s="508"/>
      <c r="DX120" s="812"/>
      <c r="DY120" s="808"/>
      <c r="DZ120" s="808"/>
      <c r="EA120" s="816"/>
      <c r="EB120" s="854"/>
      <c r="EC120" s="787"/>
      <c r="ED120" s="788"/>
      <c r="EE120" s="788"/>
      <c r="EF120" s="788"/>
      <c r="EG120" s="789"/>
      <c r="EH120" s="787"/>
      <c r="EI120" s="788"/>
      <c r="EJ120" s="788"/>
      <c r="EK120" s="788"/>
      <c r="EL120" s="833" t="s">
        <v>626</v>
      </c>
      <c r="EM120" s="784" t="s">
        <v>626</v>
      </c>
      <c r="EN120" s="788"/>
      <c r="EO120" s="788"/>
      <c r="EP120" s="788"/>
      <c r="EQ120" s="789"/>
      <c r="ER120" s="787"/>
      <c r="ES120" s="788"/>
      <c r="ET120" s="788"/>
      <c r="EU120" s="788"/>
      <c r="EV120" s="789"/>
      <c r="EW120" s="787"/>
      <c r="EX120" s="788"/>
      <c r="EY120" s="788"/>
      <c r="EZ120" s="788"/>
      <c r="FA120" s="789"/>
      <c r="FB120" s="787"/>
      <c r="FC120" s="788"/>
      <c r="FD120" s="788"/>
      <c r="FE120" s="792"/>
      <c r="FF120" s="790"/>
      <c r="FG120" s="874" t="s">
        <v>623</v>
      </c>
      <c r="FH120" s="809" t="s">
        <v>623</v>
      </c>
      <c r="FI120" s="788"/>
      <c r="FJ120" s="788"/>
      <c r="FK120" s="915"/>
      <c r="FL120" s="210"/>
      <c r="FM120" s="688"/>
      <c r="FN120" s="688"/>
      <c r="FO120" s="688">
        <v>1</v>
      </c>
      <c r="FP120" s="43"/>
      <c r="FQ120" s="43"/>
    </row>
    <row r="121" spans="1:173" s="13" customFormat="1" ht="22.5" customHeight="1" outlineLevel="1">
      <c r="A121" s="1033">
        <v>114</v>
      </c>
      <c r="B121" s="166"/>
      <c r="C121" s="494"/>
      <c r="D121" s="660" t="s">
        <v>522</v>
      </c>
      <c r="E121" s="991" t="s">
        <v>641</v>
      </c>
      <c r="F121" s="663" t="s">
        <v>358</v>
      </c>
      <c r="G121" s="167"/>
      <c r="H121" s="165"/>
      <c r="I121" s="665">
        <v>2018</v>
      </c>
      <c r="J121" s="167" t="str">
        <f t="shared" si="114"/>
        <v>平30</v>
      </c>
      <c r="K121" s="665">
        <f t="shared" si="140"/>
        <v>2</v>
      </c>
      <c r="L121" s="995">
        <v>5377</v>
      </c>
      <c r="M121" s="693" t="s">
        <v>68</v>
      </c>
      <c r="N121" s="68"/>
      <c r="O121" s="168"/>
      <c r="P121" s="168"/>
      <c r="Q121" s="169"/>
      <c r="R121" s="461" t="e">
        <f t="shared" si="131"/>
        <v>#DIV/0!</v>
      </c>
      <c r="S121" s="461" t="e">
        <f t="shared" si="132"/>
        <v>#DIV/0!</v>
      </c>
      <c r="T121" s="462" t="e">
        <f t="shared" si="133"/>
        <v>#DIV/0!</v>
      </c>
      <c r="U121" s="68"/>
      <c r="V121" s="68"/>
      <c r="W121" s="68"/>
      <c r="X121" s="68"/>
      <c r="Y121" s="68"/>
      <c r="Z121" s="79" t="str">
        <f t="shared" si="134"/>
        <v>1: 5,000㎡以上</v>
      </c>
      <c r="AA121" s="69"/>
      <c r="AB121" s="69" t="str">
        <f t="shared" si="135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136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143"/>
        <v>-3</v>
      </c>
      <c r="AZ121" s="68"/>
      <c r="BA121" s="68">
        <f t="shared" si="138"/>
        <v>-3</v>
      </c>
      <c r="BB121" s="69" t="e">
        <f>#REF!/10</f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144"/>
        <v/>
      </c>
      <c r="BK121" s="663" t="s">
        <v>68</v>
      </c>
      <c r="BL121" s="663">
        <v>3</v>
      </c>
      <c r="BM121" s="441"/>
      <c r="BN121" s="441"/>
      <c r="BO121" s="663"/>
      <c r="BP121" s="663"/>
      <c r="BQ121" s="663"/>
      <c r="BR121" s="663"/>
      <c r="BS121" s="663"/>
      <c r="BT121" s="663"/>
      <c r="BU121" s="663"/>
      <c r="BV121" s="663"/>
      <c r="BW121" s="441"/>
      <c r="BX121" s="695"/>
      <c r="BY121" s="696"/>
      <c r="BZ121" s="499"/>
      <c r="CA121" s="192">
        <v>1</v>
      </c>
      <c r="CB121" s="177" t="str">
        <f>IF($F121="","",IFERROR(INDEX(#REF!,MATCH('一覧（改訂後・学校空調は非表示）'!#REF!,#REF!,0),MATCH($CA$4,#REF!,0)),""))</f>
        <v/>
      </c>
      <c r="CC121" s="178" t="str">
        <f t="shared" si="141"/>
        <v/>
      </c>
      <c r="CD121" s="176" t="str">
        <f t="shared" si="107"/>
        <v/>
      </c>
      <c r="CE121" s="179"/>
      <c r="CF121" s="106" t="str">
        <f t="shared" si="108"/>
        <v/>
      </c>
      <c r="CG121" s="75" t="str">
        <f>IF(OR($CF121="",$F121=""),"",INDEX(#REF!,MATCH($F121,#REF!,0),MATCH(CF$4,#REF!,0)))</f>
        <v/>
      </c>
      <c r="CH121" s="180" t="str">
        <f t="shared" si="109"/>
        <v/>
      </c>
      <c r="CI121" s="75">
        <v>1</v>
      </c>
      <c r="CJ121" s="181" t="str">
        <f t="shared" si="115"/>
        <v/>
      </c>
      <c r="CK121" s="107" t="e">
        <f>IF(OR(L121="",TYPE(L121)&lt;&gt;1),"",IF(OR(BJ121="",INDEX(#REF!,MATCH('一覧（改訂後・学校空調は非表示）'!#REF!,#REF!,0),MATCH('一覧（改訂後・学校空調は非表示）'!CK$4,#REF!,0))="",INDEX(#REF!,MATCH('一覧（改訂後・学校空調は非表示）'!#REF!,#REF!,0),MATCH('一覧（改訂後・学校空調は非表示）'!CK$4,#REF!,0))+$I121&gt;=BJ121),"",IF(OR(BI121="事後保全対応で更新",BI121="事後保全のみ更新せず"),"",INDEX(#REF!,MATCH('一覧（改訂後・学校空調は非表示）'!#REF!,#REF!,0),MATCH('一覧（改訂後・学校空調は非表示）'!CK$4,#REF!,0))+$I121)))</f>
        <v>#REF!</v>
      </c>
      <c r="CL121" s="75" t="e">
        <f>IF(OR(CK121="",$F121=""),"",IF(AND(CK121&lt;&gt;"",$CF121=CK121),INDEX(#REF!,MATCH($F121,#REF!,0),MATCH(CK$4,#REF!,0))+35,INDEX(#REF!,MATCH($F121,#REF!,0),MATCH(CK$4,#REF!,0))))</f>
        <v>#REF!</v>
      </c>
      <c r="CM121" s="180" t="e">
        <f t="shared" si="116"/>
        <v>#REF!</v>
      </c>
      <c r="CN121" s="75">
        <v>1</v>
      </c>
      <c r="CO121" s="181" t="e">
        <f t="shared" si="117"/>
        <v>#REF!</v>
      </c>
      <c r="CP121" s="107" t="e">
        <f>IF(OR(L121="",TYPE(L121)&lt;&gt;1),"",IF(OR(BJ121="",INDEX(#REF!,MATCH('一覧（改訂後・学校空調は非表示）'!#REF!,#REF!,0),MATCH(CP$4,#REF!,0))="",INDEX(#REF!,MATCH('一覧（改訂後・学校空調は非表示）'!#REF!,#REF!,0),MATCH(CP$4,#REF!,0))+$I121&gt;=BJ121),"",IF(OR(BI121="事後保全対応で更新",BI121="事後保全のみ更新せず"),"",INDEX(#REF!,MATCH('一覧（改訂後・学校空調は非表示）'!#REF!,#REF!,0),MATCH('一覧（改訂後・学校空調は非表示）'!CP$4,#REF!,0))+$I121)))</f>
        <v>#REF!</v>
      </c>
      <c r="CQ121" s="75" t="e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>#REF!</v>
      </c>
      <c r="CR121" s="180" t="e">
        <f t="shared" si="110"/>
        <v>#REF!</v>
      </c>
      <c r="CS121" s="75">
        <v>1</v>
      </c>
      <c r="CT121" s="181" t="e">
        <f t="shared" si="142"/>
        <v>#REF!</v>
      </c>
      <c r="CU121" s="107" t="e">
        <f>IF(OR(L121="",TYPE(L121)&lt;&gt;1),"",IF(OR(BJ121="",,INDEX(#REF!,MATCH('一覧（改訂後・学校空調は非表示）'!#REF!,#REF!,0),MATCH('一覧（改訂後・学校空調は非表示）'!CU$4,#REF!,0))="",INDEX(#REF!,MATCH('一覧（改訂後・学校空調は非表示）'!#REF!,#REF!,0),MATCH('一覧（改訂後・学校空調は非表示）'!CU$4,#REF!,0))+I121&gt;=BJ121),"",IF(OR(BI121="事後保全対応で更新",BI121="事後保全のみ更新せず"),"",INDEX(#REF!,MATCH('一覧（改訂後・学校空調は非表示）'!#REF!,#REF!,0),MATCH('一覧（改訂後・学校空調は非表示）'!CU$4,#REF!,0))+I121)))</f>
        <v>#REF!</v>
      </c>
      <c r="CV121" s="75" t="e">
        <f>IF(OR(CU121="",$F121=""),"",IF(AND(CU121&lt;&gt;"",$CF121=CU121),INDEX(#REF!,MATCH($F121,#REF!,0),MATCH(CF$4,#REF!,0))+35,INDEX(#REF!,MATCH($F121,#REF!,0),MATCH(CU$4,#REF!,0))))</f>
        <v>#REF!</v>
      </c>
      <c r="CW121" s="180" t="e">
        <f t="shared" si="118"/>
        <v>#REF!</v>
      </c>
      <c r="CX121" s="75">
        <v>1</v>
      </c>
      <c r="CY121" s="182" t="e">
        <f t="shared" si="119"/>
        <v>#REF!</v>
      </c>
      <c r="CZ121" s="109" t="str">
        <f t="shared" si="111"/>
        <v/>
      </c>
      <c r="DA121" s="76" t="str">
        <f t="shared" si="113"/>
        <v/>
      </c>
      <c r="DB121" s="82">
        <v>1</v>
      </c>
      <c r="DC121" s="183" t="str">
        <f t="shared" si="112"/>
        <v/>
      </c>
      <c r="DD121" s="85" t="str">
        <f>IF($CZ121="","",INDEX(#REF!,MATCH($F121,#REF!,0),MATCH(CZ$4,#REF!,0)))</f>
        <v/>
      </c>
      <c r="DE121" s="184" t="str">
        <f t="shared" si="120"/>
        <v/>
      </c>
      <c r="DF121" s="77">
        <v>3</v>
      </c>
      <c r="DG121" s="185" t="str">
        <f t="shared" si="121"/>
        <v/>
      </c>
      <c r="DH121" s="78" t="str">
        <f t="shared" si="122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123"/>
        <v/>
      </c>
      <c r="DK121" s="75">
        <v>1</v>
      </c>
      <c r="DL121" s="181" t="str">
        <f t="shared" si="124"/>
        <v/>
      </c>
      <c r="DM121" s="78" t="str">
        <f t="shared" si="125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126"/>
        <v/>
      </c>
      <c r="DP121" s="75">
        <v>1</v>
      </c>
      <c r="DQ121" s="181" t="str">
        <f t="shared" si="127"/>
        <v/>
      </c>
      <c r="DR121" s="78" t="str">
        <f t="shared" si="128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129"/>
        <v/>
      </c>
      <c r="DU121" s="75">
        <v>1</v>
      </c>
      <c r="DV121" s="154" t="str">
        <f t="shared" si="130"/>
        <v/>
      </c>
      <c r="DW121" s="508"/>
      <c r="DX121" s="813" t="s">
        <v>627</v>
      </c>
      <c r="DY121" s="799" t="s">
        <v>627</v>
      </c>
      <c r="DZ121" s="799" t="s">
        <v>627</v>
      </c>
      <c r="EA121" s="816"/>
      <c r="EB121" s="854"/>
      <c r="EC121" s="787"/>
      <c r="ED121" s="788"/>
      <c r="EE121" s="788"/>
      <c r="EF121" s="788"/>
      <c r="EG121" s="789"/>
      <c r="EH121" s="787"/>
      <c r="EI121" s="788"/>
      <c r="EJ121" s="750"/>
      <c r="EK121" s="788"/>
      <c r="EL121" s="789"/>
      <c r="EM121" s="787"/>
      <c r="EN121" s="788"/>
      <c r="EO121" s="788"/>
      <c r="EP121" s="788"/>
      <c r="EQ121" s="789"/>
      <c r="ER121" s="787"/>
      <c r="ES121" s="757" t="s">
        <v>626</v>
      </c>
      <c r="ET121" s="757" t="s">
        <v>626</v>
      </c>
      <c r="EU121" s="808"/>
      <c r="EV121" s="930"/>
      <c r="EW121" s="787"/>
      <c r="EX121" s="788"/>
      <c r="EY121" s="788"/>
      <c r="EZ121" s="788"/>
      <c r="FA121" s="789"/>
      <c r="FB121" s="787"/>
      <c r="FC121" s="788"/>
      <c r="FD121" s="788"/>
      <c r="FE121" s="788"/>
      <c r="FF121" s="789"/>
      <c r="FG121" s="867"/>
      <c r="FH121" s="788"/>
      <c r="FI121" s="788"/>
      <c r="FJ121" s="788"/>
      <c r="FK121" s="915"/>
      <c r="FL121" s="210"/>
      <c r="FM121" s="688"/>
      <c r="FN121" s="688"/>
      <c r="FO121" s="688">
        <v>1</v>
      </c>
      <c r="FP121" s="43"/>
      <c r="FQ121" s="43"/>
    </row>
    <row r="122" spans="1:173" s="13" customFormat="1" ht="22.5" customHeight="1" outlineLevel="1">
      <c r="A122" s="1033">
        <v>115</v>
      </c>
      <c r="B122" s="166"/>
      <c r="C122" s="494"/>
      <c r="D122" s="660" t="s">
        <v>522</v>
      </c>
      <c r="E122" s="991" t="s">
        <v>175</v>
      </c>
      <c r="F122" s="663" t="s">
        <v>358</v>
      </c>
      <c r="G122" s="167"/>
      <c r="H122" s="165"/>
      <c r="I122" s="665">
        <v>2010</v>
      </c>
      <c r="J122" s="167" t="str">
        <f t="shared" si="114"/>
        <v>平22</v>
      </c>
      <c r="K122" s="665">
        <f t="shared" si="140"/>
        <v>10</v>
      </c>
      <c r="L122" s="998">
        <v>52</v>
      </c>
      <c r="M122" s="693" t="s">
        <v>70</v>
      </c>
      <c r="N122" s="68"/>
      <c r="O122" s="168"/>
      <c r="P122" s="168"/>
      <c r="Q122" s="169"/>
      <c r="R122" s="461" t="e">
        <f t="shared" si="131"/>
        <v>#DIV/0!</v>
      </c>
      <c r="S122" s="461" t="e">
        <f t="shared" si="132"/>
        <v>#DIV/0!</v>
      </c>
      <c r="T122" s="462" t="e">
        <f t="shared" si="133"/>
        <v>#DIV/0!</v>
      </c>
      <c r="U122" s="68"/>
      <c r="V122" s="68"/>
      <c r="W122" s="68"/>
      <c r="X122" s="68"/>
      <c r="Y122" s="68"/>
      <c r="Z122" s="79" t="str">
        <f t="shared" si="134"/>
        <v>7: 100㎡未満</v>
      </c>
      <c r="AA122" s="69"/>
      <c r="AB122" s="69" t="str">
        <f t="shared" si="135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136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143"/>
        <v>5</v>
      </c>
      <c r="AZ122" s="68"/>
      <c r="BA122" s="68">
        <f t="shared" si="138"/>
        <v>5</v>
      </c>
      <c r="BB122" s="69" t="e">
        <f>#REF!/10</f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144"/>
        <v/>
      </c>
      <c r="BK122" s="663" t="s">
        <v>70</v>
      </c>
      <c r="BL122" s="663">
        <v>1</v>
      </c>
      <c r="BM122" s="441"/>
      <c r="BN122" s="441"/>
      <c r="BO122" s="663"/>
      <c r="BP122" s="663"/>
      <c r="BQ122" s="663"/>
      <c r="BR122" s="663"/>
      <c r="BS122" s="663"/>
      <c r="BT122" s="663"/>
      <c r="BU122" s="663"/>
      <c r="BV122" s="663"/>
      <c r="BW122" s="441"/>
      <c r="BX122" s="695"/>
      <c r="BY122" s="696"/>
      <c r="BZ122" s="499"/>
      <c r="CA122" s="192">
        <v>1</v>
      </c>
      <c r="CB122" s="177" t="str">
        <f>IF($F122="","",IFERROR(INDEX(#REF!,MATCH('一覧（改訂後・学校空調は非表示）'!$F31,#REF!,0),MATCH($CA$4,#REF!,0)),""))</f>
        <v/>
      </c>
      <c r="CC122" s="178" t="str">
        <f t="shared" si="141"/>
        <v/>
      </c>
      <c r="CD122" s="176" t="str">
        <f t="shared" si="107"/>
        <v/>
      </c>
      <c r="CE122" s="179"/>
      <c r="CF122" s="106" t="str">
        <f t="shared" si="108"/>
        <v/>
      </c>
      <c r="CG122" s="75" t="str">
        <f>IF(OR($CF122="",$F122=""),"",INDEX(#REF!,MATCH($F122,#REF!,0),MATCH(CF$4,#REF!,0)))</f>
        <v/>
      </c>
      <c r="CH122" s="180" t="str">
        <f t="shared" si="109"/>
        <v/>
      </c>
      <c r="CI122" s="75">
        <v>1</v>
      </c>
      <c r="CJ122" s="181" t="str">
        <f t="shared" si="115"/>
        <v/>
      </c>
      <c r="CK122" s="107" t="e">
        <f>IF(OR(L122="",TYPE(L122)&lt;&gt;1),"",IF(OR(BJ122="",INDEX(#REF!,MATCH('一覧（改訂後・学校空調は非表示）'!$N31,#REF!,0),MATCH('一覧（改訂後・学校空調は非表示）'!CK$4,#REF!,0))="",INDEX(#REF!,MATCH('一覧（改訂後・学校空調は非表示）'!$N31,#REF!,0),MATCH('一覧（改訂後・学校空調は非表示）'!CK$4,#REF!,0))+$I122&gt;=BJ122),"",IF(OR(BI122="事後保全対応で更新",BI122="事後保全のみ更新せず"),"",INDEX(#REF!,MATCH('一覧（改訂後・学校空調は非表示）'!$N31,#REF!,0),MATCH('一覧（改訂後・学校空調は非表示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116"/>
        <v>#REF!</v>
      </c>
      <c r="CN122" s="75">
        <v>1</v>
      </c>
      <c r="CO122" s="181" t="e">
        <f t="shared" si="117"/>
        <v>#REF!</v>
      </c>
      <c r="CP122" s="107" t="e">
        <f>IF(OR(L122="",TYPE(L122)&lt;&gt;1),"",IF(OR(BJ122="",INDEX(#REF!,MATCH('一覧（改訂後・学校空調は非表示）'!N31,#REF!,0),MATCH(CP$4,#REF!,0))="",INDEX(#REF!,MATCH('一覧（改訂後・学校空調は非表示）'!N31,#REF!,0),MATCH(CP$4,#REF!,0))+$I122&gt;=BJ122),"",IF(OR(BI122="事後保全対応で更新",BI122="事後保全のみ更新せず"),"",INDEX(#REF!,MATCH('一覧（改訂後・学校空調は非表示）'!$N31,#REF!,0),MATCH('一覧（改訂後・学校空調は非表示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110"/>
        <v>#REF!</v>
      </c>
      <c r="CS122" s="75">
        <v>1</v>
      </c>
      <c r="CT122" s="181" t="e">
        <f t="shared" si="142"/>
        <v>#REF!</v>
      </c>
      <c r="CU122" s="107" t="e">
        <f>IF(OR(L122="",TYPE(L122)&lt;&gt;1),"",IF(OR(BJ122="",,INDEX(#REF!,MATCH('一覧（改訂後・学校空調は非表示）'!$N31,#REF!,0),MATCH('一覧（改訂後・学校空調は非表示）'!CU$4,#REF!,0))="",INDEX(#REF!,MATCH('一覧（改訂後・学校空調は非表示）'!$N31,#REF!,0),MATCH('一覧（改訂後・学校空調は非表示）'!CU$4,#REF!,0))+I122&gt;=BJ122),"",IF(OR(BI122="事後保全対応で更新",BI122="事後保全のみ更新せず"),"",INDEX(#REF!,MATCH('一覧（改訂後・学校空調は非表示）'!$N31,#REF!,0),MATCH('一覧（改訂後・学校空調は非表示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118"/>
        <v>#REF!</v>
      </c>
      <c r="CX122" s="75">
        <v>1</v>
      </c>
      <c r="CY122" s="182" t="e">
        <f t="shared" si="119"/>
        <v>#REF!</v>
      </c>
      <c r="CZ122" s="109" t="str">
        <f t="shared" si="111"/>
        <v/>
      </c>
      <c r="DA122" s="76" t="str">
        <f t="shared" si="113"/>
        <v/>
      </c>
      <c r="DB122" s="82">
        <v>1</v>
      </c>
      <c r="DC122" s="183" t="str">
        <f t="shared" si="112"/>
        <v/>
      </c>
      <c r="DD122" s="85" t="str">
        <f>IF($CZ122="","",INDEX(#REF!,MATCH($F122,#REF!,0),MATCH(CZ$4,#REF!,0)))</f>
        <v/>
      </c>
      <c r="DE122" s="184" t="str">
        <f t="shared" si="120"/>
        <v/>
      </c>
      <c r="DF122" s="77">
        <v>3</v>
      </c>
      <c r="DG122" s="185" t="str">
        <f t="shared" si="121"/>
        <v/>
      </c>
      <c r="DH122" s="78" t="str">
        <f t="shared" si="122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123"/>
        <v/>
      </c>
      <c r="DK122" s="75">
        <v>1</v>
      </c>
      <c r="DL122" s="181" t="str">
        <f t="shared" si="124"/>
        <v/>
      </c>
      <c r="DM122" s="78" t="str">
        <f t="shared" si="125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126"/>
        <v/>
      </c>
      <c r="DP122" s="75">
        <v>1</v>
      </c>
      <c r="DQ122" s="181" t="str">
        <f t="shared" si="127"/>
        <v/>
      </c>
      <c r="DR122" s="78" t="str">
        <f t="shared" si="128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129"/>
        <v/>
      </c>
      <c r="DU122" s="75">
        <v>1</v>
      </c>
      <c r="DV122" s="154" t="str">
        <f t="shared" si="130"/>
        <v/>
      </c>
      <c r="DW122" s="508"/>
      <c r="DX122" s="812"/>
      <c r="DY122" s="808"/>
      <c r="DZ122" s="808"/>
      <c r="EA122" s="816"/>
      <c r="EB122" s="854"/>
      <c r="EC122" s="787"/>
      <c r="ED122" s="788"/>
      <c r="EE122" s="788"/>
      <c r="EF122" s="788"/>
      <c r="EG122" s="789"/>
      <c r="EH122" s="787"/>
      <c r="EI122" s="788"/>
      <c r="EJ122" s="788"/>
      <c r="EK122" s="757" t="s">
        <v>633</v>
      </c>
      <c r="EL122" s="780" t="s">
        <v>633</v>
      </c>
      <c r="EM122" s="787"/>
      <c r="EN122" s="788"/>
      <c r="EO122" s="788"/>
      <c r="EP122" s="788"/>
      <c r="EQ122" s="789"/>
      <c r="ER122" s="787"/>
      <c r="ES122" s="788"/>
      <c r="ET122" s="792"/>
      <c r="EU122" s="767" t="s">
        <v>634</v>
      </c>
      <c r="EV122" s="830" t="s">
        <v>634</v>
      </c>
      <c r="EW122" s="787"/>
      <c r="EX122" s="788"/>
      <c r="EY122" s="788"/>
      <c r="EZ122" s="788"/>
      <c r="FA122" s="789"/>
      <c r="FB122" s="787"/>
      <c r="FC122" s="788"/>
      <c r="FD122" s="788"/>
      <c r="FE122" s="810" t="s">
        <v>633</v>
      </c>
      <c r="FF122" s="840" t="s">
        <v>633</v>
      </c>
      <c r="FG122" s="867"/>
      <c r="FH122" s="788"/>
      <c r="FI122" s="788"/>
      <c r="FJ122" s="788"/>
      <c r="FK122" s="915"/>
      <c r="FL122" s="210"/>
      <c r="FM122" s="688"/>
      <c r="FN122" s="688"/>
      <c r="FO122" s="688">
        <v>1</v>
      </c>
      <c r="FP122" s="43"/>
      <c r="FQ122" s="43"/>
    </row>
    <row r="123" spans="1:173" s="13" customFormat="1" ht="22.5" customHeight="1" outlineLevel="1">
      <c r="A123" s="1033">
        <v>116</v>
      </c>
      <c r="B123" s="166"/>
      <c r="C123" s="494"/>
      <c r="D123" s="660" t="s">
        <v>522</v>
      </c>
      <c r="E123" s="991" t="s">
        <v>179</v>
      </c>
      <c r="F123" s="663" t="s">
        <v>358</v>
      </c>
      <c r="G123" s="167"/>
      <c r="H123" s="165"/>
      <c r="I123" s="662">
        <v>1978</v>
      </c>
      <c r="J123" s="167" t="str">
        <f t="shared" si="114"/>
        <v>昭53</v>
      </c>
      <c r="K123" s="665">
        <f t="shared" si="140"/>
        <v>42</v>
      </c>
      <c r="L123" s="998">
        <v>565</v>
      </c>
      <c r="M123" s="693" t="s">
        <v>68</v>
      </c>
      <c r="N123" s="68"/>
      <c r="O123" s="168"/>
      <c r="P123" s="168"/>
      <c r="Q123" s="169"/>
      <c r="R123" s="461" t="e">
        <f t="shared" si="131"/>
        <v>#DIV/0!</v>
      </c>
      <c r="S123" s="461" t="e">
        <f t="shared" si="132"/>
        <v>#DIV/0!</v>
      </c>
      <c r="T123" s="462" t="e">
        <f t="shared" si="133"/>
        <v>#DIV/0!</v>
      </c>
      <c r="U123" s="68"/>
      <c r="V123" s="68"/>
      <c r="W123" s="68"/>
      <c r="X123" s="68"/>
      <c r="Y123" s="68"/>
      <c r="Z123" s="79" t="str">
        <f t="shared" si="134"/>
        <v>4: 500㎡以上</v>
      </c>
      <c r="AA123" s="69"/>
      <c r="AB123" s="69" t="str">
        <f t="shared" si="135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136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143"/>
        <v>37</v>
      </c>
      <c r="AZ123" s="68"/>
      <c r="BA123" s="68">
        <f t="shared" si="138"/>
        <v>37</v>
      </c>
      <c r="BB123" s="69" t="e">
        <f>#REF!/10</f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144"/>
        <v/>
      </c>
      <c r="BK123" s="663" t="s">
        <v>68</v>
      </c>
      <c r="BL123" s="663">
        <v>2</v>
      </c>
      <c r="BM123" s="441"/>
      <c r="BN123" s="441"/>
      <c r="BO123" s="663"/>
      <c r="BP123" s="663"/>
      <c r="BQ123" s="663"/>
      <c r="BR123" s="663"/>
      <c r="BS123" s="663"/>
      <c r="BT123" s="663"/>
      <c r="BU123" s="663"/>
      <c r="BV123" s="663"/>
      <c r="BW123" s="441"/>
      <c r="BX123" s="695"/>
      <c r="BY123" s="696"/>
      <c r="BZ123" s="499"/>
      <c r="CA123" s="192">
        <v>1</v>
      </c>
      <c r="CB123" s="177" t="str">
        <f>IF($F123="","",IFERROR(INDEX(#REF!,MATCH('一覧（改訂後・学校空調は非表示）'!$F32,#REF!,0),MATCH($CA$4,#REF!,0)),""))</f>
        <v/>
      </c>
      <c r="CC123" s="178" t="str">
        <f t="shared" si="141"/>
        <v/>
      </c>
      <c r="CD123" s="176" t="str">
        <f t="shared" si="107"/>
        <v/>
      </c>
      <c r="CE123" s="179"/>
      <c r="CF123" s="106" t="str">
        <f t="shared" si="108"/>
        <v/>
      </c>
      <c r="CG123" s="75" t="str">
        <f>IF(OR($CF123="",$F123=""),"",INDEX(#REF!,MATCH($F123,#REF!,0),MATCH(CF$4,#REF!,0)))</f>
        <v/>
      </c>
      <c r="CH123" s="180" t="str">
        <f t="shared" si="109"/>
        <v/>
      </c>
      <c r="CI123" s="75">
        <v>1</v>
      </c>
      <c r="CJ123" s="181" t="str">
        <f t="shared" si="115"/>
        <v/>
      </c>
      <c r="CK123" s="107" t="e">
        <f>IF(OR(L123="",TYPE(L123)&lt;&gt;1),"",IF(OR(BJ123="",INDEX(#REF!,MATCH('一覧（改訂後・学校空調は非表示）'!$N32,#REF!,0),MATCH('一覧（改訂後・学校空調は非表示）'!CK$4,#REF!,0))="",INDEX(#REF!,MATCH('一覧（改訂後・学校空調は非表示）'!$N32,#REF!,0),MATCH('一覧（改訂後・学校空調は非表示）'!CK$4,#REF!,0))+$I123&gt;=BJ123),"",IF(OR(BI123="事後保全対応で更新",BI123="事後保全のみ更新せず"),"",INDEX(#REF!,MATCH('一覧（改訂後・学校空調は非表示）'!$N32,#REF!,0),MATCH('一覧（改訂後・学校空調は非表示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116"/>
        <v>#REF!</v>
      </c>
      <c r="CN123" s="75">
        <v>1</v>
      </c>
      <c r="CO123" s="181" t="e">
        <f t="shared" si="117"/>
        <v>#REF!</v>
      </c>
      <c r="CP123" s="107" t="e">
        <f>IF(OR(L123="",TYPE(L123)&lt;&gt;1),"",IF(OR(BJ123="",INDEX(#REF!,MATCH('一覧（改訂後・学校空調は非表示）'!N32,#REF!,0),MATCH(CP$4,#REF!,0))="",INDEX(#REF!,MATCH('一覧（改訂後・学校空調は非表示）'!N32,#REF!,0),MATCH(CP$4,#REF!,0))+$I123&gt;=BJ123),"",IF(OR(BI123="事後保全対応で更新",BI123="事後保全のみ更新せず"),"",INDEX(#REF!,MATCH('一覧（改訂後・学校空調は非表示）'!$N32,#REF!,0),MATCH('一覧（改訂後・学校空調は非表示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110"/>
        <v>#REF!</v>
      </c>
      <c r="CS123" s="75">
        <v>1</v>
      </c>
      <c r="CT123" s="181" t="e">
        <f t="shared" si="142"/>
        <v>#REF!</v>
      </c>
      <c r="CU123" s="107" t="e">
        <f>IF(OR(L123="",TYPE(L123)&lt;&gt;1),"",IF(OR(BJ123="",,INDEX(#REF!,MATCH('一覧（改訂後・学校空調は非表示）'!$N32,#REF!,0),MATCH('一覧（改訂後・学校空調は非表示）'!CU$4,#REF!,0))="",INDEX(#REF!,MATCH('一覧（改訂後・学校空調は非表示）'!$N32,#REF!,0),MATCH('一覧（改訂後・学校空調は非表示）'!CU$4,#REF!,0))+I123&gt;=BJ123),"",IF(OR(BI123="事後保全対応で更新",BI123="事後保全のみ更新せず"),"",INDEX(#REF!,MATCH('一覧（改訂後・学校空調は非表示）'!$N32,#REF!,0),MATCH('一覧（改訂後・学校空調は非表示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118"/>
        <v>#REF!</v>
      </c>
      <c r="CX123" s="75">
        <v>1</v>
      </c>
      <c r="CY123" s="182" t="e">
        <f t="shared" si="119"/>
        <v>#REF!</v>
      </c>
      <c r="CZ123" s="109" t="str">
        <f t="shared" si="111"/>
        <v/>
      </c>
      <c r="DA123" s="76" t="str">
        <f t="shared" si="113"/>
        <v/>
      </c>
      <c r="DB123" s="82">
        <v>1</v>
      </c>
      <c r="DC123" s="183" t="str">
        <f t="shared" si="112"/>
        <v/>
      </c>
      <c r="DD123" s="85" t="str">
        <f>IF($CZ123="","",INDEX(#REF!,MATCH($F123,#REF!,0),MATCH(CZ$4,#REF!,0)))</f>
        <v/>
      </c>
      <c r="DE123" s="184" t="str">
        <f t="shared" si="120"/>
        <v/>
      </c>
      <c r="DF123" s="77">
        <v>3</v>
      </c>
      <c r="DG123" s="185" t="str">
        <f t="shared" si="121"/>
        <v/>
      </c>
      <c r="DH123" s="78" t="str">
        <f t="shared" si="122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123"/>
        <v/>
      </c>
      <c r="DK123" s="75">
        <v>1</v>
      </c>
      <c r="DL123" s="181" t="str">
        <f t="shared" si="124"/>
        <v/>
      </c>
      <c r="DM123" s="78" t="str">
        <f t="shared" si="125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126"/>
        <v/>
      </c>
      <c r="DP123" s="75">
        <v>1</v>
      </c>
      <c r="DQ123" s="181" t="str">
        <f t="shared" si="127"/>
        <v/>
      </c>
      <c r="DR123" s="78" t="str">
        <f t="shared" si="128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129"/>
        <v/>
      </c>
      <c r="DU123" s="75">
        <v>1</v>
      </c>
      <c r="DV123" s="154" t="str">
        <f t="shared" si="130"/>
        <v/>
      </c>
      <c r="DW123" s="508"/>
      <c r="DX123" s="812"/>
      <c r="DY123" s="808"/>
      <c r="DZ123" s="808"/>
      <c r="EA123" s="838"/>
      <c r="EB123" s="855"/>
      <c r="EC123" s="787"/>
      <c r="ED123" s="788"/>
      <c r="EE123" s="770" t="s">
        <v>627</v>
      </c>
      <c r="EF123" s="770" t="s">
        <v>627</v>
      </c>
      <c r="EG123" s="794" t="s">
        <v>627</v>
      </c>
      <c r="EH123" s="888" t="s">
        <v>627</v>
      </c>
      <c r="EI123" s="799" t="s">
        <v>627</v>
      </c>
      <c r="EJ123" s="788"/>
      <c r="EK123" s="788"/>
      <c r="EL123" s="789"/>
      <c r="EM123" s="787"/>
      <c r="EN123" s="788"/>
      <c r="EO123" s="788"/>
      <c r="EP123" s="788"/>
      <c r="EQ123" s="789"/>
      <c r="ER123" s="787"/>
      <c r="ES123" s="788"/>
      <c r="ET123" s="788"/>
      <c r="EU123" s="788"/>
      <c r="EV123" s="789"/>
      <c r="EW123" s="787"/>
      <c r="EX123" s="788"/>
      <c r="EY123" s="788"/>
      <c r="EZ123" s="788"/>
      <c r="FA123" s="833" t="s">
        <v>626</v>
      </c>
      <c r="FB123" s="784" t="s">
        <v>626</v>
      </c>
      <c r="FC123" s="788"/>
      <c r="FD123" s="788"/>
      <c r="FE123" s="788"/>
      <c r="FF123" s="789"/>
      <c r="FG123" s="867"/>
      <c r="FH123" s="788"/>
      <c r="FI123" s="788"/>
      <c r="FJ123" s="788"/>
      <c r="FK123" s="915"/>
      <c r="FL123" s="210"/>
      <c r="FM123" s="688">
        <v>1</v>
      </c>
      <c r="FN123" s="688">
        <v>1</v>
      </c>
      <c r="FO123" s="688">
        <v>1</v>
      </c>
      <c r="FP123" s="43"/>
      <c r="FQ123" s="43"/>
    </row>
    <row r="124" spans="1:173" s="13" customFormat="1" ht="22.5" customHeight="1" outlineLevel="1">
      <c r="A124" s="1033">
        <v>117</v>
      </c>
      <c r="B124" s="166"/>
      <c r="C124" s="494"/>
      <c r="D124" s="660" t="s">
        <v>522</v>
      </c>
      <c r="E124" s="991" t="s">
        <v>180</v>
      </c>
      <c r="F124" s="663" t="s">
        <v>358</v>
      </c>
      <c r="G124" s="167"/>
      <c r="H124" s="165"/>
      <c r="I124" s="662">
        <v>1978</v>
      </c>
      <c r="J124" s="167" t="str">
        <f t="shared" si="114"/>
        <v>昭53</v>
      </c>
      <c r="K124" s="665">
        <f t="shared" si="140"/>
        <v>42</v>
      </c>
      <c r="L124" s="998">
        <v>600</v>
      </c>
      <c r="M124" s="693" t="s">
        <v>70</v>
      </c>
      <c r="N124" s="68"/>
      <c r="O124" s="168"/>
      <c r="P124" s="168"/>
      <c r="Q124" s="169"/>
      <c r="R124" s="461" t="e">
        <f t="shared" si="131"/>
        <v>#DIV/0!</v>
      </c>
      <c r="S124" s="461" t="e">
        <f t="shared" si="132"/>
        <v>#DIV/0!</v>
      </c>
      <c r="T124" s="462" t="e">
        <f t="shared" si="133"/>
        <v>#DIV/0!</v>
      </c>
      <c r="U124" s="68"/>
      <c r="V124" s="68"/>
      <c r="W124" s="68"/>
      <c r="X124" s="68"/>
      <c r="Y124" s="68"/>
      <c r="Z124" s="79" t="str">
        <f t="shared" si="134"/>
        <v>4: 500㎡以上</v>
      </c>
      <c r="AA124" s="69"/>
      <c r="AB124" s="69" t="str">
        <f t="shared" si="135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136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143"/>
        <v>37</v>
      </c>
      <c r="AZ124" s="68"/>
      <c r="BA124" s="68">
        <f t="shared" si="138"/>
        <v>37</v>
      </c>
      <c r="BB124" s="69" t="e">
        <f>#REF!/10</f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144"/>
        <v/>
      </c>
      <c r="BK124" s="663" t="s">
        <v>70</v>
      </c>
      <c r="BL124" s="663">
        <v>1</v>
      </c>
      <c r="BM124" s="441"/>
      <c r="BN124" s="441"/>
      <c r="BO124" s="663"/>
      <c r="BP124" s="663"/>
      <c r="BQ124" s="663"/>
      <c r="BR124" s="663"/>
      <c r="BS124" s="663"/>
      <c r="BT124" s="663"/>
      <c r="BU124" s="663"/>
      <c r="BV124" s="663"/>
      <c r="BW124" s="441"/>
      <c r="BX124" s="695"/>
      <c r="BY124" s="696"/>
      <c r="BZ124" s="499"/>
      <c r="CA124" s="192">
        <v>1</v>
      </c>
      <c r="CB124" s="177" t="str">
        <f>IF($F124="","",IFERROR(INDEX(#REF!,MATCH('一覧（改訂後・学校空調は非表示）'!$F30,#REF!,0),MATCH($CA$4,#REF!,0)),""))</f>
        <v/>
      </c>
      <c r="CC124" s="178" t="str">
        <f t="shared" si="141"/>
        <v/>
      </c>
      <c r="CD124" s="176" t="str">
        <f t="shared" si="107"/>
        <v/>
      </c>
      <c r="CE124" s="179"/>
      <c r="CF124" s="106" t="str">
        <f t="shared" si="108"/>
        <v/>
      </c>
      <c r="CG124" s="75" t="str">
        <f>IF(OR($CF124="",$F124=""),"",INDEX(#REF!,MATCH($F124,#REF!,0),MATCH(CF$4,#REF!,0)))</f>
        <v/>
      </c>
      <c r="CH124" s="180" t="str">
        <f t="shared" si="109"/>
        <v/>
      </c>
      <c r="CI124" s="75">
        <v>1</v>
      </c>
      <c r="CJ124" s="181" t="str">
        <f t="shared" si="115"/>
        <v/>
      </c>
      <c r="CK124" s="107" t="e">
        <f>IF(OR(L124="",TYPE(L124)&lt;&gt;1),"",IF(OR(BJ124="",INDEX(#REF!,MATCH('一覧（改訂後・学校空調は非表示）'!$N30,#REF!,0),MATCH('一覧（改訂後・学校空調は非表示）'!CK$4,#REF!,0))="",INDEX(#REF!,MATCH('一覧（改訂後・学校空調は非表示）'!$N30,#REF!,0),MATCH('一覧（改訂後・学校空調は非表示）'!CK$4,#REF!,0))+$I124&gt;=BJ124),"",IF(OR(BI124="事後保全対応で更新",BI124="事後保全のみ更新せず"),"",INDEX(#REF!,MATCH('一覧（改訂後・学校空調は非表示）'!$N30,#REF!,0),MATCH('一覧（改訂後・学校空調は非表示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116"/>
        <v>#REF!</v>
      </c>
      <c r="CN124" s="75">
        <v>1</v>
      </c>
      <c r="CO124" s="181" t="e">
        <f t="shared" si="117"/>
        <v>#REF!</v>
      </c>
      <c r="CP124" s="107" t="e">
        <f>IF(OR(L124="",TYPE(L124)&lt;&gt;1),"",IF(OR(BJ124="",INDEX(#REF!,MATCH('一覧（改訂後・学校空調は非表示）'!N30,#REF!,0),MATCH(CP$4,#REF!,0))="",INDEX(#REF!,MATCH('一覧（改訂後・学校空調は非表示）'!N30,#REF!,0),MATCH(CP$4,#REF!,0))+$I124&gt;=BJ124),"",IF(OR(BI124="事後保全対応で更新",BI124="事後保全のみ更新せず"),"",INDEX(#REF!,MATCH('一覧（改訂後・学校空調は非表示）'!$N30,#REF!,0),MATCH('一覧（改訂後・学校空調は非表示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110"/>
        <v>#REF!</v>
      </c>
      <c r="CS124" s="75">
        <v>1</v>
      </c>
      <c r="CT124" s="181" t="e">
        <f t="shared" si="142"/>
        <v>#REF!</v>
      </c>
      <c r="CU124" s="107" t="e">
        <f>IF(OR(L124="",TYPE(L124)&lt;&gt;1),"",IF(OR(BJ124="",,INDEX(#REF!,MATCH('一覧（改訂後・学校空調は非表示）'!$N30,#REF!,0),MATCH('一覧（改訂後・学校空調は非表示）'!CU$4,#REF!,0))="",INDEX(#REF!,MATCH('一覧（改訂後・学校空調は非表示）'!$N30,#REF!,0),MATCH('一覧（改訂後・学校空調は非表示）'!CU$4,#REF!,0))+I124&gt;=BJ124),"",IF(OR(BI124="事後保全対応で更新",BI124="事後保全のみ更新せず"),"",INDEX(#REF!,MATCH('一覧（改訂後・学校空調は非表示）'!$N30,#REF!,0),MATCH('一覧（改訂後・学校空調は非表示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118"/>
        <v>#REF!</v>
      </c>
      <c r="CX124" s="75">
        <v>1</v>
      </c>
      <c r="CY124" s="182" t="e">
        <f t="shared" si="119"/>
        <v>#REF!</v>
      </c>
      <c r="CZ124" s="109" t="str">
        <f t="shared" si="111"/>
        <v/>
      </c>
      <c r="DA124" s="76" t="str">
        <f t="shared" si="113"/>
        <v/>
      </c>
      <c r="DB124" s="82">
        <v>1</v>
      </c>
      <c r="DC124" s="183" t="str">
        <f t="shared" si="112"/>
        <v/>
      </c>
      <c r="DD124" s="85" t="str">
        <f>IF($CZ124="","",INDEX(#REF!,MATCH($F124,#REF!,0),MATCH(CZ$4,#REF!,0)))</f>
        <v/>
      </c>
      <c r="DE124" s="184" t="str">
        <f t="shared" si="120"/>
        <v/>
      </c>
      <c r="DF124" s="77">
        <v>3</v>
      </c>
      <c r="DG124" s="185" t="str">
        <f t="shared" si="121"/>
        <v/>
      </c>
      <c r="DH124" s="78" t="str">
        <f t="shared" si="122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123"/>
        <v/>
      </c>
      <c r="DK124" s="75">
        <v>1</v>
      </c>
      <c r="DL124" s="181" t="str">
        <f t="shared" si="124"/>
        <v/>
      </c>
      <c r="DM124" s="78" t="str">
        <f t="shared" si="125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126"/>
        <v/>
      </c>
      <c r="DP124" s="75">
        <v>1</v>
      </c>
      <c r="DQ124" s="181" t="str">
        <f t="shared" si="127"/>
        <v/>
      </c>
      <c r="DR124" s="78" t="str">
        <f t="shared" si="128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129"/>
        <v/>
      </c>
      <c r="DU124" s="75">
        <v>1</v>
      </c>
      <c r="DV124" s="154" t="str">
        <f t="shared" si="130"/>
        <v/>
      </c>
      <c r="DW124" s="508"/>
      <c r="DX124" s="812"/>
      <c r="DY124" s="808"/>
      <c r="DZ124" s="808"/>
      <c r="EA124" s="808"/>
      <c r="EB124" s="855"/>
      <c r="EC124" s="787"/>
      <c r="ED124" s="788"/>
      <c r="EE124" s="770" t="s">
        <v>627</v>
      </c>
      <c r="EF124" s="770" t="s">
        <v>627</v>
      </c>
      <c r="EG124" s="794" t="s">
        <v>627</v>
      </c>
      <c r="EH124" s="888" t="s">
        <v>627</v>
      </c>
      <c r="EI124" s="799" t="s">
        <v>627</v>
      </c>
      <c r="EJ124" s="788"/>
      <c r="EK124" s="788"/>
      <c r="EL124" s="789"/>
      <c r="EM124" s="787"/>
      <c r="EN124" s="788"/>
      <c r="EO124" s="788"/>
      <c r="EP124" s="788"/>
      <c r="EQ124" s="789"/>
      <c r="ER124" s="787"/>
      <c r="ES124" s="788"/>
      <c r="ET124" s="788"/>
      <c r="EU124" s="788"/>
      <c r="EV124" s="789"/>
      <c r="EW124" s="787"/>
      <c r="EX124" s="788"/>
      <c r="EY124" s="788"/>
      <c r="EZ124" s="788"/>
      <c r="FA124" s="833" t="s">
        <v>626</v>
      </c>
      <c r="FB124" s="784" t="s">
        <v>626</v>
      </c>
      <c r="FC124" s="788"/>
      <c r="FD124" s="788"/>
      <c r="FE124" s="788"/>
      <c r="FF124" s="789"/>
      <c r="FG124" s="867"/>
      <c r="FH124" s="788"/>
      <c r="FI124" s="788"/>
      <c r="FJ124" s="788"/>
      <c r="FK124" s="915"/>
      <c r="FL124" s="210"/>
      <c r="FM124" s="688"/>
      <c r="FN124" s="688"/>
      <c r="FO124" s="688">
        <v>1</v>
      </c>
      <c r="FP124" s="43"/>
      <c r="FQ124" s="43"/>
    </row>
    <row r="125" spans="1:173" s="13" customFormat="1" ht="22.5" customHeight="1" outlineLevel="1">
      <c r="A125" s="1033">
        <v>118</v>
      </c>
      <c r="B125" s="166"/>
      <c r="C125" s="494"/>
      <c r="D125" s="660" t="s">
        <v>374</v>
      </c>
      <c r="E125" s="991" t="s">
        <v>177</v>
      </c>
      <c r="F125" s="663" t="s">
        <v>358</v>
      </c>
      <c r="G125" s="167"/>
      <c r="H125" s="165"/>
      <c r="I125" s="662">
        <v>1984</v>
      </c>
      <c r="J125" s="167" t="str">
        <f t="shared" si="114"/>
        <v>昭59</v>
      </c>
      <c r="K125" s="665">
        <f t="shared" si="140"/>
        <v>36</v>
      </c>
      <c r="L125" s="998">
        <v>820</v>
      </c>
      <c r="M125" s="693" t="s">
        <v>68</v>
      </c>
      <c r="N125" s="68"/>
      <c r="O125" s="168"/>
      <c r="P125" s="168"/>
      <c r="Q125" s="169"/>
      <c r="R125" s="461" t="e">
        <f t="shared" si="131"/>
        <v>#DIV/0!</v>
      </c>
      <c r="S125" s="461" t="e">
        <f t="shared" si="132"/>
        <v>#DIV/0!</v>
      </c>
      <c r="T125" s="462" t="e">
        <f t="shared" si="133"/>
        <v>#DIV/0!</v>
      </c>
      <c r="U125" s="68"/>
      <c r="V125" s="68"/>
      <c r="W125" s="68"/>
      <c r="X125" s="68"/>
      <c r="Y125" s="68"/>
      <c r="Z125" s="79" t="str">
        <f t="shared" si="134"/>
        <v>4: 500㎡以上</v>
      </c>
      <c r="AA125" s="69"/>
      <c r="AB125" s="69" t="str">
        <f t="shared" si="135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136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143"/>
        <v>31</v>
      </c>
      <c r="AZ125" s="68"/>
      <c r="BA125" s="68">
        <f t="shared" si="138"/>
        <v>31</v>
      </c>
      <c r="BB125" s="69" t="e">
        <f>#REF!/10</f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144"/>
        <v/>
      </c>
      <c r="BK125" s="663" t="s">
        <v>68</v>
      </c>
      <c r="BL125" s="663">
        <v>2</v>
      </c>
      <c r="BM125" s="441"/>
      <c r="BN125" s="441"/>
      <c r="BO125" s="663"/>
      <c r="BP125" s="663"/>
      <c r="BQ125" s="663"/>
      <c r="BR125" s="663"/>
      <c r="BS125" s="663"/>
      <c r="BT125" s="663"/>
      <c r="BU125" s="663"/>
      <c r="BV125" s="663"/>
      <c r="BW125" s="441"/>
      <c r="BX125" s="695"/>
      <c r="BY125" s="696"/>
      <c r="BZ125" s="499"/>
      <c r="CA125" s="192">
        <v>1</v>
      </c>
      <c r="CB125" s="177" t="str">
        <f>IF($F125="","",IFERROR(INDEX(#REF!,MATCH('一覧（改訂後・学校空調は非表示）'!$F34,#REF!,0),MATCH($CA$4,#REF!,0)),""))</f>
        <v/>
      </c>
      <c r="CC125" s="178" t="str">
        <f t="shared" si="141"/>
        <v/>
      </c>
      <c r="CD125" s="176" t="str">
        <f t="shared" si="107"/>
        <v/>
      </c>
      <c r="CE125" s="179"/>
      <c r="CF125" s="106" t="str">
        <f t="shared" si="108"/>
        <v/>
      </c>
      <c r="CG125" s="75" t="str">
        <f>IF(OR($CF125="",$F125=""),"",INDEX(#REF!,MATCH($F125,#REF!,0),MATCH(CF$4,#REF!,0)))</f>
        <v/>
      </c>
      <c r="CH125" s="180" t="str">
        <f t="shared" si="109"/>
        <v/>
      </c>
      <c r="CI125" s="75">
        <v>1</v>
      </c>
      <c r="CJ125" s="181" t="str">
        <f t="shared" si="115"/>
        <v/>
      </c>
      <c r="CK125" s="107" t="e">
        <f>IF(OR(L125="",TYPE(L125)&lt;&gt;1),"",IF(OR(BJ125="",INDEX(#REF!,MATCH('一覧（改訂後・学校空調は非表示）'!$N34,#REF!,0),MATCH('一覧（改訂後・学校空調は非表示）'!CK$4,#REF!,0))="",INDEX(#REF!,MATCH('一覧（改訂後・学校空調は非表示）'!$N34,#REF!,0),MATCH('一覧（改訂後・学校空調は非表示）'!CK$4,#REF!,0))+$I125&gt;=BJ125),"",IF(OR(BI125="事後保全対応で更新",BI125="事後保全のみ更新せず"),"",INDEX(#REF!,MATCH('一覧（改訂後・学校空調は非表示）'!$N34,#REF!,0),MATCH('一覧（改訂後・学校空調は非表示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116"/>
        <v>#REF!</v>
      </c>
      <c r="CN125" s="75">
        <v>1</v>
      </c>
      <c r="CO125" s="181" t="e">
        <f t="shared" si="117"/>
        <v>#REF!</v>
      </c>
      <c r="CP125" s="107" t="e">
        <f>IF(OR(L125="",TYPE(L125)&lt;&gt;1),"",IF(OR(BJ125="",INDEX(#REF!,MATCH('一覧（改訂後・学校空調は非表示）'!N34,#REF!,0),MATCH(CP$4,#REF!,0))="",INDEX(#REF!,MATCH('一覧（改訂後・学校空調は非表示）'!N34,#REF!,0),MATCH(CP$4,#REF!,0))+$I125&gt;=BJ125),"",IF(OR(BI125="事後保全対応で更新",BI125="事後保全のみ更新せず"),"",INDEX(#REF!,MATCH('一覧（改訂後・学校空調は非表示）'!$N34,#REF!,0),MATCH('一覧（改訂後・学校空調は非表示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110"/>
        <v>#REF!</v>
      </c>
      <c r="CS125" s="75">
        <v>1</v>
      </c>
      <c r="CT125" s="181" t="e">
        <f t="shared" si="142"/>
        <v>#REF!</v>
      </c>
      <c r="CU125" s="107" t="e">
        <f>IF(OR(L125="",TYPE(L125)&lt;&gt;1),"",IF(OR(BJ125="",,INDEX(#REF!,MATCH('一覧（改訂後・学校空調は非表示）'!$N34,#REF!,0),MATCH('一覧（改訂後・学校空調は非表示）'!CU$4,#REF!,0))="",INDEX(#REF!,MATCH('一覧（改訂後・学校空調は非表示）'!$N34,#REF!,0),MATCH('一覧（改訂後・学校空調は非表示）'!CU$4,#REF!,0))+I125&gt;=BJ125),"",IF(OR(BI125="事後保全対応で更新",BI125="事後保全のみ更新せず"),"",INDEX(#REF!,MATCH('一覧（改訂後・学校空調は非表示）'!$N34,#REF!,0),MATCH('一覧（改訂後・学校空調は非表示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118"/>
        <v>#REF!</v>
      </c>
      <c r="CX125" s="75">
        <v>1</v>
      </c>
      <c r="CY125" s="182" t="e">
        <f t="shared" si="119"/>
        <v>#REF!</v>
      </c>
      <c r="CZ125" s="109" t="str">
        <f t="shared" si="111"/>
        <v/>
      </c>
      <c r="DA125" s="76" t="str">
        <f t="shared" si="113"/>
        <v/>
      </c>
      <c r="DB125" s="82">
        <v>1</v>
      </c>
      <c r="DC125" s="183" t="str">
        <f t="shared" si="112"/>
        <v/>
      </c>
      <c r="DD125" s="85" t="str">
        <f>IF($CZ125="","",INDEX(#REF!,MATCH($F125,#REF!,0),MATCH(CZ$4,#REF!,0)))</f>
        <v/>
      </c>
      <c r="DE125" s="184" t="str">
        <f t="shared" si="120"/>
        <v/>
      </c>
      <c r="DF125" s="77">
        <v>3</v>
      </c>
      <c r="DG125" s="185" t="str">
        <f t="shared" si="121"/>
        <v/>
      </c>
      <c r="DH125" s="78" t="str">
        <f t="shared" si="122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123"/>
        <v/>
      </c>
      <c r="DK125" s="75">
        <v>1</v>
      </c>
      <c r="DL125" s="181" t="str">
        <f t="shared" si="124"/>
        <v/>
      </c>
      <c r="DM125" s="78" t="str">
        <f t="shared" si="125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126"/>
        <v/>
      </c>
      <c r="DP125" s="75">
        <v>1</v>
      </c>
      <c r="DQ125" s="181" t="str">
        <f t="shared" si="127"/>
        <v/>
      </c>
      <c r="DR125" s="78" t="str">
        <f t="shared" si="128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129"/>
        <v/>
      </c>
      <c r="DU125" s="75">
        <v>1</v>
      </c>
      <c r="DV125" s="154" t="str">
        <f t="shared" si="130"/>
        <v/>
      </c>
      <c r="DW125" s="508"/>
      <c r="DX125" s="824" t="s">
        <v>626</v>
      </c>
      <c r="DY125" s="758" t="s">
        <v>626</v>
      </c>
      <c r="DZ125" s="757" t="s">
        <v>626</v>
      </c>
      <c r="EA125" s="838"/>
      <c r="EB125" s="855"/>
      <c r="EC125" s="787"/>
      <c r="ED125" s="788"/>
      <c r="EE125" s="788"/>
      <c r="EF125" s="788"/>
      <c r="EG125" s="789"/>
      <c r="EH125" s="787"/>
      <c r="EI125" s="788"/>
      <c r="EJ125" s="788"/>
      <c r="EK125" s="788"/>
      <c r="EL125" s="822" t="s">
        <v>623</v>
      </c>
      <c r="EM125" s="891" t="s">
        <v>623</v>
      </c>
      <c r="EN125" s="809" t="s">
        <v>623</v>
      </c>
      <c r="EO125" s="792"/>
      <c r="EP125" s="663"/>
      <c r="EQ125" s="790"/>
      <c r="ER125" s="787"/>
      <c r="ES125" s="788"/>
      <c r="ET125" s="788"/>
      <c r="EU125" s="788"/>
      <c r="EV125" s="789"/>
      <c r="EW125" s="787"/>
      <c r="EX125" s="788"/>
      <c r="EY125" s="810" t="s">
        <v>625</v>
      </c>
      <c r="EZ125" s="810" t="s">
        <v>625</v>
      </c>
      <c r="FA125" s="789"/>
      <c r="FB125" s="787"/>
      <c r="FC125" s="788"/>
      <c r="FD125" s="788"/>
      <c r="FE125" s="788"/>
      <c r="FF125" s="789"/>
      <c r="FG125" s="868"/>
      <c r="FH125" s="792"/>
      <c r="FI125" s="792"/>
      <c r="FJ125" s="792"/>
      <c r="FK125" s="918"/>
      <c r="FL125" s="210"/>
      <c r="FM125" s="688"/>
      <c r="FN125" s="688"/>
      <c r="FO125" s="688">
        <v>1</v>
      </c>
      <c r="FP125" s="43"/>
      <c r="FQ125" s="43"/>
    </row>
    <row r="126" spans="1:173" s="13" customFormat="1" ht="22.5" customHeight="1" outlineLevel="1">
      <c r="A126" s="1033">
        <v>119</v>
      </c>
      <c r="B126" s="166"/>
      <c r="C126" s="494"/>
      <c r="D126" s="660" t="s">
        <v>374</v>
      </c>
      <c r="E126" s="991" t="s">
        <v>178</v>
      </c>
      <c r="F126" s="663" t="s">
        <v>358</v>
      </c>
      <c r="G126" s="167"/>
      <c r="H126" s="165"/>
      <c r="I126" s="662">
        <v>1987</v>
      </c>
      <c r="J126" s="167" t="str">
        <f t="shared" si="114"/>
        <v>昭62</v>
      </c>
      <c r="K126" s="665">
        <f t="shared" si="140"/>
        <v>33</v>
      </c>
      <c r="L126" s="998">
        <v>863</v>
      </c>
      <c r="M126" s="693" t="s">
        <v>68</v>
      </c>
      <c r="N126" s="68"/>
      <c r="O126" s="168"/>
      <c r="P126" s="168"/>
      <c r="Q126" s="169"/>
      <c r="R126" s="461" t="e">
        <f t="shared" si="131"/>
        <v>#DIV/0!</v>
      </c>
      <c r="S126" s="461" t="e">
        <f t="shared" si="132"/>
        <v>#DIV/0!</v>
      </c>
      <c r="T126" s="462" t="e">
        <f t="shared" si="133"/>
        <v>#DIV/0!</v>
      </c>
      <c r="U126" s="68"/>
      <c r="V126" s="68"/>
      <c r="W126" s="68"/>
      <c r="X126" s="68"/>
      <c r="Y126" s="68"/>
      <c r="Z126" s="79" t="str">
        <f t="shared" si="134"/>
        <v>4: 500㎡以上</v>
      </c>
      <c r="AA126" s="69"/>
      <c r="AB126" s="69" t="str">
        <f t="shared" si="135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136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143"/>
        <v>28</v>
      </c>
      <c r="AZ126" s="68"/>
      <c r="BA126" s="68">
        <f t="shared" si="138"/>
        <v>28</v>
      </c>
      <c r="BB126" s="69" t="e">
        <f>#REF!/10</f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144"/>
        <v/>
      </c>
      <c r="BK126" s="663" t="s">
        <v>68</v>
      </c>
      <c r="BL126" s="663">
        <v>2</v>
      </c>
      <c r="BM126" s="441"/>
      <c r="BN126" s="441"/>
      <c r="BO126" s="663"/>
      <c r="BP126" s="663"/>
      <c r="BQ126" s="663"/>
      <c r="BR126" s="663"/>
      <c r="BS126" s="663"/>
      <c r="BT126" s="663"/>
      <c r="BU126" s="663"/>
      <c r="BV126" s="663"/>
      <c r="BW126" s="441"/>
      <c r="BX126" s="695"/>
      <c r="BY126" s="696"/>
      <c r="BZ126" s="499"/>
      <c r="CA126" s="192">
        <v>1</v>
      </c>
      <c r="CB126" s="177" t="str">
        <f>IF($F126="","",IFERROR(INDEX(#REF!,MATCH('一覧（改訂後・学校空調は非表示）'!$F70,#REF!,0),MATCH($CA$4,#REF!,0)),""))</f>
        <v/>
      </c>
      <c r="CC126" s="178" t="str">
        <f t="shared" si="141"/>
        <v/>
      </c>
      <c r="CD126" s="176" t="str">
        <f t="shared" si="107"/>
        <v/>
      </c>
      <c r="CE126" s="179"/>
      <c r="CF126" s="106" t="str">
        <f t="shared" si="108"/>
        <v/>
      </c>
      <c r="CG126" s="75" t="str">
        <f>IF(OR($CF126="",$F126=""),"",INDEX(#REF!,MATCH($F126,#REF!,0),MATCH(CF$4,#REF!,0)))</f>
        <v/>
      </c>
      <c r="CH126" s="180" t="str">
        <f t="shared" si="109"/>
        <v/>
      </c>
      <c r="CI126" s="75">
        <v>1</v>
      </c>
      <c r="CJ126" s="181" t="str">
        <f t="shared" si="115"/>
        <v/>
      </c>
      <c r="CK126" s="107" t="e">
        <f>IF(OR(L126="",TYPE(L126)&lt;&gt;1),"",IF(OR(BJ126="",INDEX(#REF!,MATCH('一覧（改訂後・学校空調は非表示）'!$N70,#REF!,0),MATCH('一覧（改訂後・学校空調は非表示）'!CK$4,#REF!,0))="",INDEX(#REF!,MATCH('一覧（改訂後・学校空調は非表示）'!$N70,#REF!,0),MATCH('一覧（改訂後・学校空調は非表示）'!CK$4,#REF!,0))+$I126&gt;=BJ126),"",IF(OR(BI126="事後保全対応で更新",BI126="事後保全のみ更新せず"),"",INDEX(#REF!,MATCH('一覧（改訂後・学校空調は非表示）'!$N70,#REF!,0),MATCH('一覧（改訂後・学校空調は非表示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116"/>
        <v>#REF!</v>
      </c>
      <c r="CN126" s="75">
        <v>1</v>
      </c>
      <c r="CO126" s="181" t="e">
        <f t="shared" si="117"/>
        <v>#REF!</v>
      </c>
      <c r="CP126" s="107" t="e">
        <f>IF(OR(L126="",TYPE(L126)&lt;&gt;1),"",IF(OR(BJ126="",INDEX(#REF!,MATCH('一覧（改訂後・学校空調は非表示）'!N70,#REF!,0),MATCH(CP$4,#REF!,0))="",INDEX(#REF!,MATCH('一覧（改訂後・学校空調は非表示）'!N70,#REF!,0),MATCH(CP$4,#REF!,0))+$I126&gt;=BJ126),"",IF(OR(BI126="事後保全対応で更新",BI126="事後保全のみ更新せず"),"",INDEX(#REF!,MATCH('一覧（改訂後・学校空調は非表示）'!$N70,#REF!,0),MATCH('一覧（改訂後・学校空調は非表示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110"/>
        <v>#REF!</v>
      </c>
      <c r="CS126" s="75">
        <v>1</v>
      </c>
      <c r="CT126" s="181" t="e">
        <f t="shared" si="142"/>
        <v>#REF!</v>
      </c>
      <c r="CU126" s="107" t="e">
        <f>IF(OR(L126="",TYPE(L126)&lt;&gt;1),"",IF(OR(BJ126="",,INDEX(#REF!,MATCH('一覧（改訂後・学校空調は非表示）'!$N70,#REF!,0),MATCH('一覧（改訂後・学校空調は非表示）'!CU$4,#REF!,0))="",INDEX(#REF!,MATCH('一覧（改訂後・学校空調は非表示）'!$N70,#REF!,0),MATCH('一覧（改訂後・学校空調は非表示）'!CU$4,#REF!,0))+I126&gt;=BJ126),"",IF(OR(BI126="事後保全対応で更新",BI126="事後保全のみ更新せず"),"",INDEX(#REF!,MATCH('一覧（改訂後・学校空調は非表示）'!$N70,#REF!,0),MATCH('一覧（改訂後・学校空調は非表示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118"/>
        <v>#REF!</v>
      </c>
      <c r="CX126" s="75">
        <v>1</v>
      </c>
      <c r="CY126" s="182" t="e">
        <f t="shared" si="119"/>
        <v>#REF!</v>
      </c>
      <c r="CZ126" s="109" t="str">
        <f t="shared" si="111"/>
        <v/>
      </c>
      <c r="DA126" s="76" t="str">
        <f t="shared" si="113"/>
        <v/>
      </c>
      <c r="DB126" s="82">
        <v>1</v>
      </c>
      <c r="DC126" s="183" t="str">
        <f t="shared" si="112"/>
        <v/>
      </c>
      <c r="DD126" s="85" t="str">
        <f>IF($CZ126="","",INDEX(#REF!,MATCH($F126,#REF!,0),MATCH(CZ$4,#REF!,0)))</f>
        <v/>
      </c>
      <c r="DE126" s="184" t="str">
        <f t="shared" si="120"/>
        <v/>
      </c>
      <c r="DF126" s="77">
        <v>3</v>
      </c>
      <c r="DG126" s="185" t="str">
        <f t="shared" si="121"/>
        <v/>
      </c>
      <c r="DH126" s="78" t="str">
        <f t="shared" si="122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123"/>
        <v/>
      </c>
      <c r="DK126" s="75">
        <v>1</v>
      </c>
      <c r="DL126" s="181" t="str">
        <f t="shared" si="124"/>
        <v/>
      </c>
      <c r="DM126" s="78" t="str">
        <f t="shared" si="125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126"/>
        <v/>
      </c>
      <c r="DP126" s="75">
        <v>1</v>
      </c>
      <c r="DQ126" s="181" t="str">
        <f t="shared" si="127"/>
        <v/>
      </c>
      <c r="DR126" s="78" t="str">
        <f t="shared" si="128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129"/>
        <v/>
      </c>
      <c r="DU126" s="75">
        <v>1</v>
      </c>
      <c r="DV126" s="154" t="str">
        <f t="shared" si="130"/>
        <v/>
      </c>
      <c r="DW126" s="508"/>
      <c r="DX126" s="824" t="s">
        <v>626</v>
      </c>
      <c r="DY126" s="758" t="s">
        <v>626</v>
      </c>
      <c r="DZ126" s="757" t="s">
        <v>626</v>
      </c>
      <c r="EA126" s="838"/>
      <c r="EB126" s="855"/>
      <c r="EC126" s="787"/>
      <c r="ED126" s="788"/>
      <c r="EE126" s="788"/>
      <c r="EF126" s="788"/>
      <c r="EG126" s="789"/>
      <c r="EH126" s="787"/>
      <c r="EI126" s="788"/>
      <c r="EJ126" s="788"/>
      <c r="EK126" s="788"/>
      <c r="EL126" s="822" t="s">
        <v>623</v>
      </c>
      <c r="EM126" s="891" t="s">
        <v>623</v>
      </c>
      <c r="EN126" s="809" t="s">
        <v>623</v>
      </c>
      <c r="EO126" s="792"/>
      <c r="EP126" s="663"/>
      <c r="EQ126" s="790"/>
      <c r="ER126" s="787"/>
      <c r="ES126" s="788"/>
      <c r="ET126" s="788"/>
      <c r="EU126" s="788"/>
      <c r="EV126" s="789"/>
      <c r="EW126" s="787"/>
      <c r="EX126" s="788"/>
      <c r="EY126" s="810" t="s">
        <v>625</v>
      </c>
      <c r="EZ126" s="810" t="s">
        <v>625</v>
      </c>
      <c r="FA126" s="789"/>
      <c r="FB126" s="787"/>
      <c r="FC126" s="788"/>
      <c r="FD126" s="788"/>
      <c r="FE126" s="788"/>
      <c r="FF126" s="789"/>
      <c r="FG126" s="868"/>
      <c r="FH126" s="792"/>
      <c r="FI126" s="792"/>
      <c r="FJ126" s="788"/>
      <c r="FK126" s="918"/>
      <c r="FL126" s="210"/>
      <c r="FM126" s="688"/>
      <c r="FN126" s="688"/>
      <c r="FO126" s="688">
        <v>1</v>
      </c>
      <c r="FP126" s="43"/>
      <c r="FQ126" s="43"/>
    </row>
    <row r="127" spans="1:173" s="13" customFormat="1" ht="22.5" customHeight="1" outlineLevel="1">
      <c r="A127" s="1033">
        <v>120</v>
      </c>
      <c r="B127" s="166"/>
      <c r="C127" s="494"/>
      <c r="D127" s="660" t="s">
        <v>374</v>
      </c>
      <c r="E127" s="991" t="s">
        <v>176</v>
      </c>
      <c r="F127" s="663" t="s">
        <v>358</v>
      </c>
      <c r="G127" s="167"/>
      <c r="H127" s="165"/>
      <c r="I127" s="662">
        <v>1990</v>
      </c>
      <c r="J127" s="167" t="str">
        <f t="shared" si="114"/>
        <v>平2</v>
      </c>
      <c r="K127" s="665">
        <f t="shared" si="140"/>
        <v>30</v>
      </c>
      <c r="L127" s="998">
        <v>2527</v>
      </c>
      <c r="M127" s="693" t="s">
        <v>68</v>
      </c>
      <c r="N127" s="68"/>
      <c r="O127" s="168"/>
      <c r="P127" s="168"/>
      <c r="Q127" s="169"/>
      <c r="R127" s="461" t="e">
        <f t="shared" si="131"/>
        <v>#DIV/0!</v>
      </c>
      <c r="S127" s="461" t="e">
        <f t="shared" si="132"/>
        <v>#DIV/0!</v>
      </c>
      <c r="T127" s="462" t="e">
        <f t="shared" si="133"/>
        <v>#DIV/0!</v>
      </c>
      <c r="U127" s="68"/>
      <c r="V127" s="68"/>
      <c r="W127" s="68"/>
      <c r="X127" s="68"/>
      <c r="Y127" s="68"/>
      <c r="Z127" s="79" t="str">
        <f t="shared" si="134"/>
        <v>3: 1,000㎡以上</v>
      </c>
      <c r="AA127" s="69"/>
      <c r="AB127" s="69" t="str">
        <f t="shared" si="135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136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143"/>
        <v>25</v>
      </c>
      <c r="AZ127" s="68"/>
      <c r="BA127" s="68">
        <f t="shared" si="138"/>
        <v>25</v>
      </c>
      <c r="BB127" s="69" t="e">
        <f>#REF!/10</f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144"/>
        <v/>
      </c>
      <c r="BK127" s="663" t="s">
        <v>68</v>
      </c>
      <c r="BL127" s="663">
        <v>2</v>
      </c>
      <c r="BM127" s="441"/>
      <c r="BN127" s="441"/>
      <c r="BO127" s="663"/>
      <c r="BP127" s="663"/>
      <c r="BQ127" s="663"/>
      <c r="BR127" s="663"/>
      <c r="BS127" s="663"/>
      <c r="BT127" s="663"/>
      <c r="BU127" s="663"/>
      <c r="BV127" s="663"/>
      <c r="BW127" s="441"/>
      <c r="BX127" s="695"/>
      <c r="BY127" s="696"/>
      <c r="BZ127" s="499"/>
      <c r="CA127" s="192">
        <v>1</v>
      </c>
      <c r="CB127" s="177" t="str">
        <f>IF($F127="","",IFERROR(INDEX(#REF!,MATCH('一覧（改訂後・学校空調は非表示）'!$F68,#REF!,0),MATCH($CA$4,#REF!,0)),""))</f>
        <v/>
      </c>
      <c r="CC127" s="178" t="str">
        <f t="shared" si="141"/>
        <v/>
      </c>
      <c r="CD127" s="176" t="str">
        <f t="shared" si="107"/>
        <v/>
      </c>
      <c r="CE127" s="179"/>
      <c r="CF127" s="106" t="str">
        <f t="shared" si="108"/>
        <v/>
      </c>
      <c r="CG127" s="75" t="str">
        <f>IF(OR($CF127="",$F127=""),"",INDEX(#REF!,MATCH($F127,#REF!,0),MATCH(CF$4,#REF!,0)))</f>
        <v/>
      </c>
      <c r="CH127" s="180" t="str">
        <f t="shared" si="109"/>
        <v/>
      </c>
      <c r="CI127" s="75">
        <v>1</v>
      </c>
      <c r="CJ127" s="181" t="str">
        <f t="shared" si="115"/>
        <v/>
      </c>
      <c r="CK127" s="107" t="e">
        <f>IF(OR(L127="",TYPE(L127)&lt;&gt;1),"",IF(OR(BJ127="",INDEX(#REF!,MATCH('一覧（改訂後・学校空調は非表示）'!$N68,#REF!,0),MATCH('一覧（改訂後・学校空調は非表示）'!CK$4,#REF!,0))="",INDEX(#REF!,MATCH('一覧（改訂後・学校空調は非表示）'!$N68,#REF!,0),MATCH('一覧（改訂後・学校空調は非表示）'!CK$4,#REF!,0))+$I127&gt;=BJ127),"",IF(OR(BI127="事後保全対応で更新",BI127="事後保全のみ更新せず"),"",INDEX(#REF!,MATCH('一覧（改訂後・学校空調は非表示）'!$N68,#REF!,0),MATCH('一覧（改訂後・学校空調は非表示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116"/>
        <v>#REF!</v>
      </c>
      <c r="CN127" s="75">
        <v>1</v>
      </c>
      <c r="CO127" s="181" t="e">
        <f t="shared" si="117"/>
        <v>#REF!</v>
      </c>
      <c r="CP127" s="107" t="e">
        <f>IF(OR(L127="",TYPE(L127)&lt;&gt;1),"",IF(OR(BJ127="",INDEX(#REF!,MATCH('一覧（改訂後・学校空調は非表示）'!N68,#REF!,0),MATCH(CP$4,#REF!,0))="",INDEX(#REF!,MATCH('一覧（改訂後・学校空調は非表示）'!N68,#REF!,0),MATCH(CP$4,#REF!,0))+$I127&gt;=BJ127),"",IF(OR(BI127="事後保全対応で更新",BI127="事後保全のみ更新せず"),"",INDEX(#REF!,MATCH('一覧（改訂後・学校空調は非表示）'!$N68,#REF!,0),MATCH('一覧（改訂後・学校空調は非表示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110"/>
        <v>#REF!</v>
      </c>
      <c r="CS127" s="75">
        <v>1</v>
      </c>
      <c r="CT127" s="181" t="e">
        <f t="shared" si="142"/>
        <v>#REF!</v>
      </c>
      <c r="CU127" s="107" t="e">
        <f>IF(OR(L127="",TYPE(L127)&lt;&gt;1),"",IF(OR(BJ127="",,INDEX(#REF!,MATCH('一覧（改訂後・学校空調は非表示）'!$N68,#REF!,0),MATCH('一覧（改訂後・学校空調は非表示）'!CU$4,#REF!,0))="",INDEX(#REF!,MATCH('一覧（改訂後・学校空調は非表示）'!$N68,#REF!,0),MATCH('一覧（改訂後・学校空調は非表示）'!CU$4,#REF!,0))+I127&gt;=BJ127),"",IF(OR(BI127="事後保全対応で更新",BI127="事後保全のみ更新せず"),"",INDEX(#REF!,MATCH('一覧（改訂後・学校空調は非表示）'!$N68,#REF!,0),MATCH('一覧（改訂後・学校空調は非表示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118"/>
        <v>#REF!</v>
      </c>
      <c r="CX127" s="75">
        <v>1</v>
      </c>
      <c r="CY127" s="182" t="e">
        <f t="shared" si="119"/>
        <v>#REF!</v>
      </c>
      <c r="CZ127" s="109" t="str">
        <f t="shared" si="111"/>
        <v/>
      </c>
      <c r="DA127" s="76" t="str">
        <f t="shared" si="113"/>
        <v/>
      </c>
      <c r="DB127" s="82">
        <v>1</v>
      </c>
      <c r="DC127" s="183" t="str">
        <f t="shared" si="112"/>
        <v/>
      </c>
      <c r="DD127" s="85" t="str">
        <f>IF($CZ127="","",INDEX(#REF!,MATCH($F127,#REF!,0),MATCH(CZ$4,#REF!,0)))</f>
        <v/>
      </c>
      <c r="DE127" s="184" t="str">
        <f t="shared" si="120"/>
        <v/>
      </c>
      <c r="DF127" s="77">
        <v>3</v>
      </c>
      <c r="DG127" s="185" t="str">
        <f t="shared" si="121"/>
        <v/>
      </c>
      <c r="DH127" s="78" t="str">
        <f t="shared" si="122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123"/>
        <v/>
      </c>
      <c r="DK127" s="75">
        <v>1</v>
      </c>
      <c r="DL127" s="181" t="str">
        <f t="shared" si="124"/>
        <v/>
      </c>
      <c r="DM127" s="78" t="str">
        <f t="shared" si="125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126"/>
        <v/>
      </c>
      <c r="DP127" s="75">
        <v>1</v>
      </c>
      <c r="DQ127" s="181" t="str">
        <f t="shared" si="127"/>
        <v/>
      </c>
      <c r="DR127" s="78" t="str">
        <f t="shared" si="128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129"/>
        <v/>
      </c>
      <c r="DU127" s="75">
        <v>1</v>
      </c>
      <c r="DV127" s="154" t="str">
        <f t="shared" si="130"/>
        <v/>
      </c>
      <c r="DW127" s="508"/>
      <c r="DX127" s="824" t="s">
        <v>626</v>
      </c>
      <c r="DY127" s="758" t="s">
        <v>626</v>
      </c>
      <c r="DZ127" s="757" t="s">
        <v>626</v>
      </c>
      <c r="EA127" s="838"/>
      <c r="EB127" s="1025"/>
      <c r="EC127" s="787"/>
      <c r="ED127" s="788"/>
      <c r="EE127" s="788"/>
      <c r="EF127" s="788"/>
      <c r="EG127" s="789"/>
      <c r="EH127" s="787"/>
      <c r="EI127" s="788"/>
      <c r="EJ127" s="788"/>
      <c r="EK127" s="788"/>
      <c r="EL127" s="789"/>
      <c r="EM127" s="891" t="s">
        <v>623</v>
      </c>
      <c r="EN127" s="809" t="s">
        <v>623</v>
      </c>
      <c r="EO127" s="809" t="s">
        <v>623</v>
      </c>
      <c r="EP127" s="837"/>
      <c r="EQ127" s="790"/>
      <c r="ER127" s="787"/>
      <c r="ES127" s="788"/>
      <c r="ET127" s="788"/>
      <c r="EU127" s="788"/>
      <c r="EV127" s="789"/>
      <c r="EW127" s="787"/>
      <c r="EX127" s="788"/>
      <c r="EY127" s="810" t="s">
        <v>625</v>
      </c>
      <c r="EZ127" s="810" t="s">
        <v>625</v>
      </c>
      <c r="FA127" s="789"/>
      <c r="FB127" s="787"/>
      <c r="FC127" s="788"/>
      <c r="FD127" s="788"/>
      <c r="FE127" s="788"/>
      <c r="FF127" s="789"/>
      <c r="FG127" s="868"/>
      <c r="FH127" s="792"/>
      <c r="FI127" s="792"/>
      <c r="FJ127" s="788"/>
      <c r="FK127" s="918"/>
      <c r="FL127" s="210"/>
      <c r="FM127" s="688"/>
      <c r="FN127" s="688"/>
      <c r="FO127" s="688">
        <v>1</v>
      </c>
      <c r="FP127" s="43"/>
      <c r="FQ127" s="43"/>
    </row>
    <row r="128" spans="1:173" s="13" customFormat="1" ht="22.5" customHeight="1" outlineLevel="1">
      <c r="A128" s="1033">
        <v>121</v>
      </c>
      <c r="B128" s="166"/>
      <c r="C128" s="494"/>
      <c r="D128" s="666" t="s">
        <v>523</v>
      </c>
      <c r="E128" s="1001" t="s">
        <v>578</v>
      </c>
      <c r="F128" s="661" t="s">
        <v>358</v>
      </c>
      <c r="G128" s="167"/>
      <c r="H128" s="165"/>
      <c r="I128" s="665">
        <v>2016</v>
      </c>
      <c r="J128" s="167" t="str">
        <f t="shared" si="114"/>
        <v>平28</v>
      </c>
      <c r="K128" s="665">
        <f t="shared" si="140"/>
        <v>4</v>
      </c>
      <c r="L128" s="995">
        <v>287</v>
      </c>
      <c r="M128" s="694" t="s">
        <v>611</v>
      </c>
      <c r="N128" s="68"/>
      <c r="O128" s="168"/>
      <c r="P128" s="168"/>
      <c r="Q128" s="169"/>
      <c r="R128" s="461" t="e">
        <f t="shared" si="131"/>
        <v>#DIV/0!</v>
      </c>
      <c r="S128" s="461" t="e">
        <f t="shared" si="132"/>
        <v>#DIV/0!</v>
      </c>
      <c r="T128" s="462" t="e">
        <f t="shared" si="133"/>
        <v>#DIV/0!</v>
      </c>
      <c r="U128" s="68"/>
      <c r="V128" s="68"/>
      <c r="W128" s="68"/>
      <c r="X128" s="68"/>
      <c r="Y128" s="68"/>
      <c r="Z128" s="79" t="str">
        <f t="shared" si="134"/>
        <v>5: 200㎡以上</v>
      </c>
      <c r="AA128" s="69"/>
      <c r="AB128" s="69" t="str">
        <f t="shared" si="135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136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143"/>
        <v>-1</v>
      </c>
      <c r="AZ128" s="68"/>
      <c r="BA128" s="68">
        <f t="shared" si="138"/>
        <v>-1</v>
      </c>
      <c r="BB128" s="69" t="e">
        <f>#REF!/10</f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144"/>
        <v/>
      </c>
      <c r="BK128" s="661" t="s">
        <v>611</v>
      </c>
      <c r="BL128" s="661">
        <v>1</v>
      </c>
      <c r="BM128" s="441"/>
      <c r="BN128" s="441"/>
      <c r="BO128" s="663"/>
      <c r="BP128" s="663"/>
      <c r="BQ128" s="663"/>
      <c r="BR128" s="663"/>
      <c r="BS128" s="663"/>
      <c r="BT128" s="663"/>
      <c r="BU128" s="663"/>
      <c r="BV128" s="663"/>
      <c r="BW128" s="441"/>
      <c r="BX128" s="695"/>
      <c r="BY128" s="696"/>
      <c r="BZ128" s="499"/>
      <c r="CA128" s="192">
        <v>1</v>
      </c>
      <c r="CB128" s="177" t="str">
        <f>IF($F128="","",IFERROR(INDEX(#REF!,MATCH('一覧（改訂後・学校空調は非表示）'!$F69,#REF!,0),MATCH($CA$4,#REF!,0)),""))</f>
        <v/>
      </c>
      <c r="CC128" s="178" t="str">
        <f t="shared" si="141"/>
        <v/>
      </c>
      <c r="CD128" s="176" t="str">
        <f t="shared" si="107"/>
        <v/>
      </c>
      <c r="CE128" s="179"/>
      <c r="CF128" s="106" t="str">
        <f t="shared" si="108"/>
        <v/>
      </c>
      <c r="CG128" s="75" t="str">
        <f>IF(OR($CF128="",$F128=""),"",INDEX(#REF!,MATCH($F128,#REF!,0),MATCH(CF$4,#REF!,0)))</f>
        <v/>
      </c>
      <c r="CH128" s="180" t="str">
        <f t="shared" si="109"/>
        <v/>
      </c>
      <c r="CI128" s="75">
        <v>1</v>
      </c>
      <c r="CJ128" s="181" t="str">
        <f t="shared" si="115"/>
        <v/>
      </c>
      <c r="CK128" s="107" t="e">
        <f>IF(OR(L128="",TYPE(L128)&lt;&gt;1),"",IF(OR(BJ128="",INDEX(#REF!,MATCH('一覧（改訂後・学校空調は非表示）'!$N69,#REF!,0),MATCH('一覧（改訂後・学校空調は非表示）'!CK$4,#REF!,0))="",INDEX(#REF!,MATCH('一覧（改訂後・学校空調は非表示）'!$N69,#REF!,0),MATCH('一覧（改訂後・学校空調は非表示）'!CK$4,#REF!,0))+$I128&gt;=BJ128),"",IF(OR(BI128="事後保全対応で更新",BI128="事後保全のみ更新せず"),"",INDEX(#REF!,MATCH('一覧（改訂後・学校空調は非表示）'!$N69,#REF!,0),MATCH('一覧（改訂後・学校空調は非表示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116"/>
        <v>#REF!</v>
      </c>
      <c r="CN128" s="75">
        <v>1</v>
      </c>
      <c r="CO128" s="181" t="e">
        <f t="shared" si="117"/>
        <v>#REF!</v>
      </c>
      <c r="CP128" s="107" t="e">
        <f>IF(OR(L128="",TYPE(L128)&lt;&gt;1),"",IF(OR(BJ128="",INDEX(#REF!,MATCH('一覧（改訂後・学校空調は非表示）'!N69,#REF!,0),MATCH(CP$4,#REF!,0))="",INDEX(#REF!,MATCH('一覧（改訂後・学校空調は非表示）'!N69,#REF!,0),MATCH(CP$4,#REF!,0))+$I128&gt;=BJ128),"",IF(OR(BI128="事後保全対応で更新",BI128="事後保全のみ更新せず"),"",INDEX(#REF!,MATCH('一覧（改訂後・学校空調は非表示）'!$N69,#REF!,0),MATCH('一覧（改訂後・学校空調は非表示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110"/>
        <v>#REF!</v>
      </c>
      <c r="CS128" s="75">
        <v>1</v>
      </c>
      <c r="CT128" s="181" t="e">
        <f t="shared" si="142"/>
        <v>#REF!</v>
      </c>
      <c r="CU128" s="107" t="e">
        <f>IF(OR(L128="",TYPE(L128)&lt;&gt;1),"",IF(OR(BJ128="",,INDEX(#REF!,MATCH('一覧（改訂後・学校空調は非表示）'!$N69,#REF!,0),MATCH('一覧（改訂後・学校空調は非表示）'!CU$4,#REF!,0))="",INDEX(#REF!,MATCH('一覧（改訂後・学校空調は非表示）'!$N69,#REF!,0),MATCH('一覧（改訂後・学校空調は非表示）'!CU$4,#REF!,0))+I128&gt;=BJ128),"",IF(OR(BI128="事後保全対応で更新",BI128="事後保全のみ更新せず"),"",INDEX(#REF!,MATCH('一覧（改訂後・学校空調は非表示）'!$N69,#REF!,0),MATCH('一覧（改訂後・学校空調は非表示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118"/>
        <v>#REF!</v>
      </c>
      <c r="CX128" s="75">
        <v>1</v>
      </c>
      <c r="CY128" s="182" t="e">
        <f t="shared" si="119"/>
        <v>#REF!</v>
      </c>
      <c r="CZ128" s="109" t="str">
        <f t="shared" si="111"/>
        <v/>
      </c>
      <c r="DA128" s="76" t="str">
        <f t="shared" si="113"/>
        <v/>
      </c>
      <c r="DB128" s="82">
        <v>1</v>
      </c>
      <c r="DC128" s="183" t="str">
        <f t="shared" si="112"/>
        <v/>
      </c>
      <c r="DD128" s="85" t="str">
        <f>IF($CZ128="","",INDEX(#REF!,MATCH($F128,#REF!,0),MATCH(CZ$4,#REF!,0)))</f>
        <v/>
      </c>
      <c r="DE128" s="184" t="str">
        <f t="shared" si="120"/>
        <v/>
      </c>
      <c r="DF128" s="77">
        <v>3</v>
      </c>
      <c r="DG128" s="185" t="str">
        <f t="shared" si="121"/>
        <v/>
      </c>
      <c r="DH128" s="78" t="str">
        <f t="shared" si="122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123"/>
        <v/>
      </c>
      <c r="DK128" s="75">
        <v>1</v>
      </c>
      <c r="DL128" s="181" t="str">
        <f t="shared" si="124"/>
        <v/>
      </c>
      <c r="DM128" s="78" t="str">
        <f t="shared" si="125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126"/>
        <v/>
      </c>
      <c r="DP128" s="75">
        <v>1</v>
      </c>
      <c r="DQ128" s="181" t="str">
        <f t="shared" si="127"/>
        <v/>
      </c>
      <c r="DR128" s="78" t="str">
        <f t="shared" si="128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129"/>
        <v/>
      </c>
      <c r="DU128" s="75">
        <v>1</v>
      </c>
      <c r="DV128" s="154" t="str">
        <f t="shared" si="130"/>
        <v/>
      </c>
      <c r="DW128" s="508"/>
      <c r="DX128" s="812"/>
      <c r="DY128" s="808"/>
      <c r="DZ128" s="808"/>
      <c r="EA128" s="816"/>
      <c r="EB128" s="849"/>
      <c r="EC128" s="759"/>
      <c r="ED128" s="785"/>
      <c r="EE128" s="770" t="s">
        <v>627</v>
      </c>
      <c r="EF128" s="770" t="s">
        <v>627</v>
      </c>
      <c r="EG128" s="800" t="s">
        <v>627</v>
      </c>
      <c r="EH128" s="769" t="s">
        <v>627</v>
      </c>
      <c r="EI128" s="770" t="s">
        <v>627</v>
      </c>
      <c r="EJ128" s="797"/>
      <c r="EK128" s="797"/>
      <c r="EL128" s="798"/>
      <c r="EM128" s="889"/>
      <c r="EN128" s="797"/>
      <c r="EO128" s="797"/>
      <c r="EP128" s="797"/>
      <c r="EQ128" s="798"/>
      <c r="ER128" s="889"/>
      <c r="ES128" s="797"/>
      <c r="ET128" s="797"/>
      <c r="EU128" s="797"/>
      <c r="EV128" s="798"/>
      <c r="EW128" s="889"/>
      <c r="EX128" s="797"/>
      <c r="EY128" s="797"/>
      <c r="EZ128" s="797"/>
      <c r="FA128" s="798"/>
      <c r="FB128" s="889"/>
      <c r="FC128" s="797"/>
      <c r="FD128" s="797"/>
      <c r="FE128" s="797"/>
      <c r="FF128" s="798"/>
      <c r="FG128" s="870"/>
      <c r="FH128" s="797"/>
      <c r="FI128" s="797"/>
      <c r="FJ128" s="797"/>
      <c r="FK128" s="917"/>
      <c r="FL128" s="210"/>
      <c r="FM128" s="688"/>
      <c r="FN128" s="688"/>
      <c r="FO128" s="688">
        <v>1</v>
      </c>
      <c r="FP128" s="43"/>
      <c r="FQ128" s="43"/>
    </row>
    <row r="129" spans="1:173" s="13" customFormat="1" ht="22.5" customHeight="1" outlineLevel="1">
      <c r="A129" s="1033">
        <v>122</v>
      </c>
      <c r="B129" s="166"/>
      <c r="C129" s="494"/>
      <c r="D129" s="660" t="s">
        <v>374</v>
      </c>
      <c r="E129" s="991" t="s">
        <v>181</v>
      </c>
      <c r="F129" s="663" t="s">
        <v>358</v>
      </c>
      <c r="G129" s="167"/>
      <c r="H129" s="165"/>
      <c r="I129" s="662">
        <v>1966</v>
      </c>
      <c r="J129" s="167" t="str">
        <f t="shared" si="114"/>
        <v>昭41</v>
      </c>
      <c r="K129" s="665">
        <f t="shared" si="140"/>
        <v>54</v>
      </c>
      <c r="L129" s="998">
        <v>51</v>
      </c>
      <c r="M129" s="693" t="s">
        <v>70</v>
      </c>
      <c r="N129" s="68"/>
      <c r="O129" s="168"/>
      <c r="P129" s="168"/>
      <c r="Q129" s="169"/>
      <c r="R129" s="461" t="e">
        <f t="shared" si="131"/>
        <v>#DIV/0!</v>
      </c>
      <c r="S129" s="461" t="e">
        <f t="shared" si="132"/>
        <v>#DIV/0!</v>
      </c>
      <c r="T129" s="462" t="e">
        <f t="shared" si="133"/>
        <v>#DIV/0!</v>
      </c>
      <c r="U129" s="68"/>
      <c r="V129" s="68"/>
      <c r="W129" s="68"/>
      <c r="X129" s="68"/>
      <c r="Y129" s="68"/>
      <c r="Z129" s="79" t="str">
        <f t="shared" si="134"/>
        <v>7: 100㎡未満</v>
      </c>
      <c r="AA129" s="69"/>
      <c r="AB129" s="69" t="str">
        <f t="shared" si="135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136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143"/>
        <v>49</v>
      </c>
      <c r="AZ129" s="68"/>
      <c r="BA129" s="68">
        <f t="shared" si="138"/>
        <v>49</v>
      </c>
      <c r="BB129" s="69" t="e">
        <f>#REF!/10</f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144"/>
        <v/>
      </c>
      <c r="BK129" s="663" t="s">
        <v>70</v>
      </c>
      <c r="BL129" s="663">
        <v>1</v>
      </c>
      <c r="BM129" s="441"/>
      <c r="BN129" s="441"/>
      <c r="BO129" s="663"/>
      <c r="BP129" s="663"/>
      <c r="BQ129" s="663"/>
      <c r="BR129" s="663"/>
      <c r="BS129" s="663"/>
      <c r="BT129" s="663"/>
      <c r="BU129" s="663"/>
      <c r="BV129" s="663"/>
      <c r="BW129" s="441"/>
      <c r="BX129" s="695"/>
      <c r="BY129" s="696"/>
      <c r="BZ129" s="499"/>
      <c r="CA129" s="192">
        <v>1</v>
      </c>
      <c r="CB129" s="177" t="str">
        <f>IF($F129="","",IFERROR(INDEX(#REF!,MATCH('一覧（改訂後・学校空調は非表示）'!$F72,#REF!,0),MATCH($CA$4,#REF!,0)),""))</f>
        <v/>
      </c>
      <c r="CC129" s="178" t="str">
        <f t="shared" si="141"/>
        <v/>
      </c>
      <c r="CD129" s="176" t="str">
        <f t="shared" si="107"/>
        <v/>
      </c>
      <c r="CE129" s="179"/>
      <c r="CF129" s="106" t="str">
        <f t="shared" si="108"/>
        <v/>
      </c>
      <c r="CG129" s="75" t="str">
        <f>IF(OR($CF129="",$F129=""),"",INDEX(#REF!,MATCH($F129,#REF!,0),MATCH(CF$4,#REF!,0)))</f>
        <v/>
      </c>
      <c r="CH129" s="180" t="str">
        <f t="shared" si="109"/>
        <v/>
      </c>
      <c r="CI129" s="75">
        <v>1</v>
      </c>
      <c r="CJ129" s="181" t="str">
        <f t="shared" si="115"/>
        <v/>
      </c>
      <c r="CK129" s="107" t="e">
        <f>IF(OR(L129="",TYPE(L129)&lt;&gt;1),"",IF(OR(BJ129="",INDEX(#REF!,MATCH('一覧（改訂後・学校空調は非表示）'!$N72,#REF!,0),MATCH('一覧（改訂後・学校空調は非表示）'!CK$4,#REF!,0))="",INDEX(#REF!,MATCH('一覧（改訂後・学校空調は非表示）'!$N72,#REF!,0),MATCH('一覧（改訂後・学校空調は非表示）'!CK$4,#REF!,0))+$I129&gt;=BJ129),"",IF(OR(BI129="事後保全対応で更新",BI129="事後保全のみ更新せず"),"",INDEX(#REF!,MATCH('一覧（改訂後・学校空調は非表示）'!$N72,#REF!,0),MATCH('一覧（改訂後・学校空調は非表示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116"/>
        <v>#REF!</v>
      </c>
      <c r="CN129" s="75">
        <v>1</v>
      </c>
      <c r="CO129" s="181" t="e">
        <f t="shared" si="117"/>
        <v>#REF!</v>
      </c>
      <c r="CP129" s="107" t="e">
        <f>IF(OR(L129="",TYPE(L129)&lt;&gt;1),"",IF(OR(BJ129="",INDEX(#REF!,MATCH('一覧（改訂後・学校空調は非表示）'!N72,#REF!,0),MATCH(CP$4,#REF!,0))="",INDEX(#REF!,MATCH('一覧（改訂後・学校空調は非表示）'!N72,#REF!,0),MATCH(CP$4,#REF!,0))+$I129&gt;=BJ129),"",IF(OR(BI129="事後保全対応で更新",BI129="事後保全のみ更新せず"),"",INDEX(#REF!,MATCH('一覧（改訂後・学校空調は非表示）'!$N72,#REF!,0),MATCH('一覧（改訂後・学校空調は非表示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110"/>
        <v>#REF!</v>
      </c>
      <c r="CS129" s="75">
        <v>1</v>
      </c>
      <c r="CT129" s="181" t="e">
        <f t="shared" si="142"/>
        <v>#REF!</v>
      </c>
      <c r="CU129" s="107" t="e">
        <f>IF(OR(L129="",TYPE(L129)&lt;&gt;1),"",IF(OR(BJ129="",,INDEX(#REF!,MATCH('一覧（改訂後・学校空調は非表示）'!$N72,#REF!,0),MATCH('一覧（改訂後・学校空調は非表示）'!CU$4,#REF!,0))="",INDEX(#REF!,MATCH('一覧（改訂後・学校空調は非表示）'!$N72,#REF!,0),MATCH('一覧（改訂後・学校空調は非表示）'!CU$4,#REF!,0))+I129&gt;=BJ129),"",IF(OR(BI129="事後保全対応で更新",BI129="事後保全のみ更新せず"),"",INDEX(#REF!,MATCH('一覧（改訂後・学校空調は非表示）'!$N72,#REF!,0),MATCH('一覧（改訂後・学校空調は非表示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118"/>
        <v>#REF!</v>
      </c>
      <c r="CX129" s="75">
        <v>1</v>
      </c>
      <c r="CY129" s="182" t="e">
        <f t="shared" si="119"/>
        <v>#REF!</v>
      </c>
      <c r="CZ129" s="109" t="str">
        <f t="shared" si="111"/>
        <v/>
      </c>
      <c r="DA129" s="76" t="str">
        <f t="shared" si="113"/>
        <v/>
      </c>
      <c r="DB129" s="82">
        <v>1</v>
      </c>
      <c r="DC129" s="183" t="str">
        <f t="shared" si="112"/>
        <v/>
      </c>
      <c r="DD129" s="85" t="str">
        <f>IF($CZ129="","",INDEX(#REF!,MATCH($F129,#REF!,0),MATCH(CZ$4,#REF!,0)))</f>
        <v/>
      </c>
      <c r="DE129" s="184" t="str">
        <f t="shared" si="120"/>
        <v/>
      </c>
      <c r="DF129" s="77">
        <v>3</v>
      </c>
      <c r="DG129" s="185" t="str">
        <f t="shared" si="121"/>
        <v/>
      </c>
      <c r="DH129" s="78" t="str">
        <f t="shared" si="122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123"/>
        <v/>
      </c>
      <c r="DK129" s="75">
        <v>1</v>
      </c>
      <c r="DL129" s="181" t="str">
        <f t="shared" si="124"/>
        <v/>
      </c>
      <c r="DM129" s="78" t="str">
        <f t="shared" si="125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126"/>
        <v/>
      </c>
      <c r="DP129" s="75">
        <v>1</v>
      </c>
      <c r="DQ129" s="181" t="str">
        <f t="shared" si="127"/>
        <v/>
      </c>
      <c r="DR129" s="78" t="str">
        <f t="shared" si="128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129"/>
        <v/>
      </c>
      <c r="DU129" s="75">
        <v>1</v>
      </c>
      <c r="DV129" s="154" t="str">
        <f t="shared" si="130"/>
        <v/>
      </c>
      <c r="DW129" s="508"/>
      <c r="DX129" s="812"/>
      <c r="DY129" s="808"/>
      <c r="DZ129" s="808"/>
      <c r="EA129" s="816"/>
      <c r="EB129" s="854"/>
      <c r="EC129" s="787"/>
      <c r="ED129" s="792"/>
      <c r="EE129" s="801"/>
      <c r="EF129" s="792"/>
      <c r="EG129" s="790"/>
      <c r="EH129" s="791"/>
      <c r="EI129" s="792"/>
      <c r="EJ129" s="792"/>
      <c r="EK129" s="788"/>
      <c r="EL129" s="789"/>
      <c r="EM129" s="787"/>
      <c r="EN129" s="788"/>
      <c r="EO129" s="788"/>
      <c r="EP129" s="788"/>
      <c r="EQ129" s="789"/>
      <c r="ER129" s="787"/>
      <c r="ES129" s="788"/>
      <c r="ET129" s="788"/>
      <c r="EU129" s="788"/>
      <c r="EV129" s="789"/>
      <c r="EW129" s="787"/>
      <c r="EX129" s="788"/>
      <c r="EY129" s="788"/>
      <c r="EZ129" s="788"/>
      <c r="FA129" s="789"/>
      <c r="FB129" s="787"/>
      <c r="FC129" s="788"/>
      <c r="FD129" s="788"/>
      <c r="FE129" s="788"/>
      <c r="FF129" s="789"/>
      <c r="FG129" s="867"/>
      <c r="FH129" s="788"/>
      <c r="FI129" s="788"/>
      <c r="FJ129" s="792"/>
      <c r="FK129" s="918"/>
      <c r="FL129" s="210"/>
      <c r="FM129" s="688"/>
      <c r="FN129" s="688"/>
      <c r="FO129" s="688">
        <v>1</v>
      </c>
      <c r="FP129" s="43"/>
      <c r="FQ129" s="43"/>
    </row>
    <row r="130" spans="1:173" s="13" customFormat="1" ht="22.5" customHeight="1" outlineLevel="1">
      <c r="A130" s="1033">
        <v>123</v>
      </c>
      <c r="B130" s="166"/>
      <c r="C130" s="494"/>
      <c r="D130" s="660" t="s">
        <v>522</v>
      </c>
      <c r="E130" s="991" t="s">
        <v>263</v>
      </c>
      <c r="F130" s="663" t="s">
        <v>358</v>
      </c>
      <c r="G130" s="167"/>
      <c r="H130" s="165"/>
      <c r="I130" s="665">
        <v>2022</v>
      </c>
      <c r="J130" s="167" t="str">
        <f>IF(OR(I130="",TYPE(I130)&lt;&gt;1),"",TEXT(DATEVALUE(I130&amp;"/1/1"),"gge"))</f>
        <v>令4</v>
      </c>
      <c r="K130" s="665" t="s">
        <v>601</v>
      </c>
      <c r="L130" s="995">
        <v>323.5</v>
      </c>
      <c r="M130" s="694" t="s">
        <v>91</v>
      </c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5: 200㎡以上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 t="shared" si="143"/>
        <v>-7</v>
      </c>
      <c r="AZ130" s="68"/>
      <c r="BA130" s="68">
        <f>IF(AY130="","",AY130+AZ130)</f>
        <v>-7</v>
      </c>
      <c r="BB130" s="69" t="e">
        <f>#REF!/10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 t="shared" si="144"/>
        <v/>
      </c>
      <c r="BK130" s="661" t="s">
        <v>91</v>
      </c>
      <c r="BL130" s="663">
        <v>1</v>
      </c>
      <c r="BM130" s="441" t="s">
        <v>0</v>
      </c>
      <c r="BN130" s="441"/>
      <c r="BO130" s="663"/>
      <c r="BP130" s="663"/>
      <c r="BQ130" s="663"/>
      <c r="BR130" s="663"/>
      <c r="BS130" s="663"/>
      <c r="BT130" s="663"/>
      <c r="BU130" s="663"/>
      <c r="BV130" s="663"/>
      <c r="BW130" s="441" t="s">
        <v>3</v>
      </c>
      <c r="BX130" s="695"/>
      <c r="BY130" s="696"/>
      <c r="BZ130" s="499"/>
      <c r="CA130" s="192">
        <v>1</v>
      </c>
      <c r="CB130" s="177" t="str">
        <f>IF($F130="","",IFERROR(INDEX(#REF!,MATCH('一覧（改訂後・学校空調は非表示）'!$F126,#REF!,0),MATCH($CA$4,#REF!,0)),""))</f>
        <v/>
      </c>
      <c r="CC130" s="178" t="str">
        <f t="shared" si="141"/>
        <v/>
      </c>
      <c r="CD130" s="176" t="str">
        <f t="shared" si="107"/>
        <v/>
      </c>
      <c r="CE130" s="179"/>
      <c r="CF130" s="106" t="str">
        <f t="shared" si="108"/>
        <v/>
      </c>
      <c r="CG130" s="75" t="str">
        <f>IF(OR($CF130="",$F130=""),"",INDEX(#REF!,MATCH($F130,#REF!,0),MATCH(CF$4,#REF!,0)))</f>
        <v/>
      </c>
      <c r="CH130" s="180" t="str">
        <f t="shared" si="109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後・学校空調は非表示）'!$N126,#REF!,0),MATCH('一覧（改訂後・学校空調は非表示）'!CK$4,#REF!,0))="",INDEX(#REF!,MATCH('一覧（改訂後・学校空調は非表示）'!$N126,#REF!,0),MATCH('一覧（改訂後・学校空調は非表示）'!CK$4,#REF!,0))+$I130&gt;=BJ130),"",IF(OR(BI130="事後保全対応で更新",BI130="事後保全のみ更新せず"),"",INDEX(#REF!,MATCH('一覧（改訂後・学校空調は非表示）'!$N126,#REF!,0),MATCH('一覧（改訂後・学校空調は非表示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後・学校空調は非表示）'!N126,#REF!,0),MATCH(CP$4,#REF!,0))="",INDEX(#REF!,MATCH('一覧（改訂後・学校空調は非表示）'!N126,#REF!,0),MATCH(CP$4,#REF!,0))+$I130&gt;=BJ130),"",IF(OR(BI130="事後保全対応で更新",BI130="事後保全のみ更新せず"),"",INDEX(#REF!,MATCH('一覧（改訂後・学校空調は非表示）'!$N126,#REF!,0),MATCH('一覧（改訂後・学校空調は非表示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110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後・学校空調は非表示）'!$N126,#REF!,0),MATCH('一覧（改訂後・学校空調は非表示）'!CU$4,#REF!,0))="",INDEX(#REF!,MATCH('一覧（改訂後・学校空調は非表示）'!$N126,#REF!,0),MATCH('一覧（改訂後・学校空調は非表示）'!CU$4,#REF!,0))+I130&gt;=BJ130),"",IF(OR(BI130="事後保全対応で更新",BI130="事後保全のみ更新せず"),"",INDEX(#REF!,MATCH('一覧（改訂後・学校空調は非表示）'!$N126,#REF!,0),MATCH('一覧（改訂後・学校空調は非表示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111"/>
        <v/>
      </c>
      <c r="DA130" s="76" t="str">
        <f t="shared" si="113"/>
        <v/>
      </c>
      <c r="DB130" s="82">
        <v>1</v>
      </c>
      <c r="DC130" s="183" t="str">
        <f t="shared" si="112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812"/>
      <c r="DY130" s="808"/>
      <c r="DZ130" s="808"/>
      <c r="EA130" s="799" t="s">
        <v>627</v>
      </c>
      <c r="EB130" s="844" t="s">
        <v>627</v>
      </c>
      <c r="EC130" s="769" t="s">
        <v>627</v>
      </c>
      <c r="ED130" s="770" t="s">
        <v>627</v>
      </c>
      <c r="EE130" s="788"/>
      <c r="EF130" s="750"/>
      <c r="EG130" s="789"/>
      <c r="EH130" s="787"/>
      <c r="EI130" s="788"/>
      <c r="EJ130" s="788"/>
      <c r="EK130" s="788"/>
      <c r="EL130" s="789"/>
      <c r="EM130" s="787"/>
      <c r="EN130" s="788"/>
      <c r="EO130" s="788"/>
      <c r="EP130" s="788"/>
      <c r="EQ130" s="789"/>
      <c r="ER130" s="787"/>
      <c r="ES130" s="788"/>
      <c r="ET130" s="788"/>
      <c r="EU130" s="788"/>
      <c r="EV130" s="789"/>
      <c r="EW130" s="784" t="s">
        <v>626</v>
      </c>
      <c r="EX130" s="758" t="s">
        <v>626</v>
      </c>
      <c r="EY130" s="788"/>
      <c r="EZ130" s="788"/>
      <c r="FA130" s="789"/>
      <c r="FB130" s="787"/>
      <c r="FC130" s="788"/>
      <c r="FD130" s="788"/>
      <c r="FE130" s="788"/>
      <c r="FF130" s="789"/>
      <c r="FG130" s="867"/>
      <c r="FH130" s="788"/>
      <c r="FI130" s="788"/>
      <c r="FJ130" s="788"/>
      <c r="FK130" s="915"/>
      <c r="FL130" s="210"/>
      <c r="FM130" s="688">
        <v>1</v>
      </c>
      <c r="FN130" s="688">
        <v>1</v>
      </c>
      <c r="FO130" s="688">
        <v>1</v>
      </c>
      <c r="FP130" s="43"/>
      <c r="FQ130" s="43"/>
    </row>
    <row r="131" spans="1:173" s="13" customFormat="1" ht="22.5" customHeight="1" outlineLevel="1">
      <c r="A131" s="1033">
        <v>124</v>
      </c>
      <c r="B131" s="166"/>
      <c r="C131" s="494"/>
      <c r="D131" s="660" t="s">
        <v>522</v>
      </c>
      <c r="E131" s="991" t="s">
        <v>264</v>
      </c>
      <c r="F131" s="663" t="s">
        <v>358</v>
      </c>
      <c r="G131" s="167"/>
      <c r="H131" s="165"/>
      <c r="I131" s="665">
        <v>2021</v>
      </c>
      <c r="J131" s="167" t="str">
        <f>IF(OR(I131="",TYPE(I131)&lt;&gt;1),"",TEXT(DATEVALUE(I131&amp;"/1/1"),"gge"))</f>
        <v>令3</v>
      </c>
      <c r="K131" s="665" t="s">
        <v>601</v>
      </c>
      <c r="L131" s="995">
        <v>1825</v>
      </c>
      <c r="M131" s="693" t="s">
        <v>70</v>
      </c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3: 1,000㎡以上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 t="shared" si="143"/>
        <v>-6</v>
      </c>
      <c r="AZ131" s="68"/>
      <c r="BA131" s="68">
        <f>IF(AY131="","",AY131+AZ131)</f>
        <v>-6</v>
      </c>
      <c r="BB131" s="69" t="e">
        <f>#REF!/10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 t="shared" si="144"/>
        <v/>
      </c>
      <c r="BK131" s="663" t="s">
        <v>70</v>
      </c>
      <c r="BL131" s="663">
        <v>2</v>
      </c>
      <c r="BM131" s="441"/>
      <c r="BN131" s="441"/>
      <c r="BO131" s="663"/>
      <c r="BP131" s="663"/>
      <c r="BQ131" s="663"/>
      <c r="BR131" s="663"/>
      <c r="BS131" s="663"/>
      <c r="BT131" s="663"/>
      <c r="BU131" s="663"/>
      <c r="BV131" s="663"/>
      <c r="BW131" s="441"/>
      <c r="BX131" s="695"/>
      <c r="BY131" s="696"/>
      <c r="BZ131" s="499"/>
      <c r="CA131" s="192">
        <v>1</v>
      </c>
      <c r="CB131" s="177" t="str">
        <f>IF($F131="","",IFERROR(INDEX(#REF!,MATCH('一覧（改訂後・学校空調は非表示）'!$F127,#REF!,0),MATCH($CA$4,#REF!,0)),""))</f>
        <v/>
      </c>
      <c r="CC131" s="178" t="str">
        <f t="shared" si="141"/>
        <v/>
      </c>
      <c r="CD131" s="176" t="str">
        <f t="shared" si="107"/>
        <v/>
      </c>
      <c r="CE131" s="179"/>
      <c r="CF131" s="106" t="str">
        <f t="shared" si="108"/>
        <v/>
      </c>
      <c r="CG131" s="75" t="str">
        <f>IF(OR($CF131="",$F131=""),"",INDEX(#REF!,MATCH($F131,#REF!,0),MATCH(CF$4,#REF!,0)))</f>
        <v/>
      </c>
      <c r="CH131" s="180" t="str">
        <f t="shared" si="109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後・学校空調は非表示）'!$N127,#REF!,0),MATCH('一覧（改訂後・学校空調は非表示）'!CK$4,#REF!,0))="",INDEX(#REF!,MATCH('一覧（改訂後・学校空調は非表示）'!$N127,#REF!,0),MATCH('一覧（改訂後・学校空調は非表示）'!CK$4,#REF!,0))+$I131&gt;=BJ131),"",IF(OR(BI131="事後保全対応で更新",BI131="事後保全のみ更新せず"),"",INDEX(#REF!,MATCH('一覧（改訂後・学校空調は非表示）'!$N127,#REF!,0),MATCH('一覧（改訂後・学校空調は非表示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後・学校空調は非表示）'!N127,#REF!,0),MATCH(CP$4,#REF!,0))="",INDEX(#REF!,MATCH('一覧（改訂後・学校空調は非表示）'!N127,#REF!,0),MATCH(CP$4,#REF!,0))+$I131&gt;=BJ131),"",IF(OR(BI131="事後保全対応で更新",BI131="事後保全のみ更新せず"),"",INDEX(#REF!,MATCH('一覧（改訂後・学校空調は非表示）'!$N127,#REF!,0),MATCH('一覧（改訂後・学校空調は非表示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110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後・学校空調は非表示）'!$N127,#REF!,0),MATCH('一覧（改訂後・学校空調は非表示）'!CU$4,#REF!,0))="",INDEX(#REF!,MATCH('一覧（改訂後・学校空調は非表示）'!$N127,#REF!,0),MATCH('一覧（改訂後・学校空調は非表示）'!CU$4,#REF!,0))+I131&gt;=BJ131),"",IF(OR(BI131="事後保全対応で更新",BI131="事後保全のみ更新せず"),"",INDEX(#REF!,MATCH('一覧（改訂後・学校空調は非表示）'!$N127,#REF!,0),MATCH('一覧（改訂後・学校空調は非表示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111"/>
        <v/>
      </c>
      <c r="DA131" s="76" t="str">
        <f t="shared" si="113"/>
        <v/>
      </c>
      <c r="DB131" s="82">
        <v>1</v>
      </c>
      <c r="DC131" s="183" t="str">
        <f t="shared" si="112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812"/>
      <c r="DY131" s="808"/>
      <c r="DZ131" s="808"/>
      <c r="EA131" s="770" t="s">
        <v>627</v>
      </c>
      <c r="EB131" s="844" t="s">
        <v>627</v>
      </c>
      <c r="EC131" s="769" t="s">
        <v>627</v>
      </c>
      <c r="ED131" s="779"/>
      <c r="EE131" s="788"/>
      <c r="EF131" s="788"/>
      <c r="EG131" s="789"/>
      <c r="EH131" s="787"/>
      <c r="EI131" s="788"/>
      <c r="EJ131" s="788"/>
      <c r="EK131" s="788"/>
      <c r="EL131" s="789"/>
      <c r="EM131" s="787"/>
      <c r="EN131" s="788"/>
      <c r="EO131" s="788"/>
      <c r="EP131" s="788"/>
      <c r="EQ131" s="789"/>
      <c r="ER131" s="787"/>
      <c r="ES131" s="792"/>
      <c r="ET131" s="792"/>
      <c r="EU131" s="792"/>
      <c r="EV131" s="757" t="s">
        <v>626</v>
      </c>
      <c r="EW131" s="766" t="s">
        <v>626</v>
      </c>
      <c r="EX131" s="838"/>
      <c r="EY131" s="792"/>
      <c r="EZ131" s="788"/>
      <c r="FA131" s="789"/>
      <c r="FB131" s="787"/>
      <c r="FC131" s="788"/>
      <c r="FD131" s="788"/>
      <c r="FE131" s="788"/>
      <c r="FF131" s="789"/>
      <c r="FG131" s="867"/>
      <c r="FH131" s="788"/>
      <c r="FI131" s="788"/>
      <c r="FJ131" s="788"/>
      <c r="FK131" s="915"/>
      <c r="FL131" s="210"/>
      <c r="FM131" s="688"/>
      <c r="FN131" s="688"/>
      <c r="FO131" s="688">
        <v>1</v>
      </c>
      <c r="FP131" s="43"/>
      <c r="FQ131" s="43"/>
    </row>
    <row r="132" spans="1:173" s="13" customFormat="1" ht="22.5" customHeight="1" outlineLevel="1">
      <c r="A132" s="1033">
        <v>125</v>
      </c>
      <c r="B132" s="166"/>
      <c r="C132" s="494"/>
      <c r="D132" s="660" t="s">
        <v>374</v>
      </c>
      <c r="E132" s="991" t="s">
        <v>260</v>
      </c>
      <c r="F132" s="663" t="s">
        <v>358</v>
      </c>
      <c r="G132" s="167"/>
      <c r="H132" s="165"/>
      <c r="I132" s="662">
        <v>1993</v>
      </c>
      <c r="J132" s="167" t="str">
        <f>IF(OR(I132="",TYPE(I132)&lt;&gt;1),"",TEXT(DATEVALUE(I132&amp;"/1/1"),"gge"))</f>
        <v>平5</v>
      </c>
      <c r="K132" s="665">
        <f t="shared" ref="K132:K178" si="145">2020-I132</f>
        <v>27</v>
      </c>
      <c r="L132" s="995">
        <v>2964</v>
      </c>
      <c r="M132" s="693" t="s">
        <v>68</v>
      </c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3: 1,000㎡以上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 t="shared" si="143"/>
        <v>22</v>
      </c>
      <c r="AZ132" s="68"/>
      <c r="BA132" s="68">
        <f>IF(AY132="","",AY132+AZ132)</f>
        <v>22</v>
      </c>
      <c r="BB132" s="69" t="e">
        <f>#REF!/10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 t="shared" si="144"/>
        <v/>
      </c>
      <c r="BK132" s="663" t="s">
        <v>68</v>
      </c>
      <c r="BL132" s="663">
        <v>3</v>
      </c>
      <c r="BM132" s="447" t="s">
        <v>1</v>
      </c>
      <c r="BN132" s="441"/>
      <c r="BO132" s="663"/>
      <c r="BP132" s="663"/>
      <c r="BQ132" s="663"/>
      <c r="BR132" s="663"/>
      <c r="BS132" s="663"/>
      <c r="BT132" s="663"/>
      <c r="BU132" s="663"/>
      <c r="BV132" s="663"/>
      <c r="BW132" s="447" t="s">
        <v>0</v>
      </c>
      <c r="BX132" s="695"/>
      <c r="BY132" s="696"/>
      <c r="BZ132" s="501"/>
      <c r="CA132" s="192">
        <v>1</v>
      </c>
      <c r="CB132" s="177" t="str">
        <f>IF($F132="","",IFERROR(INDEX(#REF!,MATCH('一覧（改訂後・学校空調は非表示）'!$F128,#REF!,0),MATCH($CA$4,#REF!,0)),""))</f>
        <v/>
      </c>
      <c r="CC132" s="178" t="str">
        <f t="shared" si="141"/>
        <v/>
      </c>
      <c r="CD132" s="186" t="str">
        <f t="shared" si="107"/>
        <v/>
      </c>
      <c r="CE132" s="187"/>
      <c r="CF132" s="106" t="str">
        <f t="shared" si="108"/>
        <v/>
      </c>
      <c r="CG132" s="75" t="str">
        <f>IF(OR($CF132="",$F132=""),"",INDEX(#REF!,MATCH($F132,#REF!,0),MATCH(CF$4,#REF!,0)))</f>
        <v/>
      </c>
      <c r="CH132" s="180" t="str">
        <f t="shared" si="109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後・学校空調は非表示）'!$N128,#REF!,0),MATCH('一覧（改訂後・学校空調は非表示）'!CK$4,#REF!,0))="",INDEX(#REF!,MATCH('一覧（改訂後・学校空調は非表示）'!$N128,#REF!,0),MATCH('一覧（改訂後・学校空調は非表示）'!CK$4,#REF!,0))+$I132&gt;=BJ132),"",IF(OR(BI132="事後保全対応で更新",BI132="事後保全のみ更新せず"),"",INDEX(#REF!,MATCH('一覧（改訂後・学校空調は非表示）'!$N128,#REF!,0),MATCH('一覧（改訂後・学校空調は非表示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後・学校空調は非表示）'!N128,#REF!,0),MATCH(CP$4,#REF!,0))="",INDEX(#REF!,MATCH('一覧（改訂後・学校空調は非表示）'!N128,#REF!,0),MATCH(CP$4,#REF!,0))+$I132&gt;=BJ132),"",IF(OR(BI132="事後保全対応で更新",BI132="事後保全のみ更新せず"),"",INDEX(#REF!,MATCH('一覧（改訂後・学校空調は非表示）'!$N128,#REF!,0),MATCH('一覧（改訂後・学校空調は非表示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110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後・学校空調は非表示）'!$N128,#REF!,0),MATCH('一覧（改訂後・学校空調は非表示）'!CU$4,#REF!,0))="",INDEX(#REF!,MATCH('一覧（改訂後・学校空調は非表示）'!$N128,#REF!,0),MATCH('一覧（改訂後・学校空調は非表示）'!CU$4,#REF!,0))+I132&gt;=BJ132),"",IF(OR(BI132="事後保全対応で更新",BI132="事後保全のみ更新せず"),"",INDEX(#REF!,MATCH('一覧（改訂後・学校空調は非表示）'!$N128,#REF!,0),MATCH('一覧（改訂後・学校空調は非表示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111"/>
        <v/>
      </c>
      <c r="DA132" s="76" t="str">
        <f t="shared" si="113"/>
        <v/>
      </c>
      <c r="DB132" s="82">
        <v>1</v>
      </c>
      <c r="DC132" s="183" t="str">
        <f t="shared" si="112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812"/>
      <c r="DY132" s="838"/>
      <c r="DZ132" s="808"/>
      <c r="EA132" s="838"/>
      <c r="EB132" s="854"/>
      <c r="EC132" s="787"/>
      <c r="ED132" s="758" t="s">
        <v>626</v>
      </c>
      <c r="EE132" s="758" t="s">
        <v>626</v>
      </c>
      <c r="EF132" s="795"/>
      <c r="EG132" s="789"/>
      <c r="EH132" s="787"/>
      <c r="EI132" s="788"/>
      <c r="EJ132" s="788"/>
      <c r="EK132" s="788"/>
      <c r="EL132" s="830" t="s">
        <v>623</v>
      </c>
      <c r="EM132" s="885" t="s">
        <v>623</v>
      </c>
      <c r="EN132" s="767" t="s">
        <v>623</v>
      </c>
      <c r="EO132" s="767" t="s">
        <v>623</v>
      </c>
      <c r="EP132" s="750"/>
      <c r="EQ132" s="789"/>
      <c r="ER132" s="787"/>
      <c r="ES132" s="788"/>
      <c r="ET132" s="788"/>
      <c r="EU132" s="788"/>
      <c r="EV132" s="789"/>
      <c r="EW132" s="787"/>
      <c r="EX132" s="788"/>
      <c r="EY132" s="792"/>
      <c r="EZ132" s="792"/>
      <c r="FA132" s="790"/>
      <c r="FB132" s="791"/>
      <c r="FC132" s="788"/>
      <c r="FD132" s="788"/>
      <c r="FE132" s="788"/>
      <c r="FF132" s="789"/>
      <c r="FG132" s="867"/>
      <c r="FH132" s="810" t="s">
        <v>625</v>
      </c>
      <c r="FI132" s="810" t="s">
        <v>625</v>
      </c>
      <c r="FJ132" s="788"/>
      <c r="FK132" s="915"/>
      <c r="FL132" s="210"/>
      <c r="FM132" s="688"/>
      <c r="FN132" s="688"/>
      <c r="FO132" s="688">
        <v>1</v>
      </c>
      <c r="FP132" s="43"/>
      <c r="FQ132" s="43"/>
    </row>
    <row r="133" spans="1:173" s="13" customFormat="1" ht="22.5" customHeight="1" outlineLevel="1">
      <c r="A133" s="1033">
        <v>126</v>
      </c>
      <c r="B133" s="166"/>
      <c r="C133" s="494"/>
      <c r="D133" s="660" t="s">
        <v>374</v>
      </c>
      <c r="E133" s="991" t="s">
        <v>261</v>
      </c>
      <c r="F133" s="663" t="s">
        <v>358</v>
      </c>
      <c r="G133" s="167"/>
      <c r="H133" s="165"/>
      <c r="I133" s="662">
        <v>1993</v>
      </c>
      <c r="J133" s="167" t="str">
        <f>IF(OR(I133="",TYPE(I133)&lt;&gt;1),"",TEXT(DATEVALUE(I133&amp;"/1/1"),"gge"))</f>
        <v>平5</v>
      </c>
      <c r="K133" s="665">
        <f t="shared" si="145"/>
        <v>27</v>
      </c>
      <c r="L133" s="995">
        <v>3046</v>
      </c>
      <c r="M133" s="693" t="s">
        <v>68</v>
      </c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2: 3,000㎡以上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 t="shared" si="143"/>
        <v>22</v>
      </c>
      <c r="AZ133" s="68"/>
      <c r="BA133" s="68">
        <f>IF(AY133="","",AY133+AZ133)</f>
        <v>22</v>
      </c>
      <c r="BB133" s="69" t="e">
        <f>#REF!/10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 t="shared" si="144"/>
        <v/>
      </c>
      <c r="BK133" s="663" t="s">
        <v>68</v>
      </c>
      <c r="BL133" s="663">
        <v>3</v>
      </c>
      <c r="BM133" s="441" t="s">
        <v>0</v>
      </c>
      <c r="BN133" s="441"/>
      <c r="BO133" s="663"/>
      <c r="BP133" s="663"/>
      <c r="BQ133" s="663"/>
      <c r="BR133" s="663"/>
      <c r="BS133" s="663"/>
      <c r="BT133" s="663"/>
      <c r="BU133" s="663"/>
      <c r="BV133" s="663"/>
      <c r="BW133" s="441" t="s">
        <v>0</v>
      </c>
      <c r="BX133" s="695"/>
      <c r="BY133" s="696"/>
      <c r="BZ133" s="500">
        <v>14916000</v>
      </c>
      <c r="CA133" s="192">
        <v>1</v>
      </c>
      <c r="CB133" s="177" t="str">
        <f>IF($F133="","",IFERROR(INDEX(#REF!,MATCH('一覧（改訂後・学校空調は非表示）'!$F129,#REF!,0),MATCH($CA$4,#REF!,0)),""))</f>
        <v/>
      </c>
      <c r="CC133" s="178" t="str">
        <f t="shared" si="141"/>
        <v/>
      </c>
      <c r="CD133" s="176" t="str">
        <f t="shared" si="107"/>
        <v/>
      </c>
      <c r="CE133" s="179"/>
      <c r="CF133" s="106" t="str">
        <f t="shared" si="108"/>
        <v/>
      </c>
      <c r="CG133" s="75" t="str">
        <f>IF(OR($CF133="",$F133=""),"",INDEX(#REF!,MATCH($F133,#REF!,0),MATCH(CF$4,#REF!,0)))</f>
        <v/>
      </c>
      <c r="CH133" s="180" t="str">
        <f t="shared" si="109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後・学校空調は非表示）'!$N129,#REF!,0),MATCH('一覧（改訂後・学校空調は非表示）'!CK$4,#REF!,0))="",INDEX(#REF!,MATCH('一覧（改訂後・学校空調は非表示）'!$N129,#REF!,0),MATCH('一覧（改訂後・学校空調は非表示）'!CK$4,#REF!,0))+$I133&gt;=BJ133),"",IF(OR(BI133="事後保全対応で更新",BI133="事後保全のみ更新せず"),"",INDEX(#REF!,MATCH('一覧（改訂後・学校空調は非表示）'!$N129,#REF!,0),MATCH('一覧（改訂後・学校空調は非表示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後・学校空調は非表示）'!N129,#REF!,0),MATCH(CP$4,#REF!,0))="",INDEX(#REF!,MATCH('一覧（改訂後・学校空調は非表示）'!N129,#REF!,0),MATCH(CP$4,#REF!,0))+$I133&gt;=BJ133),"",IF(OR(BI133="事後保全対応で更新",BI133="事後保全のみ更新せず"),"",INDEX(#REF!,MATCH('一覧（改訂後・学校空調は非表示）'!$N129,#REF!,0),MATCH('一覧（改訂後・学校空調は非表示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110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後・学校空調は非表示）'!$N129,#REF!,0),MATCH('一覧（改訂後・学校空調は非表示）'!CU$4,#REF!,0))="",INDEX(#REF!,MATCH('一覧（改訂後・学校空調は非表示）'!$N129,#REF!,0),MATCH('一覧（改訂後・学校空調は非表示）'!CU$4,#REF!,0))+I133&gt;=BJ133),"",IF(OR(BI133="事後保全対応で更新",BI133="事後保全のみ更新せず"),"",INDEX(#REF!,MATCH('一覧（改訂後・学校空調は非表示）'!$N129,#REF!,0),MATCH('一覧（改訂後・学校空調は非表示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111"/>
        <v/>
      </c>
      <c r="DA133" s="76" t="str">
        <f t="shared" si="113"/>
        <v/>
      </c>
      <c r="DB133" s="82">
        <v>1</v>
      </c>
      <c r="DC133" s="183" t="str">
        <f t="shared" si="112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812"/>
      <c r="DY133" s="838"/>
      <c r="DZ133" s="808"/>
      <c r="EA133" s="838"/>
      <c r="EB133" s="854"/>
      <c r="EC133" s="787"/>
      <c r="ED133" s="758" t="s">
        <v>626</v>
      </c>
      <c r="EE133" s="758" t="s">
        <v>626</v>
      </c>
      <c r="EF133" s="788"/>
      <c r="EG133" s="789"/>
      <c r="EH133" s="787"/>
      <c r="EI133" s="788"/>
      <c r="EJ133" s="788"/>
      <c r="EK133" s="788"/>
      <c r="EL133" s="830" t="s">
        <v>623</v>
      </c>
      <c r="EM133" s="885" t="s">
        <v>623</v>
      </c>
      <c r="EN133" s="767" t="s">
        <v>623</v>
      </c>
      <c r="EO133" s="767" t="s">
        <v>623</v>
      </c>
      <c r="EP133" s="788"/>
      <c r="EQ133" s="789"/>
      <c r="ER133" s="787"/>
      <c r="ES133" s="788"/>
      <c r="ET133" s="788"/>
      <c r="EU133" s="788"/>
      <c r="EV133" s="789"/>
      <c r="EW133" s="787"/>
      <c r="EX133" s="788"/>
      <c r="EY133" s="792"/>
      <c r="EZ133" s="792"/>
      <c r="FA133" s="790"/>
      <c r="FB133" s="791"/>
      <c r="FC133" s="788"/>
      <c r="FD133" s="788"/>
      <c r="FE133" s="788"/>
      <c r="FF133" s="789"/>
      <c r="FG133" s="867"/>
      <c r="FH133" s="810" t="s">
        <v>625</v>
      </c>
      <c r="FI133" s="810" t="s">
        <v>625</v>
      </c>
      <c r="FJ133" s="788"/>
      <c r="FK133" s="915"/>
      <c r="FL133" s="210"/>
      <c r="FM133" s="688"/>
      <c r="FN133" s="688"/>
      <c r="FO133" s="688">
        <v>1</v>
      </c>
      <c r="FP133" s="43"/>
      <c r="FQ133" s="43"/>
    </row>
    <row r="134" spans="1:173" s="13" customFormat="1" ht="22.5" customHeight="1" outlineLevel="1">
      <c r="A134" s="1033">
        <v>127</v>
      </c>
      <c r="B134" s="166"/>
      <c r="C134" s="494"/>
      <c r="D134" s="660" t="s">
        <v>374</v>
      </c>
      <c r="E134" s="991" t="s">
        <v>262</v>
      </c>
      <c r="F134" s="663" t="s">
        <v>358</v>
      </c>
      <c r="G134" s="167"/>
      <c r="H134" s="165"/>
      <c r="I134" s="662">
        <v>1993</v>
      </c>
      <c r="J134" s="167" t="str">
        <f>IF(OR(I134="",TYPE(I134)&lt;&gt;1),"",TEXT(DATEVALUE(I134&amp;"/1/1"),"gge"))</f>
        <v>平5</v>
      </c>
      <c r="K134" s="665">
        <f t="shared" si="145"/>
        <v>27</v>
      </c>
      <c r="L134" s="998">
        <v>937</v>
      </c>
      <c r="M134" s="693" t="s">
        <v>68</v>
      </c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4: 500㎡以上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 t="shared" si="143"/>
        <v>22</v>
      </c>
      <c r="AZ134" s="68"/>
      <c r="BA134" s="68">
        <f>IF(AY134="","",AY134+AZ134)</f>
        <v>22</v>
      </c>
      <c r="BB134" s="69" t="e">
        <f>#REF!/10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 t="shared" si="144"/>
        <v/>
      </c>
      <c r="BK134" s="663" t="s">
        <v>68</v>
      </c>
      <c r="BL134" s="663">
        <v>2</v>
      </c>
      <c r="BM134" s="441"/>
      <c r="BN134" s="441"/>
      <c r="BO134" s="663"/>
      <c r="BP134" s="663"/>
      <c r="BQ134" s="663"/>
      <c r="BR134" s="663"/>
      <c r="BS134" s="663"/>
      <c r="BT134" s="663"/>
      <c r="BU134" s="663"/>
      <c r="BV134" s="663"/>
      <c r="BW134" s="441"/>
      <c r="BX134" s="695"/>
      <c r="BY134" s="696"/>
      <c r="BZ134" s="499"/>
      <c r="CA134" s="192">
        <v>1</v>
      </c>
      <c r="CB134" s="177" t="str">
        <f>IF($F134="","",IFERROR(INDEX(#REF!,MATCH('一覧（改訂後・学校空調は非表示）'!$F135,#REF!,0),MATCH($CA$4,#REF!,0)),""))</f>
        <v/>
      </c>
      <c r="CC134" s="178" t="str">
        <f t="shared" si="141"/>
        <v/>
      </c>
      <c r="CD134" s="176" t="str">
        <f t="shared" si="107"/>
        <v/>
      </c>
      <c r="CE134" s="179"/>
      <c r="CF134" s="106" t="str">
        <f t="shared" si="108"/>
        <v/>
      </c>
      <c r="CG134" s="75" t="str">
        <f>IF(OR($CF134="",$F134=""),"",INDEX(#REF!,MATCH($F134,#REF!,0),MATCH(CF$4,#REF!,0)))</f>
        <v/>
      </c>
      <c r="CH134" s="180" t="str">
        <f t="shared" si="109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後・学校空調は非表示）'!$N135,#REF!,0),MATCH('一覧（改訂後・学校空調は非表示）'!CK$4,#REF!,0))="",INDEX(#REF!,MATCH('一覧（改訂後・学校空調は非表示）'!$N135,#REF!,0),MATCH('一覧（改訂後・学校空調は非表示）'!CK$4,#REF!,0))+$I134&gt;=BJ134),"",IF(OR(BI134="事後保全対応で更新",BI134="事後保全のみ更新せず"),"",INDEX(#REF!,MATCH('一覧（改訂後・学校空調は非表示）'!$N135,#REF!,0),MATCH('一覧（改訂後・学校空調は非表示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後・学校空調は非表示）'!N135,#REF!,0),MATCH(CP$4,#REF!,0))="",INDEX(#REF!,MATCH('一覧（改訂後・学校空調は非表示）'!N135,#REF!,0),MATCH(CP$4,#REF!,0))+$I134&gt;=BJ134),"",IF(OR(BI134="事後保全対応で更新",BI134="事後保全のみ更新せず"),"",INDEX(#REF!,MATCH('一覧（改訂後・学校空調は非表示）'!$N135,#REF!,0),MATCH('一覧（改訂後・学校空調は非表示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110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後・学校空調は非表示）'!$N135,#REF!,0),MATCH('一覧（改訂後・学校空調は非表示）'!CU$4,#REF!,0))="",INDEX(#REF!,MATCH('一覧（改訂後・学校空調は非表示）'!$N135,#REF!,0),MATCH('一覧（改訂後・学校空調は非表示）'!CU$4,#REF!,0))+I134&gt;=BJ134),"",IF(OR(BI134="事後保全対応で更新",BI134="事後保全のみ更新せず"),"",INDEX(#REF!,MATCH('一覧（改訂後・学校空調は非表示）'!$N135,#REF!,0),MATCH('一覧（改訂後・学校空調は非表示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111"/>
        <v/>
      </c>
      <c r="DA134" s="76" t="str">
        <f t="shared" si="113"/>
        <v/>
      </c>
      <c r="DB134" s="82">
        <v>1</v>
      </c>
      <c r="DC134" s="183" t="str">
        <f t="shared" si="112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812"/>
      <c r="DY134" s="838"/>
      <c r="DZ134" s="808"/>
      <c r="EA134" s="808"/>
      <c r="EB134" s="854"/>
      <c r="EC134" s="787"/>
      <c r="ED134" s="758" t="s">
        <v>626</v>
      </c>
      <c r="EE134" s="758" t="s">
        <v>626</v>
      </c>
      <c r="EF134" s="788"/>
      <c r="EG134" s="789"/>
      <c r="EH134" s="787"/>
      <c r="EI134" s="788"/>
      <c r="EJ134" s="788"/>
      <c r="EK134" s="788"/>
      <c r="EL134" s="830" t="s">
        <v>623</v>
      </c>
      <c r="EM134" s="885" t="s">
        <v>623</v>
      </c>
      <c r="EN134" s="767" t="s">
        <v>623</v>
      </c>
      <c r="EO134" s="767" t="s">
        <v>623</v>
      </c>
      <c r="EP134" s="788"/>
      <c r="EQ134" s="789"/>
      <c r="ER134" s="787"/>
      <c r="ES134" s="788"/>
      <c r="ET134" s="788"/>
      <c r="EU134" s="788"/>
      <c r="EV134" s="789"/>
      <c r="EW134" s="787"/>
      <c r="EX134" s="788"/>
      <c r="EY134" s="792"/>
      <c r="EZ134" s="792"/>
      <c r="FA134" s="790"/>
      <c r="FB134" s="791"/>
      <c r="FC134" s="788"/>
      <c r="FD134" s="788"/>
      <c r="FE134" s="788"/>
      <c r="FF134" s="789"/>
      <c r="FG134" s="867"/>
      <c r="FH134" s="810" t="s">
        <v>625</v>
      </c>
      <c r="FI134" s="810" t="s">
        <v>625</v>
      </c>
      <c r="FJ134" s="788"/>
      <c r="FK134" s="915"/>
      <c r="FL134" s="210"/>
      <c r="FM134" s="688"/>
      <c r="FN134" s="688"/>
      <c r="FO134" s="688">
        <v>1</v>
      </c>
      <c r="FP134" s="43"/>
      <c r="FQ134" s="43"/>
    </row>
    <row r="135" spans="1:173" s="13" customFormat="1" ht="22.5" customHeight="1" outlineLevel="1">
      <c r="A135" s="1033">
        <v>128</v>
      </c>
      <c r="B135" s="166"/>
      <c r="C135" s="494"/>
      <c r="D135" s="660" t="s">
        <v>374</v>
      </c>
      <c r="E135" s="991" t="s">
        <v>265</v>
      </c>
      <c r="F135" s="663" t="s">
        <v>358</v>
      </c>
      <c r="G135" s="167"/>
      <c r="H135" s="165"/>
      <c r="I135" s="665">
        <v>2015</v>
      </c>
      <c r="J135" s="167" t="str">
        <f t="shared" si="114"/>
        <v>平27</v>
      </c>
      <c r="K135" s="665">
        <f t="shared" si="145"/>
        <v>5</v>
      </c>
      <c r="L135" s="995">
        <v>672</v>
      </c>
      <c r="M135" s="693" t="s">
        <v>70</v>
      </c>
      <c r="N135" s="68"/>
      <c r="O135" s="168"/>
      <c r="P135" s="168"/>
      <c r="Q135" s="169"/>
      <c r="R135" s="461" t="e">
        <f t="shared" si="131"/>
        <v>#DIV/0!</v>
      </c>
      <c r="S135" s="461" t="e">
        <f t="shared" si="132"/>
        <v>#DIV/0!</v>
      </c>
      <c r="T135" s="462" t="e">
        <f t="shared" si="133"/>
        <v>#DIV/0!</v>
      </c>
      <c r="U135" s="68"/>
      <c r="V135" s="68"/>
      <c r="W135" s="68"/>
      <c r="X135" s="68"/>
      <c r="Y135" s="68"/>
      <c r="Z135" s="79" t="str">
        <f t="shared" si="134"/>
        <v>4: 500㎡以上</v>
      </c>
      <c r="AA135" s="69"/>
      <c r="AB135" s="69" t="str">
        <f t="shared" si="135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136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143"/>
        <v>0</v>
      </c>
      <c r="AZ135" s="68"/>
      <c r="BA135" s="68">
        <f t="shared" si="138"/>
        <v>0</v>
      </c>
      <c r="BB135" s="69" t="e">
        <f>#REF!/10</f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144"/>
        <v/>
      </c>
      <c r="BK135" s="663" t="s">
        <v>70</v>
      </c>
      <c r="BL135" s="663">
        <v>1</v>
      </c>
      <c r="BM135" s="441" t="s">
        <v>1</v>
      </c>
      <c r="BN135" s="441"/>
      <c r="BO135" s="663"/>
      <c r="BP135" s="663"/>
      <c r="BQ135" s="663"/>
      <c r="BR135" s="663"/>
      <c r="BS135" s="663"/>
      <c r="BT135" s="663"/>
      <c r="BU135" s="663"/>
      <c r="BV135" s="663"/>
      <c r="BW135" s="441" t="s">
        <v>1</v>
      </c>
      <c r="BX135" s="695"/>
      <c r="BY135" s="696"/>
      <c r="BZ135" s="499"/>
      <c r="CA135" s="192">
        <v>1</v>
      </c>
      <c r="CB135" s="177" t="str">
        <f>IF($F135="","",IFERROR(INDEX(#REF!,MATCH('一覧（改訂後・学校空調は非表示）'!$F65,#REF!,0),MATCH($CA$4,#REF!,0)),""))</f>
        <v/>
      </c>
      <c r="CC135" s="178" t="str">
        <f t="shared" si="141"/>
        <v/>
      </c>
      <c r="CD135" s="176" t="str">
        <f t="shared" si="107"/>
        <v/>
      </c>
      <c r="CE135" s="179"/>
      <c r="CF135" s="106" t="str">
        <f t="shared" si="108"/>
        <v/>
      </c>
      <c r="CG135" s="75" t="str">
        <f>IF(OR($CF135="",$F135=""),"",INDEX(#REF!,MATCH($F135,#REF!,0),MATCH(CF$4,#REF!,0)))</f>
        <v/>
      </c>
      <c r="CH135" s="180" t="str">
        <f t="shared" si="109"/>
        <v/>
      </c>
      <c r="CI135" s="75">
        <v>1</v>
      </c>
      <c r="CJ135" s="181" t="str">
        <f t="shared" si="115"/>
        <v/>
      </c>
      <c r="CK135" s="107" t="e">
        <f>IF(OR(L135="",TYPE(L135)&lt;&gt;1),"",IF(OR(BJ135="",INDEX(#REF!,MATCH('一覧（改訂後・学校空調は非表示）'!$N65,#REF!,0),MATCH('一覧（改訂後・学校空調は非表示）'!CK$4,#REF!,0))="",INDEX(#REF!,MATCH('一覧（改訂後・学校空調は非表示）'!$N65,#REF!,0),MATCH('一覧（改訂後・学校空調は非表示）'!CK$4,#REF!,0))+$I135&gt;=BJ135),"",IF(OR(BI135="事後保全対応で更新",BI135="事後保全のみ更新せず"),"",INDEX(#REF!,MATCH('一覧（改訂後・学校空調は非表示）'!$N65,#REF!,0),MATCH('一覧（改訂後・学校空調は非表示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116"/>
        <v>#REF!</v>
      </c>
      <c r="CN135" s="75">
        <v>1</v>
      </c>
      <c r="CO135" s="181" t="e">
        <f t="shared" si="117"/>
        <v>#REF!</v>
      </c>
      <c r="CP135" s="107" t="e">
        <f>IF(OR(L135="",TYPE(L135)&lt;&gt;1),"",IF(OR(BJ135="",INDEX(#REF!,MATCH('一覧（改訂後・学校空調は非表示）'!N65,#REF!,0),MATCH(CP$4,#REF!,0))="",INDEX(#REF!,MATCH('一覧（改訂後・学校空調は非表示）'!N65,#REF!,0),MATCH(CP$4,#REF!,0))+$I135&gt;=BJ135),"",IF(OR(BI135="事後保全対応で更新",BI135="事後保全のみ更新せず"),"",INDEX(#REF!,MATCH('一覧（改訂後・学校空調は非表示）'!$N65,#REF!,0),MATCH('一覧（改訂後・学校空調は非表示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110"/>
        <v>#REF!</v>
      </c>
      <c r="CS135" s="75">
        <v>1</v>
      </c>
      <c r="CT135" s="181" t="e">
        <f t="shared" si="142"/>
        <v>#REF!</v>
      </c>
      <c r="CU135" s="107" t="e">
        <f>IF(OR(L135="",TYPE(L135)&lt;&gt;1),"",IF(OR(BJ135="",,INDEX(#REF!,MATCH('一覧（改訂後・学校空調は非表示）'!$N65,#REF!,0),MATCH('一覧（改訂後・学校空調は非表示）'!CU$4,#REF!,0))="",INDEX(#REF!,MATCH('一覧（改訂後・学校空調は非表示）'!$N65,#REF!,0),MATCH('一覧（改訂後・学校空調は非表示）'!CU$4,#REF!,0))+I135&gt;=BJ135),"",IF(OR(BI135="事後保全対応で更新",BI135="事後保全のみ更新せず"),"",INDEX(#REF!,MATCH('一覧（改訂後・学校空調は非表示）'!$N65,#REF!,0),MATCH('一覧（改訂後・学校空調は非表示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118"/>
        <v>#REF!</v>
      </c>
      <c r="CX135" s="75">
        <v>1</v>
      </c>
      <c r="CY135" s="182" t="e">
        <f t="shared" si="119"/>
        <v>#REF!</v>
      </c>
      <c r="CZ135" s="109" t="str">
        <f t="shared" si="111"/>
        <v/>
      </c>
      <c r="DA135" s="76" t="str">
        <f t="shared" si="113"/>
        <v/>
      </c>
      <c r="DB135" s="82">
        <v>1</v>
      </c>
      <c r="DC135" s="183" t="str">
        <f t="shared" si="112"/>
        <v/>
      </c>
      <c r="DD135" s="85" t="str">
        <f>IF($CZ135="","",INDEX(#REF!,MATCH($F135,#REF!,0),MATCH(CZ$4,#REF!,0)))</f>
        <v/>
      </c>
      <c r="DE135" s="184" t="str">
        <f t="shared" si="120"/>
        <v/>
      </c>
      <c r="DF135" s="77">
        <v>3</v>
      </c>
      <c r="DG135" s="185" t="str">
        <f t="shared" si="121"/>
        <v/>
      </c>
      <c r="DH135" s="78" t="str">
        <f t="shared" si="122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123"/>
        <v/>
      </c>
      <c r="DK135" s="75">
        <v>1</v>
      </c>
      <c r="DL135" s="181" t="str">
        <f t="shared" si="124"/>
        <v/>
      </c>
      <c r="DM135" s="78" t="str">
        <f t="shared" si="125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126"/>
        <v/>
      </c>
      <c r="DP135" s="75">
        <v>1</v>
      </c>
      <c r="DQ135" s="181" t="str">
        <f t="shared" si="127"/>
        <v/>
      </c>
      <c r="DR135" s="78" t="str">
        <f t="shared" si="128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129"/>
        <v/>
      </c>
      <c r="DU135" s="75">
        <v>1</v>
      </c>
      <c r="DV135" s="154" t="str">
        <f t="shared" si="130"/>
        <v/>
      </c>
      <c r="DW135" s="508"/>
      <c r="DX135" s="812"/>
      <c r="DY135" s="808"/>
      <c r="DZ135" s="808"/>
      <c r="EA135" s="808"/>
      <c r="EB135" s="854"/>
      <c r="EC135" s="791"/>
      <c r="ED135" s="792"/>
      <c r="EE135" s="788"/>
      <c r="EF135" s="788"/>
      <c r="EG135" s="789"/>
      <c r="EH135" s="787"/>
      <c r="EI135" s="788"/>
      <c r="EJ135" s="788"/>
      <c r="EK135" s="788"/>
      <c r="EL135" s="789"/>
      <c r="EM135" s="787"/>
      <c r="EN135" s="788"/>
      <c r="EO135" s="792"/>
      <c r="EP135" s="758" t="s">
        <v>626</v>
      </c>
      <c r="EQ135" s="833" t="s">
        <v>626</v>
      </c>
      <c r="ER135" s="787"/>
      <c r="ES135" s="788"/>
      <c r="ET135" s="788"/>
      <c r="EU135" s="788"/>
      <c r="EV135" s="789"/>
      <c r="EW135" s="787"/>
      <c r="EX135" s="788"/>
      <c r="EY135" s="788"/>
      <c r="EZ135" s="788"/>
      <c r="FA135" s="789"/>
      <c r="FB135" s="787"/>
      <c r="FC135" s="788"/>
      <c r="FD135" s="788"/>
      <c r="FE135" s="788"/>
      <c r="FF135" s="789"/>
      <c r="FG135" s="867"/>
      <c r="FH135" s="749"/>
      <c r="FI135" s="749"/>
      <c r="FJ135" s="809" t="s">
        <v>623</v>
      </c>
      <c r="FK135" s="767" t="s">
        <v>623</v>
      </c>
      <c r="FL135" s="210"/>
      <c r="FM135" s="688"/>
      <c r="FN135" s="688"/>
      <c r="FO135" s="688">
        <v>1</v>
      </c>
      <c r="FP135" s="43"/>
      <c r="FQ135" s="43"/>
    </row>
    <row r="136" spans="1:173" s="13" customFormat="1" ht="22.5" customHeight="1" outlineLevel="1">
      <c r="A136" s="1033">
        <v>129</v>
      </c>
      <c r="B136" s="166"/>
      <c r="C136" s="494"/>
      <c r="D136" s="660" t="s">
        <v>374</v>
      </c>
      <c r="E136" s="991" t="s">
        <v>643</v>
      </c>
      <c r="F136" s="663" t="s">
        <v>358</v>
      </c>
      <c r="G136" s="167"/>
      <c r="H136" s="165"/>
      <c r="I136" s="665">
        <v>2001</v>
      </c>
      <c r="J136" s="167" t="str">
        <f t="shared" si="114"/>
        <v>平13</v>
      </c>
      <c r="K136" s="665">
        <f t="shared" si="145"/>
        <v>19</v>
      </c>
      <c r="L136" s="998">
        <v>313</v>
      </c>
      <c r="M136" s="693" t="s">
        <v>68</v>
      </c>
      <c r="N136" s="68"/>
      <c r="O136" s="168"/>
      <c r="P136" s="168"/>
      <c r="Q136" s="169"/>
      <c r="R136" s="461" t="e">
        <f t="shared" si="131"/>
        <v>#DIV/0!</v>
      </c>
      <c r="S136" s="461" t="e">
        <f t="shared" si="132"/>
        <v>#DIV/0!</v>
      </c>
      <c r="T136" s="462" t="e">
        <f t="shared" si="133"/>
        <v>#DIV/0!</v>
      </c>
      <c r="U136" s="68"/>
      <c r="V136" s="68"/>
      <c r="W136" s="68"/>
      <c r="X136" s="68"/>
      <c r="Y136" s="68"/>
      <c r="Z136" s="79" t="str">
        <f t="shared" si="134"/>
        <v>5: 200㎡以上</v>
      </c>
      <c r="AA136" s="69"/>
      <c r="AB136" s="69" t="str">
        <f t="shared" si="135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136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143"/>
        <v>14</v>
      </c>
      <c r="AZ136" s="68"/>
      <c r="BA136" s="68">
        <f t="shared" si="138"/>
        <v>14</v>
      </c>
      <c r="BB136" s="69" t="e">
        <f>#REF!/10</f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144"/>
        <v/>
      </c>
      <c r="BK136" s="663" t="s">
        <v>68</v>
      </c>
      <c r="BL136" s="663">
        <v>1</v>
      </c>
      <c r="BM136" s="441" t="s">
        <v>3</v>
      </c>
      <c r="BN136" s="441"/>
      <c r="BO136" s="663"/>
      <c r="BP136" s="663"/>
      <c r="BQ136" s="663"/>
      <c r="BR136" s="663"/>
      <c r="BS136" s="663"/>
      <c r="BT136" s="663"/>
      <c r="BU136" s="663"/>
      <c r="BV136" s="663"/>
      <c r="BW136" s="441" t="s">
        <v>0</v>
      </c>
      <c r="BX136" s="695"/>
      <c r="BY136" s="696"/>
      <c r="BZ136" s="500">
        <v>12758100</v>
      </c>
      <c r="CA136" s="192">
        <v>1</v>
      </c>
      <c r="CB136" s="177" t="str">
        <f>IF($F136="","",IFERROR(INDEX(#REF!,MATCH('一覧（改訂後・学校空調は非表示）'!$F60,#REF!,0),MATCH($CA$4,#REF!,0)),""))</f>
        <v/>
      </c>
      <c r="CC136" s="178" t="str">
        <f t="shared" si="141"/>
        <v/>
      </c>
      <c r="CD136" s="176" t="str">
        <f t="shared" ref="CD136:CD201" si="146">IF(BI136="廃止等",BJ136,"")</f>
        <v/>
      </c>
      <c r="CE136" s="179"/>
      <c r="CF136" s="106" t="str">
        <f t="shared" ref="CF136:CF201" si="147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201" si="148">IF(OR(L136="",TYPE(L136)&lt;&gt;1,$CF136=""),"",ROUND(L136*CG136,0))</f>
        <v/>
      </c>
      <c r="CI136" s="75">
        <v>1</v>
      </c>
      <c r="CJ136" s="181" t="str">
        <f t="shared" si="115"/>
        <v/>
      </c>
      <c r="CK136" s="107" t="e">
        <f>IF(OR(L136="",TYPE(L136)&lt;&gt;1),"",IF(OR(BJ136="",INDEX(#REF!,MATCH('一覧（改訂後・学校空調は非表示）'!$N60,#REF!,0),MATCH('一覧（改訂後・学校空調は非表示）'!CK$4,#REF!,0))="",INDEX(#REF!,MATCH('一覧（改訂後・学校空調は非表示）'!$N60,#REF!,0),MATCH('一覧（改訂後・学校空調は非表示）'!CK$4,#REF!,0))+$I136&gt;=BJ136),"",IF(OR(BI136="事後保全対応で更新",BI136="事後保全のみ更新せず"),"",INDEX(#REF!,MATCH('一覧（改訂後・学校空調は非表示）'!$N60,#REF!,0),MATCH('一覧（改訂後・学校空調は非表示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116"/>
        <v>#REF!</v>
      </c>
      <c r="CN136" s="75">
        <v>1</v>
      </c>
      <c r="CO136" s="181" t="e">
        <f t="shared" si="117"/>
        <v>#REF!</v>
      </c>
      <c r="CP136" s="107" t="e">
        <f>IF(OR(L136="",TYPE(L136)&lt;&gt;1),"",IF(OR(BJ136="",INDEX(#REF!,MATCH('一覧（改訂後・学校空調は非表示）'!N60,#REF!,0),MATCH(CP$4,#REF!,0))="",INDEX(#REF!,MATCH('一覧（改訂後・学校空調は非表示）'!N60,#REF!,0),MATCH(CP$4,#REF!,0))+$I136&gt;=BJ136),"",IF(OR(BI136="事後保全対応で更新",BI136="事後保全のみ更新せず"),"",INDEX(#REF!,MATCH('一覧（改訂後・学校空調は非表示）'!$N60,#REF!,0),MATCH('一覧（改訂後・学校空調は非表示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201" si="149">IF(OR(CP136="",L136="",TYPE(L136)&lt;&gt;1),"",ROUND(L136*CQ136,0))</f>
        <v>#REF!</v>
      </c>
      <c r="CS136" s="75">
        <v>1</v>
      </c>
      <c r="CT136" s="181" t="e">
        <f t="shared" si="142"/>
        <v>#REF!</v>
      </c>
      <c r="CU136" s="107" t="e">
        <f>IF(OR(L136="",TYPE(L136)&lt;&gt;1),"",IF(OR(BJ136="",,INDEX(#REF!,MATCH('一覧（改訂後・学校空調は非表示）'!$N60,#REF!,0),MATCH('一覧（改訂後・学校空調は非表示）'!CU$4,#REF!,0))="",INDEX(#REF!,MATCH('一覧（改訂後・学校空調は非表示）'!$N60,#REF!,0),MATCH('一覧（改訂後・学校空調は非表示）'!CU$4,#REF!,0))+I136&gt;=BJ136),"",IF(OR(BI136="事後保全対応で更新",BI136="事後保全のみ更新せず"),"",INDEX(#REF!,MATCH('一覧（改訂後・学校空調は非表示）'!$N60,#REF!,0),MATCH('一覧（改訂後・学校空調は非表示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118"/>
        <v>#REF!</v>
      </c>
      <c r="CX136" s="75">
        <v>1</v>
      </c>
      <c r="CY136" s="182" t="e">
        <f t="shared" si="119"/>
        <v>#REF!</v>
      </c>
      <c r="CZ136" s="109" t="str">
        <f t="shared" ref="CZ136:CZ201" si="150">IF(OR(BI136="更新",BI136="事後保全対応で更新"),IF(AND(BJ136&lt;&gt;"",TYPE(BJ136)=1),BJ136,""),"")</f>
        <v/>
      </c>
      <c r="DA136" s="76" t="str">
        <f t="shared" si="113"/>
        <v/>
      </c>
      <c r="DB136" s="82">
        <v>1</v>
      </c>
      <c r="DC136" s="183" t="str">
        <f t="shared" ref="DC136:DC201" si="151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120"/>
        <v/>
      </c>
      <c r="DF136" s="77">
        <v>3</v>
      </c>
      <c r="DG136" s="185" t="str">
        <f t="shared" si="121"/>
        <v/>
      </c>
      <c r="DH136" s="78" t="str">
        <f t="shared" si="122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123"/>
        <v/>
      </c>
      <c r="DK136" s="75">
        <v>1</v>
      </c>
      <c r="DL136" s="181" t="str">
        <f t="shared" si="124"/>
        <v/>
      </c>
      <c r="DM136" s="78" t="str">
        <f t="shared" si="125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126"/>
        <v/>
      </c>
      <c r="DP136" s="75">
        <v>1</v>
      </c>
      <c r="DQ136" s="181" t="str">
        <f t="shared" si="127"/>
        <v/>
      </c>
      <c r="DR136" s="78" t="str">
        <f t="shared" si="128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129"/>
        <v/>
      </c>
      <c r="DU136" s="75">
        <v>1</v>
      </c>
      <c r="DV136" s="154" t="str">
        <f t="shared" si="130"/>
        <v/>
      </c>
      <c r="DW136" s="508"/>
      <c r="DX136" s="812"/>
      <c r="DY136" s="808"/>
      <c r="DZ136" s="808"/>
      <c r="EA136" s="808"/>
      <c r="EB136" s="854"/>
      <c r="EC136" s="931"/>
      <c r="ED136" s="758" t="s">
        <v>626</v>
      </c>
      <c r="EE136" s="757" t="s">
        <v>626</v>
      </c>
      <c r="EF136" s="788"/>
      <c r="EG136" s="789"/>
      <c r="EH136" s="787"/>
      <c r="EI136" s="788"/>
      <c r="EJ136" s="788"/>
      <c r="EK136" s="788"/>
      <c r="EL136" s="789"/>
      <c r="EM136" s="787"/>
      <c r="EN136" s="788"/>
      <c r="EO136" s="788"/>
      <c r="EP136" s="788"/>
      <c r="EQ136" s="789"/>
      <c r="ER136" s="787"/>
      <c r="ES136" s="788"/>
      <c r="ET136" s="788"/>
      <c r="EU136" s="788"/>
      <c r="EV136" s="790"/>
      <c r="EW136" s="752"/>
      <c r="EX136" s="809" t="s">
        <v>623</v>
      </c>
      <c r="EY136" s="767" t="s">
        <v>623</v>
      </c>
      <c r="EZ136" s="788"/>
      <c r="FA136" s="789"/>
      <c r="FB136" s="787"/>
      <c r="FC136" s="788"/>
      <c r="FD136" s="788"/>
      <c r="FE136" s="788"/>
      <c r="FF136" s="789"/>
      <c r="FG136" s="867"/>
      <c r="FH136" s="788"/>
      <c r="FI136" s="788"/>
      <c r="FJ136" s="788"/>
      <c r="FK136" s="915"/>
      <c r="FL136" s="210"/>
      <c r="FM136" s="688"/>
      <c r="FN136" s="688"/>
      <c r="FO136" s="688">
        <v>1</v>
      </c>
      <c r="FP136" s="43"/>
      <c r="FQ136" s="43"/>
    </row>
    <row r="137" spans="1:173" s="13" customFormat="1" ht="22.5" customHeight="1" outlineLevel="1">
      <c r="A137" s="1033">
        <v>130</v>
      </c>
      <c r="B137" s="166"/>
      <c r="C137" s="494"/>
      <c r="D137" s="660" t="s">
        <v>374</v>
      </c>
      <c r="E137" s="991" t="s">
        <v>266</v>
      </c>
      <c r="F137" s="663" t="s">
        <v>358</v>
      </c>
      <c r="G137" s="167"/>
      <c r="H137" s="165"/>
      <c r="I137" s="662">
        <v>2000</v>
      </c>
      <c r="J137" s="167" t="str">
        <f t="shared" si="114"/>
        <v>平12</v>
      </c>
      <c r="K137" s="665">
        <f t="shared" si="145"/>
        <v>20</v>
      </c>
      <c r="L137" s="998">
        <v>183</v>
      </c>
      <c r="M137" s="693" t="s">
        <v>68</v>
      </c>
      <c r="N137" s="68"/>
      <c r="O137" s="168"/>
      <c r="P137" s="168"/>
      <c r="Q137" s="169"/>
      <c r="R137" s="461" t="e">
        <f t="shared" si="131"/>
        <v>#DIV/0!</v>
      </c>
      <c r="S137" s="461" t="e">
        <f t="shared" si="132"/>
        <v>#DIV/0!</v>
      </c>
      <c r="T137" s="462" t="e">
        <f t="shared" si="133"/>
        <v>#DIV/0!</v>
      </c>
      <c r="U137" s="68"/>
      <c r="V137" s="68"/>
      <c r="W137" s="68"/>
      <c r="X137" s="68"/>
      <c r="Y137" s="68"/>
      <c r="Z137" s="79" t="str">
        <f t="shared" si="134"/>
        <v>6: 100㎡以上</v>
      </c>
      <c r="AA137" s="69"/>
      <c r="AB137" s="69" t="str">
        <f t="shared" si="135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136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143"/>
        <v>15</v>
      </c>
      <c r="AZ137" s="68"/>
      <c r="BA137" s="68">
        <f t="shared" si="138"/>
        <v>15</v>
      </c>
      <c r="BB137" s="69" t="e">
        <f>#REF!/10</f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144"/>
        <v/>
      </c>
      <c r="BK137" s="663" t="s">
        <v>68</v>
      </c>
      <c r="BL137" s="663">
        <v>1</v>
      </c>
      <c r="BM137" s="441" t="s">
        <v>2</v>
      </c>
      <c r="BN137" s="441"/>
      <c r="BO137" s="663"/>
      <c r="BP137" s="663"/>
      <c r="BQ137" s="663"/>
      <c r="BR137" s="663"/>
      <c r="BS137" s="663"/>
      <c r="BT137" s="663"/>
      <c r="BU137" s="663"/>
      <c r="BV137" s="663"/>
      <c r="BW137" s="441" t="s">
        <v>0</v>
      </c>
      <c r="BX137" s="695"/>
      <c r="BY137" s="696"/>
      <c r="BZ137" s="499"/>
      <c r="CA137" s="192">
        <v>1</v>
      </c>
      <c r="CB137" s="177" t="str">
        <f>IF($F137="","",IFERROR(INDEX(#REF!,MATCH('一覧（改訂後・学校空調は非表示）'!$F66,#REF!,0),MATCH($CA$4,#REF!,0)),""))</f>
        <v/>
      </c>
      <c r="CC137" s="178" t="str">
        <f t="shared" si="141"/>
        <v/>
      </c>
      <c r="CD137" s="176" t="str">
        <f t="shared" si="146"/>
        <v/>
      </c>
      <c r="CE137" s="179"/>
      <c r="CF137" s="106" t="str">
        <f t="shared" si="147"/>
        <v/>
      </c>
      <c r="CG137" s="75" t="str">
        <f>IF(OR($CF137="",$F137=""),"",INDEX(#REF!,MATCH($F137,#REF!,0),MATCH(CF$4,#REF!,0)))</f>
        <v/>
      </c>
      <c r="CH137" s="180" t="str">
        <f t="shared" si="148"/>
        <v/>
      </c>
      <c r="CI137" s="75">
        <v>1</v>
      </c>
      <c r="CJ137" s="181" t="str">
        <f t="shared" si="115"/>
        <v/>
      </c>
      <c r="CK137" s="107" t="e">
        <f>IF(OR(L137="",TYPE(L137)&lt;&gt;1),"",IF(OR(BJ137="",INDEX(#REF!,MATCH('一覧（改訂後・学校空調は非表示）'!$N66,#REF!,0),MATCH('一覧（改訂後・学校空調は非表示）'!CK$4,#REF!,0))="",INDEX(#REF!,MATCH('一覧（改訂後・学校空調は非表示）'!$N66,#REF!,0),MATCH('一覧（改訂後・学校空調は非表示）'!CK$4,#REF!,0))+$I137&gt;=BJ137),"",IF(OR(BI137="事後保全対応で更新",BI137="事後保全のみ更新せず"),"",INDEX(#REF!,MATCH('一覧（改訂後・学校空調は非表示）'!$N66,#REF!,0),MATCH('一覧（改訂後・学校空調は非表示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116"/>
        <v>#REF!</v>
      </c>
      <c r="CN137" s="75">
        <v>1</v>
      </c>
      <c r="CO137" s="181" t="e">
        <f t="shared" si="117"/>
        <v>#REF!</v>
      </c>
      <c r="CP137" s="107" t="e">
        <f>IF(OR(L137="",TYPE(L137)&lt;&gt;1),"",IF(OR(BJ137="",INDEX(#REF!,MATCH('一覧（改訂後・学校空調は非表示）'!N66,#REF!,0),MATCH(CP$4,#REF!,0))="",INDEX(#REF!,MATCH('一覧（改訂後・学校空調は非表示）'!N66,#REF!,0),MATCH(CP$4,#REF!,0))+$I137&gt;=BJ137),"",IF(OR(BI137="事後保全対応で更新",BI137="事後保全のみ更新せず"),"",INDEX(#REF!,MATCH('一覧（改訂後・学校空調は非表示）'!$N66,#REF!,0),MATCH('一覧（改訂後・学校空調は非表示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149"/>
        <v>#REF!</v>
      </c>
      <c r="CS137" s="75">
        <v>1</v>
      </c>
      <c r="CT137" s="181" t="e">
        <f t="shared" si="142"/>
        <v>#REF!</v>
      </c>
      <c r="CU137" s="107" t="e">
        <f>IF(OR(L137="",TYPE(L137)&lt;&gt;1),"",IF(OR(BJ137="",,INDEX(#REF!,MATCH('一覧（改訂後・学校空調は非表示）'!$N66,#REF!,0),MATCH('一覧（改訂後・学校空調は非表示）'!CU$4,#REF!,0))="",INDEX(#REF!,MATCH('一覧（改訂後・学校空調は非表示）'!$N66,#REF!,0),MATCH('一覧（改訂後・学校空調は非表示）'!CU$4,#REF!,0))+I137&gt;=BJ137),"",IF(OR(BI137="事後保全対応で更新",BI137="事後保全のみ更新せず"),"",INDEX(#REF!,MATCH('一覧（改訂後・学校空調は非表示）'!$N66,#REF!,0),MATCH('一覧（改訂後・学校空調は非表示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118"/>
        <v>#REF!</v>
      </c>
      <c r="CX137" s="75">
        <v>1</v>
      </c>
      <c r="CY137" s="182" t="e">
        <f t="shared" si="119"/>
        <v>#REF!</v>
      </c>
      <c r="CZ137" s="109" t="str">
        <f t="shared" si="150"/>
        <v/>
      </c>
      <c r="DA137" s="76" t="str">
        <f t="shared" ref="DA137:DA203" si="152">IF(N137="","",N137)</f>
        <v/>
      </c>
      <c r="DB137" s="82">
        <v>1</v>
      </c>
      <c r="DC137" s="183" t="str">
        <f t="shared" si="151"/>
        <v/>
      </c>
      <c r="DD137" s="85" t="str">
        <f>IF($CZ137="","",INDEX(#REF!,MATCH($F137,#REF!,0),MATCH(CZ$4,#REF!,0)))</f>
        <v/>
      </c>
      <c r="DE137" s="184" t="str">
        <f t="shared" si="120"/>
        <v/>
      </c>
      <c r="DF137" s="77">
        <v>3</v>
      </c>
      <c r="DG137" s="185" t="str">
        <f t="shared" si="121"/>
        <v/>
      </c>
      <c r="DH137" s="78" t="str">
        <f t="shared" si="122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123"/>
        <v/>
      </c>
      <c r="DK137" s="75">
        <v>1</v>
      </c>
      <c r="DL137" s="181" t="str">
        <f t="shared" si="124"/>
        <v/>
      </c>
      <c r="DM137" s="78" t="str">
        <f t="shared" si="125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126"/>
        <v/>
      </c>
      <c r="DP137" s="75">
        <v>1</v>
      </c>
      <c r="DQ137" s="181" t="str">
        <f t="shared" si="127"/>
        <v/>
      </c>
      <c r="DR137" s="78" t="str">
        <f t="shared" si="128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129"/>
        <v/>
      </c>
      <c r="DU137" s="75">
        <v>1</v>
      </c>
      <c r="DV137" s="154" t="str">
        <f t="shared" si="130"/>
        <v/>
      </c>
      <c r="DW137" s="508"/>
      <c r="DX137" s="812"/>
      <c r="DY137" s="808"/>
      <c r="DZ137" s="808"/>
      <c r="EA137" s="816"/>
      <c r="EB137" s="854"/>
      <c r="EC137" s="932"/>
      <c r="ED137" s="757" t="s">
        <v>633</v>
      </c>
      <c r="EE137" s="757" t="s">
        <v>633</v>
      </c>
      <c r="EF137" s="788"/>
      <c r="EG137" s="789"/>
      <c r="EH137" s="787"/>
      <c r="EI137" s="788"/>
      <c r="EJ137" s="788"/>
      <c r="EK137" s="788"/>
      <c r="EL137" s="790"/>
      <c r="EM137" s="885" t="s">
        <v>634</v>
      </c>
      <c r="EN137" s="767" t="s">
        <v>634</v>
      </c>
      <c r="EO137" s="835"/>
      <c r="EP137" s="835"/>
      <c r="EQ137" s="804"/>
      <c r="ER137" s="890"/>
      <c r="ES137" s="835"/>
      <c r="ET137" s="835"/>
      <c r="EU137" s="835"/>
      <c r="EV137" s="804"/>
      <c r="EW137" s="902" t="s">
        <v>633</v>
      </c>
      <c r="EX137" s="810" t="s">
        <v>633</v>
      </c>
      <c r="EY137" s="788"/>
      <c r="EZ137" s="788"/>
      <c r="FA137" s="789"/>
      <c r="FB137" s="787"/>
      <c r="FC137" s="788"/>
      <c r="FD137" s="788"/>
      <c r="FE137" s="788"/>
      <c r="FF137" s="789"/>
      <c r="FG137" s="867"/>
      <c r="FH137" s="788"/>
      <c r="FI137" s="788"/>
      <c r="FJ137" s="788"/>
      <c r="FK137" s="915"/>
      <c r="FL137" s="210"/>
      <c r="FM137" s="688"/>
      <c r="FN137" s="688"/>
      <c r="FO137" s="688">
        <v>1</v>
      </c>
      <c r="FP137" s="43"/>
      <c r="FQ137" s="43"/>
    </row>
    <row r="138" spans="1:173" s="13" customFormat="1" ht="22.5" customHeight="1" outlineLevel="1">
      <c r="A138" s="1033">
        <v>131</v>
      </c>
      <c r="B138" s="166"/>
      <c r="C138" s="494"/>
      <c r="D138" s="660" t="s">
        <v>374</v>
      </c>
      <c r="E138" s="991" t="s">
        <v>182</v>
      </c>
      <c r="F138" s="663" t="s">
        <v>358</v>
      </c>
      <c r="G138" s="167"/>
      <c r="H138" s="165"/>
      <c r="I138" s="662">
        <v>1971</v>
      </c>
      <c r="J138" s="167" t="str">
        <f t="shared" ref="J138:J204" si="153">IF(OR(I138="",TYPE(I138)&lt;&gt;1),"",TEXT(DATEVALUE(I138&amp;"/1/1"),"gge"))</f>
        <v>昭46</v>
      </c>
      <c r="K138" s="665">
        <f t="shared" si="145"/>
        <v>49</v>
      </c>
      <c r="L138" s="998">
        <v>1400</v>
      </c>
      <c r="M138" s="693" t="s">
        <v>68</v>
      </c>
      <c r="N138" s="68"/>
      <c r="O138" s="168"/>
      <c r="P138" s="168"/>
      <c r="Q138" s="169"/>
      <c r="R138" s="461" t="e">
        <f t="shared" si="131"/>
        <v>#DIV/0!</v>
      </c>
      <c r="S138" s="461" t="e">
        <f t="shared" si="132"/>
        <v>#DIV/0!</v>
      </c>
      <c r="T138" s="462" t="e">
        <f t="shared" si="133"/>
        <v>#DIV/0!</v>
      </c>
      <c r="U138" s="68"/>
      <c r="V138" s="68"/>
      <c r="W138" s="68"/>
      <c r="X138" s="68"/>
      <c r="Y138" s="68"/>
      <c r="Z138" s="79" t="str">
        <f t="shared" si="134"/>
        <v>3: 1,000㎡以上</v>
      </c>
      <c r="AA138" s="69"/>
      <c r="AB138" s="69" t="str">
        <f t="shared" si="135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136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143"/>
        <v>44</v>
      </c>
      <c r="AZ138" s="68"/>
      <c r="BA138" s="68">
        <f t="shared" si="138"/>
        <v>44</v>
      </c>
      <c r="BB138" s="69" t="e">
        <f>#REF!/10</f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144"/>
        <v/>
      </c>
      <c r="BK138" s="663" t="s">
        <v>68</v>
      </c>
      <c r="BL138" s="663">
        <v>2</v>
      </c>
      <c r="BM138" s="441"/>
      <c r="BN138" s="441"/>
      <c r="BO138" s="663"/>
      <c r="BP138" s="663"/>
      <c r="BQ138" s="663"/>
      <c r="BR138" s="663"/>
      <c r="BS138" s="663"/>
      <c r="BT138" s="663"/>
      <c r="BU138" s="663"/>
      <c r="BV138" s="663"/>
      <c r="BW138" s="441"/>
      <c r="BX138" s="695"/>
      <c r="BY138" s="696"/>
      <c r="BZ138" s="499"/>
      <c r="CA138" s="192">
        <v>1</v>
      </c>
      <c r="CB138" s="177" t="str">
        <f>IF($F138="","",IFERROR(INDEX(#REF!,MATCH('一覧（改訂後・学校空調は非表示）'!$F61,#REF!,0),MATCH($CA$4,#REF!,0)),""))</f>
        <v/>
      </c>
      <c r="CC138" s="178" t="str">
        <f t="shared" si="141"/>
        <v/>
      </c>
      <c r="CD138" s="176" t="str">
        <f t="shared" si="146"/>
        <v/>
      </c>
      <c r="CE138" s="179"/>
      <c r="CF138" s="106" t="str">
        <f t="shared" si="147"/>
        <v/>
      </c>
      <c r="CG138" s="75" t="str">
        <f>IF(OR($CF138="",$F138=""),"",INDEX(#REF!,MATCH($F138,#REF!,0),MATCH(CF$4,#REF!,0)))</f>
        <v/>
      </c>
      <c r="CH138" s="180" t="str">
        <f t="shared" si="148"/>
        <v/>
      </c>
      <c r="CI138" s="75">
        <v>1</v>
      </c>
      <c r="CJ138" s="181" t="str">
        <f t="shared" ref="CJ138:CJ204" si="154">IF(CF138="","",CH138/CI138)</f>
        <v/>
      </c>
      <c r="CK138" s="107" t="e">
        <f>IF(OR(L138="",TYPE(L138)&lt;&gt;1),"",IF(OR(BJ138="",INDEX(#REF!,MATCH('一覧（改訂後・学校空調は非表示）'!$N61,#REF!,0),MATCH('一覧（改訂後・学校空調は非表示）'!CK$4,#REF!,0))="",INDEX(#REF!,MATCH('一覧（改訂後・学校空調は非表示）'!$N61,#REF!,0),MATCH('一覧（改訂後・学校空調は非表示）'!CK$4,#REF!,0))+$I138&gt;=BJ138),"",IF(OR(BI138="事後保全対応で更新",BI138="事後保全のみ更新せず"),"",INDEX(#REF!,MATCH('一覧（改訂後・学校空調は非表示）'!$N61,#REF!,0),MATCH('一覧（改訂後・学校空調は非表示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ref="CM138:CM204" si="155">IF(OR(CK138="",$L138="",TYPE($L138)&lt;&gt;1),"",ROUND($L138*CL138,0))</f>
        <v>#REF!</v>
      </c>
      <c r="CN138" s="75">
        <v>1</v>
      </c>
      <c r="CO138" s="181" t="e">
        <f t="shared" ref="CO138:CO204" si="156">IF(CK138="","",CM138/CN138)</f>
        <v>#REF!</v>
      </c>
      <c r="CP138" s="107" t="e">
        <f>IF(OR(L138="",TYPE(L138)&lt;&gt;1),"",IF(OR(BJ138="",INDEX(#REF!,MATCH('一覧（改訂後・学校空調は非表示）'!N61,#REF!,0),MATCH(CP$4,#REF!,0))="",INDEX(#REF!,MATCH('一覧（改訂後・学校空調は非表示）'!N61,#REF!,0),MATCH(CP$4,#REF!,0))+$I138&gt;=BJ138),"",IF(OR(BI138="事後保全対応で更新",BI138="事後保全のみ更新せず"),"",INDEX(#REF!,MATCH('一覧（改訂後・学校空調は非表示）'!$N61,#REF!,0),MATCH('一覧（改訂後・学校空調は非表示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149"/>
        <v>#REF!</v>
      </c>
      <c r="CS138" s="75">
        <v>1</v>
      </c>
      <c r="CT138" s="181" t="e">
        <f t="shared" si="142"/>
        <v>#REF!</v>
      </c>
      <c r="CU138" s="107" t="e">
        <f>IF(OR(L138="",TYPE(L138)&lt;&gt;1),"",IF(OR(BJ138="",,INDEX(#REF!,MATCH('一覧（改訂後・学校空調は非表示）'!$N61,#REF!,0),MATCH('一覧（改訂後・学校空調は非表示）'!CU$4,#REF!,0))="",INDEX(#REF!,MATCH('一覧（改訂後・学校空調は非表示）'!$N61,#REF!,0),MATCH('一覧（改訂後・学校空調は非表示）'!CU$4,#REF!,0))+I138&gt;=BJ138),"",IF(OR(BI138="事後保全対応で更新",BI138="事後保全のみ更新せず"),"",INDEX(#REF!,MATCH('一覧（改訂後・学校空調は非表示）'!$N61,#REF!,0),MATCH('一覧（改訂後・学校空調は非表示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ref="CW138:CW204" si="157">IF(OR(CU138="",$L138="",TYPE($L138)&lt;&gt;1),"",ROUND($L138*CV138,0))</f>
        <v>#REF!</v>
      </c>
      <c r="CX138" s="75">
        <v>1</v>
      </c>
      <c r="CY138" s="182" t="e">
        <f t="shared" ref="CY138:CY204" si="158">IF($CU138="","",$CW138/$CX138)</f>
        <v>#REF!</v>
      </c>
      <c r="CZ138" s="109" t="str">
        <f t="shared" si="150"/>
        <v/>
      </c>
      <c r="DA138" s="76" t="str">
        <f t="shared" si="152"/>
        <v/>
      </c>
      <c r="DB138" s="82">
        <v>1</v>
      </c>
      <c r="DC138" s="183" t="str">
        <f t="shared" si="151"/>
        <v/>
      </c>
      <c r="DD138" s="85" t="str">
        <f>IF($CZ138="","",INDEX(#REF!,MATCH($F138,#REF!,0),MATCH(CZ$4,#REF!,0)))</f>
        <v/>
      </c>
      <c r="DE138" s="184" t="str">
        <f t="shared" ref="DE138:DE204" si="159">IF(OR(DC138="",TYPE(DC138)&lt;&gt;1),"",ROUND(DC138*DD138,0))</f>
        <v/>
      </c>
      <c r="DF138" s="77">
        <v>3</v>
      </c>
      <c r="DG138" s="185" t="str">
        <f t="shared" ref="DG138:DG204" si="160">IF(DE138="","",DE138/DF138)</f>
        <v/>
      </c>
      <c r="DH138" s="78" t="str">
        <f t="shared" ref="DH138:DH204" si="161">IF(CZ138="","",CZ138+20)</f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ref="DJ138:DJ204" si="162">IF(OR(DH138="",$DC138="",TYPE($DC138)&lt;&gt;1),"",ROUND($DC138*DI138,0))</f>
        <v/>
      </c>
      <c r="DK138" s="75">
        <v>1</v>
      </c>
      <c r="DL138" s="181" t="str">
        <f t="shared" ref="DL138:DL204" si="163">IF(DH138="","",DJ138/DK138)</f>
        <v/>
      </c>
      <c r="DM138" s="78" t="str">
        <f t="shared" ref="DM138:DM204" si="164">IF(CZ138="","",IF(OR(DA138="RC",DA138="SRC",DA138="S"),CZ138+40,""))</f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ref="DO138:DO204" si="165">IF(OR(DM138="",$DC138="",TYPE($DC138)&lt;&gt;1),"",ROUND($DC138*DN138,0))</f>
        <v/>
      </c>
      <c r="DP138" s="75">
        <v>1</v>
      </c>
      <c r="DQ138" s="181" t="str">
        <f t="shared" ref="DQ138:DQ204" si="166">IF($DM138="","",$DO138/$DP138)</f>
        <v/>
      </c>
      <c r="DR138" s="78" t="str">
        <f t="shared" ref="DR138:DR204" si="167">IF(CZ138="","",IF(OR(DA138="RC",DA138="SRC"),CZ138+60,""))</f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ref="DT138:DT204" si="168">IF(OR(DR138="",$DC138="",TYPE($DC138)&lt;&gt;1),"",ROUND($DC138*DS138,0))</f>
        <v/>
      </c>
      <c r="DU138" s="75">
        <v>1</v>
      </c>
      <c r="DV138" s="154" t="str">
        <f t="shared" ref="DV138:DV204" si="169">IF($DR138="","",$DT138/$DU138)</f>
        <v/>
      </c>
      <c r="DW138" s="508"/>
      <c r="DX138" s="812"/>
      <c r="DY138" s="838"/>
      <c r="DZ138" s="808"/>
      <c r="EA138" s="808"/>
      <c r="EB138" s="855"/>
      <c r="EC138" s="802"/>
      <c r="ED138" s="792"/>
      <c r="EE138" s="792"/>
      <c r="EF138" s="792"/>
      <c r="EG138" s="790"/>
      <c r="EH138" s="791"/>
      <c r="EI138" s="779"/>
      <c r="EJ138" s="779"/>
      <c r="EK138" s="779"/>
      <c r="EL138" s="789"/>
      <c r="EM138" s="787"/>
      <c r="EN138" s="788"/>
      <c r="EO138" s="788"/>
      <c r="EP138" s="788"/>
      <c r="EQ138" s="789"/>
      <c r="ER138" s="787"/>
      <c r="ES138" s="788"/>
      <c r="ET138" s="788"/>
      <c r="EU138" s="788"/>
      <c r="EV138" s="789"/>
      <c r="EW138" s="787"/>
      <c r="EX138" s="788"/>
      <c r="EY138" s="788"/>
      <c r="EZ138" s="788"/>
      <c r="FA138" s="790"/>
      <c r="FB138" s="791"/>
      <c r="FC138" s="792"/>
      <c r="FD138" s="788"/>
      <c r="FE138" s="788"/>
      <c r="FF138" s="933"/>
      <c r="FG138" s="934"/>
      <c r="FH138" s="838"/>
      <c r="FI138" s="788"/>
      <c r="FJ138" s="788"/>
      <c r="FK138" s="915"/>
      <c r="FL138" s="210"/>
      <c r="FM138" s="688">
        <v>1</v>
      </c>
      <c r="FN138" s="688">
        <v>1</v>
      </c>
      <c r="FO138" s="688">
        <v>1</v>
      </c>
      <c r="FP138" s="43"/>
      <c r="FQ138" s="43"/>
    </row>
    <row r="139" spans="1:173" s="13" customFormat="1" ht="22.5" customHeight="1" outlineLevel="1">
      <c r="A139" s="1033">
        <v>132</v>
      </c>
      <c r="B139" s="166"/>
      <c r="C139" s="494"/>
      <c r="D139" s="660" t="s">
        <v>374</v>
      </c>
      <c r="E139" s="991" t="s">
        <v>184</v>
      </c>
      <c r="F139" s="663" t="s">
        <v>358</v>
      </c>
      <c r="G139" s="167"/>
      <c r="H139" s="165"/>
      <c r="I139" s="662">
        <v>1974</v>
      </c>
      <c r="J139" s="167" t="str">
        <f t="shared" si="153"/>
        <v>昭49</v>
      </c>
      <c r="K139" s="665">
        <f t="shared" si="145"/>
        <v>46</v>
      </c>
      <c r="L139" s="998">
        <v>601</v>
      </c>
      <c r="M139" s="693" t="s">
        <v>70</v>
      </c>
      <c r="N139" s="68"/>
      <c r="O139" s="168"/>
      <c r="P139" s="168"/>
      <c r="Q139" s="169"/>
      <c r="R139" s="461" t="e">
        <f t="shared" ref="R139:R205" si="170">IF(OR(TYPE(L139)&lt;&gt;1,L139=""),"",IF(L139=0,0,ROUND(L139/(O139+P139)*1.1,0)))</f>
        <v>#DIV/0!</v>
      </c>
      <c r="S139" s="461" t="e">
        <f t="shared" ref="S139:S205" si="171">IF(OR(TYPE(L139)&lt;&gt;1,L139=""),"",IF(L139=0,0,ROUND((L139/(O139+P139))^0.5*1.1*4*(4*O139+1)*0.7,0)))</f>
        <v>#DIV/0!</v>
      </c>
      <c r="T139" s="462" t="e">
        <f t="shared" ref="T139:T205" si="172">IF(OR(TYPE(L139)&lt;&gt;1,L139=""),"",IF(L139=0,0,ROUND((L139/(O139+P139))^0.5*1.1*4*(4*O139+1)*0.3,0)))</f>
        <v>#DIV/0!</v>
      </c>
      <c r="U139" s="68"/>
      <c r="V139" s="68"/>
      <c r="W139" s="68"/>
      <c r="X139" s="68"/>
      <c r="Y139" s="68"/>
      <c r="Z139" s="79" t="str">
        <f t="shared" ref="Z139:Z205" si="173">IF(OR(L139="",TYPE(L139)&lt;&gt;1),"",IF(L139&gt;=5000,"1: 5,000㎡以上",IF(L139&gt;=3000,"2: 3,000㎡以上",IF(L139&gt;=1000,"3: 1,000㎡以上",IF(L139&gt;=500,"4: 500㎡以上",IF(L139&gt;=200,"5: 200㎡以上",IF(L139&gt;=100,"6: 100㎡以上",IF(L139&gt;=0,"7: 100㎡未満",""))))))))</f>
        <v>4: 500㎡以上</v>
      </c>
      <c r="AA139" s="69"/>
      <c r="AB139" s="69" t="str">
        <f t="shared" ref="AB139:AB205" si="174">IF(AA139="","",AA139-I139)</f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ref="AN139:AN205" si="175">IF(OR(AM139="",AY139=""),"",IF(OR(AM139="80年以上",AM139="躯体補修の上80年以上"),80-AY139,IF(OR(AM139="60年以上80年未満",AM139="躯体補修の上60年未満"),IF(TYPE(AK139)=1,AK139-AY139,80-AY139),IF(OR(AM139="60年未満",AM139="60年"),60-AY139,IF(AM139="40年",40-AY139,"")))))</f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ref="AY139:AY149" si="176">IF(AND(TYPE(B$4)=1,B$4&lt;&gt;"",TYPE(I139)=1,I139&lt;&gt;""),B$4-I139,"")</f>
        <v>41</v>
      </c>
      <c r="AZ139" s="68"/>
      <c r="BA139" s="68">
        <f t="shared" ref="BA139:BA205" si="177">IF(AY139="","",AY139+AZ139)</f>
        <v>41</v>
      </c>
      <c r="BB139" s="69" t="e">
        <f>#REF!/10</f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ref="BJ139:BJ149" si="178">IF(OR(B$4="",AN139=""),"",AN139+B$4)</f>
        <v/>
      </c>
      <c r="BK139" s="663" t="s">
        <v>70</v>
      </c>
      <c r="BL139" s="661">
        <v>1</v>
      </c>
      <c r="BM139" s="441"/>
      <c r="BN139" s="441"/>
      <c r="BO139" s="663"/>
      <c r="BP139" s="663"/>
      <c r="BQ139" s="663"/>
      <c r="BR139" s="663"/>
      <c r="BS139" s="663"/>
      <c r="BT139" s="663"/>
      <c r="BU139" s="663"/>
      <c r="BV139" s="663"/>
      <c r="BW139" s="441"/>
      <c r="BX139" s="695"/>
      <c r="BY139" s="696"/>
      <c r="BZ139" s="499"/>
      <c r="CA139" s="192">
        <v>1</v>
      </c>
      <c r="CB139" s="177" t="str">
        <f>IF($F139="","",IFERROR(INDEX(#REF!,MATCH('一覧（改訂後・学校空調は非表示）'!$F62,#REF!,0),MATCH($CA$4,#REF!,0)),""))</f>
        <v/>
      </c>
      <c r="CC139" s="178" t="str">
        <f t="shared" si="141"/>
        <v/>
      </c>
      <c r="CD139" s="176" t="str">
        <f t="shared" si="146"/>
        <v/>
      </c>
      <c r="CE139" s="179"/>
      <c r="CF139" s="106" t="str">
        <f t="shared" si="147"/>
        <v/>
      </c>
      <c r="CG139" s="75" t="str">
        <f>IF(OR($CF139="",$F139=""),"",INDEX(#REF!,MATCH($F139,#REF!,0),MATCH(CF$4,#REF!,0)))</f>
        <v/>
      </c>
      <c r="CH139" s="180" t="str">
        <f t="shared" si="148"/>
        <v/>
      </c>
      <c r="CI139" s="75">
        <v>1</v>
      </c>
      <c r="CJ139" s="181" t="str">
        <f t="shared" si="154"/>
        <v/>
      </c>
      <c r="CK139" s="107" t="e">
        <f>IF(OR(L139="",TYPE(L139)&lt;&gt;1),"",IF(OR(BJ139="",INDEX(#REF!,MATCH('一覧（改訂後・学校空調は非表示）'!$N62,#REF!,0),MATCH('一覧（改訂後・学校空調は非表示）'!CK$4,#REF!,0))="",INDEX(#REF!,MATCH('一覧（改訂後・学校空調は非表示）'!$N62,#REF!,0),MATCH('一覧（改訂後・学校空調は非表示）'!CK$4,#REF!,0))+$I139&gt;=BJ139),"",IF(OR(BI139="事後保全対応で更新",BI139="事後保全のみ更新せず"),"",INDEX(#REF!,MATCH('一覧（改訂後・学校空調は非表示）'!$N62,#REF!,0),MATCH('一覧（改訂後・学校空調は非表示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155"/>
        <v>#REF!</v>
      </c>
      <c r="CN139" s="75">
        <v>1</v>
      </c>
      <c r="CO139" s="181" t="e">
        <f t="shared" si="156"/>
        <v>#REF!</v>
      </c>
      <c r="CP139" s="107" t="e">
        <f>IF(OR(L139="",TYPE(L139)&lt;&gt;1),"",IF(OR(BJ139="",INDEX(#REF!,MATCH('一覧（改訂後・学校空調は非表示）'!N62,#REF!,0),MATCH(CP$4,#REF!,0))="",INDEX(#REF!,MATCH('一覧（改訂後・学校空調は非表示）'!N62,#REF!,0),MATCH(CP$4,#REF!,0))+$I139&gt;=BJ139),"",IF(OR(BI139="事後保全対応で更新",BI139="事後保全のみ更新せず"),"",INDEX(#REF!,MATCH('一覧（改訂後・学校空調は非表示）'!$N62,#REF!,0),MATCH('一覧（改訂後・学校空調は非表示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149"/>
        <v>#REF!</v>
      </c>
      <c r="CS139" s="75">
        <v>1</v>
      </c>
      <c r="CT139" s="181" t="e">
        <f t="shared" si="142"/>
        <v>#REF!</v>
      </c>
      <c r="CU139" s="107" t="e">
        <f>IF(OR(L139="",TYPE(L139)&lt;&gt;1),"",IF(OR(BJ139="",,INDEX(#REF!,MATCH('一覧（改訂後・学校空調は非表示）'!$N62,#REF!,0),MATCH('一覧（改訂後・学校空調は非表示）'!CU$4,#REF!,0))="",INDEX(#REF!,MATCH('一覧（改訂後・学校空調は非表示）'!$N62,#REF!,0),MATCH('一覧（改訂後・学校空調は非表示）'!CU$4,#REF!,0))+I139&gt;=BJ139),"",IF(OR(BI139="事後保全対応で更新",BI139="事後保全のみ更新せず"),"",INDEX(#REF!,MATCH('一覧（改訂後・学校空調は非表示）'!$N62,#REF!,0),MATCH('一覧（改訂後・学校空調は非表示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157"/>
        <v>#REF!</v>
      </c>
      <c r="CX139" s="75">
        <v>1</v>
      </c>
      <c r="CY139" s="182" t="e">
        <f t="shared" si="158"/>
        <v>#REF!</v>
      </c>
      <c r="CZ139" s="109" t="str">
        <f t="shared" si="150"/>
        <v/>
      </c>
      <c r="DA139" s="76" t="str">
        <f t="shared" si="152"/>
        <v/>
      </c>
      <c r="DB139" s="82">
        <v>1</v>
      </c>
      <c r="DC139" s="183" t="str">
        <f t="shared" si="151"/>
        <v/>
      </c>
      <c r="DD139" s="85" t="str">
        <f>IF($CZ139="","",INDEX(#REF!,MATCH($F139,#REF!,0),MATCH(CZ$4,#REF!,0)))</f>
        <v/>
      </c>
      <c r="DE139" s="184" t="str">
        <f t="shared" si="159"/>
        <v/>
      </c>
      <c r="DF139" s="77">
        <v>3</v>
      </c>
      <c r="DG139" s="185" t="str">
        <f t="shared" si="160"/>
        <v/>
      </c>
      <c r="DH139" s="78" t="str">
        <f t="shared" si="161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162"/>
        <v/>
      </c>
      <c r="DK139" s="75">
        <v>1</v>
      </c>
      <c r="DL139" s="181" t="str">
        <f t="shared" si="163"/>
        <v/>
      </c>
      <c r="DM139" s="78" t="str">
        <f t="shared" si="164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165"/>
        <v/>
      </c>
      <c r="DP139" s="75">
        <v>1</v>
      </c>
      <c r="DQ139" s="181" t="str">
        <f t="shared" si="166"/>
        <v/>
      </c>
      <c r="DR139" s="78" t="str">
        <f t="shared" si="167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168"/>
        <v/>
      </c>
      <c r="DU139" s="75">
        <v>1</v>
      </c>
      <c r="DV139" s="154" t="str">
        <f t="shared" si="169"/>
        <v/>
      </c>
      <c r="DW139" s="508"/>
      <c r="DX139" s="812"/>
      <c r="DY139" s="808"/>
      <c r="DZ139" s="808"/>
      <c r="EA139" s="808"/>
      <c r="EB139" s="855"/>
      <c r="EC139" s="802"/>
      <c r="ED139" s="792"/>
      <c r="EE139" s="792"/>
      <c r="EF139" s="792"/>
      <c r="EG139" s="790"/>
      <c r="EH139" s="791"/>
      <c r="EI139" s="779"/>
      <c r="EJ139" s="779"/>
      <c r="EK139" s="779"/>
      <c r="EL139" s="789"/>
      <c r="EM139" s="787"/>
      <c r="EN139" s="788"/>
      <c r="EO139" s="788"/>
      <c r="EP139" s="788"/>
      <c r="EQ139" s="789"/>
      <c r="ER139" s="787"/>
      <c r="ES139" s="788"/>
      <c r="ET139" s="788"/>
      <c r="EU139" s="788"/>
      <c r="EV139" s="789"/>
      <c r="EW139" s="787"/>
      <c r="EX139" s="788"/>
      <c r="EY139" s="788"/>
      <c r="EZ139" s="788"/>
      <c r="FA139" s="790"/>
      <c r="FB139" s="791"/>
      <c r="FC139" s="792"/>
      <c r="FD139" s="788"/>
      <c r="FE139" s="792"/>
      <c r="FF139" s="933"/>
      <c r="FG139" s="934"/>
      <c r="FH139" s="838"/>
      <c r="FI139" s="788"/>
      <c r="FJ139" s="788"/>
      <c r="FK139" s="915"/>
      <c r="FL139" s="210"/>
      <c r="FM139" s="688"/>
      <c r="FN139" s="688"/>
      <c r="FO139" s="688">
        <v>1</v>
      </c>
      <c r="FP139" s="43"/>
      <c r="FQ139" s="43"/>
    </row>
    <row r="140" spans="1:173" s="13" customFormat="1" ht="22.5" customHeight="1" outlineLevel="1">
      <c r="A140" s="1033">
        <v>133</v>
      </c>
      <c r="B140" s="166"/>
      <c r="C140" s="494"/>
      <c r="D140" s="660" t="s">
        <v>374</v>
      </c>
      <c r="E140" s="991" t="s">
        <v>183</v>
      </c>
      <c r="F140" s="663" t="s">
        <v>358</v>
      </c>
      <c r="G140" s="167"/>
      <c r="H140" s="165"/>
      <c r="I140" s="662">
        <v>2011</v>
      </c>
      <c r="J140" s="167" t="str">
        <f t="shared" si="153"/>
        <v>平23</v>
      </c>
      <c r="K140" s="665">
        <f t="shared" si="145"/>
        <v>9</v>
      </c>
      <c r="L140" s="998">
        <v>607</v>
      </c>
      <c r="M140" s="693" t="s">
        <v>70</v>
      </c>
      <c r="N140" s="68"/>
      <c r="O140" s="168"/>
      <c r="P140" s="168"/>
      <c r="Q140" s="169"/>
      <c r="R140" s="461" t="e">
        <f t="shared" si="170"/>
        <v>#DIV/0!</v>
      </c>
      <c r="S140" s="461" t="e">
        <f t="shared" si="171"/>
        <v>#DIV/0!</v>
      </c>
      <c r="T140" s="462" t="e">
        <f t="shared" si="172"/>
        <v>#DIV/0!</v>
      </c>
      <c r="U140" s="68"/>
      <c r="V140" s="68"/>
      <c r="W140" s="68"/>
      <c r="X140" s="68"/>
      <c r="Y140" s="68"/>
      <c r="Z140" s="79" t="str">
        <f t="shared" si="173"/>
        <v>4: 500㎡以上</v>
      </c>
      <c r="AA140" s="69"/>
      <c r="AB140" s="69" t="str">
        <f t="shared" si="174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175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176"/>
        <v>4</v>
      </c>
      <c r="AZ140" s="68"/>
      <c r="BA140" s="68">
        <f t="shared" si="177"/>
        <v>4</v>
      </c>
      <c r="BB140" s="69" t="e">
        <f>#REF!/10</f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178"/>
        <v/>
      </c>
      <c r="BK140" s="663" t="s">
        <v>70</v>
      </c>
      <c r="BL140" s="663">
        <v>1</v>
      </c>
      <c r="BM140" s="441"/>
      <c r="BN140" s="441"/>
      <c r="BO140" s="663"/>
      <c r="BP140" s="663"/>
      <c r="BQ140" s="663"/>
      <c r="BR140" s="663"/>
      <c r="BS140" s="663"/>
      <c r="BT140" s="663"/>
      <c r="BU140" s="663"/>
      <c r="BV140" s="663"/>
      <c r="BW140" s="441"/>
      <c r="BX140" s="695"/>
      <c r="BY140" s="696"/>
      <c r="BZ140" s="499"/>
      <c r="CA140" s="192">
        <v>1</v>
      </c>
      <c r="CB140" s="177" t="str">
        <f>IF($F140="","",IFERROR(INDEX(#REF!,MATCH('一覧（改訂後・学校空調は非表示）'!$F67,#REF!,0),MATCH($CA$4,#REF!,0)),""))</f>
        <v/>
      </c>
      <c r="CC140" s="178" t="str">
        <f t="shared" si="141"/>
        <v/>
      </c>
      <c r="CD140" s="176" t="str">
        <f t="shared" si="146"/>
        <v/>
      </c>
      <c r="CE140" s="179"/>
      <c r="CF140" s="106" t="str">
        <f t="shared" si="147"/>
        <v/>
      </c>
      <c r="CG140" s="75" t="str">
        <f>IF(OR($CF140="",$F140=""),"",INDEX(#REF!,MATCH($F140,#REF!,0),MATCH(CF$4,#REF!,0)))</f>
        <v/>
      </c>
      <c r="CH140" s="180" t="str">
        <f t="shared" si="148"/>
        <v/>
      </c>
      <c r="CI140" s="75">
        <v>1</v>
      </c>
      <c r="CJ140" s="181" t="str">
        <f t="shared" si="154"/>
        <v/>
      </c>
      <c r="CK140" s="107" t="e">
        <f>IF(OR(L140="",TYPE(L140)&lt;&gt;1),"",IF(OR(BJ140="",INDEX(#REF!,MATCH('一覧（改訂後・学校空調は非表示）'!$N67,#REF!,0),MATCH('一覧（改訂後・学校空調は非表示）'!CK$4,#REF!,0))="",INDEX(#REF!,MATCH('一覧（改訂後・学校空調は非表示）'!$N67,#REF!,0),MATCH('一覧（改訂後・学校空調は非表示）'!CK$4,#REF!,0))+$I140&gt;=BJ140),"",IF(OR(BI140="事後保全対応で更新",BI140="事後保全のみ更新せず"),"",INDEX(#REF!,MATCH('一覧（改訂後・学校空調は非表示）'!$N67,#REF!,0),MATCH('一覧（改訂後・学校空調は非表示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155"/>
        <v>#REF!</v>
      </c>
      <c r="CN140" s="75">
        <v>1</v>
      </c>
      <c r="CO140" s="181" t="e">
        <f t="shared" si="156"/>
        <v>#REF!</v>
      </c>
      <c r="CP140" s="107" t="e">
        <f>IF(OR(L140="",TYPE(L140)&lt;&gt;1),"",IF(OR(BJ140="",INDEX(#REF!,MATCH('一覧（改訂後・学校空調は非表示）'!N67,#REF!,0),MATCH(CP$4,#REF!,0))="",INDEX(#REF!,MATCH('一覧（改訂後・学校空調は非表示）'!N67,#REF!,0),MATCH(CP$4,#REF!,0))+$I140&gt;=BJ140),"",IF(OR(BI140="事後保全対応で更新",BI140="事後保全のみ更新せず"),"",INDEX(#REF!,MATCH('一覧（改訂後・学校空調は非表示）'!$N67,#REF!,0),MATCH('一覧（改訂後・学校空調は非表示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149"/>
        <v>#REF!</v>
      </c>
      <c r="CS140" s="75">
        <v>1</v>
      </c>
      <c r="CT140" s="181" t="e">
        <f t="shared" si="142"/>
        <v>#REF!</v>
      </c>
      <c r="CU140" s="107" t="e">
        <f>IF(OR(L140="",TYPE(L140)&lt;&gt;1),"",IF(OR(BJ140="",,INDEX(#REF!,MATCH('一覧（改訂後・学校空調は非表示）'!$N67,#REF!,0),MATCH('一覧（改訂後・学校空調は非表示）'!CU$4,#REF!,0))="",INDEX(#REF!,MATCH('一覧（改訂後・学校空調は非表示）'!$N67,#REF!,0),MATCH('一覧（改訂後・学校空調は非表示）'!CU$4,#REF!,0))+I140&gt;=BJ140),"",IF(OR(BI140="事後保全対応で更新",BI140="事後保全のみ更新せず"),"",INDEX(#REF!,MATCH('一覧（改訂後・学校空調は非表示）'!$N67,#REF!,0),MATCH('一覧（改訂後・学校空調は非表示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157"/>
        <v>#REF!</v>
      </c>
      <c r="CX140" s="75">
        <v>1</v>
      </c>
      <c r="CY140" s="182" t="e">
        <f t="shared" si="158"/>
        <v>#REF!</v>
      </c>
      <c r="CZ140" s="109" t="str">
        <f t="shared" si="150"/>
        <v/>
      </c>
      <c r="DA140" s="76" t="str">
        <f t="shared" si="152"/>
        <v/>
      </c>
      <c r="DB140" s="82">
        <v>1</v>
      </c>
      <c r="DC140" s="183" t="str">
        <f t="shared" si="151"/>
        <v/>
      </c>
      <c r="DD140" s="85" t="str">
        <f>IF($CZ140="","",INDEX(#REF!,MATCH($F140,#REF!,0),MATCH(CZ$4,#REF!,0)))</f>
        <v/>
      </c>
      <c r="DE140" s="184" t="str">
        <f t="shared" si="159"/>
        <v/>
      </c>
      <c r="DF140" s="77">
        <v>3</v>
      </c>
      <c r="DG140" s="185" t="str">
        <f t="shared" si="160"/>
        <v/>
      </c>
      <c r="DH140" s="78" t="str">
        <f t="shared" si="161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162"/>
        <v/>
      </c>
      <c r="DK140" s="75">
        <v>1</v>
      </c>
      <c r="DL140" s="181" t="str">
        <f t="shared" si="163"/>
        <v/>
      </c>
      <c r="DM140" s="78" t="str">
        <f t="shared" si="164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165"/>
        <v/>
      </c>
      <c r="DP140" s="75">
        <v>1</v>
      </c>
      <c r="DQ140" s="181" t="str">
        <f t="shared" si="166"/>
        <v/>
      </c>
      <c r="DR140" s="78" t="str">
        <f t="shared" si="167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168"/>
        <v/>
      </c>
      <c r="DU140" s="75">
        <v>1</v>
      </c>
      <c r="DV140" s="154" t="str">
        <f t="shared" si="169"/>
        <v/>
      </c>
      <c r="DW140" s="508"/>
      <c r="DX140" s="812"/>
      <c r="DY140" s="808"/>
      <c r="DZ140" s="808"/>
      <c r="EA140" s="808"/>
      <c r="EB140" s="855"/>
      <c r="EC140" s="802"/>
      <c r="ED140" s="792"/>
      <c r="EE140" s="792"/>
      <c r="EF140" s="792"/>
      <c r="EG140" s="790"/>
      <c r="EH140" s="791"/>
      <c r="EI140" s="779"/>
      <c r="EJ140" s="779"/>
      <c r="EK140" s="779"/>
      <c r="EL140" s="789"/>
      <c r="EM140" s="787"/>
      <c r="EN140" s="788"/>
      <c r="EO140" s="788"/>
      <c r="EP140" s="788"/>
      <c r="EQ140" s="789"/>
      <c r="ER140" s="787"/>
      <c r="ES140" s="788"/>
      <c r="ET140" s="788"/>
      <c r="EU140" s="788"/>
      <c r="EV140" s="789"/>
      <c r="EW140" s="787"/>
      <c r="EX140" s="788"/>
      <c r="EY140" s="788"/>
      <c r="EZ140" s="788"/>
      <c r="FA140" s="790"/>
      <c r="FB140" s="791"/>
      <c r="FC140" s="792"/>
      <c r="FD140" s="788"/>
      <c r="FE140" s="788"/>
      <c r="FF140" s="933"/>
      <c r="FG140" s="934"/>
      <c r="FH140" s="838"/>
      <c r="FI140" s="788"/>
      <c r="FJ140" s="788"/>
      <c r="FK140" s="915"/>
      <c r="FL140" s="210"/>
      <c r="FM140" s="688"/>
      <c r="FN140" s="688"/>
      <c r="FO140" s="688">
        <v>1</v>
      </c>
      <c r="FP140" s="43"/>
      <c r="FQ140" s="43"/>
    </row>
    <row r="141" spans="1:173" s="13" customFormat="1" ht="22.5" customHeight="1" outlineLevel="1">
      <c r="A141" s="1033">
        <v>134</v>
      </c>
      <c r="B141" s="166"/>
      <c r="C141" s="494"/>
      <c r="D141" s="660" t="s">
        <v>374</v>
      </c>
      <c r="E141" s="991" t="s">
        <v>185</v>
      </c>
      <c r="F141" s="663" t="s">
        <v>358</v>
      </c>
      <c r="G141" s="167"/>
      <c r="H141" s="165"/>
      <c r="I141" s="662">
        <v>1965</v>
      </c>
      <c r="J141" s="167" t="str">
        <f t="shared" si="153"/>
        <v>昭40</v>
      </c>
      <c r="K141" s="665">
        <f t="shared" si="145"/>
        <v>55</v>
      </c>
      <c r="L141" s="995" t="s">
        <v>601</v>
      </c>
      <c r="M141" s="703" t="s">
        <v>601</v>
      </c>
      <c r="N141" s="68"/>
      <c r="O141" s="168"/>
      <c r="P141" s="168"/>
      <c r="Q141" s="169"/>
      <c r="R141" s="461" t="str">
        <f t="shared" si="170"/>
        <v/>
      </c>
      <c r="S141" s="461" t="str">
        <f t="shared" si="171"/>
        <v/>
      </c>
      <c r="T141" s="462" t="str">
        <f t="shared" si="172"/>
        <v/>
      </c>
      <c r="U141" s="68"/>
      <c r="V141" s="68"/>
      <c r="W141" s="68"/>
      <c r="X141" s="68"/>
      <c r="Y141" s="68"/>
      <c r="Z141" s="79" t="str">
        <f t="shared" si="173"/>
        <v/>
      </c>
      <c r="AA141" s="69"/>
      <c r="AB141" s="69" t="str">
        <f t="shared" si="174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175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176"/>
        <v>50</v>
      </c>
      <c r="AZ141" s="68"/>
      <c r="BA141" s="68">
        <f t="shared" si="177"/>
        <v>50</v>
      </c>
      <c r="BB141" s="69" t="e">
        <f>#REF!/10</f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178"/>
        <v/>
      </c>
      <c r="BK141" s="704" t="s">
        <v>601</v>
      </c>
      <c r="BL141" s="703" t="s">
        <v>601</v>
      </c>
      <c r="BM141" s="441"/>
      <c r="BN141" s="441"/>
      <c r="BO141" s="663"/>
      <c r="BP141" s="663"/>
      <c r="BQ141" s="663"/>
      <c r="BR141" s="663"/>
      <c r="BS141" s="663"/>
      <c r="BT141" s="663"/>
      <c r="BU141" s="663"/>
      <c r="BV141" s="663"/>
      <c r="BW141" s="441"/>
      <c r="BX141" s="695"/>
      <c r="BY141" s="696"/>
      <c r="BZ141" s="499"/>
      <c r="CA141" s="192">
        <v>1</v>
      </c>
      <c r="CB141" s="177" t="str">
        <f>IF($F141="","",IFERROR(INDEX(#REF!,MATCH('一覧（改訂後・学校空調は非表示）'!$F12,#REF!,0),MATCH($CA$4,#REF!,0)),""))</f>
        <v/>
      </c>
      <c r="CC141" s="178" t="str">
        <f t="shared" si="141"/>
        <v/>
      </c>
      <c r="CD141" s="176" t="str">
        <f t="shared" si="146"/>
        <v/>
      </c>
      <c r="CE141" s="179"/>
      <c r="CF141" s="106" t="str">
        <f t="shared" si="147"/>
        <v/>
      </c>
      <c r="CG141" s="75" t="str">
        <f>IF(OR($CF141="",$F141=""),"",INDEX(#REF!,MATCH($F141,#REF!,0),MATCH(CF$4,#REF!,0)))</f>
        <v/>
      </c>
      <c r="CH141" s="180" t="str">
        <f t="shared" si="148"/>
        <v/>
      </c>
      <c r="CI141" s="75">
        <v>1</v>
      </c>
      <c r="CJ141" s="181" t="str">
        <f t="shared" si="154"/>
        <v/>
      </c>
      <c r="CK141" s="107" t="str">
        <f>IF(OR(L141="",TYPE(L141)&lt;&gt;1),"",IF(OR(BJ141="",INDEX(#REF!,MATCH('一覧（改訂後・学校空調は非表示）'!$N12,#REF!,0),MATCH('一覧（改訂後・学校空調は非表示）'!CK$4,#REF!,0))="",INDEX(#REF!,MATCH('一覧（改訂後・学校空調は非表示）'!$N12,#REF!,0),MATCH('一覧（改訂後・学校空調は非表示）'!CK$4,#REF!,0))+$I141&gt;=BJ141),"",IF(OR(BI141="事後保全対応で更新",BI141="事後保全のみ更新せず"),"",INDEX(#REF!,MATCH('一覧（改訂後・学校空調は非表示）'!$N12,#REF!,0),MATCH('一覧（改訂後・学校空調は非表示）'!CK$4,#REF!,0))+$I141)))</f>
        <v/>
      </c>
      <c r="CL141" s="75" t="str">
        <f>IF(OR(CK141="",$F141=""),"",IF(AND(CK141&lt;&gt;"",$CF141=CK141),INDEX(#REF!,MATCH($F141,#REF!,0),MATCH(CK$4,#REF!,0))+35,INDEX(#REF!,MATCH($F141,#REF!,0),MATCH(CK$4,#REF!,0))))</f>
        <v/>
      </c>
      <c r="CM141" s="180" t="str">
        <f t="shared" si="155"/>
        <v/>
      </c>
      <c r="CN141" s="75">
        <v>1</v>
      </c>
      <c r="CO141" s="181" t="str">
        <f t="shared" si="156"/>
        <v/>
      </c>
      <c r="CP141" s="107" t="str">
        <f>IF(OR(L141="",TYPE(L141)&lt;&gt;1),"",IF(OR(BJ141="",INDEX(#REF!,MATCH('一覧（改訂後・学校空調は非表示）'!N12,#REF!,0),MATCH(CP$4,#REF!,0))="",INDEX(#REF!,MATCH('一覧（改訂後・学校空調は非表示）'!N12,#REF!,0),MATCH(CP$4,#REF!,0))+$I141&gt;=BJ141),"",IF(OR(BI141="事後保全対応で更新",BI141="事後保全のみ更新せず"),"",INDEX(#REF!,MATCH('一覧（改訂後・学校空調は非表示）'!$N12,#REF!,0),MATCH('一覧（改訂後・学校空調は非表示）'!CP$4,#REF!,0))+$I141)))</f>
        <v/>
      </c>
      <c r="CQ141" s="75" t="str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/>
      </c>
      <c r="CR141" s="180" t="str">
        <f t="shared" si="149"/>
        <v/>
      </c>
      <c r="CS141" s="75">
        <v>1</v>
      </c>
      <c r="CT141" s="181" t="str">
        <f t="shared" si="142"/>
        <v/>
      </c>
      <c r="CU141" s="107" t="str">
        <f>IF(OR(L141="",TYPE(L141)&lt;&gt;1),"",IF(OR(BJ141="",,INDEX(#REF!,MATCH('一覧（改訂後・学校空調は非表示）'!$N12,#REF!,0),MATCH('一覧（改訂後・学校空調は非表示）'!CU$4,#REF!,0))="",INDEX(#REF!,MATCH('一覧（改訂後・学校空調は非表示）'!$N12,#REF!,0),MATCH('一覧（改訂後・学校空調は非表示）'!CU$4,#REF!,0))+I141&gt;=BJ141),"",IF(OR(BI141="事後保全対応で更新",BI141="事後保全のみ更新せず"),"",INDEX(#REF!,MATCH('一覧（改訂後・学校空調は非表示）'!$N12,#REF!,0),MATCH('一覧（改訂後・学校空調は非表示）'!CU$4,#REF!,0))+I141)))</f>
        <v/>
      </c>
      <c r="CV141" s="75" t="str">
        <f>IF(OR(CU141="",$F141=""),"",IF(AND(CU141&lt;&gt;"",$CF141=CU141),INDEX(#REF!,MATCH($F141,#REF!,0),MATCH(CF$4,#REF!,0))+35,INDEX(#REF!,MATCH($F141,#REF!,0),MATCH(CU$4,#REF!,0))))</f>
        <v/>
      </c>
      <c r="CW141" s="180" t="str">
        <f t="shared" si="157"/>
        <v/>
      </c>
      <c r="CX141" s="75">
        <v>1</v>
      </c>
      <c r="CY141" s="182" t="str">
        <f t="shared" si="158"/>
        <v/>
      </c>
      <c r="CZ141" s="109" t="str">
        <f t="shared" si="150"/>
        <v/>
      </c>
      <c r="DA141" s="76" t="str">
        <f t="shared" si="152"/>
        <v/>
      </c>
      <c r="DB141" s="82">
        <v>1</v>
      </c>
      <c r="DC141" s="183" t="str">
        <f t="shared" si="151"/>
        <v/>
      </c>
      <c r="DD141" s="85" t="str">
        <f>IF($CZ141="","",INDEX(#REF!,MATCH($F141,#REF!,0),MATCH(CZ$4,#REF!,0)))</f>
        <v/>
      </c>
      <c r="DE141" s="184" t="str">
        <f t="shared" si="159"/>
        <v/>
      </c>
      <c r="DF141" s="77">
        <v>3</v>
      </c>
      <c r="DG141" s="185" t="str">
        <f t="shared" si="160"/>
        <v/>
      </c>
      <c r="DH141" s="78" t="str">
        <f t="shared" si="161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162"/>
        <v/>
      </c>
      <c r="DK141" s="75">
        <v>1</v>
      </c>
      <c r="DL141" s="181" t="str">
        <f t="shared" si="163"/>
        <v/>
      </c>
      <c r="DM141" s="78" t="str">
        <f t="shared" si="164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165"/>
        <v/>
      </c>
      <c r="DP141" s="75">
        <v>1</v>
      </c>
      <c r="DQ141" s="181" t="str">
        <f t="shared" si="166"/>
        <v/>
      </c>
      <c r="DR141" s="78" t="str">
        <f t="shared" si="167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168"/>
        <v/>
      </c>
      <c r="DU141" s="75">
        <v>1</v>
      </c>
      <c r="DV141" s="154" t="str">
        <f t="shared" si="169"/>
        <v/>
      </c>
      <c r="DW141" s="508"/>
      <c r="DX141" s="812"/>
      <c r="DY141" s="808"/>
      <c r="DZ141" s="808"/>
      <c r="EA141" s="808"/>
      <c r="EB141" s="855"/>
      <c r="EC141" s="802"/>
      <c r="ED141" s="792"/>
      <c r="EE141" s="792"/>
      <c r="EF141" s="792"/>
      <c r="EG141" s="803"/>
      <c r="EH141" s="791"/>
      <c r="EI141" s="792"/>
      <c r="EJ141" s="792"/>
      <c r="EK141" s="788"/>
      <c r="EL141" s="789"/>
      <c r="EM141" s="787"/>
      <c r="EN141" s="788"/>
      <c r="EO141" s="788"/>
      <c r="EP141" s="788"/>
      <c r="EQ141" s="789"/>
      <c r="ER141" s="787"/>
      <c r="ES141" s="788"/>
      <c r="ET141" s="788"/>
      <c r="EU141" s="788"/>
      <c r="EV141" s="789"/>
      <c r="EW141" s="787"/>
      <c r="EX141" s="788"/>
      <c r="EY141" s="788"/>
      <c r="EZ141" s="788"/>
      <c r="FA141" s="790"/>
      <c r="FB141" s="791"/>
      <c r="FC141" s="792"/>
      <c r="FD141" s="788"/>
      <c r="FE141" s="788"/>
      <c r="FF141" s="789"/>
      <c r="FG141" s="867"/>
      <c r="FH141" s="788"/>
      <c r="FI141" s="788"/>
      <c r="FJ141" s="788"/>
      <c r="FK141" s="915"/>
      <c r="FL141" s="210"/>
      <c r="FM141" s="688"/>
      <c r="FN141" s="688"/>
      <c r="FO141" s="688">
        <v>1</v>
      </c>
      <c r="FP141" s="43"/>
      <c r="FQ141" s="43"/>
    </row>
    <row r="142" spans="1:173" s="13" customFormat="1" ht="22.5" customHeight="1" outlineLevel="1">
      <c r="A142" s="1033">
        <v>135</v>
      </c>
      <c r="B142" s="166"/>
      <c r="C142" s="494"/>
      <c r="D142" s="660" t="s">
        <v>374</v>
      </c>
      <c r="E142" s="991" t="s">
        <v>196</v>
      </c>
      <c r="F142" s="663" t="s">
        <v>358</v>
      </c>
      <c r="G142" s="167"/>
      <c r="H142" s="165"/>
      <c r="I142" s="662">
        <v>1978</v>
      </c>
      <c r="J142" s="167" t="str">
        <f t="shared" si="153"/>
        <v>昭53</v>
      </c>
      <c r="K142" s="665">
        <f t="shared" si="145"/>
        <v>42</v>
      </c>
      <c r="L142" s="998">
        <v>601</v>
      </c>
      <c r="M142" s="693" t="s">
        <v>70</v>
      </c>
      <c r="N142" s="68"/>
      <c r="O142" s="168"/>
      <c r="P142" s="168"/>
      <c r="Q142" s="169"/>
      <c r="R142" s="461" t="e">
        <f t="shared" si="170"/>
        <v>#DIV/0!</v>
      </c>
      <c r="S142" s="461" t="e">
        <f t="shared" si="171"/>
        <v>#DIV/0!</v>
      </c>
      <c r="T142" s="462" t="e">
        <f t="shared" si="172"/>
        <v>#DIV/0!</v>
      </c>
      <c r="U142" s="68"/>
      <c r="V142" s="68"/>
      <c r="W142" s="68"/>
      <c r="X142" s="68"/>
      <c r="Y142" s="68"/>
      <c r="Z142" s="79" t="str">
        <f t="shared" si="173"/>
        <v>4: 500㎡以上</v>
      </c>
      <c r="AA142" s="69"/>
      <c r="AB142" s="69" t="str">
        <f t="shared" si="174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175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176"/>
        <v>37</v>
      </c>
      <c r="AZ142" s="68"/>
      <c r="BA142" s="68">
        <f t="shared" si="177"/>
        <v>37</v>
      </c>
      <c r="BB142" s="69" t="e">
        <f>#REF!/10</f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178"/>
        <v/>
      </c>
      <c r="BK142" s="663" t="s">
        <v>70</v>
      </c>
      <c r="BL142" s="663">
        <v>1</v>
      </c>
      <c r="BM142" s="441"/>
      <c r="BN142" s="441"/>
      <c r="BO142" s="663"/>
      <c r="BP142" s="663"/>
      <c r="BQ142" s="663"/>
      <c r="BR142" s="663"/>
      <c r="BS142" s="663"/>
      <c r="BT142" s="663"/>
      <c r="BU142" s="663"/>
      <c r="BV142" s="663"/>
      <c r="BW142" s="441"/>
      <c r="BX142" s="695"/>
      <c r="BY142" s="696"/>
      <c r="BZ142" s="499"/>
      <c r="CA142" s="192">
        <v>1</v>
      </c>
      <c r="CB142" s="177" t="str">
        <f>IF($F142="","",IFERROR(INDEX(#REF!,MATCH('一覧（改訂後・学校空調は非表示）'!$F28,#REF!,0),MATCH($CA$4,#REF!,0)),""))</f>
        <v/>
      </c>
      <c r="CC142" s="178" t="str">
        <f t="shared" si="141"/>
        <v/>
      </c>
      <c r="CD142" s="176" t="str">
        <f t="shared" si="146"/>
        <v/>
      </c>
      <c r="CE142" s="179"/>
      <c r="CF142" s="106" t="str">
        <f t="shared" si="147"/>
        <v/>
      </c>
      <c r="CG142" s="75" t="str">
        <f>IF(OR($CF142="",$F142=""),"",INDEX(#REF!,MATCH($F142,#REF!,0),MATCH(CF$4,#REF!,0)))</f>
        <v/>
      </c>
      <c r="CH142" s="180" t="str">
        <f t="shared" si="148"/>
        <v/>
      </c>
      <c r="CI142" s="75">
        <v>1</v>
      </c>
      <c r="CJ142" s="181" t="str">
        <f t="shared" si="154"/>
        <v/>
      </c>
      <c r="CK142" s="107" t="e">
        <f>IF(OR(L142="",TYPE(L142)&lt;&gt;1),"",IF(OR(BJ142="",INDEX(#REF!,MATCH('一覧（改訂後・学校空調は非表示）'!$N28,#REF!,0),MATCH('一覧（改訂後・学校空調は非表示）'!CK$4,#REF!,0))="",INDEX(#REF!,MATCH('一覧（改訂後・学校空調は非表示）'!$N28,#REF!,0),MATCH('一覧（改訂後・学校空調は非表示）'!CK$4,#REF!,0))+$I142&gt;=BJ142),"",IF(OR(BI142="事後保全対応で更新",BI142="事後保全のみ更新せず"),"",INDEX(#REF!,MATCH('一覧（改訂後・学校空調は非表示）'!$N28,#REF!,0),MATCH('一覧（改訂後・学校空調は非表示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155"/>
        <v>#REF!</v>
      </c>
      <c r="CN142" s="75">
        <v>1</v>
      </c>
      <c r="CO142" s="181" t="e">
        <f t="shared" si="156"/>
        <v>#REF!</v>
      </c>
      <c r="CP142" s="107" t="e">
        <f>IF(OR(L142="",TYPE(L142)&lt;&gt;1),"",IF(OR(BJ142="",INDEX(#REF!,MATCH('一覧（改訂後・学校空調は非表示）'!N28,#REF!,0),MATCH(CP$4,#REF!,0))="",INDEX(#REF!,MATCH('一覧（改訂後・学校空調は非表示）'!N28,#REF!,0),MATCH(CP$4,#REF!,0))+$I142&gt;=BJ142),"",IF(OR(BI142="事後保全対応で更新",BI142="事後保全のみ更新せず"),"",INDEX(#REF!,MATCH('一覧（改訂後・学校空調は非表示）'!$N28,#REF!,0),MATCH('一覧（改訂後・学校空調は非表示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149"/>
        <v>#REF!</v>
      </c>
      <c r="CS142" s="75">
        <v>1</v>
      </c>
      <c r="CT142" s="181" t="e">
        <f t="shared" si="142"/>
        <v>#REF!</v>
      </c>
      <c r="CU142" s="107" t="e">
        <f>IF(OR(L142="",TYPE(L142)&lt;&gt;1),"",IF(OR(BJ142="",,INDEX(#REF!,MATCH('一覧（改訂後・学校空調は非表示）'!$N28,#REF!,0),MATCH('一覧（改訂後・学校空調は非表示）'!CU$4,#REF!,0))="",INDEX(#REF!,MATCH('一覧（改訂後・学校空調は非表示）'!$N28,#REF!,0),MATCH('一覧（改訂後・学校空調は非表示）'!CU$4,#REF!,0))+I142&gt;=BJ142),"",IF(OR(BI142="事後保全対応で更新",BI142="事後保全のみ更新せず"),"",INDEX(#REF!,MATCH('一覧（改訂後・学校空調は非表示）'!$N28,#REF!,0),MATCH('一覧（改訂後・学校空調は非表示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157"/>
        <v>#REF!</v>
      </c>
      <c r="CX142" s="75">
        <v>1</v>
      </c>
      <c r="CY142" s="182" t="e">
        <f t="shared" si="158"/>
        <v>#REF!</v>
      </c>
      <c r="CZ142" s="109" t="str">
        <f t="shared" si="150"/>
        <v/>
      </c>
      <c r="DA142" s="76" t="str">
        <f t="shared" si="152"/>
        <v/>
      </c>
      <c r="DB142" s="82">
        <v>1</v>
      </c>
      <c r="DC142" s="183" t="str">
        <f t="shared" si="151"/>
        <v/>
      </c>
      <c r="DD142" s="85" t="str">
        <f>IF($CZ142="","",INDEX(#REF!,MATCH($F142,#REF!,0),MATCH(CZ$4,#REF!,0)))</f>
        <v/>
      </c>
      <c r="DE142" s="184" t="str">
        <f t="shared" si="159"/>
        <v/>
      </c>
      <c r="DF142" s="77">
        <v>3</v>
      </c>
      <c r="DG142" s="185" t="str">
        <f t="shared" si="160"/>
        <v/>
      </c>
      <c r="DH142" s="78" t="str">
        <f t="shared" si="161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162"/>
        <v/>
      </c>
      <c r="DK142" s="75">
        <v>1</v>
      </c>
      <c r="DL142" s="181" t="str">
        <f t="shared" si="163"/>
        <v/>
      </c>
      <c r="DM142" s="78" t="str">
        <f t="shared" si="164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165"/>
        <v/>
      </c>
      <c r="DP142" s="75">
        <v>1</v>
      </c>
      <c r="DQ142" s="181" t="str">
        <f t="shared" si="166"/>
        <v/>
      </c>
      <c r="DR142" s="78" t="str">
        <f t="shared" si="167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168"/>
        <v/>
      </c>
      <c r="DU142" s="75">
        <v>1</v>
      </c>
      <c r="DV142" s="154" t="str">
        <f t="shared" si="169"/>
        <v/>
      </c>
      <c r="DW142" s="508"/>
      <c r="DX142" s="812"/>
      <c r="DY142" s="808"/>
      <c r="DZ142" s="808"/>
      <c r="EA142" s="808"/>
      <c r="EB142" s="855"/>
      <c r="EC142" s="802"/>
      <c r="ED142" s="792"/>
      <c r="EE142" s="792"/>
      <c r="EF142" s="792"/>
      <c r="EG142" s="790"/>
      <c r="EH142" s="791"/>
      <c r="EI142" s="779"/>
      <c r="EJ142" s="779"/>
      <c r="EK142" s="779"/>
      <c r="EL142" s="789"/>
      <c r="EM142" s="787"/>
      <c r="EN142" s="788"/>
      <c r="EO142" s="788"/>
      <c r="EP142" s="788"/>
      <c r="EQ142" s="789"/>
      <c r="ER142" s="787"/>
      <c r="ES142" s="788"/>
      <c r="ET142" s="788"/>
      <c r="EU142" s="788"/>
      <c r="EV142" s="789"/>
      <c r="EW142" s="787"/>
      <c r="EX142" s="792"/>
      <c r="EY142" s="792"/>
      <c r="EZ142" s="788"/>
      <c r="FA142" s="790"/>
      <c r="FB142" s="791"/>
      <c r="FC142" s="838"/>
      <c r="FD142" s="838"/>
      <c r="FE142" s="838"/>
      <c r="FF142" s="933"/>
      <c r="FG142" s="867"/>
      <c r="FH142" s="788"/>
      <c r="FI142" s="788"/>
      <c r="FJ142" s="788"/>
      <c r="FK142" s="915"/>
      <c r="FL142" s="210"/>
      <c r="FM142" s="688">
        <v>1</v>
      </c>
      <c r="FN142" s="688">
        <v>1</v>
      </c>
      <c r="FO142" s="688">
        <v>1</v>
      </c>
      <c r="FP142" s="43"/>
      <c r="FQ142" s="43"/>
    </row>
    <row r="143" spans="1:173" s="13" customFormat="1" ht="22.5" customHeight="1" outlineLevel="1">
      <c r="A143" s="1033">
        <v>136</v>
      </c>
      <c r="B143" s="166"/>
      <c r="C143" s="494"/>
      <c r="D143" s="660" t="s">
        <v>374</v>
      </c>
      <c r="E143" s="991" t="s">
        <v>195</v>
      </c>
      <c r="F143" s="663" t="s">
        <v>358</v>
      </c>
      <c r="G143" s="167"/>
      <c r="H143" s="165"/>
      <c r="I143" s="662">
        <v>1974</v>
      </c>
      <c r="J143" s="167" t="str">
        <f t="shared" si="153"/>
        <v>昭49</v>
      </c>
      <c r="K143" s="665">
        <f t="shared" si="145"/>
        <v>46</v>
      </c>
      <c r="L143" s="998">
        <v>1151</v>
      </c>
      <c r="M143" s="693" t="s">
        <v>68</v>
      </c>
      <c r="N143" s="68"/>
      <c r="O143" s="168"/>
      <c r="P143" s="168"/>
      <c r="Q143" s="169"/>
      <c r="R143" s="461" t="e">
        <f t="shared" si="170"/>
        <v>#DIV/0!</v>
      </c>
      <c r="S143" s="461" t="e">
        <f t="shared" si="171"/>
        <v>#DIV/0!</v>
      </c>
      <c r="T143" s="462" t="e">
        <f t="shared" si="172"/>
        <v>#DIV/0!</v>
      </c>
      <c r="U143" s="68"/>
      <c r="V143" s="68"/>
      <c r="W143" s="68"/>
      <c r="X143" s="68"/>
      <c r="Y143" s="68"/>
      <c r="Z143" s="79" t="str">
        <f t="shared" si="173"/>
        <v>3: 1,000㎡以上</v>
      </c>
      <c r="AA143" s="69"/>
      <c r="AB143" s="69" t="str">
        <f t="shared" si="174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175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176"/>
        <v>41</v>
      </c>
      <c r="AZ143" s="68"/>
      <c r="BA143" s="68">
        <f t="shared" si="177"/>
        <v>41</v>
      </c>
      <c r="BB143" s="69" t="e">
        <f>#REF!/10</f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178"/>
        <v/>
      </c>
      <c r="BK143" s="663" t="s">
        <v>68</v>
      </c>
      <c r="BL143" s="663">
        <v>2</v>
      </c>
      <c r="BM143" s="441"/>
      <c r="BN143" s="441"/>
      <c r="BO143" s="663"/>
      <c r="BP143" s="663"/>
      <c r="BQ143" s="663"/>
      <c r="BR143" s="663"/>
      <c r="BS143" s="663"/>
      <c r="BT143" s="663"/>
      <c r="BU143" s="663"/>
      <c r="BV143" s="663"/>
      <c r="BW143" s="441"/>
      <c r="BX143" s="695"/>
      <c r="BY143" s="696"/>
      <c r="BZ143" s="499"/>
      <c r="CA143" s="192">
        <v>1</v>
      </c>
      <c r="CB143" s="177" t="str">
        <f>IF($F143="","",IFERROR(INDEX(#REF!,MATCH('一覧（改訂後・学校空調は非表示）'!$F40,#REF!,0),MATCH($CA$4,#REF!,0)),""))</f>
        <v/>
      </c>
      <c r="CC143" s="178" t="str">
        <f t="shared" si="141"/>
        <v/>
      </c>
      <c r="CD143" s="176" t="str">
        <f t="shared" si="146"/>
        <v/>
      </c>
      <c r="CE143" s="179"/>
      <c r="CF143" s="106" t="str">
        <f t="shared" si="147"/>
        <v/>
      </c>
      <c r="CG143" s="75" t="str">
        <f>IF(OR($CF143="",$F143=""),"",INDEX(#REF!,MATCH($F143,#REF!,0),MATCH(CF$4,#REF!,0)))</f>
        <v/>
      </c>
      <c r="CH143" s="180" t="str">
        <f t="shared" si="148"/>
        <v/>
      </c>
      <c r="CI143" s="75">
        <v>1</v>
      </c>
      <c r="CJ143" s="181" t="str">
        <f t="shared" si="154"/>
        <v/>
      </c>
      <c r="CK143" s="107" t="e">
        <f>IF(OR(L143="",TYPE(L143)&lt;&gt;1),"",IF(OR(BJ143="",INDEX(#REF!,MATCH('一覧（改訂後・学校空調は非表示）'!$N40,#REF!,0),MATCH('一覧（改訂後・学校空調は非表示）'!CK$4,#REF!,0))="",INDEX(#REF!,MATCH('一覧（改訂後・学校空調は非表示）'!$N40,#REF!,0),MATCH('一覧（改訂後・学校空調は非表示）'!CK$4,#REF!,0))+$I143&gt;=BJ143),"",IF(OR(BI143="事後保全対応で更新",BI143="事後保全のみ更新せず"),"",INDEX(#REF!,MATCH('一覧（改訂後・学校空調は非表示）'!$N40,#REF!,0),MATCH('一覧（改訂後・学校空調は非表示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155"/>
        <v>#REF!</v>
      </c>
      <c r="CN143" s="75">
        <v>1</v>
      </c>
      <c r="CO143" s="181" t="e">
        <f t="shared" si="156"/>
        <v>#REF!</v>
      </c>
      <c r="CP143" s="107" t="e">
        <f>IF(OR(L143="",TYPE(L143)&lt;&gt;1),"",IF(OR(BJ143="",INDEX(#REF!,MATCH('一覧（改訂後・学校空調は非表示）'!N40,#REF!,0),MATCH(CP$4,#REF!,0))="",INDEX(#REF!,MATCH('一覧（改訂後・学校空調は非表示）'!N40,#REF!,0),MATCH(CP$4,#REF!,0))+$I143&gt;=BJ143),"",IF(OR(BI143="事後保全対応で更新",BI143="事後保全のみ更新せず"),"",INDEX(#REF!,MATCH('一覧（改訂後・学校空調は非表示）'!$N40,#REF!,0),MATCH('一覧（改訂後・学校空調は非表示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149"/>
        <v>#REF!</v>
      </c>
      <c r="CS143" s="75">
        <v>1</v>
      </c>
      <c r="CT143" s="181" t="e">
        <f t="shared" si="142"/>
        <v>#REF!</v>
      </c>
      <c r="CU143" s="107" t="e">
        <f>IF(OR(L143="",TYPE(L143)&lt;&gt;1),"",IF(OR(BJ143="",,INDEX(#REF!,MATCH('一覧（改訂後・学校空調は非表示）'!$N40,#REF!,0),MATCH('一覧（改訂後・学校空調は非表示）'!CU$4,#REF!,0))="",INDEX(#REF!,MATCH('一覧（改訂後・学校空調は非表示）'!$N40,#REF!,0),MATCH('一覧（改訂後・学校空調は非表示）'!CU$4,#REF!,0))+I143&gt;=BJ143),"",IF(OR(BI143="事後保全対応で更新",BI143="事後保全のみ更新せず"),"",INDEX(#REF!,MATCH('一覧（改訂後・学校空調は非表示）'!$N40,#REF!,0),MATCH('一覧（改訂後・学校空調は非表示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157"/>
        <v>#REF!</v>
      </c>
      <c r="CX143" s="75">
        <v>1</v>
      </c>
      <c r="CY143" s="182" t="e">
        <f t="shared" si="158"/>
        <v>#REF!</v>
      </c>
      <c r="CZ143" s="109" t="str">
        <f t="shared" si="150"/>
        <v/>
      </c>
      <c r="DA143" s="76" t="str">
        <f t="shared" si="152"/>
        <v/>
      </c>
      <c r="DB143" s="82">
        <v>1</v>
      </c>
      <c r="DC143" s="183" t="str">
        <f t="shared" si="151"/>
        <v/>
      </c>
      <c r="DD143" s="85" t="str">
        <f>IF($CZ143="","",INDEX(#REF!,MATCH($F143,#REF!,0),MATCH(CZ$4,#REF!,0)))</f>
        <v/>
      </c>
      <c r="DE143" s="184" t="str">
        <f t="shared" si="159"/>
        <v/>
      </c>
      <c r="DF143" s="77">
        <v>3</v>
      </c>
      <c r="DG143" s="185" t="str">
        <f t="shared" si="160"/>
        <v/>
      </c>
      <c r="DH143" s="78" t="str">
        <f t="shared" si="161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162"/>
        <v/>
      </c>
      <c r="DK143" s="75">
        <v>1</v>
      </c>
      <c r="DL143" s="181" t="str">
        <f t="shared" si="163"/>
        <v/>
      </c>
      <c r="DM143" s="78" t="str">
        <f t="shared" si="164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165"/>
        <v/>
      </c>
      <c r="DP143" s="75">
        <v>1</v>
      </c>
      <c r="DQ143" s="181" t="str">
        <f t="shared" si="166"/>
        <v/>
      </c>
      <c r="DR143" s="78" t="str">
        <f t="shared" si="167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168"/>
        <v/>
      </c>
      <c r="DU143" s="75">
        <v>1</v>
      </c>
      <c r="DV143" s="154" t="str">
        <f t="shared" si="169"/>
        <v/>
      </c>
      <c r="DW143" s="935" t="s">
        <v>423</v>
      </c>
      <c r="DX143" s="812"/>
      <c r="DY143" s="838"/>
      <c r="DZ143" s="838"/>
      <c r="EA143" s="838"/>
      <c r="EB143" s="855"/>
      <c r="EC143" s="802"/>
      <c r="ED143" s="792"/>
      <c r="EE143" s="792"/>
      <c r="EF143" s="792"/>
      <c r="EG143" s="790"/>
      <c r="EH143" s="791"/>
      <c r="EI143" s="779"/>
      <c r="EJ143" s="779"/>
      <c r="EK143" s="779"/>
      <c r="EL143" s="789"/>
      <c r="EM143" s="787"/>
      <c r="EN143" s="788"/>
      <c r="EO143" s="788"/>
      <c r="EP143" s="788"/>
      <c r="EQ143" s="789"/>
      <c r="ER143" s="787"/>
      <c r="ES143" s="788"/>
      <c r="ET143" s="788"/>
      <c r="EU143" s="788"/>
      <c r="EV143" s="789"/>
      <c r="EW143" s="787"/>
      <c r="EX143" s="792"/>
      <c r="EY143" s="792"/>
      <c r="EZ143" s="788"/>
      <c r="FA143" s="790"/>
      <c r="FB143" s="791"/>
      <c r="FC143" s="838"/>
      <c r="FD143" s="838"/>
      <c r="FE143" s="838"/>
      <c r="FF143" s="933"/>
      <c r="FG143" s="867"/>
      <c r="FH143" s="788"/>
      <c r="FI143" s="788"/>
      <c r="FJ143" s="788"/>
      <c r="FK143" s="915"/>
      <c r="FL143" s="210"/>
      <c r="FM143" s="688"/>
      <c r="FN143" s="688"/>
      <c r="FO143" s="688">
        <v>1</v>
      </c>
      <c r="FP143" s="43"/>
      <c r="FQ143" s="43"/>
    </row>
    <row r="144" spans="1:173" s="13" customFormat="1" ht="22.5" customHeight="1" outlineLevel="1">
      <c r="A144" s="1033">
        <v>137</v>
      </c>
      <c r="B144" s="166"/>
      <c r="C144" s="494"/>
      <c r="D144" s="660" t="s">
        <v>374</v>
      </c>
      <c r="E144" s="991" t="s">
        <v>194</v>
      </c>
      <c r="F144" s="663" t="s">
        <v>358</v>
      </c>
      <c r="G144" s="167"/>
      <c r="H144" s="165"/>
      <c r="I144" s="662">
        <v>1985</v>
      </c>
      <c r="J144" s="167" t="str">
        <f t="shared" si="153"/>
        <v>昭60</v>
      </c>
      <c r="K144" s="665">
        <f t="shared" si="145"/>
        <v>35</v>
      </c>
      <c r="L144" s="998">
        <v>1621</v>
      </c>
      <c r="M144" s="693" t="s">
        <v>68</v>
      </c>
      <c r="N144" s="68"/>
      <c r="O144" s="168"/>
      <c r="P144" s="168"/>
      <c r="Q144" s="169"/>
      <c r="R144" s="461" t="e">
        <f t="shared" si="170"/>
        <v>#DIV/0!</v>
      </c>
      <c r="S144" s="461" t="e">
        <f t="shared" si="171"/>
        <v>#DIV/0!</v>
      </c>
      <c r="T144" s="462" t="e">
        <f t="shared" si="172"/>
        <v>#DIV/0!</v>
      </c>
      <c r="U144" s="68"/>
      <c r="V144" s="68"/>
      <c r="W144" s="68"/>
      <c r="X144" s="68"/>
      <c r="Y144" s="68"/>
      <c r="Z144" s="79" t="str">
        <f t="shared" si="173"/>
        <v>3: 1,000㎡以上</v>
      </c>
      <c r="AA144" s="69"/>
      <c r="AB144" s="69" t="str">
        <f t="shared" si="174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175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176"/>
        <v>30</v>
      </c>
      <c r="AZ144" s="68"/>
      <c r="BA144" s="68">
        <f t="shared" si="177"/>
        <v>30</v>
      </c>
      <c r="BB144" s="69" t="e">
        <f>#REF!/10</f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178"/>
        <v/>
      </c>
      <c r="BK144" s="663" t="s">
        <v>68</v>
      </c>
      <c r="BL144" s="661">
        <v>3</v>
      </c>
      <c r="BM144" s="441"/>
      <c r="BN144" s="441"/>
      <c r="BO144" s="663"/>
      <c r="BP144" s="663"/>
      <c r="BQ144" s="663"/>
      <c r="BR144" s="663"/>
      <c r="BS144" s="663"/>
      <c r="BT144" s="663"/>
      <c r="BU144" s="663"/>
      <c r="BV144" s="663"/>
      <c r="BW144" s="441"/>
      <c r="BX144" s="695"/>
      <c r="BY144" s="696"/>
      <c r="BZ144" s="499"/>
      <c r="CA144" s="192">
        <v>1</v>
      </c>
      <c r="CB144" s="177" t="str">
        <f>IF($F144="","",IFERROR(INDEX(#REF!,MATCH('一覧（改訂後・学校空調は非表示）'!$F41,#REF!,0),MATCH($CA$4,#REF!,0)),""))</f>
        <v/>
      </c>
      <c r="CC144" s="178" t="str">
        <f t="shared" si="141"/>
        <v/>
      </c>
      <c r="CD144" s="176" t="str">
        <f t="shared" si="146"/>
        <v/>
      </c>
      <c r="CE144" s="179"/>
      <c r="CF144" s="106" t="str">
        <f t="shared" si="147"/>
        <v/>
      </c>
      <c r="CG144" s="75" t="str">
        <f>IF(OR($CF144="",$F144=""),"",INDEX(#REF!,MATCH($F144,#REF!,0),MATCH(CF$4,#REF!,0)))</f>
        <v/>
      </c>
      <c r="CH144" s="180" t="str">
        <f t="shared" si="148"/>
        <v/>
      </c>
      <c r="CI144" s="75">
        <v>1</v>
      </c>
      <c r="CJ144" s="181" t="str">
        <f t="shared" si="154"/>
        <v/>
      </c>
      <c r="CK144" s="107" t="e">
        <f>IF(OR(L144="",TYPE(L144)&lt;&gt;1),"",IF(OR(BJ144="",INDEX(#REF!,MATCH('一覧（改訂後・学校空調は非表示）'!$N41,#REF!,0),MATCH('一覧（改訂後・学校空調は非表示）'!CK$4,#REF!,0))="",INDEX(#REF!,MATCH('一覧（改訂後・学校空調は非表示）'!$N41,#REF!,0),MATCH('一覧（改訂後・学校空調は非表示）'!CK$4,#REF!,0))+$I144&gt;=BJ144),"",IF(OR(BI144="事後保全対応で更新",BI144="事後保全のみ更新せず"),"",INDEX(#REF!,MATCH('一覧（改訂後・学校空調は非表示）'!$N41,#REF!,0),MATCH('一覧（改訂後・学校空調は非表示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155"/>
        <v>#REF!</v>
      </c>
      <c r="CN144" s="75">
        <v>1</v>
      </c>
      <c r="CO144" s="181" t="e">
        <f t="shared" si="156"/>
        <v>#REF!</v>
      </c>
      <c r="CP144" s="107" t="e">
        <f>IF(OR(L144="",TYPE(L144)&lt;&gt;1),"",IF(OR(BJ144="",INDEX(#REF!,MATCH('一覧（改訂後・学校空調は非表示）'!N41,#REF!,0),MATCH(CP$4,#REF!,0))="",INDEX(#REF!,MATCH('一覧（改訂後・学校空調は非表示）'!N41,#REF!,0),MATCH(CP$4,#REF!,0))+$I144&gt;=BJ144),"",IF(OR(BI144="事後保全対応で更新",BI144="事後保全のみ更新せず"),"",INDEX(#REF!,MATCH('一覧（改訂後・学校空調は非表示）'!$N41,#REF!,0),MATCH('一覧（改訂後・学校空調は非表示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149"/>
        <v>#REF!</v>
      </c>
      <c r="CS144" s="75">
        <v>1</v>
      </c>
      <c r="CT144" s="181" t="e">
        <f t="shared" si="142"/>
        <v>#REF!</v>
      </c>
      <c r="CU144" s="107" t="e">
        <f>IF(OR(L144="",TYPE(L144)&lt;&gt;1),"",IF(OR(BJ144="",,INDEX(#REF!,MATCH('一覧（改訂後・学校空調は非表示）'!$N41,#REF!,0),MATCH('一覧（改訂後・学校空調は非表示）'!CU$4,#REF!,0))="",INDEX(#REF!,MATCH('一覧（改訂後・学校空調は非表示）'!$N41,#REF!,0),MATCH('一覧（改訂後・学校空調は非表示）'!CU$4,#REF!,0))+I144&gt;=BJ144),"",IF(OR(BI144="事後保全対応で更新",BI144="事後保全のみ更新せず"),"",INDEX(#REF!,MATCH('一覧（改訂後・学校空調は非表示）'!$N41,#REF!,0),MATCH('一覧（改訂後・学校空調は非表示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157"/>
        <v>#REF!</v>
      </c>
      <c r="CX144" s="75">
        <v>1</v>
      </c>
      <c r="CY144" s="182" t="e">
        <f t="shared" si="158"/>
        <v>#REF!</v>
      </c>
      <c r="CZ144" s="109" t="str">
        <f t="shared" si="150"/>
        <v/>
      </c>
      <c r="DA144" s="76" t="str">
        <f t="shared" si="152"/>
        <v/>
      </c>
      <c r="DB144" s="82">
        <v>1</v>
      </c>
      <c r="DC144" s="183" t="str">
        <f t="shared" si="151"/>
        <v/>
      </c>
      <c r="DD144" s="85" t="str">
        <f>IF($CZ144="","",INDEX(#REF!,MATCH($F144,#REF!,0),MATCH(CZ$4,#REF!,0)))</f>
        <v/>
      </c>
      <c r="DE144" s="184" t="str">
        <f t="shared" si="159"/>
        <v/>
      </c>
      <c r="DF144" s="77">
        <v>3</v>
      </c>
      <c r="DG144" s="185" t="str">
        <f t="shared" si="160"/>
        <v/>
      </c>
      <c r="DH144" s="78" t="str">
        <f t="shared" si="161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162"/>
        <v/>
      </c>
      <c r="DK144" s="75">
        <v>1</v>
      </c>
      <c r="DL144" s="181" t="str">
        <f t="shared" si="163"/>
        <v/>
      </c>
      <c r="DM144" s="78" t="str">
        <f t="shared" si="164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165"/>
        <v/>
      </c>
      <c r="DP144" s="75">
        <v>1</v>
      </c>
      <c r="DQ144" s="181" t="str">
        <f t="shared" si="166"/>
        <v/>
      </c>
      <c r="DR144" s="78" t="str">
        <f t="shared" si="167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168"/>
        <v/>
      </c>
      <c r="DU144" s="75">
        <v>1</v>
      </c>
      <c r="DV144" s="154" t="str">
        <f t="shared" si="169"/>
        <v/>
      </c>
      <c r="DW144" s="935"/>
      <c r="DX144" s="812"/>
      <c r="DY144" s="838"/>
      <c r="DZ144" s="838"/>
      <c r="EA144" s="838"/>
      <c r="EB144" s="855"/>
      <c r="EC144" s="802"/>
      <c r="ED144" s="792"/>
      <c r="EE144" s="792"/>
      <c r="EF144" s="792"/>
      <c r="EG144" s="790"/>
      <c r="EH144" s="791"/>
      <c r="EI144" s="779"/>
      <c r="EJ144" s="779"/>
      <c r="EK144" s="779"/>
      <c r="EL144" s="789"/>
      <c r="EM144" s="787"/>
      <c r="EN144" s="788"/>
      <c r="EO144" s="788"/>
      <c r="EP144" s="788"/>
      <c r="EQ144" s="789"/>
      <c r="ER144" s="787"/>
      <c r="ES144" s="788"/>
      <c r="ET144" s="788"/>
      <c r="EU144" s="788"/>
      <c r="EV144" s="789"/>
      <c r="EW144" s="787"/>
      <c r="EX144" s="792"/>
      <c r="EY144" s="792"/>
      <c r="EZ144" s="788"/>
      <c r="FA144" s="790"/>
      <c r="FB144" s="791"/>
      <c r="FC144" s="838"/>
      <c r="FD144" s="838"/>
      <c r="FE144" s="838"/>
      <c r="FF144" s="933"/>
      <c r="FG144" s="867"/>
      <c r="FH144" s="788"/>
      <c r="FI144" s="788"/>
      <c r="FJ144" s="788"/>
      <c r="FK144" s="915"/>
      <c r="FL144" s="210"/>
      <c r="FM144" s="688"/>
      <c r="FN144" s="688"/>
      <c r="FO144" s="688">
        <v>1</v>
      </c>
      <c r="FP144" s="43"/>
      <c r="FQ144" s="43"/>
    </row>
    <row r="145" spans="1:173" s="13" customFormat="1" ht="22.5" customHeight="1" outlineLevel="1">
      <c r="A145" s="1033">
        <v>138</v>
      </c>
      <c r="B145" s="166"/>
      <c r="C145" s="494"/>
      <c r="D145" s="660" t="s">
        <v>374</v>
      </c>
      <c r="E145" s="991" t="s">
        <v>644</v>
      </c>
      <c r="F145" s="663" t="s">
        <v>358</v>
      </c>
      <c r="G145" s="167"/>
      <c r="H145" s="165"/>
      <c r="I145" s="662">
        <v>1968</v>
      </c>
      <c r="J145" s="167" t="str">
        <f t="shared" si="153"/>
        <v>昭43</v>
      </c>
      <c r="K145" s="665">
        <f t="shared" si="145"/>
        <v>52</v>
      </c>
      <c r="L145" s="998">
        <v>27</v>
      </c>
      <c r="M145" s="693" t="s">
        <v>70</v>
      </c>
      <c r="N145" s="68"/>
      <c r="O145" s="168"/>
      <c r="P145" s="168"/>
      <c r="Q145" s="169"/>
      <c r="R145" s="461" t="e">
        <f t="shared" si="170"/>
        <v>#DIV/0!</v>
      </c>
      <c r="S145" s="461" t="e">
        <f t="shared" si="171"/>
        <v>#DIV/0!</v>
      </c>
      <c r="T145" s="462" t="e">
        <f t="shared" si="172"/>
        <v>#DIV/0!</v>
      </c>
      <c r="U145" s="68"/>
      <c r="V145" s="68"/>
      <c r="W145" s="68"/>
      <c r="X145" s="68"/>
      <c r="Y145" s="68"/>
      <c r="Z145" s="79" t="str">
        <f t="shared" si="173"/>
        <v>7: 100㎡未満</v>
      </c>
      <c r="AA145" s="69"/>
      <c r="AB145" s="69" t="str">
        <f t="shared" si="174"/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si="175"/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si="176"/>
        <v>47</v>
      </c>
      <c r="AZ145" s="68"/>
      <c r="BA145" s="68">
        <f t="shared" si="177"/>
        <v>47</v>
      </c>
      <c r="BB145" s="69" t="e">
        <f>#REF!/10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si="178"/>
        <v/>
      </c>
      <c r="BK145" s="663" t="s">
        <v>70</v>
      </c>
      <c r="BL145" s="663">
        <v>1</v>
      </c>
      <c r="BM145" s="441"/>
      <c r="BN145" s="441"/>
      <c r="BO145" s="663"/>
      <c r="BP145" s="663"/>
      <c r="BQ145" s="663"/>
      <c r="BR145" s="663"/>
      <c r="BS145" s="663"/>
      <c r="BT145" s="663"/>
      <c r="BU145" s="663"/>
      <c r="BV145" s="663"/>
      <c r="BW145" s="441"/>
      <c r="BX145" s="695"/>
      <c r="BY145" s="696"/>
      <c r="BZ145" s="499"/>
      <c r="CA145" s="192">
        <v>1</v>
      </c>
      <c r="CB145" s="177" t="str">
        <f>IF($F145="","",IFERROR(INDEX(#REF!,MATCH('一覧（改訂後・学校空調は非表示）'!$F27,#REF!,0),MATCH($CA$4,#REF!,0)),""))</f>
        <v/>
      </c>
      <c r="CC145" s="178" t="str">
        <f t="shared" si="141"/>
        <v/>
      </c>
      <c r="CD145" s="176" t="str">
        <f t="shared" si="146"/>
        <v/>
      </c>
      <c r="CE145" s="179"/>
      <c r="CF145" s="106" t="str">
        <f t="shared" si="147"/>
        <v/>
      </c>
      <c r="CG145" s="75" t="str">
        <f>IF(OR($CF145="",$F145=""),"",INDEX(#REF!,MATCH($F145,#REF!,0),MATCH(CF$4,#REF!,0)))</f>
        <v/>
      </c>
      <c r="CH145" s="180" t="str">
        <f t="shared" si="148"/>
        <v/>
      </c>
      <c r="CI145" s="75">
        <v>1</v>
      </c>
      <c r="CJ145" s="181" t="str">
        <f t="shared" si="154"/>
        <v/>
      </c>
      <c r="CK145" s="107" t="e">
        <f>IF(OR(L145="",TYPE(L145)&lt;&gt;1),"",IF(OR(BJ145="",INDEX(#REF!,MATCH('一覧（改訂後・学校空調は非表示）'!$N27,#REF!,0),MATCH('一覧（改訂後・学校空調は非表示）'!CK$4,#REF!,0))="",INDEX(#REF!,MATCH('一覧（改訂後・学校空調は非表示）'!$N27,#REF!,0),MATCH('一覧（改訂後・学校空調は非表示）'!CK$4,#REF!,0))+$I145&gt;=BJ145),"",IF(OR(BI145="事後保全対応で更新",BI145="事後保全のみ更新せず"),"",INDEX(#REF!,MATCH('一覧（改訂後・学校空調は非表示）'!$N27,#REF!,0),MATCH('一覧（改訂後・学校空調は非表示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si="155"/>
        <v>#REF!</v>
      </c>
      <c r="CN145" s="75">
        <v>1</v>
      </c>
      <c r="CO145" s="181" t="e">
        <f t="shared" si="156"/>
        <v>#REF!</v>
      </c>
      <c r="CP145" s="107" t="e">
        <f>IF(OR(L145="",TYPE(L145)&lt;&gt;1),"",IF(OR(BJ145="",INDEX(#REF!,MATCH('一覧（改訂後・学校空調は非表示）'!N27,#REF!,0),MATCH(CP$4,#REF!,0))="",INDEX(#REF!,MATCH('一覧（改訂後・学校空調は非表示）'!N27,#REF!,0),MATCH(CP$4,#REF!,0))+$I145&gt;=BJ145),"",IF(OR(BI145="事後保全対応で更新",BI145="事後保全のみ更新せず"),"",INDEX(#REF!,MATCH('一覧（改訂後・学校空調は非表示）'!$N27,#REF!,0),MATCH('一覧（改訂後・学校空調は非表示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149"/>
        <v>#REF!</v>
      </c>
      <c r="CS145" s="75">
        <v>1</v>
      </c>
      <c r="CT145" s="181" t="e">
        <f t="shared" si="142"/>
        <v>#REF!</v>
      </c>
      <c r="CU145" s="107" t="e">
        <f>IF(OR(L145="",TYPE(L145)&lt;&gt;1),"",IF(OR(BJ145="",,INDEX(#REF!,MATCH('一覧（改訂後・学校空調は非表示）'!$N27,#REF!,0),MATCH('一覧（改訂後・学校空調は非表示）'!CU$4,#REF!,0))="",INDEX(#REF!,MATCH('一覧（改訂後・学校空調は非表示）'!$N27,#REF!,0),MATCH('一覧（改訂後・学校空調は非表示）'!CU$4,#REF!,0))+I145&gt;=BJ145),"",IF(OR(BI145="事後保全対応で更新",BI145="事後保全のみ更新せず"),"",INDEX(#REF!,MATCH('一覧（改訂後・学校空調は非表示）'!$N27,#REF!,0),MATCH('一覧（改訂後・学校空調は非表示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si="157"/>
        <v>#REF!</v>
      </c>
      <c r="CX145" s="75">
        <v>1</v>
      </c>
      <c r="CY145" s="182" t="e">
        <f t="shared" si="158"/>
        <v>#REF!</v>
      </c>
      <c r="CZ145" s="109" t="str">
        <f t="shared" si="150"/>
        <v/>
      </c>
      <c r="DA145" s="76" t="str">
        <f t="shared" si="152"/>
        <v/>
      </c>
      <c r="DB145" s="82">
        <v>1</v>
      </c>
      <c r="DC145" s="183" t="str">
        <f t="shared" si="151"/>
        <v/>
      </c>
      <c r="DD145" s="85" t="str">
        <f>IF($CZ145="","",INDEX(#REF!,MATCH($F145,#REF!,0),MATCH(CZ$4,#REF!,0)))</f>
        <v/>
      </c>
      <c r="DE145" s="184" t="str">
        <f t="shared" si="159"/>
        <v/>
      </c>
      <c r="DF145" s="77">
        <v>3</v>
      </c>
      <c r="DG145" s="185" t="str">
        <f t="shared" si="160"/>
        <v/>
      </c>
      <c r="DH145" s="78" t="str">
        <f t="shared" si="161"/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si="162"/>
        <v/>
      </c>
      <c r="DK145" s="75">
        <v>1</v>
      </c>
      <c r="DL145" s="181" t="str">
        <f t="shared" si="163"/>
        <v/>
      </c>
      <c r="DM145" s="78" t="str">
        <f t="shared" si="164"/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si="165"/>
        <v/>
      </c>
      <c r="DP145" s="75">
        <v>1</v>
      </c>
      <c r="DQ145" s="181" t="str">
        <f t="shared" si="166"/>
        <v/>
      </c>
      <c r="DR145" s="78" t="str">
        <f t="shared" si="167"/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si="168"/>
        <v/>
      </c>
      <c r="DU145" s="75">
        <v>1</v>
      </c>
      <c r="DV145" s="154" t="str">
        <f t="shared" si="169"/>
        <v/>
      </c>
      <c r="DW145" s="935"/>
      <c r="DX145" s="812"/>
      <c r="DY145" s="808"/>
      <c r="DZ145" s="808"/>
      <c r="EA145" s="808"/>
      <c r="EB145" s="855"/>
      <c r="EC145" s="791"/>
      <c r="ED145" s="792"/>
      <c r="EE145" s="792"/>
      <c r="EF145" s="792"/>
      <c r="EG145" s="803"/>
      <c r="EH145" s="791"/>
      <c r="EI145" s="792"/>
      <c r="EJ145" s="792"/>
      <c r="EK145" s="792"/>
      <c r="EL145" s="790"/>
      <c r="EM145" s="787"/>
      <c r="EN145" s="788"/>
      <c r="EO145" s="788"/>
      <c r="EP145" s="788"/>
      <c r="EQ145" s="789"/>
      <c r="ER145" s="787"/>
      <c r="ES145" s="788"/>
      <c r="ET145" s="788"/>
      <c r="EU145" s="788"/>
      <c r="EV145" s="789"/>
      <c r="EW145" s="787"/>
      <c r="EX145" s="792"/>
      <c r="EY145" s="792"/>
      <c r="EZ145" s="788"/>
      <c r="FA145" s="790"/>
      <c r="FB145" s="791"/>
      <c r="FC145" s="806"/>
      <c r="FD145" s="835"/>
      <c r="FE145" s="835"/>
      <c r="FF145" s="804"/>
      <c r="FG145" s="867"/>
      <c r="FH145" s="788"/>
      <c r="FI145" s="788"/>
      <c r="FJ145" s="788"/>
      <c r="FK145" s="915"/>
      <c r="FL145" s="210"/>
      <c r="FM145" s="688"/>
      <c r="FN145" s="688"/>
      <c r="FO145" s="688">
        <v>1</v>
      </c>
      <c r="FP145" s="43"/>
      <c r="FQ145" s="43"/>
    </row>
    <row r="146" spans="1:173" s="13" customFormat="1" ht="22.5" customHeight="1" outlineLevel="1">
      <c r="A146" s="1033">
        <v>139</v>
      </c>
      <c r="B146" s="166"/>
      <c r="C146" s="494"/>
      <c r="D146" s="660" t="s">
        <v>374</v>
      </c>
      <c r="E146" s="991" t="s">
        <v>200</v>
      </c>
      <c r="F146" s="663" t="s">
        <v>358</v>
      </c>
      <c r="G146" s="167"/>
      <c r="H146" s="165"/>
      <c r="I146" s="662">
        <v>1968</v>
      </c>
      <c r="J146" s="167" t="str">
        <f t="shared" si="153"/>
        <v>昭43</v>
      </c>
      <c r="K146" s="665">
        <f t="shared" si="145"/>
        <v>52</v>
      </c>
      <c r="L146" s="998">
        <v>601</v>
      </c>
      <c r="M146" s="693" t="s">
        <v>70</v>
      </c>
      <c r="N146" s="68"/>
      <c r="O146" s="168"/>
      <c r="P146" s="168"/>
      <c r="Q146" s="169"/>
      <c r="R146" s="461" t="e">
        <f t="shared" si="170"/>
        <v>#DIV/0!</v>
      </c>
      <c r="S146" s="461" t="e">
        <f t="shared" si="171"/>
        <v>#DIV/0!</v>
      </c>
      <c r="T146" s="462" t="e">
        <f t="shared" si="172"/>
        <v>#DIV/0!</v>
      </c>
      <c r="U146" s="68"/>
      <c r="V146" s="68"/>
      <c r="W146" s="68"/>
      <c r="X146" s="68"/>
      <c r="Y146" s="68"/>
      <c r="Z146" s="79" t="str">
        <f t="shared" si="173"/>
        <v>4: 500㎡以上</v>
      </c>
      <c r="AA146" s="69"/>
      <c r="AB146" s="69" t="str">
        <f t="shared" si="174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175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176"/>
        <v>47</v>
      </c>
      <c r="AZ146" s="68"/>
      <c r="BA146" s="68">
        <f t="shared" si="177"/>
        <v>47</v>
      </c>
      <c r="BB146" s="69" t="e">
        <f>#REF!/10</f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178"/>
        <v/>
      </c>
      <c r="BK146" s="663" t="s">
        <v>70</v>
      </c>
      <c r="BL146" s="663">
        <v>2</v>
      </c>
      <c r="BM146" s="441"/>
      <c r="BN146" s="441"/>
      <c r="BO146" s="663"/>
      <c r="BP146" s="663"/>
      <c r="BQ146" s="663"/>
      <c r="BR146" s="663"/>
      <c r="BS146" s="663"/>
      <c r="BT146" s="663"/>
      <c r="BU146" s="663"/>
      <c r="BV146" s="663"/>
      <c r="BW146" s="441"/>
      <c r="BX146" s="695"/>
      <c r="BY146" s="696"/>
      <c r="BZ146" s="499"/>
      <c r="CA146" s="192">
        <v>1</v>
      </c>
      <c r="CB146" s="177" t="str">
        <f>IF($F146="","",IFERROR(INDEX(#REF!,MATCH('一覧（改訂後・学校空調は非表示）'!$F13,#REF!,0),MATCH($CA$4,#REF!,0)),""))</f>
        <v/>
      </c>
      <c r="CC146" s="178" t="str">
        <f t="shared" si="141"/>
        <v/>
      </c>
      <c r="CD146" s="176" t="str">
        <f t="shared" si="146"/>
        <v/>
      </c>
      <c r="CE146" s="179"/>
      <c r="CF146" s="106" t="str">
        <f t="shared" si="147"/>
        <v/>
      </c>
      <c r="CG146" s="75" t="str">
        <f>IF(OR($CF146="",$F146=""),"",INDEX(#REF!,MATCH($F146,#REF!,0),MATCH(CF$4,#REF!,0)))</f>
        <v/>
      </c>
      <c r="CH146" s="180" t="str">
        <f t="shared" si="148"/>
        <v/>
      </c>
      <c r="CI146" s="75">
        <v>1</v>
      </c>
      <c r="CJ146" s="181" t="str">
        <f t="shared" si="154"/>
        <v/>
      </c>
      <c r="CK146" s="107" t="e">
        <f>IF(OR(L146="",TYPE(L146)&lt;&gt;1),"",IF(OR(BJ146="",INDEX(#REF!,MATCH('一覧（改訂後・学校空調は非表示）'!$N13,#REF!,0),MATCH('一覧（改訂後・学校空調は非表示）'!CK$4,#REF!,0))="",INDEX(#REF!,MATCH('一覧（改訂後・学校空調は非表示）'!$N13,#REF!,0),MATCH('一覧（改訂後・学校空調は非表示）'!CK$4,#REF!,0))+$I146&gt;=BJ146),"",IF(OR(BI146="事後保全対応で更新",BI146="事後保全のみ更新せず"),"",INDEX(#REF!,MATCH('一覧（改訂後・学校空調は非表示）'!$N13,#REF!,0),MATCH('一覧（改訂後・学校空調は非表示）'!CK$4,#REF!,0))+$I146)))</f>
        <v>#REF!</v>
      </c>
      <c r="CL146" s="75" t="e">
        <f>IF(OR(CK146="",$F146=""),"",IF(AND(CK146&lt;&gt;"",$CF146=CK146),INDEX(#REF!,MATCH($F146,#REF!,0),MATCH(CK$4,#REF!,0))+35,INDEX(#REF!,MATCH($F146,#REF!,0),MATCH(CK$4,#REF!,0))))</f>
        <v>#REF!</v>
      </c>
      <c r="CM146" s="180" t="e">
        <f t="shared" si="155"/>
        <v>#REF!</v>
      </c>
      <c r="CN146" s="75">
        <v>1</v>
      </c>
      <c r="CO146" s="181" t="e">
        <f t="shared" si="156"/>
        <v>#REF!</v>
      </c>
      <c r="CP146" s="107" t="e">
        <f>IF(OR(L146="",TYPE(L146)&lt;&gt;1),"",IF(OR(BJ146="",INDEX(#REF!,MATCH('一覧（改訂後・学校空調は非表示）'!N13,#REF!,0),MATCH(CP$4,#REF!,0))="",INDEX(#REF!,MATCH('一覧（改訂後・学校空調は非表示）'!N13,#REF!,0),MATCH(CP$4,#REF!,0))+$I146&gt;=BJ146),"",IF(OR(BI146="事後保全対応で更新",BI146="事後保全のみ更新せず"),"",INDEX(#REF!,MATCH('一覧（改訂後・学校空調は非表示）'!$N13,#REF!,0),MATCH('一覧（改訂後・学校空調は非表示）'!CP$4,#REF!,0))+$I146)))</f>
        <v>#REF!</v>
      </c>
      <c r="CQ146" s="75" t="e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>#REF!</v>
      </c>
      <c r="CR146" s="180" t="e">
        <f t="shared" si="149"/>
        <v>#REF!</v>
      </c>
      <c r="CS146" s="75">
        <v>1</v>
      </c>
      <c r="CT146" s="181" t="e">
        <f t="shared" si="142"/>
        <v>#REF!</v>
      </c>
      <c r="CU146" s="107" t="e">
        <f>IF(OR(L146="",TYPE(L146)&lt;&gt;1),"",IF(OR(BJ146="",,INDEX(#REF!,MATCH('一覧（改訂後・学校空調は非表示）'!$N13,#REF!,0),MATCH('一覧（改訂後・学校空調は非表示）'!CU$4,#REF!,0))="",INDEX(#REF!,MATCH('一覧（改訂後・学校空調は非表示）'!$N13,#REF!,0),MATCH('一覧（改訂後・学校空調は非表示）'!CU$4,#REF!,0))+I146&gt;=BJ146),"",IF(OR(BI146="事後保全対応で更新",BI146="事後保全のみ更新せず"),"",INDEX(#REF!,MATCH('一覧（改訂後・学校空調は非表示）'!$N13,#REF!,0),MATCH('一覧（改訂後・学校空調は非表示）'!CU$4,#REF!,0))+I146)))</f>
        <v>#REF!</v>
      </c>
      <c r="CV146" s="75" t="e">
        <f>IF(OR(CU146="",$F146=""),"",IF(AND(CU146&lt;&gt;"",$CF146=CU146),INDEX(#REF!,MATCH($F146,#REF!,0),MATCH(CF$4,#REF!,0))+35,INDEX(#REF!,MATCH($F146,#REF!,0),MATCH(CU$4,#REF!,0))))</f>
        <v>#REF!</v>
      </c>
      <c r="CW146" s="180" t="e">
        <f t="shared" si="157"/>
        <v>#REF!</v>
      </c>
      <c r="CX146" s="75">
        <v>1</v>
      </c>
      <c r="CY146" s="182" t="e">
        <f t="shared" si="158"/>
        <v>#REF!</v>
      </c>
      <c r="CZ146" s="109" t="str">
        <f t="shared" si="150"/>
        <v/>
      </c>
      <c r="DA146" s="76" t="str">
        <f t="shared" si="152"/>
        <v/>
      </c>
      <c r="DB146" s="82">
        <v>1</v>
      </c>
      <c r="DC146" s="183" t="str">
        <f t="shared" si="151"/>
        <v/>
      </c>
      <c r="DD146" s="85" t="str">
        <f>IF($CZ146="","",INDEX(#REF!,MATCH($F146,#REF!,0),MATCH(CZ$4,#REF!,0)))</f>
        <v/>
      </c>
      <c r="DE146" s="184" t="str">
        <f t="shared" si="159"/>
        <v/>
      </c>
      <c r="DF146" s="77">
        <v>3</v>
      </c>
      <c r="DG146" s="185" t="str">
        <f t="shared" si="160"/>
        <v/>
      </c>
      <c r="DH146" s="78" t="str">
        <f t="shared" si="161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162"/>
        <v/>
      </c>
      <c r="DK146" s="75">
        <v>1</v>
      </c>
      <c r="DL146" s="181" t="str">
        <f t="shared" si="163"/>
        <v/>
      </c>
      <c r="DM146" s="78" t="str">
        <f t="shared" si="164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165"/>
        <v/>
      </c>
      <c r="DP146" s="75">
        <v>1</v>
      </c>
      <c r="DQ146" s="181" t="str">
        <f t="shared" si="166"/>
        <v/>
      </c>
      <c r="DR146" s="78" t="str">
        <f t="shared" si="167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168"/>
        <v/>
      </c>
      <c r="DU146" s="75">
        <v>1</v>
      </c>
      <c r="DV146" s="154" t="str">
        <f t="shared" si="169"/>
        <v/>
      </c>
      <c r="DW146" s="935"/>
      <c r="DX146" s="812"/>
      <c r="DY146" s="808"/>
      <c r="DZ146" s="808"/>
      <c r="EA146" s="808"/>
      <c r="EB146" s="855"/>
      <c r="EC146" s="802"/>
      <c r="ED146" s="792"/>
      <c r="EE146" s="792"/>
      <c r="EF146" s="792"/>
      <c r="EG146" s="790"/>
      <c r="EH146" s="791"/>
      <c r="EI146" s="779"/>
      <c r="EJ146" s="779"/>
      <c r="EK146" s="779"/>
      <c r="EL146" s="771"/>
      <c r="EM146" s="765"/>
      <c r="EN146" s="835"/>
      <c r="EO146" s="788"/>
      <c r="EP146" s="788"/>
      <c r="EQ146" s="789"/>
      <c r="ER146" s="787"/>
      <c r="ES146" s="788"/>
      <c r="ET146" s="788"/>
      <c r="EU146" s="788"/>
      <c r="EV146" s="789"/>
      <c r="EW146" s="787"/>
      <c r="EX146" s="792"/>
      <c r="EY146" s="792"/>
      <c r="EZ146" s="788"/>
      <c r="FA146" s="790"/>
      <c r="FB146" s="791"/>
      <c r="FC146" s="838"/>
      <c r="FD146" s="838"/>
      <c r="FE146" s="838"/>
      <c r="FF146" s="933"/>
      <c r="FG146" s="867"/>
      <c r="FH146" s="788"/>
      <c r="FI146" s="788"/>
      <c r="FJ146" s="788"/>
      <c r="FK146" s="915"/>
      <c r="FL146" s="210"/>
      <c r="FM146" s="688">
        <v>1</v>
      </c>
      <c r="FN146" s="688">
        <v>1</v>
      </c>
      <c r="FO146" s="688">
        <v>1</v>
      </c>
      <c r="FP146" s="43"/>
      <c r="FQ146" s="43"/>
    </row>
    <row r="147" spans="1:173" s="13" customFormat="1" ht="22.5" customHeight="1" outlineLevel="1">
      <c r="A147" s="1033">
        <v>140</v>
      </c>
      <c r="B147" s="166"/>
      <c r="C147" s="494"/>
      <c r="D147" s="660" t="s">
        <v>374</v>
      </c>
      <c r="E147" s="991" t="s">
        <v>199</v>
      </c>
      <c r="F147" s="663" t="s">
        <v>358</v>
      </c>
      <c r="G147" s="167"/>
      <c r="H147" s="165"/>
      <c r="I147" s="662">
        <v>1976</v>
      </c>
      <c r="J147" s="167" t="str">
        <f t="shared" si="153"/>
        <v>昭51</v>
      </c>
      <c r="K147" s="665">
        <f t="shared" si="145"/>
        <v>44</v>
      </c>
      <c r="L147" s="998">
        <v>258</v>
      </c>
      <c r="M147" s="693" t="s">
        <v>68</v>
      </c>
      <c r="N147" s="68"/>
      <c r="O147" s="168"/>
      <c r="P147" s="168"/>
      <c r="Q147" s="169"/>
      <c r="R147" s="461" t="e">
        <f t="shared" si="170"/>
        <v>#DIV/0!</v>
      </c>
      <c r="S147" s="461" t="e">
        <f t="shared" si="171"/>
        <v>#DIV/0!</v>
      </c>
      <c r="T147" s="462" t="e">
        <f t="shared" si="172"/>
        <v>#DIV/0!</v>
      </c>
      <c r="U147" s="68"/>
      <c r="V147" s="68"/>
      <c r="W147" s="68"/>
      <c r="X147" s="68"/>
      <c r="Y147" s="68"/>
      <c r="Z147" s="79" t="str">
        <f t="shared" si="173"/>
        <v>5: 200㎡以上</v>
      </c>
      <c r="AA147" s="69"/>
      <c r="AB147" s="69" t="str">
        <f t="shared" si="174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175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176"/>
        <v>39</v>
      </c>
      <c r="AZ147" s="68"/>
      <c r="BA147" s="68">
        <f t="shared" si="177"/>
        <v>39</v>
      </c>
      <c r="BB147" s="69" t="e">
        <f>#REF!/10</f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178"/>
        <v/>
      </c>
      <c r="BK147" s="663" t="s">
        <v>68</v>
      </c>
      <c r="BL147" s="663">
        <v>1</v>
      </c>
      <c r="BM147" s="441"/>
      <c r="BN147" s="441"/>
      <c r="BO147" s="663"/>
      <c r="BP147" s="663"/>
      <c r="BQ147" s="663"/>
      <c r="BR147" s="663"/>
      <c r="BS147" s="663"/>
      <c r="BT147" s="663"/>
      <c r="BU147" s="663"/>
      <c r="BV147" s="663"/>
      <c r="BW147" s="441"/>
      <c r="BX147" s="695"/>
      <c r="BY147" s="696"/>
      <c r="BZ147" s="499"/>
      <c r="CA147" s="192">
        <v>1</v>
      </c>
      <c r="CB147" s="177" t="str">
        <f>IF($F147="","",IFERROR(INDEX(#REF!,MATCH('一覧（改訂後・学校空調は非表示）'!$F17,#REF!,0),MATCH($CA$4,#REF!,0)),""))</f>
        <v/>
      </c>
      <c r="CC147" s="178" t="str">
        <f t="shared" si="141"/>
        <v/>
      </c>
      <c r="CD147" s="176" t="str">
        <f t="shared" si="146"/>
        <v/>
      </c>
      <c r="CE147" s="179"/>
      <c r="CF147" s="106" t="str">
        <f t="shared" si="147"/>
        <v/>
      </c>
      <c r="CG147" s="75" t="str">
        <f>IF(OR($CF147="",$F147=""),"",INDEX(#REF!,MATCH($F147,#REF!,0),MATCH(CF$4,#REF!,0)))</f>
        <v/>
      </c>
      <c r="CH147" s="180" t="str">
        <f t="shared" si="148"/>
        <v/>
      </c>
      <c r="CI147" s="75">
        <v>2</v>
      </c>
      <c r="CJ147" s="181" t="str">
        <f t="shared" si="154"/>
        <v/>
      </c>
      <c r="CK147" s="107" t="e">
        <f>IF(OR(L147="",TYPE(L147)&lt;&gt;1),"",IF(OR(BJ147="",INDEX(#REF!,MATCH('一覧（改訂後・学校空調は非表示）'!$N17,#REF!,0),MATCH('一覧（改訂後・学校空調は非表示）'!CK$4,#REF!,0))="",INDEX(#REF!,MATCH('一覧（改訂後・学校空調は非表示）'!$N17,#REF!,0),MATCH('一覧（改訂後・学校空調は非表示）'!CK$4,#REF!,0))+$I147&gt;=BJ147),"",IF(OR(BI147="事後保全対応で更新",BI147="事後保全のみ更新せず"),"",INDEX(#REF!,MATCH('一覧（改訂後・学校空調は非表示）'!$N17,#REF!,0),MATCH('一覧（改訂後・学校空調は非表示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155"/>
        <v>#REF!</v>
      </c>
      <c r="CN147" s="75">
        <v>1</v>
      </c>
      <c r="CO147" s="181" t="e">
        <f t="shared" si="156"/>
        <v>#REF!</v>
      </c>
      <c r="CP147" s="107" t="e">
        <f>IF(OR(L147="",TYPE(L147)&lt;&gt;1),"",IF(OR(BJ147="",INDEX(#REF!,MATCH('一覧（改訂後・学校空調は非表示）'!N17,#REF!,0),MATCH(CP$4,#REF!,0))="",INDEX(#REF!,MATCH('一覧（改訂後・学校空調は非表示）'!N17,#REF!,0),MATCH(CP$4,#REF!,0))+$I147&gt;=BJ147),"",IF(OR(BI147="事後保全対応で更新",BI147="事後保全のみ更新せず"),"",INDEX(#REF!,MATCH('一覧（改訂後・学校空調は非表示）'!$N17,#REF!,0),MATCH('一覧（改訂後・学校空調は非表示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149"/>
        <v>#REF!</v>
      </c>
      <c r="CS147" s="75">
        <v>1</v>
      </c>
      <c r="CT147" s="181" t="e">
        <f t="shared" si="142"/>
        <v>#REF!</v>
      </c>
      <c r="CU147" s="107" t="e">
        <f>IF(OR(L147="",TYPE(L147)&lt;&gt;1),"",IF(OR(BJ147="",,INDEX(#REF!,MATCH('一覧（改訂後・学校空調は非表示）'!$N17,#REF!,0),MATCH('一覧（改訂後・学校空調は非表示）'!CU$4,#REF!,0))="",INDEX(#REF!,MATCH('一覧（改訂後・学校空調は非表示）'!$N17,#REF!,0),MATCH('一覧（改訂後・学校空調は非表示）'!CU$4,#REF!,0))+I147&gt;=BJ147),"",IF(OR(BI147="事後保全対応で更新",BI147="事後保全のみ更新せず"),"",INDEX(#REF!,MATCH('一覧（改訂後・学校空調は非表示）'!$N17,#REF!,0),MATCH('一覧（改訂後・学校空調は非表示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157"/>
        <v>#REF!</v>
      </c>
      <c r="CX147" s="75">
        <v>1</v>
      </c>
      <c r="CY147" s="182" t="e">
        <f t="shared" si="158"/>
        <v>#REF!</v>
      </c>
      <c r="CZ147" s="109" t="str">
        <f t="shared" si="150"/>
        <v/>
      </c>
      <c r="DA147" s="76" t="str">
        <f t="shared" si="152"/>
        <v/>
      </c>
      <c r="DB147" s="82">
        <v>1</v>
      </c>
      <c r="DC147" s="183" t="str">
        <f t="shared" si="151"/>
        <v/>
      </c>
      <c r="DD147" s="85" t="str">
        <f>IF($CZ147="","",INDEX(#REF!,MATCH($F147,#REF!,0),MATCH(CZ$4,#REF!,0)))</f>
        <v/>
      </c>
      <c r="DE147" s="184" t="str">
        <f t="shared" si="159"/>
        <v/>
      </c>
      <c r="DF147" s="77">
        <v>3</v>
      </c>
      <c r="DG147" s="185" t="str">
        <f t="shared" si="160"/>
        <v/>
      </c>
      <c r="DH147" s="78" t="str">
        <f t="shared" si="161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162"/>
        <v/>
      </c>
      <c r="DK147" s="75">
        <v>1</v>
      </c>
      <c r="DL147" s="181" t="str">
        <f t="shared" si="163"/>
        <v/>
      </c>
      <c r="DM147" s="78" t="str">
        <f t="shared" si="164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165"/>
        <v/>
      </c>
      <c r="DP147" s="75">
        <v>1</v>
      </c>
      <c r="DQ147" s="181" t="str">
        <f t="shared" si="166"/>
        <v/>
      </c>
      <c r="DR147" s="78" t="str">
        <f t="shared" si="167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168"/>
        <v/>
      </c>
      <c r="DU147" s="75">
        <v>1</v>
      </c>
      <c r="DV147" s="154" t="str">
        <f t="shared" si="169"/>
        <v/>
      </c>
      <c r="DW147" s="935"/>
      <c r="DX147" s="812"/>
      <c r="DY147" s="838"/>
      <c r="DZ147" s="838"/>
      <c r="EA147" s="838"/>
      <c r="EB147" s="855"/>
      <c r="EC147" s="802"/>
      <c r="ED147" s="792"/>
      <c r="EE147" s="792"/>
      <c r="EF147" s="792"/>
      <c r="EG147" s="790"/>
      <c r="EH147" s="791"/>
      <c r="EI147" s="779"/>
      <c r="EJ147" s="779"/>
      <c r="EK147" s="779"/>
      <c r="EL147" s="789"/>
      <c r="EM147" s="787"/>
      <c r="EN147" s="788"/>
      <c r="EO147" s="788"/>
      <c r="EP147" s="788"/>
      <c r="EQ147" s="789"/>
      <c r="ER147" s="787"/>
      <c r="ES147" s="788"/>
      <c r="ET147" s="788"/>
      <c r="EU147" s="788"/>
      <c r="EV147" s="789"/>
      <c r="EW147" s="787"/>
      <c r="EX147" s="792"/>
      <c r="EY147" s="792"/>
      <c r="EZ147" s="788"/>
      <c r="FA147" s="790"/>
      <c r="FB147" s="791"/>
      <c r="FC147" s="838"/>
      <c r="FD147" s="838"/>
      <c r="FE147" s="838"/>
      <c r="FF147" s="933"/>
      <c r="FG147" s="867"/>
      <c r="FH147" s="788"/>
      <c r="FI147" s="788"/>
      <c r="FJ147" s="788"/>
      <c r="FK147" s="915"/>
      <c r="FL147" s="210"/>
      <c r="FM147" s="688"/>
      <c r="FN147" s="688"/>
      <c r="FO147" s="688">
        <v>1</v>
      </c>
      <c r="FP147" s="43"/>
      <c r="FQ147" s="43"/>
    </row>
    <row r="148" spans="1:173" s="13" customFormat="1" ht="22.5" customHeight="1" outlineLevel="1">
      <c r="A148" s="1033">
        <v>141</v>
      </c>
      <c r="B148" s="166"/>
      <c r="C148" s="494"/>
      <c r="D148" s="660" t="s">
        <v>374</v>
      </c>
      <c r="E148" s="991" t="s">
        <v>198</v>
      </c>
      <c r="F148" s="663" t="s">
        <v>358</v>
      </c>
      <c r="G148" s="167"/>
      <c r="H148" s="165"/>
      <c r="I148" s="662">
        <v>1986</v>
      </c>
      <c r="J148" s="167" t="str">
        <f t="shared" si="153"/>
        <v>昭61</v>
      </c>
      <c r="K148" s="665">
        <f t="shared" si="145"/>
        <v>34</v>
      </c>
      <c r="L148" s="998">
        <v>2686</v>
      </c>
      <c r="M148" s="693" t="s">
        <v>68</v>
      </c>
      <c r="N148" s="68"/>
      <c r="O148" s="168"/>
      <c r="P148" s="168"/>
      <c r="Q148" s="169"/>
      <c r="R148" s="461" t="e">
        <f t="shared" si="170"/>
        <v>#DIV/0!</v>
      </c>
      <c r="S148" s="461" t="e">
        <f t="shared" si="171"/>
        <v>#DIV/0!</v>
      </c>
      <c r="T148" s="462" t="e">
        <f t="shared" si="172"/>
        <v>#DIV/0!</v>
      </c>
      <c r="U148" s="68"/>
      <c r="V148" s="68"/>
      <c r="W148" s="68"/>
      <c r="X148" s="68"/>
      <c r="Y148" s="68"/>
      <c r="Z148" s="79" t="str">
        <f t="shared" si="173"/>
        <v>3: 1,000㎡以上</v>
      </c>
      <c r="AA148" s="69"/>
      <c r="AB148" s="69" t="str">
        <f t="shared" si="174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175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176"/>
        <v>29</v>
      </c>
      <c r="AZ148" s="68"/>
      <c r="BA148" s="68">
        <f t="shared" si="177"/>
        <v>29</v>
      </c>
      <c r="BB148" s="69" t="e">
        <f>#REF!/10</f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178"/>
        <v/>
      </c>
      <c r="BK148" s="663" t="s">
        <v>68</v>
      </c>
      <c r="BL148" s="663">
        <v>3</v>
      </c>
      <c r="BM148" s="447"/>
      <c r="BN148" s="447"/>
      <c r="BO148" s="663"/>
      <c r="BP148" s="663"/>
      <c r="BQ148" s="663"/>
      <c r="BR148" s="663"/>
      <c r="BS148" s="663"/>
      <c r="BT148" s="663"/>
      <c r="BU148" s="663"/>
      <c r="BV148" s="663"/>
      <c r="BW148" s="447"/>
      <c r="BX148" s="695"/>
      <c r="BY148" s="696"/>
      <c r="BZ148" s="501"/>
      <c r="CA148" s="192">
        <v>1</v>
      </c>
      <c r="CB148" s="177" t="str">
        <f>IF($F148="","",IFERROR(INDEX(#REF!,MATCH('一覧（改訂後・学校空調は非表示）'!$F43,#REF!,0),MATCH($CA$4,#REF!,0)),""))</f>
        <v/>
      </c>
      <c r="CC148" s="178" t="str">
        <f t="shared" si="141"/>
        <v/>
      </c>
      <c r="CD148" s="186" t="str">
        <f t="shared" si="146"/>
        <v/>
      </c>
      <c r="CE148" s="187"/>
      <c r="CF148" s="106" t="str">
        <f t="shared" si="147"/>
        <v/>
      </c>
      <c r="CG148" s="75" t="str">
        <f>IF(OR($CF148="",$F148=""),"",INDEX(#REF!,MATCH($F148,#REF!,0),MATCH(CF$4,#REF!,0)))</f>
        <v/>
      </c>
      <c r="CH148" s="180" t="str">
        <f t="shared" si="148"/>
        <v/>
      </c>
      <c r="CI148" s="75">
        <v>3</v>
      </c>
      <c r="CJ148" s="181" t="str">
        <f t="shared" si="154"/>
        <v/>
      </c>
      <c r="CK148" s="107" t="e">
        <f>IF(OR(L148="",TYPE(L148)&lt;&gt;1),"",IF(OR(BJ148="",INDEX(#REF!,MATCH('一覧（改訂後・学校空調は非表示）'!$N43,#REF!,0),MATCH('一覧（改訂後・学校空調は非表示）'!CK$4,#REF!,0))="",INDEX(#REF!,MATCH('一覧（改訂後・学校空調は非表示）'!$N43,#REF!,0),MATCH('一覧（改訂後・学校空調は非表示）'!CK$4,#REF!,0))+$I148&gt;=BJ148),"",IF(OR(BI148="事後保全対応で更新",BI148="事後保全のみ更新せず"),"",INDEX(#REF!,MATCH('一覧（改訂後・学校空調は非表示）'!$N43,#REF!,0),MATCH('一覧（改訂後・学校空調は非表示）'!CK$4,#REF!,0))+$I148)))</f>
        <v>#REF!</v>
      </c>
      <c r="CL148" s="75" t="e">
        <f>IF(OR(CK148="",$F148=""),"",IF(AND(CK148&lt;&gt;"",$CF148=CK148),INDEX(#REF!,MATCH($F148,#REF!,0),MATCH(CK$4,#REF!,0))+35,INDEX(#REF!,MATCH($F148,#REF!,0),MATCH(CK$4,#REF!,0))))</f>
        <v>#REF!</v>
      </c>
      <c r="CM148" s="180" t="e">
        <f t="shared" si="155"/>
        <v>#REF!</v>
      </c>
      <c r="CN148" s="75">
        <v>1</v>
      </c>
      <c r="CO148" s="181" t="e">
        <f t="shared" si="156"/>
        <v>#REF!</v>
      </c>
      <c r="CP148" s="107" t="e">
        <f>IF(OR(L148="",TYPE(L148)&lt;&gt;1),"",IF(OR(BJ148="",INDEX(#REF!,MATCH('一覧（改訂後・学校空調は非表示）'!N43,#REF!,0),MATCH(CP$4,#REF!,0))="",INDEX(#REF!,MATCH('一覧（改訂後・学校空調は非表示）'!N43,#REF!,0),MATCH(CP$4,#REF!,0))+$I148&gt;=BJ148),"",IF(OR(BI148="事後保全対応で更新",BI148="事後保全のみ更新せず"),"",INDEX(#REF!,MATCH('一覧（改訂後・学校空調は非表示）'!$N43,#REF!,0),MATCH('一覧（改訂後・学校空調は非表示）'!CP$4,#REF!,0))+$I148)))</f>
        <v>#REF!</v>
      </c>
      <c r="CQ148" s="75" t="e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>#REF!</v>
      </c>
      <c r="CR148" s="188" t="e">
        <f t="shared" si="149"/>
        <v>#REF!</v>
      </c>
      <c r="CS148" s="75">
        <v>1</v>
      </c>
      <c r="CT148" s="189" t="e">
        <f t="shared" si="142"/>
        <v>#REF!</v>
      </c>
      <c r="CU148" s="107" t="e">
        <f>IF(OR(L148="",TYPE(L148)&lt;&gt;1),"",IF(OR(BJ148="",,INDEX(#REF!,MATCH('一覧（改訂後・学校空調は非表示）'!$N43,#REF!,0),MATCH('一覧（改訂後・学校空調は非表示）'!CU$4,#REF!,0))="",INDEX(#REF!,MATCH('一覧（改訂後・学校空調は非表示）'!$N43,#REF!,0),MATCH('一覧（改訂後・学校空調は非表示）'!CU$4,#REF!,0))+I148&gt;=BJ148),"",IF(OR(BI148="事後保全対応で更新",BI148="事後保全のみ更新せず"),"",INDEX(#REF!,MATCH('一覧（改訂後・学校空調は非表示）'!$N43,#REF!,0),MATCH('一覧（改訂後・学校空調は非表示）'!CU$4,#REF!,0))+I148)))</f>
        <v>#REF!</v>
      </c>
      <c r="CV148" s="75" t="e">
        <f>IF(OR(CU148="",$F148=""),"",IF(AND(CU148&lt;&gt;"",$CF148=CU148),INDEX(#REF!,MATCH($F148,#REF!,0),MATCH(CF$4,#REF!,0))+35,INDEX(#REF!,MATCH($F148,#REF!,0),MATCH(CU$4,#REF!,0))))</f>
        <v>#REF!</v>
      </c>
      <c r="CW148" s="188" t="e">
        <f t="shared" si="157"/>
        <v>#REF!</v>
      </c>
      <c r="CX148" s="75">
        <v>1</v>
      </c>
      <c r="CY148" s="182" t="e">
        <f t="shared" si="158"/>
        <v>#REF!</v>
      </c>
      <c r="CZ148" s="109" t="str">
        <f t="shared" si="150"/>
        <v/>
      </c>
      <c r="DA148" s="76" t="str">
        <f t="shared" si="152"/>
        <v/>
      </c>
      <c r="DB148" s="82">
        <v>1</v>
      </c>
      <c r="DC148" s="183" t="str">
        <f t="shared" si="151"/>
        <v/>
      </c>
      <c r="DD148" s="85" t="str">
        <f>IF($CZ148="","",INDEX(#REF!,MATCH($F148,#REF!,0),MATCH(CZ$4,#REF!,0)))</f>
        <v/>
      </c>
      <c r="DE148" s="184" t="str">
        <f t="shared" si="159"/>
        <v/>
      </c>
      <c r="DF148" s="77">
        <v>3</v>
      </c>
      <c r="DG148" s="185" t="str">
        <f t="shared" si="160"/>
        <v/>
      </c>
      <c r="DH148" s="78" t="str">
        <f t="shared" si="161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162"/>
        <v/>
      </c>
      <c r="DK148" s="75">
        <v>1</v>
      </c>
      <c r="DL148" s="181" t="str">
        <f t="shared" si="163"/>
        <v/>
      </c>
      <c r="DM148" s="78" t="str">
        <f t="shared" si="164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165"/>
        <v/>
      </c>
      <c r="DP148" s="75">
        <v>1</v>
      </c>
      <c r="DQ148" s="181" t="str">
        <f t="shared" si="166"/>
        <v/>
      </c>
      <c r="DR148" s="78" t="str">
        <f t="shared" si="167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168"/>
        <v/>
      </c>
      <c r="DU148" s="75">
        <v>1</v>
      </c>
      <c r="DV148" s="154" t="str">
        <f t="shared" si="169"/>
        <v/>
      </c>
      <c r="DW148" s="935"/>
      <c r="DX148" s="812"/>
      <c r="DY148" s="838"/>
      <c r="DZ148" s="838"/>
      <c r="EA148" s="838"/>
      <c r="EB148" s="855"/>
      <c r="EC148" s="802"/>
      <c r="ED148" s="792"/>
      <c r="EE148" s="792"/>
      <c r="EF148" s="792"/>
      <c r="EG148" s="790"/>
      <c r="EH148" s="791"/>
      <c r="EI148" s="779"/>
      <c r="EJ148" s="779"/>
      <c r="EK148" s="779"/>
      <c r="EL148" s="789"/>
      <c r="EM148" s="787"/>
      <c r="EN148" s="788"/>
      <c r="EO148" s="788"/>
      <c r="EP148" s="788"/>
      <c r="EQ148" s="789"/>
      <c r="ER148" s="787"/>
      <c r="ES148" s="788"/>
      <c r="ET148" s="788"/>
      <c r="EU148" s="788"/>
      <c r="EV148" s="789"/>
      <c r="EW148" s="787"/>
      <c r="EX148" s="792"/>
      <c r="EY148" s="792"/>
      <c r="EZ148" s="788"/>
      <c r="FA148" s="790"/>
      <c r="FB148" s="791"/>
      <c r="FC148" s="838"/>
      <c r="FD148" s="838"/>
      <c r="FE148" s="838"/>
      <c r="FF148" s="933"/>
      <c r="FG148" s="868"/>
      <c r="FH148" s="788"/>
      <c r="FI148" s="788"/>
      <c r="FJ148" s="788"/>
      <c r="FK148" s="915"/>
      <c r="FL148" s="210"/>
      <c r="FM148" s="688"/>
      <c r="FN148" s="688"/>
      <c r="FO148" s="688">
        <v>1</v>
      </c>
      <c r="FP148" s="43"/>
      <c r="FQ148" s="43"/>
    </row>
    <row r="149" spans="1:173" s="13" customFormat="1" ht="22.5" customHeight="1" outlineLevel="1">
      <c r="A149" s="1033">
        <v>142</v>
      </c>
      <c r="B149" s="166"/>
      <c r="C149" s="494"/>
      <c r="D149" s="660" t="s">
        <v>374</v>
      </c>
      <c r="E149" s="991" t="s">
        <v>201</v>
      </c>
      <c r="F149" s="663" t="s">
        <v>358</v>
      </c>
      <c r="G149" s="167"/>
      <c r="H149" s="165"/>
      <c r="I149" s="665">
        <v>1964</v>
      </c>
      <c r="J149" s="167" t="str">
        <f t="shared" si="153"/>
        <v>昭39</v>
      </c>
      <c r="K149" s="665">
        <f t="shared" si="145"/>
        <v>56</v>
      </c>
      <c r="L149" s="998">
        <v>32</v>
      </c>
      <c r="M149" s="693" t="s">
        <v>70</v>
      </c>
      <c r="N149" s="68"/>
      <c r="O149" s="168"/>
      <c r="P149" s="168"/>
      <c r="Q149" s="169"/>
      <c r="R149" s="461" t="e">
        <f t="shared" si="170"/>
        <v>#DIV/0!</v>
      </c>
      <c r="S149" s="461" t="e">
        <f t="shared" si="171"/>
        <v>#DIV/0!</v>
      </c>
      <c r="T149" s="462" t="e">
        <f t="shared" si="172"/>
        <v>#DIV/0!</v>
      </c>
      <c r="U149" s="68"/>
      <c r="V149" s="68"/>
      <c r="W149" s="68"/>
      <c r="X149" s="68"/>
      <c r="Y149" s="68"/>
      <c r="Z149" s="79" t="str">
        <f t="shared" si="173"/>
        <v>7: 100㎡未満</v>
      </c>
      <c r="AA149" s="69"/>
      <c r="AB149" s="69" t="str">
        <f t="shared" si="174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175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176"/>
        <v>51</v>
      </c>
      <c r="AZ149" s="68"/>
      <c r="BA149" s="68">
        <f t="shared" si="177"/>
        <v>51</v>
      </c>
      <c r="BB149" s="69" t="e">
        <f>#REF!/10</f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178"/>
        <v/>
      </c>
      <c r="BK149" s="663" t="s">
        <v>70</v>
      </c>
      <c r="BL149" s="663">
        <v>1</v>
      </c>
      <c r="BM149" s="441"/>
      <c r="BN149" s="441"/>
      <c r="BO149" s="663"/>
      <c r="BP149" s="663"/>
      <c r="BQ149" s="663"/>
      <c r="BR149" s="663"/>
      <c r="BS149" s="663"/>
      <c r="BT149" s="663"/>
      <c r="BU149" s="663"/>
      <c r="BV149" s="663"/>
      <c r="BW149" s="441"/>
      <c r="BX149" s="695"/>
      <c r="BY149" s="696"/>
      <c r="BZ149" s="499"/>
      <c r="CA149" s="192">
        <v>1</v>
      </c>
      <c r="CB149" s="177" t="str">
        <f>IF($F149="","",IFERROR(INDEX(#REF!,MATCH('一覧（改訂後・学校空調は非表示）'!$F29,#REF!,0),MATCH($CA$4,#REF!,0)),""))</f>
        <v/>
      </c>
      <c r="CC149" s="178" t="str">
        <f t="shared" si="141"/>
        <v/>
      </c>
      <c r="CD149" s="176" t="str">
        <f t="shared" si="146"/>
        <v/>
      </c>
      <c r="CE149" s="179"/>
      <c r="CF149" s="106" t="str">
        <f t="shared" si="147"/>
        <v/>
      </c>
      <c r="CG149" s="75" t="str">
        <f>IF(OR($CF149="",$F149=""),"",INDEX(#REF!,MATCH($F149,#REF!,0),MATCH(CF$4,#REF!,0)))</f>
        <v/>
      </c>
      <c r="CH149" s="180" t="str">
        <f t="shared" si="148"/>
        <v/>
      </c>
      <c r="CI149" s="75">
        <v>1</v>
      </c>
      <c r="CJ149" s="181" t="str">
        <f t="shared" si="154"/>
        <v/>
      </c>
      <c r="CK149" s="107" t="e">
        <f>IF(OR(L149="",TYPE(L149)&lt;&gt;1),"",IF(OR(BJ149="",INDEX(#REF!,MATCH('一覧（改訂後・学校空調は非表示）'!$N29,#REF!,0),MATCH('一覧（改訂後・学校空調は非表示）'!CK$4,#REF!,0))="",INDEX(#REF!,MATCH('一覧（改訂後・学校空調は非表示）'!$N29,#REF!,0),MATCH('一覧（改訂後・学校空調は非表示）'!CK$4,#REF!,0))+$I149&gt;=BJ149),"",IF(OR(BI149="事後保全対応で更新",BI149="事後保全のみ更新せず"),"",INDEX(#REF!,MATCH('一覧（改訂後・学校空調は非表示）'!$N29,#REF!,0),MATCH('一覧（改訂後・学校空調は非表示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155"/>
        <v>#REF!</v>
      </c>
      <c r="CN149" s="75">
        <v>1</v>
      </c>
      <c r="CO149" s="181" t="e">
        <f t="shared" si="156"/>
        <v>#REF!</v>
      </c>
      <c r="CP149" s="107" t="e">
        <f>IF(OR(L149="",TYPE(L149)&lt;&gt;1),"",IF(OR(BJ149="",INDEX(#REF!,MATCH('一覧（改訂後・学校空調は非表示）'!N29,#REF!,0),MATCH(CP$4,#REF!,0))="",INDEX(#REF!,MATCH('一覧（改訂後・学校空調は非表示）'!N29,#REF!,0),MATCH(CP$4,#REF!,0))+$I149&gt;=BJ149),"",IF(OR(BI149="事後保全対応で更新",BI149="事後保全のみ更新せず"),"",INDEX(#REF!,MATCH('一覧（改訂後・学校空調は非表示）'!$N29,#REF!,0),MATCH('一覧（改訂後・学校空調は非表示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149"/>
        <v>#REF!</v>
      </c>
      <c r="CS149" s="75">
        <v>1</v>
      </c>
      <c r="CT149" s="181" t="e">
        <f t="shared" si="142"/>
        <v>#REF!</v>
      </c>
      <c r="CU149" s="107" t="e">
        <f>IF(OR(L149="",TYPE(L149)&lt;&gt;1),"",IF(OR(BJ149="",,INDEX(#REF!,MATCH('一覧（改訂後・学校空調は非表示）'!$N29,#REF!,0),MATCH('一覧（改訂後・学校空調は非表示）'!CU$4,#REF!,0))="",INDEX(#REF!,MATCH('一覧（改訂後・学校空調は非表示）'!$N29,#REF!,0),MATCH('一覧（改訂後・学校空調は非表示）'!CU$4,#REF!,0))+I149&gt;=BJ149),"",IF(OR(BI149="事後保全対応で更新",BI149="事後保全のみ更新せず"),"",INDEX(#REF!,MATCH('一覧（改訂後・学校空調は非表示）'!$N29,#REF!,0),MATCH('一覧（改訂後・学校空調は非表示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157"/>
        <v>#REF!</v>
      </c>
      <c r="CX149" s="75">
        <v>1</v>
      </c>
      <c r="CY149" s="182" t="e">
        <f t="shared" si="158"/>
        <v>#REF!</v>
      </c>
      <c r="CZ149" s="109" t="str">
        <f t="shared" si="150"/>
        <v/>
      </c>
      <c r="DA149" s="76" t="str">
        <f t="shared" si="152"/>
        <v/>
      </c>
      <c r="DB149" s="82">
        <v>1</v>
      </c>
      <c r="DC149" s="183" t="str">
        <f t="shared" si="151"/>
        <v/>
      </c>
      <c r="DD149" s="85" t="str">
        <f>IF($CZ149="","",INDEX(#REF!,MATCH($F149,#REF!,0),MATCH(CZ$4,#REF!,0)))</f>
        <v/>
      </c>
      <c r="DE149" s="184" t="str">
        <f t="shared" si="159"/>
        <v/>
      </c>
      <c r="DF149" s="77">
        <v>3</v>
      </c>
      <c r="DG149" s="185" t="str">
        <f t="shared" si="160"/>
        <v/>
      </c>
      <c r="DH149" s="78" t="str">
        <f t="shared" si="161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162"/>
        <v/>
      </c>
      <c r="DK149" s="75">
        <v>1</v>
      </c>
      <c r="DL149" s="181" t="str">
        <f t="shared" si="163"/>
        <v/>
      </c>
      <c r="DM149" s="78" t="str">
        <f t="shared" si="164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165"/>
        <v/>
      </c>
      <c r="DP149" s="75">
        <v>1</v>
      </c>
      <c r="DQ149" s="181" t="str">
        <f t="shared" si="166"/>
        <v/>
      </c>
      <c r="DR149" s="78" t="str">
        <f t="shared" si="167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168"/>
        <v/>
      </c>
      <c r="DU149" s="75">
        <v>1</v>
      </c>
      <c r="DV149" s="154" t="str">
        <f t="shared" si="169"/>
        <v/>
      </c>
      <c r="DW149" s="935"/>
      <c r="DX149" s="812"/>
      <c r="DY149" s="808"/>
      <c r="DZ149" s="808"/>
      <c r="EA149" s="808"/>
      <c r="EB149" s="855"/>
      <c r="EC149" s="791"/>
      <c r="ED149" s="792"/>
      <c r="EE149" s="792"/>
      <c r="EF149" s="792"/>
      <c r="EG149" s="803"/>
      <c r="EH149" s="791"/>
      <c r="EI149" s="792"/>
      <c r="EJ149" s="792"/>
      <c r="EK149" s="792"/>
      <c r="EL149" s="789"/>
      <c r="EM149" s="787"/>
      <c r="EN149" s="788"/>
      <c r="EO149" s="788"/>
      <c r="EP149" s="788"/>
      <c r="EQ149" s="789"/>
      <c r="ER149" s="787"/>
      <c r="ES149" s="788"/>
      <c r="ET149" s="788"/>
      <c r="EU149" s="788"/>
      <c r="EV149" s="789"/>
      <c r="EW149" s="787"/>
      <c r="EX149" s="792"/>
      <c r="EY149" s="792"/>
      <c r="EZ149" s="788"/>
      <c r="FA149" s="790"/>
      <c r="FB149" s="791"/>
      <c r="FC149" s="792"/>
      <c r="FD149" s="788"/>
      <c r="FE149" s="788"/>
      <c r="FF149" s="789"/>
      <c r="FG149" s="867"/>
      <c r="FH149" s="788"/>
      <c r="FI149" s="788"/>
      <c r="FJ149" s="788"/>
      <c r="FK149" s="915"/>
      <c r="FL149" s="210"/>
      <c r="FM149" s="688"/>
      <c r="FN149" s="688"/>
      <c r="FO149" s="688">
        <v>1</v>
      </c>
      <c r="FP149" s="43"/>
      <c r="FQ149" s="43"/>
    </row>
    <row r="150" spans="1:173" s="990" customFormat="1" ht="22.5" customHeight="1" outlineLevel="1">
      <c r="A150" s="1033">
        <v>143</v>
      </c>
      <c r="B150" s="938"/>
      <c r="C150" s="939"/>
      <c r="D150" s="664" t="s">
        <v>523</v>
      </c>
      <c r="E150" s="1002" t="s">
        <v>647</v>
      </c>
      <c r="F150" s="661" t="s">
        <v>358</v>
      </c>
      <c r="G150" s="675"/>
      <c r="H150" s="940"/>
      <c r="I150" s="665" t="s">
        <v>646</v>
      </c>
      <c r="J150" s="675"/>
      <c r="K150" s="665" t="s">
        <v>646</v>
      </c>
      <c r="L150" s="995" t="s">
        <v>646</v>
      </c>
      <c r="M150" s="694"/>
      <c r="N150" s="941"/>
      <c r="O150" s="942"/>
      <c r="P150" s="942"/>
      <c r="Q150" s="943"/>
      <c r="R150" s="944"/>
      <c r="S150" s="944"/>
      <c r="T150" s="945"/>
      <c r="U150" s="941"/>
      <c r="V150" s="941"/>
      <c r="W150" s="941"/>
      <c r="X150" s="941"/>
      <c r="Y150" s="941"/>
      <c r="Z150" s="946"/>
      <c r="AA150" s="947"/>
      <c r="AB150" s="947"/>
      <c r="AC150" s="948"/>
      <c r="AD150" s="948"/>
      <c r="AE150" s="949"/>
      <c r="AF150" s="948"/>
      <c r="AG150" s="948"/>
      <c r="AH150" s="948"/>
      <c r="AI150" s="950"/>
      <c r="AJ150" s="950"/>
      <c r="AK150" s="950"/>
      <c r="AL150" s="950"/>
      <c r="AM150" s="951"/>
      <c r="AN150" s="952"/>
      <c r="AO150" s="953"/>
      <c r="AP150" s="953"/>
      <c r="AQ150" s="953"/>
      <c r="AR150" s="953"/>
      <c r="AS150" s="953"/>
      <c r="AT150" s="953"/>
      <c r="AU150" s="953"/>
      <c r="AV150" s="953"/>
      <c r="AW150" s="953"/>
      <c r="AX150" s="953"/>
      <c r="AY150" s="941"/>
      <c r="AZ150" s="941"/>
      <c r="BA150" s="941"/>
      <c r="BB150" s="947"/>
      <c r="BC150" s="954"/>
      <c r="BD150" s="466"/>
      <c r="BE150" s="466"/>
      <c r="BF150" s="955"/>
      <c r="BG150" s="468"/>
      <c r="BH150" s="468"/>
      <c r="BI150" s="466"/>
      <c r="BJ150" s="956"/>
      <c r="BK150" s="661" t="s">
        <v>646</v>
      </c>
      <c r="BL150" s="661" t="s">
        <v>646</v>
      </c>
      <c r="BM150" s="956"/>
      <c r="BN150" s="956"/>
      <c r="BO150" s="661"/>
      <c r="BP150" s="661"/>
      <c r="BQ150" s="661"/>
      <c r="BR150" s="661"/>
      <c r="BS150" s="661"/>
      <c r="BT150" s="661"/>
      <c r="BU150" s="661"/>
      <c r="BV150" s="661"/>
      <c r="BW150" s="956"/>
      <c r="BX150" s="695"/>
      <c r="BY150" s="696"/>
      <c r="BZ150" s="957"/>
      <c r="CA150" s="958"/>
      <c r="CB150" s="959"/>
      <c r="CC150" s="960"/>
      <c r="CD150" s="961"/>
      <c r="CE150" s="962"/>
      <c r="CF150" s="963"/>
      <c r="CG150" s="964"/>
      <c r="CH150" s="965"/>
      <c r="CI150" s="964"/>
      <c r="CJ150" s="966"/>
      <c r="CK150" s="967"/>
      <c r="CL150" s="964"/>
      <c r="CM150" s="965"/>
      <c r="CN150" s="964"/>
      <c r="CO150" s="966"/>
      <c r="CP150" s="967"/>
      <c r="CQ150" s="964"/>
      <c r="CR150" s="965"/>
      <c r="CS150" s="964"/>
      <c r="CT150" s="966"/>
      <c r="CU150" s="967"/>
      <c r="CV150" s="964"/>
      <c r="CW150" s="965"/>
      <c r="CX150" s="964"/>
      <c r="CY150" s="968"/>
      <c r="CZ150" s="969"/>
      <c r="DA150" s="970"/>
      <c r="DB150" s="971"/>
      <c r="DC150" s="972"/>
      <c r="DD150" s="973"/>
      <c r="DE150" s="974"/>
      <c r="DF150" s="975"/>
      <c r="DG150" s="976"/>
      <c r="DH150" s="967"/>
      <c r="DI150" s="964"/>
      <c r="DJ150" s="965"/>
      <c r="DK150" s="964"/>
      <c r="DL150" s="966"/>
      <c r="DM150" s="967"/>
      <c r="DN150" s="964"/>
      <c r="DO150" s="965"/>
      <c r="DP150" s="964"/>
      <c r="DQ150" s="966"/>
      <c r="DR150" s="967"/>
      <c r="DS150" s="964"/>
      <c r="DT150" s="965"/>
      <c r="DU150" s="964"/>
      <c r="DV150" s="977"/>
      <c r="DW150" s="978"/>
      <c r="DX150" s="979"/>
      <c r="DY150" s="838"/>
      <c r="DZ150" s="838"/>
      <c r="EA150" s="838"/>
      <c r="EB150" s="980"/>
      <c r="EC150" s="896"/>
      <c r="ED150" s="806"/>
      <c r="EE150" s="806"/>
      <c r="EF150" s="770" t="s">
        <v>627</v>
      </c>
      <c r="EG150" s="800" t="s">
        <v>627</v>
      </c>
      <c r="EH150" s="769" t="s">
        <v>627</v>
      </c>
      <c r="EI150" s="770" t="s">
        <v>627</v>
      </c>
      <c r="EJ150" s="770" t="s">
        <v>627</v>
      </c>
      <c r="EK150" s="806"/>
      <c r="EL150" s="804"/>
      <c r="EM150" s="890"/>
      <c r="EN150" s="835"/>
      <c r="EO150" s="835"/>
      <c r="EP150" s="835"/>
      <c r="EQ150" s="804"/>
      <c r="ER150" s="890"/>
      <c r="ES150" s="835"/>
      <c r="ET150" s="835"/>
      <c r="EU150" s="835"/>
      <c r="EV150" s="804"/>
      <c r="EW150" s="890"/>
      <c r="EX150" s="806"/>
      <c r="EY150" s="806"/>
      <c r="EZ150" s="835"/>
      <c r="FA150" s="892"/>
      <c r="FB150" s="876" t="s">
        <v>626</v>
      </c>
      <c r="FC150" s="757" t="s">
        <v>626</v>
      </c>
      <c r="FD150" s="757" t="s">
        <v>626</v>
      </c>
      <c r="FE150" s="835"/>
      <c r="FF150" s="804"/>
      <c r="FG150" s="872"/>
      <c r="FH150" s="835"/>
      <c r="FI150" s="835"/>
      <c r="FJ150" s="835"/>
      <c r="FK150" s="920"/>
      <c r="FL150" s="981"/>
      <c r="FM150" s="667"/>
      <c r="FN150" s="667"/>
      <c r="FO150" s="667"/>
      <c r="FP150" s="982"/>
      <c r="FQ150" s="982"/>
    </row>
    <row r="151" spans="1:173" s="13" customFormat="1" ht="22.5" customHeight="1" outlineLevel="1">
      <c r="A151" s="1033">
        <v>144</v>
      </c>
      <c r="B151" s="166"/>
      <c r="C151" s="494"/>
      <c r="D151" s="660" t="s">
        <v>522</v>
      </c>
      <c r="E151" s="991" t="s">
        <v>267</v>
      </c>
      <c r="F151" s="663" t="s">
        <v>358</v>
      </c>
      <c r="G151" s="167"/>
      <c r="H151" s="165"/>
      <c r="I151" s="662">
        <v>1981</v>
      </c>
      <c r="J151" s="167" t="str">
        <f t="shared" si="153"/>
        <v>昭56</v>
      </c>
      <c r="K151" s="665">
        <f t="shared" si="145"/>
        <v>39</v>
      </c>
      <c r="L151" s="998">
        <v>2143</v>
      </c>
      <c r="M151" s="693" t="s">
        <v>68</v>
      </c>
      <c r="N151" s="68"/>
      <c r="O151" s="168"/>
      <c r="P151" s="168"/>
      <c r="Q151" s="169"/>
      <c r="R151" s="461" t="e">
        <f t="shared" si="170"/>
        <v>#DIV/0!</v>
      </c>
      <c r="S151" s="461" t="e">
        <f t="shared" si="171"/>
        <v>#DIV/0!</v>
      </c>
      <c r="T151" s="462" t="e">
        <f t="shared" si="172"/>
        <v>#DIV/0!</v>
      </c>
      <c r="U151" s="68"/>
      <c r="V151" s="68"/>
      <c r="W151" s="68"/>
      <c r="X151" s="68"/>
      <c r="Y151" s="68"/>
      <c r="Z151" s="79" t="str">
        <f t="shared" si="173"/>
        <v>3: 1,000㎡以上</v>
      </c>
      <c r="AA151" s="69"/>
      <c r="AB151" s="69" t="str">
        <f t="shared" si="174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175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ref="AY151:AY168" si="179">IF(AND(TYPE(B$4)=1,B$4&lt;&gt;"",TYPE(I151)=1,I151&lt;&gt;""),B$4-I151,"")</f>
        <v>34</v>
      </c>
      <c r="AZ151" s="68"/>
      <c r="BA151" s="68">
        <f t="shared" si="177"/>
        <v>34</v>
      </c>
      <c r="BB151" s="69" t="e">
        <f>#REF!/10</f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ref="BJ151:BJ168" si="180">IF(OR(B$4="",AN151=""),"",AN151+B$4)</f>
        <v/>
      </c>
      <c r="BK151" s="663" t="s">
        <v>68</v>
      </c>
      <c r="BL151" s="663">
        <v>3</v>
      </c>
      <c r="BM151" s="441"/>
      <c r="BN151" s="441"/>
      <c r="BO151" s="663"/>
      <c r="BP151" s="663"/>
      <c r="BQ151" s="663"/>
      <c r="BR151" s="663"/>
      <c r="BS151" s="663"/>
      <c r="BT151" s="663"/>
      <c r="BU151" s="663"/>
      <c r="BV151" s="663"/>
      <c r="BW151" s="441"/>
      <c r="BX151" s="695"/>
      <c r="BY151" s="696"/>
      <c r="BZ151" s="499"/>
      <c r="CA151" s="192">
        <v>1</v>
      </c>
      <c r="CB151" s="177" t="str">
        <f>IF($F151="","",IFERROR(INDEX(#REF!,MATCH('一覧（改訂後・学校空調は非表示）'!$F16,#REF!,0),MATCH($CA$4,#REF!,0)),""))</f>
        <v/>
      </c>
      <c r="CC151" s="178" t="str">
        <f t="shared" si="141"/>
        <v/>
      </c>
      <c r="CD151" s="176" t="str">
        <f t="shared" si="146"/>
        <v/>
      </c>
      <c r="CE151" s="179"/>
      <c r="CF151" s="106" t="str">
        <f t="shared" si="147"/>
        <v/>
      </c>
      <c r="CG151" s="75" t="str">
        <f>IF(OR($CF151="",$F151=""),"",INDEX(#REF!,MATCH($F151,#REF!,0),MATCH(CF$4,#REF!,0)))</f>
        <v/>
      </c>
      <c r="CH151" s="180" t="str">
        <f t="shared" si="148"/>
        <v/>
      </c>
      <c r="CI151" s="75">
        <v>1</v>
      </c>
      <c r="CJ151" s="181" t="str">
        <f t="shared" si="154"/>
        <v/>
      </c>
      <c r="CK151" s="107" t="e">
        <f>IF(OR(L151="",TYPE(L151)&lt;&gt;1),"",IF(OR(BJ151="",INDEX(#REF!,MATCH('一覧（改訂後・学校空調は非表示）'!$N16,#REF!,0),MATCH('一覧（改訂後・学校空調は非表示）'!CK$4,#REF!,0))="",INDEX(#REF!,MATCH('一覧（改訂後・学校空調は非表示）'!$N16,#REF!,0),MATCH('一覧（改訂後・学校空調は非表示）'!CK$4,#REF!,0))+$I151&gt;=BJ151),"",IF(OR(BI151="事後保全対応で更新",BI151="事後保全のみ更新せず"),"",INDEX(#REF!,MATCH('一覧（改訂後・学校空調は非表示）'!$N16,#REF!,0),MATCH('一覧（改訂後・学校空調は非表示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155"/>
        <v>#REF!</v>
      </c>
      <c r="CN151" s="75">
        <v>1</v>
      </c>
      <c r="CO151" s="181" t="e">
        <f t="shared" si="156"/>
        <v>#REF!</v>
      </c>
      <c r="CP151" s="107" t="e">
        <f>IF(OR(L151="",TYPE(L151)&lt;&gt;1),"",IF(OR(BJ151="",INDEX(#REF!,MATCH('一覧（改訂後・学校空調は非表示）'!N16,#REF!,0),MATCH(CP$4,#REF!,0))="",INDEX(#REF!,MATCH('一覧（改訂後・学校空調は非表示）'!N16,#REF!,0),MATCH(CP$4,#REF!,0))+$I151&gt;=BJ151),"",IF(OR(BI151="事後保全対応で更新",BI151="事後保全のみ更新せず"),"",INDEX(#REF!,MATCH('一覧（改訂後・学校空調は非表示）'!$N16,#REF!,0),MATCH('一覧（改訂後・学校空調は非表示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149"/>
        <v>#REF!</v>
      </c>
      <c r="CS151" s="75">
        <v>1</v>
      </c>
      <c r="CT151" s="181" t="e">
        <f t="shared" si="142"/>
        <v>#REF!</v>
      </c>
      <c r="CU151" s="107" t="e">
        <f>IF(OR(L151="",TYPE(L151)&lt;&gt;1),"",IF(OR(BJ151="",,INDEX(#REF!,MATCH('一覧（改訂後・学校空調は非表示）'!$N16,#REF!,0),MATCH('一覧（改訂後・学校空調は非表示）'!CU$4,#REF!,0))="",INDEX(#REF!,MATCH('一覧（改訂後・学校空調は非表示）'!$N16,#REF!,0),MATCH('一覧（改訂後・学校空調は非表示）'!CU$4,#REF!,0))+I151&gt;=BJ151),"",IF(OR(BI151="事後保全対応で更新",BI151="事後保全のみ更新せず"),"",INDEX(#REF!,MATCH('一覧（改訂後・学校空調は非表示）'!$N16,#REF!,0),MATCH('一覧（改訂後・学校空調は非表示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157"/>
        <v>#REF!</v>
      </c>
      <c r="CX151" s="75">
        <v>1</v>
      </c>
      <c r="CY151" s="182" t="e">
        <f t="shared" si="158"/>
        <v>#REF!</v>
      </c>
      <c r="CZ151" s="109" t="str">
        <f t="shared" si="150"/>
        <v/>
      </c>
      <c r="DA151" s="76" t="str">
        <f t="shared" si="152"/>
        <v/>
      </c>
      <c r="DB151" s="82">
        <v>1</v>
      </c>
      <c r="DC151" s="183" t="str">
        <f t="shared" si="151"/>
        <v/>
      </c>
      <c r="DD151" s="85" t="str">
        <f>IF($CZ151="","",INDEX(#REF!,MATCH($F151,#REF!,0),MATCH(CZ$4,#REF!,0)))</f>
        <v/>
      </c>
      <c r="DE151" s="184" t="str">
        <f t="shared" si="159"/>
        <v/>
      </c>
      <c r="DF151" s="77">
        <v>3</v>
      </c>
      <c r="DG151" s="185" t="str">
        <f t="shared" si="160"/>
        <v/>
      </c>
      <c r="DH151" s="78" t="str">
        <f t="shared" si="161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162"/>
        <v/>
      </c>
      <c r="DK151" s="75">
        <v>1</v>
      </c>
      <c r="DL151" s="181" t="str">
        <f t="shared" si="163"/>
        <v/>
      </c>
      <c r="DM151" s="78" t="str">
        <f t="shared" si="164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165"/>
        <v/>
      </c>
      <c r="DP151" s="75">
        <v>1</v>
      </c>
      <c r="DQ151" s="181" t="str">
        <f t="shared" si="166"/>
        <v/>
      </c>
      <c r="DR151" s="78" t="str">
        <f t="shared" si="167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168"/>
        <v/>
      </c>
      <c r="DU151" s="75">
        <v>1</v>
      </c>
      <c r="DV151" s="154" t="str">
        <f t="shared" si="169"/>
        <v/>
      </c>
      <c r="DW151" s="935"/>
      <c r="DX151" s="824" t="s">
        <v>626</v>
      </c>
      <c r="DY151" s="758" t="s">
        <v>626</v>
      </c>
      <c r="DZ151" s="808"/>
      <c r="EA151" s="838"/>
      <c r="EB151" s="855"/>
      <c r="EC151" s="791"/>
      <c r="ED151" s="788"/>
      <c r="EE151" s="750"/>
      <c r="EF151" s="792"/>
      <c r="EG151" s="790"/>
      <c r="EH151" s="791"/>
      <c r="EI151" s="792"/>
      <c r="EJ151" s="792"/>
      <c r="EK151" s="788"/>
      <c r="EL151" s="789"/>
      <c r="EM151" s="787"/>
      <c r="EN151" s="788"/>
      <c r="EO151" s="788"/>
      <c r="EP151" s="770" t="s">
        <v>627</v>
      </c>
      <c r="EQ151" s="800" t="s">
        <v>627</v>
      </c>
      <c r="ER151" s="769" t="s">
        <v>627</v>
      </c>
      <c r="ES151" s="770" t="s">
        <v>627</v>
      </c>
      <c r="ET151" s="770" t="s">
        <v>627</v>
      </c>
      <c r="EU151" s="788"/>
      <c r="EV151" s="789"/>
      <c r="EW151" s="787"/>
      <c r="EX151" s="788"/>
      <c r="EY151" s="788"/>
      <c r="EZ151" s="792"/>
      <c r="FA151" s="790"/>
      <c r="FB151" s="934"/>
      <c r="FC151" s="838"/>
      <c r="FD151" s="838"/>
      <c r="FE151" s="792"/>
      <c r="FF151" s="789"/>
      <c r="FG151" s="867"/>
      <c r="FH151" s="788"/>
      <c r="FI151" s="788"/>
      <c r="FJ151" s="788"/>
      <c r="FK151" s="915"/>
      <c r="FL151" s="210"/>
      <c r="FM151" s="688">
        <v>1</v>
      </c>
      <c r="FN151" s="688">
        <v>1</v>
      </c>
      <c r="FO151" s="688">
        <v>1</v>
      </c>
      <c r="FP151" s="43"/>
      <c r="FQ151" s="43"/>
    </row>
    <row r="152" spans="1:173" s="13" customFormat="1" ht="22.5" customHeight="1" outlineLevel="1">
      <c r="A152" s="1033">
        <v>145</v>
      </c>
      <c r="B152" s="166"/>
      <c r="C152" s="494"/>
      <c r="D152" s="660" t="s">
        <v>374</v>
      </c>
      <c r="E152" s="991" t="s">
        <v>268</v>
      </c>
      <c r="F152" s="663" t="s">
        <v>358</v>
      </c>
      <c r="G152" s="167"/>
      <c r="H152" s="165"/>
      <c r="I152" s="662">
        <v>1988</v>
      </c>
      <c r="J152" s="167" t="str">
        <f t="shared" si="153"/>
        <v>昭63</v>
      </c>
      <c r="K152" s="665">
        <f t="shared" si="145"/>
        <v>32</v>
      </c>
      <c r="L152" s="998">
        <v>865</v>
      </c>
      <c r="M152" s="693" t="s">
        <v>68</v>
      </c>
      <c r="N152" s="68"/>
      <c r="O152" s="168"/>
      <c r="P152" s="168"/>
      <c r="Q152" s="169"/>
      <c r="R152" s="461" t="e">
        <f t="shared" si="170"/>
        <v>#DIV/0!</v>
      </c>
      <c r="S152" s="461" t="e">
        <f t="shared" si="171"/>
        <v>#DIV/0!</v>
      </c>
      <c r="T152" s="462" t="e">
        <f t="shared" si="172"/>
        <v>#DIV/0!</v>
      </c>
      <c r="U152" s="68"/>
      <c r="V152" s="68"/>
      <c r="W152" s="68"/>
      <c r="X152" s="68"/>
      <c r="Y152" s="68"/>
      <c r="Z152" s="79" t="str">
        <f t="shared" si="173"/>
        <v>4: 500㎡以上</v>
      </c>
      <c r="AA152" s="69"/>
      <c r="AB152" s="69" t="str">
        <f t="shared" si="174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175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179"/>
        <v>27</v>
      </c>
      <c r="AZ152" s="68"/>
      <c r="BA152" s="68">
        <f t="shared" si="177"/>
        <v>27</v>
      </c>
      <c r="BB152" s="69" t="e">
        <f>#REF!/10</f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180"/>
        <v/>
      </c>
      <c r="BK152" s="663" t="s">
        <v>68</v>
      </c>
      <c r="BL152" s="663">
        <v>3</v>
      </c>
      <c r="BM152" s="441"/>
      <c r="BN152" s="441"/>
      <c r="BO152" s="663"/>
      <c r="BP152" s="663"/>
      <c r="BQ152" s="663"/>
      <c r="BR152" s="663"/>
      <c r="BS152" s="663"/>
      <c r="BT152" s="663"/>
      <c r="BU152" s="663"/>
      <c r="BV152" s="663"/>
      <c r="BW152" s="441"/>
      <c r="BX152" s="695"/>
      <c r="BY152" s="696"/>
      <c r="BZ152" s="499"/>
      <c r="CA152" s="192">
        <v>1</v>
      </c>
      <c r="CB152" s="177" t="str">
        <f>IF($F152="","",IFERROR(INDEX(#REF!,MATCH('一覧（改訂後・学校空調は非表示）'!$F45,#REF!,0),MATCH($CA$4,#REF!,0)),""))</f>
        <v/>
      </c>
      <c r="CC152" s="178" t="str">
        <f t="shared" si="141"/>
        <v/>
      </c>
      <c r="CD152" s="176" t="str">
        <f t="shared" si="146"/>
        <v/>
      </c>
      <c r="CE152" s="179"/>
      <c r="CF152" s="106" t="str">
        <f t="shared" si="147"/>
        <v/>
      </c>
      <c r="CG152" s="75" t="str">
        <f>IF(OR($CF152="",$F152=""),"",INDEX(#REF!,MATCH($F152,#REF!,0),MATCH(CF$4,#REF!,0)))</f>
        <v/>
      </c>
      <c r="CH152" s="180" t="str">
        <f t="shared" si="148"/>
        <v/>
      </c>
      <c r="CI152" s="75">
        <v>1</v>
      </c>
      <c r="CJ152" s="181" t="str">
        <f t="shared" si="154"/>
        <v/>
      </c>
      <c r="CK152" s="107" t="e">
        <f>IF(OR(L152="",TYPE(L152)&lt;&gt;1),"",IF(OR(BJ152="",INDEX(#REF!,MATCH('一覧（改訂後・学校空調は非表示）'!$N45,#REF!,0),MATCH('一覧（改訂後・学校空調は非表示）'!CK$4,#REF!,0))="",INDEX(#REF!,MATCH('一覧（改訂後・学校空調は非表示）'!$N45,#REF!,0),MATCH('一覧（改訂後・学校空調は非表示）'!CK$4,#REF!,0))+$I152&gt;=BJ152),"",IF(OR(BI152="事後保全対応で更新",BI152="事後保全のみ更新せず"),"",INDEX(#REF!,MATCH('一覧（改訂後・学校空調は非表示）'!$N45,#REF!,0),MATCH('一覧（改訂後・学校空調は非表示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155"/>
        <v>#REF!</v>
      </c>
      <c r="CN152" s="75">
        <v>1</v>
      </c>
      <c r="CO152" s="181" t="e">
        <f t="shared" si="156"/>
        <v>#REF!</v>
      </c>
      <c r="CP152" s="107" t="e">
        <f>IF(OR(L152="",TYPE(L152)&lt;&gt;1),"",IF(OR(BJ152="",INDEX(#REF!,MATCH('一覧（改訂後・学校空調は非表示）'!N45,#REF!,0),MATCH(CP$4,#REF!,0))="",INDEX(#REF!,MATCH('一覧（改訂後・学校空調は非表示）'!N45,#REF!,0),MATCH(CP$4,#REF!,0))+$I152&gt;=BJ152),"",IF(OR(BI152="事後保全対応で更新",BI152="事後保全のみ更新せず"),"",INDEX(#REF!,MATCH('一覧（改訂後・学校空調は非表示）'!$N45,#REF!,0),MATCH('一覧（改訂後・学校空調は非表示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149"/>
        <v>#REF!</v>
      </c>
      <c r="CS152" s="75">
        <v>1</v>
      </c>
      <c r="CT152" s="181" t="e">
        <f t="shared" si="142"/>
        <v>#REF!</v>
      </c>
      <c r="CU152" s="107" t="e">
        <f>IF(OR(L152="",TYPE(L152)&lt;&gt;1),"",IF(OR(BJ152="",,INDEX(#REF!,MATCH('一覧（改訂後・学校空調は非表示）'!$N45,#REF!,0),MATCH('一覧（改訂後・学校空調は非表示）'!CU$4,#REF!,0))="",INDEX(#REF!,MATCH('一覧（改訂後・学校空調は非表示）'!$N45,#REF!,0),MATCH('一覧（改訂後・学校空調は非表示）'!CU$4,#REF!,0))+I152&gt;=BJ152),"",IF(OR(BI152="事後保全対応で更新",BI152="事後保全のみ更新せず"),"",INDEX(#REF!,MATCH('一覧（改訂後・学校空調は非表示）'!$N45,#REF!,0),MATCH('一覧（改訂後・学校空調は非表示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157"/>
        <v>#REF!</v>
      </c>
      <c r="CX152" s="75">
        <v>1</v>
      </c>
      <c r="CY152" s="182" t="e">
        <f t="shared" si="158"/>
        <v>#REF!</v>
      </c>
      <c r="CZ152" s="109" t="str">
        <f t="shared" si="150"/>
        <v/>
      </c>
      <c r="DA152" s="76" t="str">
        <f t="shared" si="152"/>
        <v/>
      </c>
      <c r="DB152" s="82">
        <v>1</v>
      </c>
      <c r="DC152" s="183" t="str">
        <f t="shared" si="151"/>
        <v/>
      </c>
      <c r="DD152" s="85" t="str">
        <f>IF($CZ152="","",INDEX(#REF!,MATCH($F152,#REF!,0),MATCH(CZ$4,#REF!,0)))</f>
        <v/>
      </c>
      <c r="DE152" s="184" t="str">
        <f t="shared" si="159"/>
        <v/>
      </c>
      <c r="DF152" s="77">
        <v>3</v>
      </c>
      <c r="DG152" s="185" t="str">
        <f t="shared" si="160"/>
        <v/>
      </c>
      <c r="DH152" s="78" t="str">
        <f t="shared" si="161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162"/>
        <v/>
      </c>
      <c r="DK152" s="75">
        <v>1</v>
      </c>
      <c r="DL152" s="181" t="str">
        <f t="shared" si="163"/>
        <v/>
      </c>
      <c r="DM152" s="78" t="str">
        <f t="shared" si="164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165"/>
        <v/>
      </c>
      <c r="DP152" s="75">
        <v>1</v>
      </c>
      <c r="DQ152" s="181" t="str">
        <f t="shared" si="166"/>
        <v/>
      </c>
      <c r="DR152" s="78" t="str">
        <f t="shared" si="167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168"/>
        <v/>
      </c>
      <c r="DU152" s="75">
        <v>1</v>
      </c>
      <c r="DV152" s="154" t="str">
        <f t="shared" si="169"/>
        <v/>
      </c>
      <c r="DW152" s="935"/>
      <c r="DX152" s="824" t="s">
        <v>626</v>
      </c>
      <c r="DY152" s="758" t="s">
        <v>626</v>
      </c>
      <c r="DZ152" s="808"/>
      <c r="EA152" s="838"/>
      <c r="EB152" s="855"/>
      <c r="EC152" s="791"/>
      <c r="ED152" s="788"/>
      <c r="EE152" s="750"/>
      <c r="EF152" s="792"/>
      <c r="EG152" s="790"/>
      <c r="EH152" s="791"/>
      <c r="EI152" s="792"/>
      <c r="EJ152" s="792"/>
      <c r="EK152" s="788"/>
      <c r="EL152" s="789"/>
      <c r="EM152" s="787"/>
      <c r="EN152" s="788"/>
      <c r="EO152" s="788"/>
      <c r="EP152" s="767" t="s">
        <v>623</v>
      </c>
      <c r="EQ152" s="830" t="s">
        <v>623</v>
      </c>
      <c r="ER152" s="885" t="s">
        <v>623</v>
      </c>
      <c r="ES152" s="767" t="s">
        <v>623</v>
      </c>
      <c r="ET152" s="788"/>
      <c r="EU152" s="788"/>
      <c r="EV152" s="789"/>
      <c r="EW152" s="787"/>
      <c r="EX152" s="788"/>
      <c r="EY152" s="788"/>
      <c r="EZ152" s="792"/>
      <c r="FA152" s="790"/>
      <c r="FB152" s="791"/>
      <c r="FC152" s="792"/>
      <c r="FD152" s="788"/>
      <c r="FE152" s="788"/>
      <c r="FF152" s="789"/>
      <c r="FG152" s="867"/>
      <c r="FH152" s="788"/>
      <c r="FI152" s="788"/>
      <c r="FJ152" s="788"/>
      <c r="FK152" s="915"/>
      <c r="FL152" s="210"/>
      <c r="FM152" s="688"/>
      <c r="FN152" s="688"/>
      <c r="FO152" s="688">
        <v>1</v>
      </c>
      <c r="FP152" s="43"/>
      <c r="FQ152" s="43"/>
    </row>
    <row r="153" spans="1:173" s="13" customFormat="1" ht="22.5" customHeight="1" outlineLevel="1">
      <c r="A153" s="1033">
        <v>146</v>
      </c>
      <c r="B153" s="166"/>
      <c r="C153" s="494"/>
      <c r="D153" s="660" t="s">
        <v>374</v>
      </c>
      <c r="E153" s="991" t="s">
        <v>270</v>
      </c>
      <c r="F153" s="663" t="s">
        <v>358</v>
      </c>
      <c r="G153" s="167"/>
      <c r="H153" s="165"/>
      <c r="I153" s="662">
        <v>2013</v>
      </c>
      <c r="J153" s="167" t="str">
        <f t="shared" si="153"/>
        <v>平25</v>
      </c>
      <c r="K153" s="665">
        <f t="shared" si="145"/>
        <v>7</v>
      </c>
      <c r="L153" s="998">
        <v>1315</v>
      </c>
      <c r="M153" s="693" t="s">
        <v>70</v>
      </c>
      <c r="N153" s="68"/>
      <c r="O153" s="168"/>
      <c r="P153" s="168"/>
      <c r="Q153" s="169"/>
      <c r="R153" s="461" t="e">
        <f t="shared" si="170"/>
        <v>#DIV/0!</v>
      </c>
      <c r="S153" s="461" t="e">
        <f t="shared" si="171"/>
        <v>#DIV/0!</v>
      </c>
      <c r="T153" s="462" t="e">
        <f t="shared" si="172"/>
        <v>#DIV/0!</v>
      </c>
      <c r="U153" s="68"/>
      <c r="V153" s="68"/>
      <c r="W153" s="68"/>
      <c r="X153" s="68"/>
      <c r="Y153" s="68"/>
      <c r="Z153" s="79" t="str">
        <f t="shared" si="173"/>
        <v>3: 1,000㎡以上</v>
      </c>
      <c r="AA153" s="69"/>
      <c r="AB153" s="69" t="str">
        <f t="shared" si="174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175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179"/>
        <v>2</v>
      </c>
      <c r="AZ153" s="68"/>
      <c r="BA153" s="68">
        <f t="shared" si="177"/>
        <v>2</v>
      </c>
      <c r="BB153" s="69" t="e">
        <f>#REF!/10</f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180"/>
        <v/>
      </c>
      <c r="BK153" s="663" t="s">
        <v>70</v>
      </c>
      <c r="BL153" s="663">
        <v>1</v>
      </c>
      <c r="BM153" s="441"/>
      <c r="BN153" s="441"/>
      <c r="BO153" s="663"/>
      <c r="BP153" s="663"/>
      <c r="BQ153" s="663"/>
      <c r="BR153" s="663"/>
      <c r="BS153" s="663"/>
      <c r="BT153" s="663"/>
      <c r="BU153" s="663"/>
      <c r="BV153" s="663"/>
      <c r="BW153" s="441"/>
      <c r="BX153" s="695"/>
      <c r="BY153" s="696"/>
      <c r="BZ153" s="499"/>
      <c r="CA153" s="192">
        <v>1</v>
      </c>
      <c r="CB153" s="177" t="str">
        <f>IF($F153="","",IFERROR(INDEX(#REF!,MATCH('一覧（改訂後・学校空調は非表示）'!$F44,#REF!,0),MATCH($CA$4,#REF!,0)),""))</f>
        <v/>
      </c>
      <c r="CC153" s="178" t="str">
        <f t="shared" si="141"/>
        <v/>
      </c>
      <c r="CD153" s="176" t="str">
        <f t="shared" si="146"/>
        <v/>
      </c>
      <c r="CE153" s="179"/>
      <c r="CF153" s="106" t="str">
        <f t="shared" si="147"/>
        <v/>
      </c>
      <c r="CG153" s="75" t="str">
        <f>IF(OR($CF153="",$F153=""),"",INDEX(#REF!,MATCH($F153,#REF!,0),MATCH(CF$4,#REF!,0)))</f>
        <v/>
      </c>
      <c r="CH153" s="180" t="str">
        <f t="shared" si="148"/>
        <v/>
      </c>
      <c r="CI153" s="75">
        <v>1</v>
      </c>
      <c r="CJ153" s="181" t="str">
        <f t="shared" si="154"/>
        <v/>
      </c>
      <c r="CK153" s="107" t="e">
        <f>IF(OR(L153="",TYPE(L153)&lt;&gt;1),"",IF(OR(BJ153="",INDEX(#REF!,MATCH('一覧（改訂後・学校空調は非表示）'!$N44,#REF!,0),MATCH('一覧（改訂後・学校空調は非表示）'!CK$4,#REF!,0))="",INDEX(#REF!,MATCH('一覧（改訂後・学校空調は非表示）'!$N44,#REF!,0),MATCH('一覧（改訂後・学校空調は非表示）'!CK$4,#REF!,0))+$I153&gt;=BJ153),"",IF(OR(BI153="事後保全対応で更新",BI153="事後保全のみ更新せず"),"",INDEX(#REF!,MATCH('一覧（改訂後・学校空調は非表示）'!$N44,#REF!,0),MATCH('一覧（改訂後・学校空調は非表示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155"/>
        <v>#REF!</v>
      </c>
      <c r="CN153" s="75">
        <v>1</v>
      </c>
      <c r="CO153" s="181" t="e">
        <f t="shared" si="156"/>
        <v>#REF!</v>
      </c>
      <c r="CP153" s="107" t="e">
        <f>IF(OR(L153="",TYPE(L153)&lt;&gt;1),"",IF(OR(BJ153="",INDEX(#REF!,MATCH('一覧（改訂後・学校空調は非表示）'!N44,#REF!,0),MATCH(CP$4,#REF!,0))="",INDEX(#REF!,MATCH('一覧（改訂後・学校空調は非表示）'!N44,#REF!,0),MATCH(CP$4,#REF!,0))+$I153&gt;=BJ153),"",IF(OR(BI153="事後保全対応で更新",BI153="事後保全のみ更新せず"),"",INDEX(#REF!,MATCH('一覧（改訂後・学校空調は非表示）'!$N44,#REF!,0),MATCH('一覧（改訂後・学校空調は非表示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149"/>
        <v>#REF!</v>
      </c>
      <c r="CS153" s="75">
        <v>1</v>
      </c>
      <c r="CT153" s="181" t="e">
        <f t="shared" si="142"/>
        <v>#REF!</v>
      </c>
      <c r="CU153" s="107" t="e">
        <f>IF(OR(L153="",TYPE(L153)&lt;&gt;1),"",IF(OR(BJ153="",,INDEX(#REF!,MATCH('一覧（改訂後・学校空調は非表示）'!$N44,#REF!,0),MATCH('一覧（改訂後・学校空調は非表示）'!CU$4,#REF!,0))="",INDEX(#REF!,MATCH('一覧（改訂後・学校空調は非表示）'!$N44,#REF!,0),MATCH('一覧（改訂後・学校空調は非表示）'!CU$4,#REF!,0))+I153&gt;=BJ153),"",IF(OR(BI153="事後保全対応で更新",BI153="事後保全のみ更新せず"),"",INDEX(#REF!,MATCH('一覧（改訂後・学校空調は非表示）'!$N44,#REF!,0),MATCH('一覧（改訂後・学校空調は非表示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157"/>
        <v>#REF!</v>
      </c>
      <c r="CX153" s="75">
        <v>1</v>
      </c>
      <c r="CY153" s="182" t="e">
        <f t="shared" si="158"/>
        <v>#REF!</v>
      </c>
      <c r="CZ153" s="109" t="str">
        <f t="shared" si="150"/>
        <v/>
      </c>
      <c r="DA153" s="76" t="str">
        <f t="shared" si="152"/>
        <v/>
      </c>
      <c r="DB153" s="82">
        <v>1</v>
      </c>
      <c r="DC153" s="183" t="str">
        <f t="shared" si="151"/>
        <v/>
      </c>
      <c r="DD153" s="85" t="str">
        <f>IF($CZ153="","",INDEX(#REF!,MATCH($F153,#REF!,0),MATCH(CZ$4,#REF!,0)))</f>
        <v/>
      </c>
      <c r="DE153" s="184" t="str">
        <f t="shared" si="159"/>
        <v/>
      </c>
      <c r="DF153" s="77">
        <v>3</v>
      </c>
      <c r="DG153" s="185" t="str">
        <f t="shared" si="160"/>
        <v/>
      </c>
      <c r="DH153" s="78" t="str">
        <f t="shared" si="161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162"/>
        <v/>
      </c>
      <c r="DK153" s="75">
        <v>1</v>
      </c>
      <c r="DL153" s="181" t="str">
        <f t="shared" si="163"/>
        <v/>
      </c>
      <c r="DM153" s="78" t="str">
        <f t="shared" si="164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165"/>
        <v/>
      </c>
      <c r="DP153" s="75">
        <v>1</v>
      </c>
      <c r="DQ153" s="181" t="str">
        <f t="shared" si="166"/>
        <v/>
      </c>
      <c r="DR153" s="78" t="str">
        <f t="shared" si="167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168"/>
        <v/>
      </c>
      <c r="DU153" s="75">
        <v>1</v>
      </c>
      <c r="DV153" s="154" t="str">
        <f t="shared" si="169"/>
        <v/>
      </c>
      <c r="DW153" s="935"/>
      <c r="DX153" s="812"/>
      <c r="DY153" s="808"/>
      <c r="DZ153" s="808"/>
      <c r="EA153" s="816"/>
      <c r="EB153" s="855"/>
      <c r="EC153" s="791"/>
      <c r="ED153" s="788"/>
      <c r="EE153" s="788"/>
      <c r="EF153" s="788"/>
      <c r="EG153" s="789"/>
      <c r="EH153" s="787"/>
      <c r="EI153" s="788"/>
      <c r="EJ153" s="788"/>
      <c r="EK153" s="788"/>
      <c r="EL153" s="789"/>
      <c r="EM153" s="787"/>
      <c r="EN153" s="757" t="s">
        <v>626</v>
      </c>
      <c r="EO153" s="757" t="s">
        <v>626</v>
      </c>
      <c r="EP153" s="808"/>
      <c r="EQ153" s="930"/>
      <c r="ER153" s="787"/>
      <c r="ES153" s="788"/>
      <c r="ET153" s="788"/>
      <c r="EU153" s="788"/>
      <c r="EV153" s="789"/>
      <c r="EW153" s="787"/>
      <c r="EX153" s="788"/>
      <c r="EY153" s="788"/>
      <c r="EZ153" s="788"/>
      <c r="FA153" s="790"/>
      <c r="FB153" s="791"/>
      <c r="FC153" s="792"/>
      <c r="FD153" s="788"/>
      <c r="FE153" s="788"/>
      <c r="FF153" s="789"/>
      <c r="FG153" s="867"/>
      <c r="FH153" s="767" t="s">
        <v>623</v>
      </c>
      <c r="FI153" s="809" t="s">
        <v>623</v>
      </c>
      <c r="FJ153" s="749"/>
      <c r="FK153" s="918"/>
      <c r="FL153" s="210"/>
      <c r="FM153" s="688"/>
      <c r="FN153" s="688"/>
      <c r="FO153" s="688">
        <v>1</v>
      </c>
      <c r="FP153" s="43"/>
      <c r="FQ153" s="43"/>
    </row>
    <row r="154" spans="1:173" s="13" customFormat="1" ht="22.5" customHeight="1" outlineLevel="1">
      <c r="A154" s="1033">
        <v>147</v>
      </c>
      <c r="B154" s="166"/>
      <c r="C154" s="494"/>
      <c r="D154" s="660" t="s">
        <v>374</v>
      </c>
      <c r="E154" s="991" t="s">
        <v>269</v>
      </c>
      <c r="F154" s="663" t="s">
        <v>358</v>
      </c>
      <c r="G154" s="167"/>
      <c r="H154" s="165"/>
      <c r="I154" s="662">
        <v>2014</v>
      </c>
      <c r="J154" s="167" t="str">
        <f t="shared" si="153"/>
        <v>平26</v>
      </c>
      <c r="K154" s="665">
        <f t="shared" si="145"/>
        <v>6</v>
      </c>
      <c r="L154" s="998">
        <v>336</v>
      </c>
      <c r="M154" s="694" t="s">
        <v>70</v>
      </c>
      <c r="N154" s="68"/>
      <c r="O154" s="168"/>
      <c r="P154" s="168"/>
      <c r="Q154" s="169"/>
      <c r="R154" s="461" t="e">
        <f t="shared" si="170"/>
        <v>#DIV/0!</v>
      </c>
      <c r="S154" s="461" t="e">
        <f t="shared" si="171"/>
        <v>#DIV/0!</v>
      </c>
      <c r="T154" s="462" t="e">
        <f t="shared" si="172"/>
        <v>#DIV/0!</v>
      </c>
      <c r="U154" s="68"/>
      <c r="V154" s="68"/>
      <c r="W154" s="68"/>
      <c r="X154" s="68"/>
      <c r="Y154" s="68"/>
      <c r="Z154" s="79" t="str">
        <f t="shared" si="173"/>
        <v>5: 200㎡以上</v>
      </c>
      <c r="AA154" s="69"/>
      <c r="AB154" s="69" t="str">
        <f t="shared" si="174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175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179"/>
        <v>1</v>
      </c>
      <c r="AZ154" s="68"/>
      <c r="BA154" s="68">
        <f t="shared" si="177"/>
        <v>1</v>
      </c>
      <c r="BB154" s="69" t="e">
        <f>#REF!/10</f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180"/>
        <v/>
      </c>
      <c r="BK154" s="661" t="s">
        <v>70</v>
      </c>
      <c r="BL154" s="663">
        <v>1</v>
      </c>
      <c r="BM154" s="441" t="s">
        <v>0</v>
      </c>
      <c r="BN154" s="441"/>
      <c r="BO154" s="663"/>
      <c r="BP154" s="663"/>
      <c r="BQ154" s="663"/>
      <c r="BR154" s="663"/>
      <c r="BS154" s="663"/>
      <c r="BT154" s="663"/>
      <c r="BU154" s="663"/>
      <c r="BV154" s="663"/>
      <c r="BW154" s="441" t="s">
        <v>0</v>
      </c>
      <c r="BX154" s="695"/>
      <c r="BY154" s="696"/>
      <c r="BZ154" s="499"/>
      <c r="CA154" s="192">
        <v>1</v>
      </c>
      <c r="CB154" s="177" t="str">
        <f>IF($F154="","",IFERROR(INDEX(#REF!,MATCH('一覧（改訂後・学校空調は非表示）'!$F18,#REF!,0),MATCH($CA$4,#REF!,0)),""))</f>
        <v/>
      </c>
      <c r="CC154" s="178" t="str">
        <f t="shared" si="141"/>
        <v/>
      </c>
      <c r="CD154" s="176" t="str">
        <f t="shared" si="146"/>
        <v/>
      </c>
      <c r="CE154" s="179"/>
      <c r="CF154" s="106" t="str">
        <f t="shared" si="147"/>
        <v/>
      </c>
      <c r="CG154" s="75" t="str">
        <f>IF(OR($CF154="",$F154=""),"",INDEX(#REF!,MATCH($F154,#REF!,0),MATCH(CF$4,#REF!,0)))</f>
        <v/>
      </c>
      <c r="CH154" s="180" t="str">
        <f t="shared" si="148"/>
        <v/>
      </c>
      <c r="CI154" s="75">
        <v>1</v>
      </c>
      <c r="CJ154" s="181" t="str">
        <f t="shared" si="154"/>
        <v/>
      </c>
      <c r="CK154" s="107" t="e">
        <f>IF(OR(L154="",TYPE(L154)&lt;&gt;1),"",IF(OR(BJ154="",INDEX(#REF!,MATCH('一覧（改訂後・学校空調は非表示）'!$N18,#REF!,0),MATCH('一覧（改訂後・学校空調は非表示）'!CK$4,#REF!,0))="",INDEX(#REF!,MATCH('一覧（改訂後・学校空調は非表示）'!$N18,#REF!,0),MATCH('一覧（改訂後・学校空調は非表示）'!CK$4,#REF!,0))+$I154&gt;=BJ154),"",IF(OR(BI154="事後保全対応で更新",BI154="事後保全のみ更新せず"),"",INDEX(#REF!,MATCH('一覧（改訂後・学校空調は非表示）'!$N18,#REF!,0),MATCH('一覧（改訂後・学校空調は非表示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155"/>
        <v>#REF!</v>
      </c>
      <c r="CN154" s="75">
        <v>1</v>
      </c>
      <c r="CO154" s="181" t="e">
        <f t="shared" si="156"/>
        <v>#REF!</v>
      </c>
      <c r="CP154" s="107" t="e">
        <f>IF(OR(L154="",TYPE(L154)&lt;&gt;1),"",IF(OR(BJ154="",INDEX(#REF!,MATCH('一覧（改訂後・学校空調は非表示）'!N18,#REF!,0),MATCH(CP$4,#REF!,0))="",INDEX(#REF!,MATCH('一覧（改訂後・学校空調は非表示）'!N18,#REF!,0),MATCH(CP$4,#REF!,0))+$I154&gt;=BJ154),"",IF(OR(BI154="事後保全対応で更新",BI154="事後保全のみ更新せず"),"",INDEX(#REF!,MATCH('一覧（改訂後・学校空調は非表示）'!$N18,#REF!,0),MATCH('一覧（改訂後・学校空調は非表示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149"/>
        <v>#REF!</v>
      </c>
      <c r="CS154" s="75">
        <v>1</v>
      </c>
      <c r="CT154" s="181" t="e">
        <f t="shared" si="142"/>
        <v>#REF!</v>
      </c>
      <c r="CU154" s="107" t="e">
        <f>IF(OR(L154="",TYPE(L154)&lt;&gt;1),"",IF(OR(BJ154="",,INDEX(#REF!,MATCH('一覧（改訂後・学校空調は非表示）'!$N18,#REF!,0),MATCH('一覧（改訂後・学校空調は非表示）'!CU$4,#REF!,0))="",INDEX(#REF!,MATCH('一覧（改訂後・学校空調は非表示）'!$N18,#REF!,0),MATCH('一覧（改訂後・学校空調は非表示）'!CU$4,#REF!,0))+I154&gt;=BJ154),"",IF(OR(BI154="事後保全対応で更新",BI154="事後保全のみ更新せず"),"",INDEX(#REF!,MATCH('一覧（改訂後・学校空調は非表示）'!$N18,#REF!,0),MATCH('一覧（改訂後・学校空調は非表示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157"/>
        <v>#REF!</v>
      </c>
      <c r="CX154" s="75">
        <v>1</v>
      </c>
      <c r="CY154" s="182" t="e">
        <f t="shared" si="158"/>
        <v>#REF!</v>
      </c>
      <c r="CZ154" s="109" t="str">
        <f t="shared" si="150"/>
        <v/>
      </c>
      <c r="DA154" s="76" t="str">
        <f t="shared" si="152"/>
        <v/>
      </c>
      <c r="DB154" s="82">
        <v>1</v>
      </c>
      <c r="DC154" s="183" t="str">
        <f t="shared" si="151"/>
        <v/>
      </c>
      <c r="DD154" s="85" t="str">
        <f>IF($CZ154="","",INDEX(#REF!,MATCH($F154,#REF!,0),MATCH(CZ$4,#REF!,0)))</f>
        <v/>
      </c>
      <c r="DE154" s="184" t="str">
        <f t="shared" si="159"/>
        <v/>
      </c>
      <c r="DF154" s="77">
        <v>3</v>
      </c>
      <c r="DG154" s="185" t="str">
        <f t="shared" si="160"/>
        <v/>
      </c>
      <c r="DH154" s="78" t="str">
        <f t="shared" si="161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162"/>
        <v/>
      </c>
      <c r="DK154" s="75">
        <v>1</v>
      </c>
      <c r="DL154" s="181" t="str">
        <f t="shared" si="163"/>
        <v/>
      </c>
      <c r="DM154" s="78" t="str">
        <f t="shared" si="164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165"/>
        <v/>
      </c>
      <c r="DP154" s="75">
        <v>1</v>
      </c>
      <c r="DQ154" s="181" t="str">
        <f t="shared" si="166"/>
        <v/>
      </c>
      <c r="DR154" s="78" t="str">
        <f t="shared" si="167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168"/>
        <v/>
      </c>
      <c r="DU154" s="75">
        <v>1</v>
      </c>
      <c r="DV154" s="154" t="str">
        <f t="shared" si="169"/>
        <v/>
      </c>
      <c r="DW154" s="935"/>
      <c r="DX154" s="812"/>
      <c r="DY154" s="808"/>
      <c r="DZ154" s="808"/>
      <c r="EA154" s="816"/>
      <c r="EB154" s="855"/>
      <c r="EC154" s="791"/>
      <c r="ED154" s="788"/>
      <c r="EE154" s="788"/>
      <c r="EF154" s="788"/>
      <c r="EG154" s="789"/>
      <c r="EH154" s="787"/>
      <c r="EI154" s="788"/>
      <c r="EJ154" s="788"/>
      <c r="EK154" s="788"/>
      <c r="EL154" s="789"/>
      <c r="EM154" s="787"/>
      <c r="EN154" s="788"/>
      <c r="EO154" s="757" t="s">
        <v>626</v>
      </c>
      <c r="EP154" s="758" t="s">
        <v>626</v>
      </c>
      <c r="EQ154" s="930"/>
      <c r="ER154" s="787"/>
      <c r="ES154" s="788"/>
      <c r="ET154" s="788"/>
      <c r="EU154" s="788"/>
      <c r="EV154" s="789"/>
      <c r="EW154" s="791"/>
      <c r="EX154" s="792"/>
      <c r="EY154" s="788"/>
      <c r="EZ154" s="788"/>
      <c r="FA154" s="790"/>
      <c r="FB154" s="791"/>
      <c r="FC154" s="792"/>
      <c r="FD154" s="788"/>
      <c r="FE154" s="788"/>
      <c r="FF154" s="789"/>
      <c r="FG154" s="867"/>
      <c r="FH154" s="792"/>
      <c r="FI154" s="809" t="s">
        <v>623</v>
      </c>
      <c r="FJ154" s="809" t="s">
        <v>623</v>
      </c>
      <c r="FK154" s="918"/>
      <c r="FL154" s="210"/>
      <c r="FM154" s="688"/>
      <c r="FN154" s="688"/>
      <c r="FO154" s="688">
        <v>1</v>
      </c>
      <c r="FP154" s="43"/>
      <c r="FQ154" s="43"/>
    </row>
    <row r="155" spans="1:173" s="13" customFormat="1" ht="22.5" customHeight="1" outlineLevel="1">
      <c r="A155" s="1033">
        <v>148</v>
      </c>
      <c r="B155" s="166"/>
      <c r="C155" s="494"/>
      <c r="D155" s="660" t="s">
        <v>374</v>
      </c>
      <c r="E155" s="991" t="s">
        <v>271</v>
      </c>
      <c r="F155" s="663" t="s">
        <v>358</v>
      </c>
      <c r="G155" s="167"/>
      <c r="H155" s="165"/>
      <c r="I155" s="662">
        <v>1966</v>
      </c>
      <c r="J155" s="167" t="str">
        <f t="shared" si="153"/>
        <v>昭41</v>
      </c>
      <c r="K155" s="665">
        <f t="shared" si="145"/>
        <v>54</v>
      </c>
      <c r="L155" s="998">
        <v>27</v>
      </c>
      <c r="M155" s="693" t="s">
        <v>70</v>
      </c>
      <c r="N155" s="68"/>
      <c r="O155" s="168"/>
      <c r="P155" s="168"/>
      <c r="Q155" s="169"/>
      <c r="R155" s="461" t="e">
        <f t="shared" si="170"/>
        <v>#DIV/0!</v>
      </c>
      <c r="S155" s="461" t="e">
        <f t="shared" si="171"/>
        <v>#DIV/0!</v>
      </c>
      <c r="T155" s="462" t="e">
        <f t="shared" si="172"/>
        <v>#DIV/0!</v>
      </c>
      <c r="U155" s="68"/>
      <c r="V155" s="68"/>
      <c r="W155" s="68"/>
      <c r="X155" s="68"/>
      <c r="Y155" s="68"/>
      <c r="Z155" s="79" t="str">
        <f t="shared" si="173"/>
        <v>7: 100㎡未満</v>
      </c>
      <c r="AA155" s="69"/>
      <c r="AB155" s="69" t="str">
        <f t="shared" si="174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175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179"/>
        <v>49</v>
      </c>
      <c r="AZ155" s="68"/>
      <c r="BA155" s="68">
        <f t="shared" si="177"/>
        <v>49</v>
      </c>
      <c r="BB155" s="69" t="e">
        <f>#REF!/10</f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180"/>
        <v/>
      </c>
      <c r="BK155" s="663" t="s">
        <v>70</v>
      </c>
      <c r="BL155" s="663">
        <v>1</v>
      </c>
      <c r="BM155" s="441"/>
      <c r="BN155" s="441"/>
      <c r="BO155" s="663"/>
      <c r="BP155" s="663"/>
      <c r="BQ155" s="663"/>
      <c r="BR155" s="663"/>
      <c r="BS155" s="663"/>
      <c r="BT155" s="663"/>
      <c r="BU155" s="663"/>
      <c r="BV155" s="663"/>
      <c r="BW155" s="441"/>
      <c r="BX155" s="695"/>
      <c r="BY155" s="696"/>
      <c r="BZ155" s="499"/>
      <c r="CA155" s="192">
        <v>1</v>
      </c>
      <c r="CB155" s="177" t="str">
        <f>IF($F155="","",IFERROR(INDEX(#REF!,MATCH('一覧（改訂後・学校空調は非表示）'!$F47,#REF!,0),MATCH($CA$4,#REF!,0)),""))</f>
        <v/>
      </c>
      <c r="CC155" s="178" t="str">
        <f t="shared" si="141"/>
        <v/>
      </c>
      <c r="CD155" s="176" t="str">
        <f t="shared" si="146"/>
        <v/>
      </c>
      <c r="CE155" s="179"/>
      <c r="CF155" s="106" t="str">
        <f t="shared" si="147"/>
        <v/>
      </c>
      <c r="CG155" s="75" t="str">
        <f>IF(OR($CF155="",$F155=""),"",INDEX(#REF!,MATCH($F155,#REF!,0),MATCH(CF$4,#REF!,0)))</f>
        <v/>
      </c>
      <c r="CH155" s="180" t="str">
        <f t="shared" si="148"/>
        <v/>
      </c>
      <c r="CI155" s="75">
        <v>1</v>
      </c>
      <c r="CJ155" s="181" t="str">
        <f t="shared" si="154"/>
        <v/>
      </c>
      <c r="CK155" s="107" t="e">
        <f>IF(OR(L155="",TYPE(L155)&lt;&gt;1),"",IF(OR(BJ155="",INDEX(#REF!,MATCH('一覧（改訂後・学校空調は非表示）'!$N47,#REF!,0),MATCH('一覧（改訂後・学校空調は非表示）'!CK$4,#REF!,0))="",INDEX(#REF!,MATCH('一覧（改訂後・学校空調は非表示）'!$N47,#REF!,0),MATCH('一覧（改訂後・学校空調は非表示）'!CK$4,#REF!,0))+$I155&gt;=BJ155),"",IF(OR(BI155="事後保全対応で更新",BI155="事後保全のみ更新せず"),"",INDEX(#REF!,MATCH('一覧（改訂後・学校空調は非表示）'!$N47,#REF!,0),MATCH('一覧（改訂後・学校空調は非表示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155"/>
        <v>#REF!</v>
      </c>
      <c r="CN155" s="75">
        <v>1</v>
      </c>
      <c r="CO155" s="181" t="e">
        <f t="shared" si="156"/>
        <v>#REF!</v>
      </c>
      <c r="CP155" s="107" t="e">
        <f>IF(OR(L155="",TYPE(L155)&lt;&gt;1),"",IF(OR(BJ155="",INDEX(#REF!,MATCH('一覧（改訂後・学校空調は非表示）'!N47,#REF!,0),MATCH(CP$4,#REF!,0))="",INDEX(#REF!,MATCH('一覧（改訂後・学校空調は非表示）'!N47,#REF!,0),MATCH(CP$4,#REF!,0))+$I155&gt;=BJ155),"",IF(OR(BI155="事後保全対応で更新",BI155="事後保全のみ更新せず"),"",INDEX(#REF!,MATCH('一覧（改訂後・学校空調は非表示）'!$N47,#REF!,0),MATCH('一覧（改訂後・学校空調は非表示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149"/>
        <v>#REF!</v>
      </c>
      <c r="CS155" s="75">
        <v>1</v>
      </c>
      <c r="CT155" s="181" t="e">
        <f t="shared" si="142"/>
        <v>#REF!</v>
      </c>
      <c r="CU155" s="107" t="e">
        <f>IF(OR(L155="",TYPE(L155)&lt;&gt;1),"",IF(OR(BJ155="",,INDEX(#REF!,MATCH('一覧（改訂後・学校空調は非表示）'!$N47,#REF!,0),MATCH('一覧（改訂後・学校空調は非表示）'!CU$4,#REF!,0))="",INDEX(#REF!,MATCH('一覧（改訂後・学校空調は非表示）'!$N47,#REF!,0),MATCH('一覧（改訂後・学校空調は非表示）'!CU$4,#REF!,0))+I155&gt;=BJ155),"",IF(OR(BI155="事後保全対応で更新",BI155="事後保全のみ更新せず"),"",INDEX(#REF!,MATCH('一覧（改訂後・学校空調は非表示）'!$N47,#REF!,0),MATCH('一覧（改訂後・学校空調は非表示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157"/>
        <v>#REF!</v>
      </c>
      <c r="CX155" s="75">
        <v>1</v>
      </c>
      <c r="CY155" s="182" t="e">
        <f t="shared" si="158"/>
        <v>#REF!</v>
      </c>
      <c r="CZ155" s="109" t="str">
        <f t="shared" si="150"/>
        <v/>
      </c>
      <c r="DA155" s="76" t="str">
        <f t="shared" si="152"/>
        <v/>
      </c>
      <c r="DB155" s="82">
        <v>1</v>
      </c>
      <c r="DC155" s="183" t="str">
        <f t="shared" si="151"/>
        <v/>
      </c>
      <c r="DD155" s="85" t="str">
        <f>IF($CZ155="","",INDEX(#REF!,MATCH($F155,#REF!,0),MATCH(CZ$4,#REF!,0)))</f>
        <v/>
      </c>
      <c r="DE155" s="184" t="str">
        <f t="shared" si="159"/>
        <v/>
      </c>
      <c r="DF155" s="77">
        <v>3</v>
      </c>
      <c r="DG155" s="185" t="str">
        <f t="shared" si="160"/>
        <v/>
      </c>
      <c r="DH155" s="78" t="str">
        <f t="shared" si="161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162"/>
        <v/>
      </c>
      <c r="DK155" s="75">
        <v>1</v>
      </c>
      <c r="DL155" s="181" t="str">
        <f t="shared" si="163"/>
        <v/>
      </c>
      <c r="DM155" s="78" t="str">
        <f t="shared" si="164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165"/>
        <v/>
      </c>
      <c r="DP155" s="75">
        <v>1</v>
      </c>
      <c r="DQ155" s="181" t="str">
        <f t="shared" si="166"/>
        <v/>
      </c>
      <c r="DR155" s="78" t="str">
        <f t="shared" si="167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168"/>
        <v/>
      </c>
      <c r="DU155" s="75">
        <v>1</v>
      </c>
      <c r="DV155" s="154" t="str">
        <f t="shared" si="169"/>
        <v/>
      </c>
      <c r="DW155" s="935"/>
      <c r="DX155" s="812"/>
      <c r="DY155" s="808"/>
      <c r="DZ155" s="808"/>
      <c r="EA155" s="816"/>
      <c r="EB155" s="855"/>
      <c r="EC155" s="791"/>
      <c r="ED155" s="792"/>
      <c r="EE155" s="792"/>
      <c r="EF155" s="792"/>
      <c r="EG155" s="790"/>
      <c r="EH155" s="791"/>
      <c r="EI155" s="792"/>
      <c r="EJ155" s="792"/>
      <c r="EK155" s="788"/>
      <c r="EL155" s="789"/>
      <c r="EM155" s="787"/>
      <c r="EN155" s="788"/>
      <c r="EO155" s="788"/>
      <c r="EP155" s="788"/>
      <c r="EQ155" s="789"/>
      <c r="ER155" s="787"/>
      <c r="ES155" s="788"/>
      <c r="ET155" s="788"/>
      <c r="EU155" s="788"/>
      <c r="EV155" s="790"/>
      <c r="EW155" s="791"/>
      <c r="EX155" s="788"/>
      <c r="EY155" s="788"/>
      <c r="EZ155" s="788"/>
      <c r="FA155" s="790"/>
      <c r="FB155" s="791"/>
      <c r="FC155" s="792"/>
      <c r="FD155" s="788"/>
      <c r="FE155" s="788"/>
      <c r="FF155" s="789"/>
      <c r="FG155" s="867"/>
      <c r="FH155" s="788"/>
      <c r="FI155" s="788"/>
      <c r="FJ155" s="788"/>
      <c r="FK155" s="915"/>
      <c r="FL155" s="210"/>
      <c r="FM155" s="688"/>
      <c r="FN155" s="688"/>
      <c r="FO155" s="688">
        <v>1</v>
      </c>
      <c r="FP155" s="43"/>
      <c r="FQ155" s="43"/>
    </row>
    <row r="156" spans="1:173" s="13" customFormat="1" ht="22.5" customHeight="1" outlineLevel="1">
      <c r="A156" s="1033">
        <v>149</v>
      </c>
      <c r="B156" s="166"/>
      <c r="C156" s="494"/>
      <c r="D156" s="660" t="s">
        <v>374</v>
      </c>
      <c r="E156" s="991" t="s">
        <v>188</v>
      </c>
      <c r="F156" s="663" t="s">
        <v>358</v>
      </c>
      <c r="G156" s="167"/>
      <c r="H156" s="165"/>
      <c r="I156" s="662">
        <v>1980</v>
      </c>
      <c r="J156" s="167" t="str">
        <f t="shared" si="153"/>
        <v>昭55</v>
      </c>
      <c r="K156" s="665">
        <f t="shared" si="145"/>
        <v>40</v>
      </c>
      <c r="L156" s="998">
        <v>600</v>
      </c>
      <c r="M156" s="693" t="s">
        <v>70</v>
      </c>
      <c r="N156" s="68"/>
      <c r="O156" s="168"/>
      <c r="P156" s="168"/>
      <c r="Q156" s="169"/>
      <c r="R156" s="461" t="e">
        <f t="shared" si="170"/>
        <v>#DIV/0!</v>
      </c>
      <c r="S156" s="461" t="e">
        <f t="shared" si="171"/>
        <v>#DIV/0!</v>
      </c>
      <c r="T156" s="462" t="e">
        <f t="shared" si="172"/>
        <v>#DIV/0!</v>
      </c>
      <c r="U156" s="68"/>
      <c r="V156" s="68"/>
      <c r="W156" s="68"/>
      <c r="X156" s="68"/>
      <c r="Y156" s="68"/>
      <c r="Z156" s="79" t="str">
        <f t="shared" si="173"/>
        <v>4: 500㎡以上</v>
      </c>
      <c r="AA156" s="69"/>
      <c r="AB156" s="69" t="str">
        <f t="shared" si="174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175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179"/>
        <v>35</v>
      </c>
      <c r="AZ156" s="68"/>
      <c r="BA156" s="68">
        <f t="shared" si="177"/>
        <v>35</v>
      </c>
      <c r="BB156" s="69" t="e">
        <f>#REF!/10</f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180"/>
        <v/>
      </c>
      <c r="BK156" s="663" t="s">
        <v>70</v>
      </c>
      <c r="BL156" s="663">
        <v>1</v>
      </c>
      <c r="BM156" s="441" t="s">
        <v>3</v>
      </c>
      <c r="BN156" s="441"/>
      <c r="BO156" s="663"/>
      <c r="BP156" s="663"/>
      <c r="BQ156" s="663"/>
      <c r="BR156" s="663"/>
      <c r="BS156" s="663"/>
      <c r="BT156" s="663"/>
      <c r="BU156" s="663"/>
      <c r="BV156" s="663"/>
      <c r="BW156" s="441" t="s">
        <v>0</v>
      </c>
      <c r="BX156" s="695"/>
      <c r="BY156" s="696"/>
      <c r="BZ156" s="500">
        <v>6940400</v>
      </c>
      <c r="CA156" s="192">
        <v>1</v>
      </c>
      <c r="CB156" s="177" t="str">
        <f>IF($F156="","",IFERROR(INDEX(#REF!,MATCH('一覧（改訂後・学校空調は非表示）'!$F19,#REF!,0),MATCH($CA$4,#REF!,0)),""))</f>
        <v/>
      </c>
      <c r="CC156" s="178" t="str">
        <f t="shared" si="141"/>
        <v/>
      </c>
      <c r="CD156" s="176" t="str">
        <f t="shared" si="146"/>
        <v/>
      </c>
      <c r="CE156" s="179"/>
      <c r="CF156" s="106" t="str">
        <f t="shared" si="147"/>
        <v/>
      </c>
      <c r="CG156" s="75" t="str">
        <f>IF(OR($CF156="",$F156=""),"",INDEX(#REF!,MATCH($F156,#REF!,0),MATCH(CF$4,#REF!,0)))</f>
        <v/>
      </c>
      <c r="CH156" s="180" t="str">
        <f t="shared" si="148"/>
        <v/>
      </c>
      <c r="CI156" s="75">
        <v>1</v>
      </c>
      <c r="CJ156" s="181" t="str">
        <f t="shared" si="154"/>
        <v/>
      </c>
      <c r="CK156" s="107" t="e">
        <f>IF(OR(L156="",TYPE(L156)&lt;&gt;1),"",IF(OR(BJ156="",INDEX(#REF!,MATCH('一覧（改訂後・学校空調は非表示）'!$N19,#REF!,0),MATCH('一覧（改訂後・学校空調は非表示）'!CK$4,#REF!,0))="",INDEX(#REF!,MATCH('一覧（改訂後・学校空調は非表示）'!$N19,#REF!,0),MATCH('一覧（改訂後・学校空調は非表示）'!CK$4,#REF!,0))+$I156&gt;=BJ156),"",IF(OR(BI156="事後保全対応で更新",BI156="事後保全のみ更新せず"),"",INDEX(#REF!,MATCH('一覧（改訂後・学校空調は非表示）'!$N19,#REF!,0),MATCH('一覧（改訂後・学校空調は非表示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155"/>
        <v>#REF!</v>
      </c>
      <c r="CN156" s="75">
        <v>1</v>
      </c>
      <c r="CO156" s="181" t="e">
        <f t="shared" si="156"/>
        <v>#REF!</v>
      </c>
      <c r="CP156" s="107" t="e">
        <f>IF(OR(L156="",TYPE(L156)&lt;&gt;1),"",IF(OR(BJ156="",INDEX(#REF!,MATCH('一覧（改訂後・学校空調は非表示）'!N19,#REF!,0),MATCH(CP$4,#REF!,0))="",INDEX(#REF!,MATCH('一覧（改訂後・学校空調は非表示）'!N19,#REF!,0),MATCH(CP$4,#REF!,0))+$I156&gt;=BJ156),"",IF(OR(BI156="事後保全対応で更新",BI156="事後保全のみ更新せず"),"",INDEX(#REF!,MATCH('一覧（改訂後・学校空調は非表示）'!$N19,#REF!,0),MATCH('一覧（改訂後・学校空調は非表示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149"/>
        <v>#REF!</v>
      </c>
      <c r="CS156" s="75">
        <v>1</v>
      </c>
      <c r="CT156" s="181" t="e">
        <f t="shared" si="142"/>
        <v>#REF!</v>
      </c>
      <c r="CU156" s="107" t="e">
        <f>IF(OR(L156="",TYPE(L156)&lt;&gt;1),"",IF(OR(BJ156="",,INDEX(#REF!,MATCH('一覧（改訂後・学校空調は非表示）'!$N19,#REF!,0),MATCH('一覧（改訂後・学校空調は非表示）'!CU$4,#REF!,0))="",INDEX(#REF!,MATCH('一覧（改訂後・学校空調は非表示）'!$N19,#REF!,0),MATCH('一覧（改訂後・学校空調は非表示）'!CU$4,#REF!,0))+I156&gt;=BJ156),"",IF(OR(BI156="事後保全対応で更新",BI156="事後保全のみ更新せず"),"",INDEX(#REF!,MATCH('一覧（改訂後・学校空調は非表示）'!$N19,#REF!,0),MATCH('一覧（改訂後・学校空調は非表示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157"/>
        <v>#REF!</v>
      </c>
      <c r="CX156" s="75">
        <v>1</v>
      </c>
      <c r="CY156" s="182" t="e">
        <f t="shared" si="158"/>
        <v>#REF!</v>
      </c>
      <c r="CZ156" s="109" t="str">
        <f t="shared" si="150"/>
        <v/>
      </c>
      <c r="DA156" s="76" t="str">
        <f t="shared" si="152"/>
        <v/>
      </c>
      <c r="DB156" s="82">
        <v>1</v>
      </c>
      <c r="DC156" s="183" t="str">
        <f t="shared" si="151"/>
        <v/>
      </c>
      <c r="DD156" s="85" t="str">
        <f>IF($CZ156="","",INDEX(#REF!,MATCH($F156,#REF!,0),MATCH(CZ$4,#REF!,0)))</f>
        <v/>
      </c>
      <c r="DE156" s="184" t="str">
        <f t="shared" si="159"/>
        <v/>
      </c>
      <c r="DF156" s="77">
        <v>3</v>
      </c>
      <c r="DG156" s="185" t="str">
        <f t="shared" si="160"/>
        <v/>
      </c>
      <c r="DH156" s="78" t="str">
        <f t="shared" si="161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162"/>
        <v/>
      </c>
      <c r="DK156" s="75">
        <v>1</v>
      </c>
      <c r="DL156" s="181" t="str">
        <f t="shared" si="163"/>
        <v/>
      </c>
      <c r="DM156" s="78" t="str">
        <f t="shared" si="164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165"/>
        <v/>
      </c>
      <c r="DP156" s="75">
        <v>1</v>
      </c>
      <c r="DQ156" s="181" t="str">
        <f t="shared" si="166"/>
        <v/>
      </c>
      <c r="DR156" s="78" t="str">
        <f t="shared" si="167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168"/>
        <v/>
      </c>
      <c r="DU156" s="75">
        <v>1</v>
      </c>
      <c r="DV156" s="154" t="str">
        <f t="shared" si="169"/>
        <v/>
      </c>
      <c r="DW156" s="935"/>
      <c r="DX156" s="812"/>
      <c r="DY156" s="808"/>
      <c r="DZ156" s="808"/>
      <c r="EA156" s="816"/>
      <c r="EB156" s="855"/>
      <c r="EC156" s="791"/>
      <c r="ED156" s="792"/>
      <c r="EE156" s="792"/>
      <c r="EF156" s="792"/>
      <c r="EG156" s="790"/>
      <c r="EH156" s="791"/>
      <c r="EI156" s="779"/>
      <c r="EJ156" s="779"/>
      <c r="EK156" s="779"/>
      <c r="EL156" s="771"/>
      <c r="EM156" s="765"/>
      <c r="EN156" s="835"/>
      <c r="EO156" s="788"/>
      <c r="EP156" s="788"/>
      <c r="EQ156" s="789"/>
      <c r="ER156" s="787"/>
      <c r="ES156" s="788"/>
      <c r="ET156" s="788"/>
      <c r="EU156" s="788"/>
      <c r="EV156" s="789"/>
      <c r="EW156" s="787"/>
      <c r="EX156" s="788"/>
      <c r="EY156" s="788"/>
      <c r="EZ156" s="788"/>
      <c r="FA156" s="790"/>
      <c r="FB156" s="791"/>
      <c r="FC156" s="792"/>
      <c r="FD156" s="788"/>
      <c r="FE156" s="788"/>
      <c r="FF156" s="933"/>
      <c r="FG156" s="934"/>
      <c r="FH156" s="838"/>
      <c r="FI156" s="788"/>
      <c r="FJ156" s="788"/>
      <c r="FK156" s="915"/>
      <c r="FL156" s="210"/>
      <c r="FM156" s="688">
        <v>1</v>
      </c>
      <c r="FN156" s="688">
        <v>1</v>
      </c>
      <c r="FO156" s="688">
        <v>1</v>
      </c>
      <c r="FP156" s="43"/>
      <c r="FQ156" s="43"/>
    </row>
    <row r="157" spans="1:173" s="13" customFormat="1" ht="22.5" customHeight="1" outlineLevel="1">
      <c r="A157" s="1033">
        <v>150</v>
      </c>
      <c r="B157" s="166"/>
      <c r="C157" s="494"/>
      <c r="D157" s="660" t="s">
        <v>374</v>
      </c>
      <c r="E157" s="991" t="s">
        <v>187</v>
      </c>
      <c r="F157" s="663" t="s">
        <v>358</v>
      </c>
      <c r="G157" s="167"/>
      <c r="H157" s="165"/>
      <c r="I157" s="662">
        <v>1991</v>
      </c>
      <c r="J157" s="167" t="str">
        <f t="shared" si="153"/>
        <v>平3</v>
      </c>
      <c r="K157" s="665">
        <f t="shared" si="145"/>
        <v>29</v>
      </c>
      <c r="L157" s="998">
        <v>985</v>
      </c>
      <c r="M157" s="693" t="s">
        <v>68</v>
      </c>
      <c r="N157" s="68"/>
      <c r="O157" s="168"/>
      <c r="P157" s="168"/>
      <c r="Q157" s="169"/>
      <c r="R157" s="461" t="e">
        <f t="shared" si="170"/>
        <v>#DIV/0!</v>
      </c>
      <c r="S157" s="461" t="e">
        <f t="shared" si="171"/>
        <v>#DIV/0!</v>
      </c>
      <c r="T157" s="462" t="e">
        <f t="shared" si="172"/>
        <v>#DIV/0!</v>
      </c>
      <c r="U157" s="68"/>
      <c r="V157" s="68"/>
      <c r="W157" s="68"/>
      <c r="X157" s="68"/>
      <c r="Y157" s="68"/>
      <c r="Z157" s="79" t="str">
        <f t="shared" si="173"/>
        <v>4: 500㎡以上</v>
      </c>
      <c r="AA157" s="69"/>
      <c r="AB157" s="69" t="str">
        <f t="shared" si="174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175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179"/>
        <v>24</v>
      </c>
      <c r="AZ157" s="68"/>
      <c r="BA157" s="68">
        <f t="shared" si="177"/>
        <v>24</v>
      </c>
      <c r="BB157" s="69" t="e">
        <f>#REF!/10</f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180"/>
        <v/>
      </c>
      <c r="BK157" s="663" t="s">
        <v>68</v>
      </c>
      <c r="BL157" s="663">
        <v>2</v>
      </c>
      <c r="BM157" s="441"/>
      <c r="BN157" s="441"/>
      <c r="BO157" s="663"/>
      <c r="BP157" s="663"/>
      <c r="BQ157" s="663"/>
      <c r="BR157" s="663"/>
      <c r="BS157" s="663"/>
      <c r="BT157" s="663"/>
      <c r="BU157" s="663"/>
      <c r="BV157" s="663"/>
      <c r="BW157" s="441"/>
      <c r="BX157" s="695"/>
      <c r="BY157" s="696"/>
      <c r="BZ157" s="499"/>
      <c r="CA157" s="192">
        <v>1</v>
      </c>
      <c r="CB157" s="177" t="str">
        <f>IF($F157="","",IFERROR(INDEX(#REF!,MATCH('一覧（改訂後・学校空調は非表示）'!$F9,#REF!,0),MATCH($CA$4,#REF!,0)),""))</f>
        <v/>
      </c>
      <c r="CC157" s="178" t="str">
        <f t="shared" si="141"/>
        <v/>
      </c>
      <c r="CD157" s="176" t="str">
        <f t="shared" si="146"/>
        <v/>
      </c>
      <c r="CE157" s="179"/>
      <c r="CF157" s="106" t="str">
        <f t="shared" si="147"/>
        <v/>
      </c>
      <c r="CG157" s="75" t="str">
        <f>IF(OR($CF157="",$F157=""),"",INDEX(#REF!,MATCH($F157,#REF!,0),MATCH(CF$4,#REF!,0)))</f>
        <v/>
      </c>
      <c r="CH157" s="180" t="str">
        <f t="shared" si="148"/>
        <v/>
      </c>
      <c r="CI157" s="75">
        <v>1</v>
      </c>
      <c r="CJ157" s="181" t="str">
        <f t="shared" si="154"/>
        <v/>
      </c>
      <c r="CK157" s="107" t="e">
        <f>IF(OR(L157="",TYPE(L157)&lt;&gt;1),"",IF(OR(BJ157="",INDEX(#REF!,MATCH('一覧（改訂後・学校空調は非表示）'!$N9,#REF!,0),MATCH('一覧（改訂後・学校空調は非表示）'!CK$4,#REF!,0))="",INDEX(#REF!,MATCH('一覧（改訂後・学校空調は非表示）'!$N9,#REF!,0),MATCH('一覧（改訂後・学校空調は非表示）'!CK$4,#REF!,0))+$I157&gt;=BJ157),"",IF(OR(BI157="事後保全対応で更新",BI157="事後保全のみ更新せず"),"",INDEX(#REF!,MATCH('一覧（改訂後・学校空調は非表示）'!$N9,#REF!,0),MATCH('一覧（改訂後・学校空調は非表示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155"/>
        <v>#REF!</v>
      </c>
      <c r="CN157" s="75">
        <v>1</v>
      </c>
      <c r="CO157" s="181" t="e">
        <f t="shared" si="156"/>
        <v>#REF!</v>
      </c>
      <c r="CP157" s="107" t="e">
        <f>IF(OR(L157="",TYPE(L157)&lt;&gt;1),"",IF(OR(BJ157="",INDEX(#REF!,MATCH('一覧（改訂後・学校空調は非表示）'!N9,#REF!,0),MATCH(CP$4,#REF!,0))="",INDEX(#REF!,MATCH('一覧（改訂後・学校空調は非表示）'!N9,#REF!,0),MATCH(CP$4,#REF!,0))+$I157&gt;=BJ157),"",IF(OR(BI157="事後保全対応で更新",BI157="事後保全のみ更新せず"),"",INDEX(#REF!,MATCH('一覧（改訂後・学校空調は非表示）'!$N9,#REF!,0),MATCH('一覧（改訂後・学校空調は非表示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149"/>
        <v>#REF!</v>
      </c>
      <c r="CS157" s="75">
        <v>1</v>
      </c>
      <c r="CT157" s="181" t="e">
        <f t="shared" si="142"/>
        <v>#REF!</v>
      </c>
      <c r="CU157" s="107" t="e">
        <f>IF(OR(L157="",TYPE(L157)&lt;&gt;1),"",IF(OR(BJ157="",,INDEX(#REF!,MATCH('一覧（改訂後・学校空調は非表示）'!$N9,#REF!,0),MATCH('一覧（改訂後・学校空調は非表示）'!CU$4,#REF!,0))="",INDEX(#REF!,MATCH('一覧（改訂後・学校空調は非表示）'!$N9,#REF!,0),MATCH('一覧（改訂後・学校空調は非表示）'!CU$4,#REF!,0))+I157&gt;=BJ157),"",IF(OR(BI157="事後保全対応で更新",BI157="事後保全のみ更新せず"),"",INDEX(#REF!,MATCH('一覧（改訂後・学校空調は非表示）'!$N9,#REF!,0),MATCH('一覧（改訂後・学校空調は非表示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157"/>
        <v>#REF!</v>
      </c>
      <c r="CX157" s="75">
        <v>1</v>
      </c>
      <c r="CY157" s="182" t="e">
        <f t="shared" si="158"/>
        <v>#REF!</v>
      </c>
      <c r="CZ157" s="109" t="str">
        <f t="shared" si="150"/>
        <v/>
      </c>
      <c r="DA157" s="76" t="str">
        <f t="shared" si="152"/>
        <v/>
      </c>
      <c r="DB157" s="82">
        <v>1</v>
      </c>
      <c r="DC157" s="183" t="str">
        <f t="shared" si="151"/>
        <v/>
      </c>
      <c r="DD157" s="85" t="str">
        <f>IF($CZ157="","",INDEX(#REF!,MATCH($F157,#REF!,0),MATCH(CZ$4,#REF!,0)))</f>
        <v/>
      </c>
      <c r="DE157" s="184" t="str">
        <f t="shared" si="159"/>
        <v/>
      </c>
      <c r="DF157" s="77">
        <v>3</v>
      </c>
      <c r="DG157" s="185" t="str">
        <f t="shared" si="160"/>
        <v/>
      </c>
      <c r="DH157" s="78" t="str">
        <f t="shared" si="161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162"/>
        <v/>
      </c>
      <c r="DK157" s="75">
        <v>1</v>
      </c>
      <c r="DL157" s="181" t="str">
        <f t="shared" si="163"/>
        <v/>
      </c>
      <c r="DM157" s="78" t="str">
        <f t="shared" si="164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165"/>
        <v/>
      </c>
      <c r="DP157" s="75">
        <v>1</v>
      </c>
      <c r="DQ157" s="181" t="str">
        <f t="shared" si="166"/>
        <v/>
      </c>
      <c r="DR157" s="78" t="str">
        <f t="shared" si="167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168"/>
        <v/>
      </c>
      <c r="DU157" s="75">
        <v>1</v>
      </c>
      <c r="DV157" s="154" t="str">
        <f t="shared" si="169"/>
        <v/>
      </c>
      <c r="DW157" s="935"/>
      <c r="DX157" s="812"/>
      <c r="DY157" s="808"/>
      <c r="DZ157" s="808"/>
      <c r="EA157" s="816"/>
      <c r="EB157" s="855"/>
      <c r="EC157" s="791"/>
      <c r="ED157" s="792"/>
      <c r="EE157" s="792"/>
      <c r="EF157" s="792"/>
      <c r="EG157" s="790"/>
      <c r="EH157" s="791"/>
      <c r="EI157" s="779"/>
      <c r="EJ157" s="779"/>
      <c r="EK157" s="779"/>
      <c r="EL157" s="771"/>
      <c r="EM157" s="765"/>
      <c r="EN157" s="835"/>
      <c r="EO157" s="788"/>
      <c r="EP157" s="788"/>
      <c r="EQ157" s="789"/>
      <c r="ER157" s="787"/>
      <c r="ES157" s="788"/>
      <c r="ET157" s="788"/>
      <c r="EU157" s="788"/>
      <c r="EV157" s="789"/>
      <c r="EW157" s="787"/>
      <c r="EX157" s="788"/>
      <c r="EY157" s="788"/>
      <c r="EZ157" s="788"/>
      <c r="FA157" s="790"/>
      <c r="FB157" s="791"/>
      <c r="FC157" s="792"/>
      <c r="FD157" s="788"/>
      <c r="FE157" s="792"/>
      <c r="FF157" s="933"/>
      <c r="FG157" s="934"/>
      <c r="FH157" s="838"/>
      <c r="FI157" s="792"/>
      <c r="FJ157" s="788"/>
      <c r="FK157" s="915"/>
      <c r="FL157" s="210"/>
      <c r="FM157" s="688"/>
      <c r="FN157" s="688"/>
      <c r="FO157" s="688">
        <v>1</v>
      </c>
      <c r="FP157" s="43"/>
      <c r="FQ157" s="43"/>
    </row>
    <row r="158" spans="1:173" s="13" customFormat="1" ht="22.5" customHeight="1" outlineLevel="1">
      <c r="A158" s="1033">
        <v>151</v>
      </c>
      <c r="B158" s="166"/>
      <c r="C158" s="494"/>
      <c r="D158" s="660" t="s">
        <v>374</v>
      </c>
      <c r="E158" s="991" t="s">
        <v>579</v>
      </c>
      <c r="F158" s="663" t="s">
        <v>358</v>
      </c>
      <c r="G158" s="167"/>
      <c r="H158" s="165"/>
      <c r="I158" s="662">
        <v>1991</v>
      </c>
      <c r="J158" s="167" t="str">
        <f t="shared" si="153"/>
        <v>平3</v>
      </c>
      <c r="K158" s="665">
        <f t="shared" si="145"/>
        <v>29</v>
      </c>
      <c r="L158" s="998">
        <v>1520</v>
      </c>
      <c r="M158" s="693" t="s">
        <v>68</v>
      </c>
      <c r="N158" s="68"/>
      <c r="O158" s="168"/>
      <c r="P158" s="168"/>
      <c r="Q158" s="169"/>
      <c r="R158" s="461" t="e">
        <f t="shared" si="170"/>
        <v>#DIV/0!</v>
      </c>
      <c r="S158" s="461" t="e">
        <f t="shared" si="171"/>
        <v>#DIV/0!</v>
      </c>
      <c r="T158" s="462" t="e">
        <f t="shared" si="172"/>
        <v>#DIV/0!</v>
      </c>
      <c r="U158" s="68"/>
      <c r="V158" s="68"/>
      <c r="W158" s="68"/>
      <c r="X158" s="68"/>
      <c r="Y158" s="68"/>
      <c r="Z158" s="79" t="str">
        <f t="shared" si="173"/>
        <v>3: 1,000㎡以上</v>
      </c>
      <c r="AA158" s="69"/>
      <c r="AB158" s="69" t="str">
        <f t="shared" si="174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175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179"/>
        <v>24</v>
      </c>
      <c r="AZ158" s="68"/>
      <c r="BA158" s="68">
        <f t="shared" si="177"/>
        <v>24</v>
      </c>
      <c r="BB158" s="69" t="e">
        <f>#REF!/10</f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180"/>
        <v/>
      </c>
      <c r="BK158" s="663" t="s">
        <v>68</v>
      </c>
      <c r="BL158" s="663">
        <v>2</v>
      </c>
      <c r="BM158" s="441"/>
      <c r="BN158" s="441"/>
      <c r="BO158" s="663"/>
      <c r="BP158" s="663"/>
      <c r="BQ158" s="663"/>
      <c r="BR158" s="663"/>
      <c r="BS158" s="663"/>
      <c r="BT158" s="663"/>
      <c r="BU158" s="663"/>
      <c r="BV158" s="663"/>
      <c r="BW158" s="441"/>
      <c r="BX158" s="695"/>
      <c r="BY158" s="696"/>
      <c r="BZ158" s="499"/>
      <c r="CA158" s="192">
        <v>1</v>
      </c>
      <c r="CB158" s="177" t="str">
        <f>IF($F158="","",IFERROR(INDEX(#REF!,MATCH('一覧（改訂後・学校空調は非表示）'!$F23,#REF!,0),MATCH($CA$4,#REF!,0)),""))</f>
        <v/>
      </c>
      <c r="CC158" s="178" t="str">
        <f t="shared" ref="CC158:CC224" si="181">IF(OR(N158="",CA158="",CB158="",TYPE(L158)&lt;&gt;1),"",L158*CB158)</f>
        <v/>
      </c>
      <c r="CD158" s="176" t="str">
        <f t="shared" si="146"/>
        <v/>
      </c>
      <c r="CE158" s="179"/>
      <c r="CF158" s="106" t="str">
        <f t="shared" si="147"/>
        <v/>
      </c>
      <c r="CG158" s="75" t="str">
        <f>IF(OR($CF158="",$F158=""),"",INDEX(#REF!,MATCH($F158,#REF!,0),MATCH(CF$4,#REF!,0)))</f>
        <v/>
      </c>
      <c r="CH158" s="180" t="str">
        <f t="shared" si="148"/>
        <v/>
      </c>
      <c r="CI158" s="75">
        <v>1</v>
      </c>
      <c r="CJ158" s="181" t="str">
        <f t="shared" si="154"/>
        <v/>
      </c>
      <c r="CK158" s="107" t="e">
        <f>IF(OR(L158="",TYPE(L158)&lt;&gt;1),"",IF(OR(BJ158="",INDEX(#REF!,MATCH('一覧（改訂後・学校空調は非表示）'!$N23,#REF!,0),MATCH('一覧（改訂後・学校空調は非表示）'!CK$4,#REF!,0))="",INDEX(#REF!,MATCH('一覧（改訂後・学校空調は非表示）'!$N23,#REF!,0),MATCH('一覧（改訂後・学校空調は非表示）'!CK$4,#REF!,0))+$I158&gt;=BJ158),"",IF(OR(BI158="事後保全対応で更新",BI158="事後保全のみ更新せず"),"",INDEX(#REF!,MATCH('一覧（改訂後・学校空調は非表示）'!$N23,#REF!,0),MATCH('一覧（改訂後・学校空調は非表示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155"/>
        <v>#REF!</v>
      </c>
      <c r="CN158" s="75">
        <v>1</v>
      </c>
      <c r="CO158" s="181" t="e">
        <f t="shared" si="156"/>
        <v>#REF!</v>
      </c>
      <c r="CP158" s="107" t="e">
        <f>IF(OR(L158="",TYPE(L158)&lt;&gt;1),"",IF(OR(BJ158="",INDEX(#REF!,MATCH('一覧（改訂後・学校空調は非表示）'!N23,#REF!,0),MATCH(CP$4,#REF!,0))="",INDEX(#REF!,MATCH('一覧（改訂後・学校空調は非表示）'!N23,#REF!,0),MATCH(CP$4,#REF!,0))+$I158&gt;=BJ158),"",IF(OR(BI158="事後保全対応で更新",BI158="事後保全のみ更新せず"),"",INDEX(#REF!,MATCH('一覧（改訂後・学校空調は非表示）'!$N23,#REF!,0),MATCH('一覧（改訂後・学校空調は非表示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149"/>
        <v>#REF!</v>
      </c>
      <c r="CS158" s="75">
        <v>1</v>
      </c>
      <c r="CT158" s="181" t="e">
        <f t="shared" si="142"/>
        <v>#REF!</v>
      </c>
      <c r="CU158" s="107" t="e">
        <f>IF(OR(L158="",TYPE(L158)&lt;&gt;1),"",IF(OR(BJ158="",,INDEX(#REF!,MATCH('一覧（改訂後・学校空調は非表示）'!$N23,#REF!,0),MATCH('一覧（改訂後・学校空調は非表示）'!CU$4,#REF!,0))="",INDEX(#REF!,MATCH('一覧（改訂後・学校空調は非表示）'!$N23,#REF!,0),MATCH('一覧（改訂後・学校空調は非表示）'!CU$4,#REF!,0))+I158&gt;=BJ158),"",IF(OR(BI158="事後保全対応で更新",BI158="事後保全のみ更新せず"),"",INDEX(#REF!,MATCH('一覧（改訂後・学校空調は非表示）'!$N23,#REF!,0),MATCH('一覧（改訂後・学校空調は非表示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157"/>
        <v>#REF!</v>
      </c>
      <c r="CX158" s="75">
        <v>1</v>
      </c>
      <c r="CY158" s="182" t="e">
        <f t="shared" si="158"/>
        <v>#REF!</v>
      </c>
      <c r="CZ158" s="109" t="str">
        <f t="shared" si="150"/>
        <v/>
      </c>
      <c r="DA158" s="76" t="str">
        <f t="shared" si="152"/>
        <v/>
      </c>
      <c r="DB158" s="82">
        <v>1</v>
      </c>
      <c r="DC158" s="183" t="str">
        <f t="shared" si="151"/>
        <v/>
      </c>
      <c r="DD158" s="85" t="str">
        <f>IF($CZ158="","",INDEX(#REF!,MATCH($F158,#REF!,0),MATCH(CZ$4,#REF!,0)))</f>
        <v/>
      </c>
      <c r="DE158" s="184" t="str">
        <f t="shared" si="159"/>
        <v/>
      </c>
      <c r="DF158" s="77">
        <v>3</v>
      </c>
      <c r="DG158" s="185" t="str">
        <f t="shared" si="160"/>
        <v/>
      </c>
      <c r="DH158" s="78" t="str">
        <f t="shared" si="161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162"/>
        <v/>
      </c>
      <c r="DK158" s="75">
        <v>1</v>
      </c>
      <c r="DL158" s="181" t="str">
        <f t="shared" si="163"/>
        <v/>
      </c>
      <c r="DM158" s="78" t="str">
        <f t="shared" si="164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165"/>
        <v/>
      </c>
      <c r="DP158" s="75">
        <v>1</v>
      </c>
      <c r="DQ158" s="181" t="str">
        <f t="shared" si="166"/>
        <v/>
      </c>
      <c r="DR158" s="78" t="str">
        <f t="shared" si="167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168"/>
        <v/>
      </c>
      <c r="DU158" s="75">
        <v>1</v>
      </c>
      <c r="DV158" s="154" t="str">
        <f t="shared" si="169"/>
        <v/>
      </c>
      <c r="DW158" s="935"/>
      <c r="DX158" s="812"/>
      <c r="DY158" s="838"/>
      <c r="DZ158" s="838"/>
      <c r="EA158" s="838"/>
      <c r="EB158" s="855"/>
      <c r="EC158" s="791"/>
      <c r="ED158" s="792"/>
      <c r="EE158" s="792"/>
      <c r="EF158" s="792"/>
      <c r="EG158" s="790"/>
      <c r="EH158" s="791"/>
      <c r="EI158" s="779"/>
      <c r="EJ158" s="779"/>
      <c r="EK158" s="779"/>
      <c r="EL158" s="771"/>
      <c r="EM158" s="765"/>
      <c r="EN158" s="835"/>
      <c r="EO158" s="788"/>
      <c r="EP158" s="788"/>
      <c r="EQ158" s="789"/>
      <c r="ER158" s="787"/>
      <c r="ES158" s="788"/>
      <c r="ET158" s="788"/>
      <c r="EU158" s="788"/>
      <c r="EV158" s="789"/>
      <c r="EW158" s="787"/>
      <c r="EX158" s="788"/>
      <c r="EY158" s="788"/>
      <c r="EZ158" s="788"/>
      <c r="FA158" s="790"/>
      <c r="FB158" s="791"/>
      <c r="FC158" s="792"/>
      <c r="FD158" s="788"/>
      <c r="FE158" s="788"/>
      <c r="FF158" s="933"/>
      <c r="FG158" s="934"/>
      <c r="FH158" s="838"/>
      <c r="FI158" s="788"/>
      <c r="FJ158" s="788"/>
      <c r="FK158" s="915"/>
      <c r="FL158" s="210"/>
      <c r="FM158" s="688"/>
      <c r="FN158" s="688"/>
      <c r="FO158" s="688">
        <v>1</v>
      </c>
      <c r="FP158" s="43"/>
      <c r="FQ158" s="43"/>
    </row>
    <row r="159" spans="1:173" s="13" customFormat="1" ht="22.5" customHeight="1" outlineLevel="1">
      <c r="A159" s="1033">
        <v>152</v>
      </c>
      <c r="B159" s="166"/>
      <c r="C159" s="494"/>
      <c r="D159" s="660" t="s">
        <v>374</v>
      </c>
      <c r="E159" s="991" t="s">
        <v>189</v>
      </c>
      <c r="F159" s="663" t="s">
        <v>358</v>
      </c>
      <c r="G159" s="167"/>
      <c r="H159" s="165"/>
      <c r="I159" s="662">
        <v>1964</v>
      </c>
      <c r="J159" s="167" t="str">
        <f t="shared" si="153"/>
        <v>昭39</v>
      </c>
      <c r="K159" s="665">
        <f t="shared" si="145"/>
        <v>56</v>
      </c>
      <c r="L159" s="998">
        <v>53</v>
      </c>
      <c r="M159" s="693" t="s">
        <v>91</v>
      </c>
      <c r="N159" s="68"/>
      <c r="O159" s="168"/>
      <c r="P159" s="168"/>
      <c r="Q159" s="169"/>
      <c r="R159" s="461" t="e">
        <f t="shared" si="170"/>
        <v>#DIV/0!</v>
      </c>
      <c r="S159" s="461" t="e">
        <f t="shared" si="171"/>
        <v>#DIV/0!</v>
      </c>
      <c r="T159" s="462" t="e">
        <f t="shared" si="172"/>
        <v>#DIV/0!</v>
      </c>
      <c r="U159" s="68"/>
      <c r="V159" s="68"/>
      <c r="W159" s="68"/>
      <c r="X159" s="68"/>
      <c r="Y159" s="68"/>
      <c r="Z159" s="79" t="str">
        <f t="shared" si="173"/>
        <v>7: 100㎡未満</v>
      </c>
      <c r="AA159" s="69"/>
      <c r="AB159" s="69" t="str">
        <f t="shared" si="174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175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179"/>
        <v>51</v>
      </c>
      <c r="AZ159" s="68"/>
      <c r="BA159" s="68">
        <f t="shared" si="177"/>
        <v>51</v>
      </c>
      <c r="BB159" s="69" t="e">
        <f>#REF!/10</f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180"/>
        <v/>
      </c>
      <c r="BK159" s="663" t="s">
        <v>91</v>
      </c>
      <c r="BL159" s="663">
        <v>1</v>
      </c>
      <c r="BM159" s="441"/>
      <c r="BN159" s="441"/>
      <c r="BO159" s="663"/>
      <c r="BP159" s="663"/>
      <c r="BQ159" s="663"/>
      <c r="BR159" s="663"/>
      <c r="BS159" s="663"/>
      <c r="BT159" s="663"/>
      <c r="BU159" s="663"/>
      <c r="BV159" s="663"/>
      <c r="BW159" s="441"/>
      <c r="BX159" s="695"/>
      <c r="BY159" s="696"/>
      <c r="BZ159" s="499"/>
      <c r="CA159" s="192">
        <v>1</v>
      </c>
      <c r="CB159" s="177" t="str">
        <f>IF($F159="","",IFERROR(INDEX(#REF!,MATCH('一覧（改訂後・学校空調は非表示）'!$F20,#REF!,0),MATCH($CA$4,#REF!,0)),""))</f>
        <v/>
      </c>
      <c r="CC159" s="178" t="str">
        <f t="shared" si="181"/>
        <v/>
      </c>
      <c r="CD159" s="176" t="str">
        <f t="shared" si="146"/>
        <v/>
      </c>
      <c r="CE159" s="179"/>
      <c r="CF159" s="106" t="str">
        <f t="shared" si="147"/>
        <v/>
      </c>
      <c r="CG159" s="75" t="str">
        <f>IF(OR($CF159="",$F159=""),"",INDEX(#REF!,MATCH($F159,#REF!,0),MATCH(CF$4,#REF!,0)))</f>
        <v/>
      </c>
      <c r="CH159" s="180" t="str">
        <f t="shared" si="148"/>
        <v/>
      </c>
      <c r="CI159" s="75">
        <v>1</v>
      </c>
      <c r="CJ159" s="181" t="str">
        <f t="shared" si="154"/>
        <v/>
      </c>
      <c r="CK159" s="107" t="e">
        <f>IF(OR(L159="",TYPE(L159)&lt;&gt;1),"",IF(OR(BJ159="",INDEX(#REF!,MATCH('一覧（改訂後・学校空調は非表示）'!$N20,#REF!,0),MATCH('一覧（改訂後・学校空調は非表示）'!CK$4,#REF!,0))="",INDEX(#REF!,MATCH('一覧（改訂後・学校空調は非表示）'!$N20,#REF!,0),MATCH('一覧（改訂後・学校空調は非表示）'!CK$4,#REF!,0))+$I159&gt;=BJ159),"",IF(OR(BI159="事後保全対応で更新",BI159="事後保全のみ更新せず"),"",INDEX(#REF!,MATCH('一覧（改訂後・学校空調は非表示）'!$N20,#REF!,0),MATCH('一覧（改訂後・学校空調は非表示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155"/>
        <v>#REF!</v>
      </c>
      <c r="CN159" s="75">
        <v>1</v>
      </c>
      <c r="CO159" s="181" t="e">
        <f t="shared" si="156"/>
        <v>#REF!</v>
      </c>
      <c r="CP159" s="107" t="e">
        <f>IF(OR(L159="",TYPE(L159)&lt;&gt;1),"",IF(OR(BJ159="",INDEX(#REF!,MATCH('一覧（改訂後・学校空調は非表示）'!N20,#REF!,0),MATCH(CP$4,#REF!,0))="",INDEX(#REF!,MATCH('一覧（改訂後・学校空調は非表示）'!N20,#REF!,0),MATCH(CP$4,#REF!,0))+$I159&gt;=BJ159),"",IF(OR(BI159="事後保全対応で更新",BI159="事後保全のみ更新せず"),"",INDEX(#REF!,MATCH('一覧（改訂後・学校空調は非表示）'!$N20,#REF!,0),MATCH('一覧（改訂後・学校空調は非表示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149"/>
        <v>#REF!</v>
      </c>
      <c r="CS159" s="75">
        <v>1</v>
      </c>
      <c r="CT159" s="181" t="e">
        <f t="shared" si="142"/>
        <v>#REF!</v>
      </c>
      <c r="CU159" s="107" t="e">
        <f>IF(OR(L159="",TYPE(L159)&lt;&gt;1),"",IF(OR(BJ159="",,INDEX(#REF!,MATCH('一覧（改訂後・学校空調は非表示）'!$N20,#REF!,0),MATCH('一覧（改訂後・学校空調は非表示）'!CU$4,#REF!,0))="",INDEX(#REF!,MATCH('一覧（改訂後・学校空調は非表示）'!$N20,#REF!,0),MATCH('一覧（改訂後・学校空調は非表示）'!CU$4,#REF!,0))+I159&gt;=BJ159),"",IF(OR(BI159="事後保全対応で更新",BI159="事後保全のみ更新せず"),"",INDEX(#REF!,MATCH('一覧（改訂後・学校空調は非表示）'!$N20,#REF!,0),MATCH('一覧（改訂後・学校空調は非表示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157"/>
        <v>#REF!</v>
      </c>
      <c r="CX159" s="75">
        <v>1</v>
      </c>
      <c r="CY159" s="182" t="e">
        <f t="shared" si="158"/>
        <v>#REF!</v>
      </c>
      <c r="CZ159" s="109" t="str">
        <f t="shared" si="150"/>
        <v/>
      </c>
      <c r="DA159" s="76" t="str">
        <f t="shared" si="152"/>
        <v/>
      </c>
      <c r="DB159" s="82">
        <v>1</v>
      </c>
      <c r="DC159" s="183" t="str">
        <f t="shared" si="151"/>
        <v/>
      </c>
      <c r="DD159" s="85" t="str">
        <f>IF($CZ159="","",INDEX(#REF!,MATCH($F159,#REF!,0),MATCH(CZ$4,#REF!,0)))</f>
        <v/>
      </c>
      <c r="DE159" s="184" t="str">
        <f t="shared" si="159"/>
        <v/>
      </c>
      <c r="DF159" s="77">
        <v>3</v>
      </c>
      <c r="DG159" s="185" t="str">
        <f t="shared" si="160"/>
        <v/>
      </c>
      <c r="DH159" s="78" t="str">
        <f t="shared" si="161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162"/>
        <v/>
      </c>
      <c r="DK159" s="75">
        <v>1</v>
      </c>
      <c r="DL159" s="181" t="str">
        <f t="shared" si="163"/>
        <v/>
      </c>
      <c r="DM159" s="78" t="str">
        <f t="shared" si="164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165"/>
        <v/>
      </c>
      <c r="DP159" s="75">
        <v>1</v>
      </c>
      <c r="DQ159" s="181" t="str">
        <f t="shared" si="166"/>
        <v/>
      </c>
      <c r="DR159" s="78" t="str">
        <f t="shared" si="167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168"/>
        <v/>
      </c>
      <c r="DU159" s="75">
        <v>1</v>
      </c>
      <c r="DV159" s="154" t="str">
        <f t="shared" si="169"/>
        <v/>
      </c>
      <c r="DW159" s="935"/>
      <c r="DX159" s="812"/>
      <c r="DY159" s="808"/>
      <c r="DZ159" s="808"/>
      <c r="EA159" s="808"/>
      <c r="EB159" s="855"/>
      <c r="EC159" s="791"/>
      <c r="ED159" s="792"/>
      <c r="EE159" s="792"/>
      <c r="EF159" s="792"/>
      <c r="EG159" s="803"/>
      <c r="EH159" s="791"/>
      <c r="EI159" s="792"/>
      <c r="EJ159" s="792"/>
      <c r="EK159" s="792"/>
      <c r="EL159" s="877"/>
      <c r="EM159" s="787"/>
      <c r="EN159" s="788"/>
      <c r="EO159" s="788"/>
      <c r="EP159" s="788"/>
      <c r="EQ159" s="789"/>
      <c r="ER159" s="787"/>
      <c r="ES159" s="788"/>
      <c r="ET159" s="788"/>
      <c r="EU159" s="788"/>
      <c r="EV159" s="789"/>
      <c r="EW159" s="787"/>
      <c r="EX159" s="788"/>
      <c r="EY159" s="788"/>
      <c r="EZ159" s="788"/>
      <c r="FA159" s="790"/>
      <c r="FB159" s="791"/>
      <c r="FC159" s="792"/>
      <c r="FD159" s="788"/>
      <c r="FE159" s="788"/>
      <c r="FF159" s="789"/>
      <c r="FG159" s="867"/>
      <c r="FH159" s="788"/>
      <c r="FI159" s="788"/>
      <c r="FJ159" s="788"/>
      <c r="FK159" s="915"/>
      <c r="FL159" s="210"/>
      <c r="FM159" s="688"/>
      <c r="FN159" s="688"/>
      <c r="FO159" s="688">
        <v>1</v>
      </c>
      <c r="FP159" s="43"/>
      <c r="FQ159" s="43"/>
    </row>
    <row r="160" spans="1:173" s="13" customFormat="1" ht="22.5" customHeight="1" outlineLevel="1">
      <c r="A160" s="1033">
        <v>153</v>
      </c>
      <c r="B160" s="166"/>
      <c r="C160" s="494"/>
      <c r="D160" s="660" t="s">
        <v>374</v>
      </c>
      <c r="E160" s="991" t="s">
        <v>192</v>
      </c>
      <c r="F160" s="663" t="s">
        <v>358</v>
      </c>
      <c r="G160" s="167"/>
      <c r="H160" s="165"/>
      <c r="I160" s="662">
        <v>1980</v>
      </c>
      <c r="J160" s="167" t="str">
        <f t="shared" si="153"/>
        <v>昭55</v>
      </c>
      <c r="K160" s="665">
        <f t="shared" si="145"/>
        <v>40</v>
      </c>
      <c r="L160" s="998">
        <v>489</v>
      </c>
      <c r="M160" s="693" t="s">
        <v>70</v>
      </c>
      <c r="N160" s="68"/>
      <c r="O160" s="168"/>
      <c r="P160" s="168"/>
      <c r="Q160" s="169"/>
      <c r="R160" s="461" t="e">
        <f t="shared" si="170"/>
        <v>#DIV/0!</v>
      </c>
      <c r="S160" s="461" t="e">
        <f t="shared" si="171"/>
        <v>#DIV/0!</v>
      </c>
      <c r="T160" s="462" t="e">
        <f t="shared" si="172"/>
        <v>#DIV/0!</v>
      </c>
      <c r="U160" s="68"/>
      <c r="V160" s="68"/>
      <c r="W160" s="68"/>
      <c r="X160" s="68"/>
      <c r="Y160" s="68"/>
      <c r="Z160" s="79" t="str">
        <f t="shared" si="173"/>
        <v>5: 200㎡以上</v>
      </c>
      <c r="AA160" s="69"/>
      <c r="AB160" s="69" t="str">
        <f t="shared" si="174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175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179"/>
        <v>35</v>
      </c>
      <c r="AZ160" s="68"/>
      <c r="BA160" s="68">
        <f t="shared" si="177"/>
        <v>35</v>
      </c>
      <c r="BB160" s="69" t="e">
        <f>#REF!/10</f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180"/>
        <v/>
      </c>
      <c r="BK160" s="663" t="s">
        <v>70</v>
      </c>
      <c r="BL160" s="663">
        <v>1</v>
      </c>
      <c r="BM160" s="441"/>
      <c r="BN160" s="441"/>
      <c r="BO160" s="663"/>
      <c r="BP160" s="663"/>
      <c r="BQ160" s="663"/>
      <c r="BR160" s="663"/>
      <c r="BS160" s="663"/>
      <c r="BT160" s="663"/>
      <c r="BU160" s="663"/>
      <c r="BV160" s="663"/>
      <c r="BW160" s="441"/>
      <c r="BX160" s="695"/>
      <c r="BY160" s="696"/>
      <c r="BZ160" s="499"/>
      <c r="CA160" s="192">
        <v>1</v>
      </c>
      <c r="CB160" s="177" t="str">
        <f>IF($F160="","",IFERROR(INDEX(#REF!,MATCH('一覧（改訂後・学校空調は非表示）'!$F63,#REF!,0),MATCH($CA$4,#REF!,0)),""))</f>
        <v/>
      </c>
      <c r="CC160" s="178" t="str">
        <f t="shared" si="181"/>
        <v/>
      </c>
      <c r="CD160" s="176" t="str">
        <f t="shared" si="146"/>
        <v/>
      </c>
      <c r="CE160" s="179"/>
      <c r="CF160" s="106" t="str">
        <f t="shared" si="147"/>
        <v/>
      </c>
      <c r="CG160" s="75" t="str">
        <f>IF(OR($CF160="",$F160=""),"",INDEX(#REF!,MATCH($F160,#REF!,0),MATCH(CF$4,#REF!,0)))</f>
        <v/>
      </c>
      <c r="CH160" s="180" t="str">
        <f t="shared" si="148"/>
        <v/>
      </c>
      <c r="CI160" s="75">
        <v>1</v>
      </c>
      <c r="CJ160" s="181" t="str">
        <f t="shared" si="154"/>
        <v/>
      </c>
      <c r="CK160" s="107" t="e">
        <f>IF(OR(L160="",TYPE(L160)&lt;&gt;1),"",IF(OR(BJ160="",INDEX(#REF!,MATCH('一覧（改訂後・学校空調は非表示）'!$N63,#REF!,0),MATCH('一覧（改訂後・学校空調は非表示）'!CK$4,#REF!,0))="",INDEX(#REF!,MATCH('一覧（改訂後・学校空調は非表示）'!$N63,#REF!,0),MATCH('一覧（改訂後・学校空調は非表示）'!CK$4,#REF!,0))+$I160&gt;=BJ160),"",IF(OR(BI160="事後保全対応で更新",BI160="事後保全のみ更新せず"),"",INDEX(#REF!,MATCH('一覧（改訂後・学校空調は非表示）'!$N63,#REF!,0),MATCH('一覧（改訂後・学校空調は非表示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155"/>
        <v>#REF!</v>
      </c>
      <c r="CN160" s="75">
        <v>1</v>
      </c>
      <c r="CO160" s="181" t="e">
        <f t="shared" si="156"/>
        <v>#REF!</v>
      </c>
      <c r="CP160" s="107" t="e">
        <f>IF(OR(L160="",TYPE(L160)&lt;&gt;1),"",IF(OR(BJ160="",INDEX(#REF!,MATCH('一覧（改訂後・学校空調は非表示）'!N63,#REF!,0),MATCH(CP$4,#REF!,0))="",INDEX(#REF!,MATCH('一覧（改訂後・学校空調は非表示）'!N63,#REF!,0),MATCH(CP$4,#REF!,0))+$I160&gt;=BJ160),"",IF(OR(BI160="事後保全対応で更新",BI160="事後保全のみ更新せず"),"",INDEX(#REF!,MATCH('一覧（改訂後・学校空調は非表示）'!$N63,#REF!,0),MATCH('一覧（改訂後・学校空調は非表示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149"/>
        <v>#REF!</v>
      </c>
      <c r="CS160" s="75">
        <v>1</v>
      </c>
      <c r="CT160" s="181" t="e">
        <f t="shared" si="142"/>
        <v>#REF!</v>
      </c>
      <c r="CU160" s="107" t="e">
        <f>IF(OR(L160="",TYPE(L160)&lt;&gt;1),"",IF(OR(BJ160="",,INDEX(#REF!,MATCH('一覧（改訂後・学校空調は非表示）'!$N63,#REF!,0),MATCH('一覧（改訂後・学校空調は非表示）'!CU$4,#REF!,0))="",INDEX(#REF!,MATCH('一覧（改訂後・学校空調は非表示）'!$N63,#REF!,0),MATCH('一覧（改訂後・学校空調は非表示）'!CU$4,#REF!,0))+I160&gt;=BJ160),"",IF(OR(BI160="事後保全対応で更新",BI160="事後保全のみ更新せず"),"",INDEX(#REF!,MATCH('一覧（改訂後・学校空調は非表示）'!$N63,#REF!,0),MATCH('一覧（改訂後・学校空調は非表示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157"/>
        <v>#REF!</v>
      </c>
      <c r="CX160" s="75">
        <v>1</v>
      </c>
      <c r="CY160" s="182" t="e">
        <f t="shared" si="158"/>
        <v>#REF!</v>
      </c>
      <c r="CZ160" s="109" t="str">
        <f t="shared" si="150"/>
        <v/>
      </c>
      <c r="DA160" s="76" t="str">
        <f t="shared" si="152"/>
        <v/>
      </c>
      <c r="DB160" s="82">
        <v>1</v>
      </c>
      <c r="DC160" s="183" t="str">
        <f t="shared" si="151"/>
        <v/>
      </c>
      <c r="DD160" s="85" t="str">
        <f>IF($CZ160="","",INDEX(#REF!,MATCH($F160,#REF!,0),MATCH(CZ$4,#REF!,0)))</f>
        <v/>
      </c>
      <c r="DE160" s="184" t="str">
        <f t="shared" si="159"/>
        <v/>
      </c>
      <c r="DF160" s="77">
        <v>3</v>
      </c>
      <c r="DG160" s="185" t="str">
        <f t="shared" si="160"/>
        <v/>
      </c>
      <c r="DH160" s="78" t="str">
        <f t="shared" si="161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162"/>
        <v/>
      </c>
      <c r="DK160" s="75">
        <v>1</v>
      </c>
      <c r="DL160" s="181" t="str">
        <f t="shared" si="163"/>
        <v/>
      </c>
      <c r="DM160" s="78" t="str">
        <f t="shared" si="164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165"/>
        <v/>
      </c>
      <c r="DP160" s="75">
        <v>1</v>
      </c>
      <c r="DQ160" s="181" t="str">
        <f t="shared" si="166"/>
        <v/>
      </c>
      <c r="DR160" s="78" t="str">
        <f t="shared" si="167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168"/>
        <v/>
      </c>
      <c r="DU160" s="75">
        <v>1</v>
      </c>
      <c r="DV160" s="154" t="str">
        <f t="shared" si="169"/>
        <v/>
      </c>
      <c r="DW160" s="935"/>
      <c r="DX160" s="812"/>
      <c r="DY160" s="808"/>
      <c r="DZ160" s="808"/>
      <c r="EA160" s="808"/>
      <c r="EB160" s="855"/>
      <c r="EC160" s="791"/>
      <c r="ED160" s="792"/>
      <c r="EE160" s="792"/>
      <c r="EF160" s="792"/>
      <c r="EG160" s="790"/>
      <c r="EH160" s="791"/>
      <c r="EI160" s="779"/>
      <c r="EJ160" s="779"/>
      <c r="EK160" s="779"/>
      <c r="EL160" s="771"/>
      <c r="EM160" s="765"/>
      <c r="EN160" s="835"/>
      <c r="EO160" s="835"/>
      <c r="EP160" s="835"/>
      <c r="EQ160" s="804"/>
      <c r="ER160" s="890"/>
      <c r="ES160" s="835"/>
      <c r="ET160" s="835"/>
      <c r="EU160" s="835"/>
      <c r="EV160" s="804"/>
      <c r="EW160" s="890"/>
      <c r="EX160" s="835"/>
      <c r="EY160" s="835"/>
      <c r="EZ160" s="835"/>
      <c r="FA160" s="892"/>
      <c r="FB160" s="896"/>
      <c r="FC160" s="806"/>
      <c r="FD160" s="806"/>
      <c r="FE160" s="806"/>
      <c r="FF160" s="933"/>
      <c r="FG160" s="934"/>
      <c r="FH160" s="838"/>
      <c r="FI160" s="792"/>
      <c r="FJ160" s="792"/>
      <c r="FK160" s="915"/>
      <c r="FL160" s="210"/>
      <c r="FM160" s="688">
        <v>1</v>
      </c>
      <c r="FN160" s="688">
        <v>1</v>
      </c>
      <c r="FO160" s="688">
        <v>1</v>
      </c>
      <c r="FP160" s="43"/>
      <c r="FQ160" s="43"/>
    </row>
    <row r="161" spans="1:173" s="13" customFormat="1" ht="22.5" customHeight="1" outlineLevel="1">
      <c r="A161" s="1033">
        <v>154</v>
      </c>
      <c r="B161" s="166"/>
      <c r="C161" s="494"/>
      <c r="D161" s="660" t="s">
        <v>374</v>
      </c>
      <c r="E161" s="991" t="s">
        <v>191</v>
      </c>
      <c r="F161" s="663" t="s">
        <v>358</v>
      </c>
      <c r="G161" s="167"/>
      <c r="H161" s="165"/>
      <c r="I161" s="662">
        <v>1983</v>
      </c>
      <c r="J161" s="167" t="str">
        <f t="shared" si="153"/>
        <v>昭58</v>
      </c>
      <c r="K161" s="665">
        <f t="shared" si="145"/>
        <v>37</v>
      </c>
      <c r="L161" s="998">
        <v>500</v>
      </c>
      <c r="M161" s="693" t="s">
        <v>68</v>
      </c>
      <c r="N161" s="68"/>
      <c r="O161" s="168"/>
      <c r="P161" s="168"/>
      <c r="Q161" s="169"/>
      <c r="R161" s="461" t="e">
        <f t="shared" si="170"/>
        <v>#DIV/0!</v>
      </c>
      <c r="S161" s="461" t="e">
        <f t="shared" si="171"/>
        <v>#DIV/0!</v>
      </c>
      <c r="T161" s="462" t="e">
        <f t="shared" si="172"/>
        <v>#DIV/0!</v>
      </c>
      <c r="U161" s="68"/>
      <c r="V161" s="68"/>
      <c r="W161" s="68"/>
      <c r="X161" s="68"/>
      <c r="Y161" s="68"/>
      <c r="Z161" s="79" t="str">
        <f t="shared" si="173"/>
        <v>4: 500㎡以上</v>
      </c>
      <c r="AA161" s="69"/>
      <c r="AB161" s="69" t="str">
        <f t="shared" si="174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175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179"/>
        <v>32</v>
      </c>
      <c r="AZ161" s="68"/>
      <c r="BA161" s="68">
        <f t="shared" si="177"/>
        <v>32</v>
      </c>
      <c r="BB161" s="69" t="e">
        <f>#REF!/10</f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180"/>
        <v/>
      </c>
      <c r="BK161" s="663" t="s">
        <v>68</v>
      </c>
      <c r="BL161" s="663">
        <v>2</v>
      </c>
      <c r="BM161" s="441"/>
      <c r="BN161" s="441"/>
      <c r="BO161" s="663"/>
      <c r="BP161" s="663"/>
      <c r="BQ161" s="663"/>
      <c r="BR161" s="663"/>
      <c r="BS161" s="663"/>
      <c r="BT161" s="663"/>
      <c r="BU161" s="663"/>
      <c r="BV161" s="663"/>
      <c r="BW161" s="441"/>
      <c r="BX161" s="695"/>
      <c r="BY161" s="696"/>
      <c r="BZ161" s="499"/>
      <c r="CA161" s="192">
        <v>1</v>
      </c>
      <c r="CB161" s="177" t="str">
        <f>IF($F161="","",IFERROR(INDEX(#REF!,MATCH('一覧（改訂後・学校空調は非表示）'!$F33,#REF!,0),MATCH($CA$4,#REF!,0)),""))</f>
        <v/>
      </c>
      <c r="CC161" s="178" t="str">
        <f t="shared" si="181"/>
        <v/>
      </c>
      <c r="CD161" s="176" t="str">
        <f t="shared" si="146"/>
        <v/>
      </c>
      <c r="CE161" s="179"/>
      <c r="CF161" s="106" t="str">
        <f t="shared" si="147"/>
        <v/>
      </c>
      <c r="CG161" s="75" t="str">
        <f>IF(OR($CF161="",$F161=""),"",INDEX(#REF!,MATCH($F161,#REF!,0),MATCH(CF$4,#REF!,0)))</f>
        <v/>
      </c>
      <c r="CH161" s="180" t="str">
        <f t="shared" si="148"/>
        <v/>
      </c>
      <c r="CI161" s="75">
        <v>1</v>
      </c>
      <c r="CJ161" s="181" t="str">
        <f t="shared" si="154"/>
        <v/>
      </c>
      <c r="CK161" s="107" t="e">
        <f>IF(OR(L161="",TYPE(L161)&lt;&gt;1),"",IF(OR(BJ161="",INDEX(#REF!,MATCH('一覧（改訂後・学校空調は非表示）'!$N33,#REF!,0),MATCH('一覧（改訂後・学校空調は非表示）'!CK$4,#REF!,0))="",INDEX(#REF!,MATCH('一覧（改訂後・学校空調は非表示）'!$N33,#REF!,0),MATCH('一覧（改訂後・学校空調は非表示）'!CK$4,#REF!,0))+$I161&gt;=BJ161),"",IF(OR(BI161="事後保全対応で更新",BI161="事後保全のみ更新せず"),"",INDEX(#REF!,MATCH('一覧（改訂後・学校空調は非表示）'!$N33,#REF!,0),MATCH('一覧（改訂後・学校空調は非表示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155"/>
        <v>#REF!</v>
      </c>
      <c r="CN161" s="75">
        <v>1</v>
      </c>
      <c r="CO161" s="181" t="e">
        <f t="shared" si="156"/>
        <v>#REF!</v>
      </c>
      <c r="CP161" s="107" t="e">
        <f>IF(OR(L161="",TYPE(L161)&lt;&gt;1),"",IF(OR(BJ161="",INDEX(#REF!,MATCH('一覧（改訂後・学校空調は非表示）'!N33,#REF!,0),MATCH(CP$4,#REF!,0))="",INDEX(#REF!,MATCH('一覧（改訂後・学校空調は非表示）'!N33,#REF!,0),MATCH(CP$4,#REF!,0))+$I161&gt;=BJ161),"",IF(OR(BI161="事後保全対応で更新",BI161="事後保全のみ更新せず"),"",INDEX(#REF!,MATCH('一覧（改訂後・学校空調は非表示）'!$N33,#REF!,0),MATCH('一覧（改訂後・学校空調は非表示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149"/>
        <v>#REF!</v>
      </c>
      <c r="CS161" s="75">
        <v>1</v>
      </c>
      <c r="CT161" s="181" t="e">
        <f t="shared" si="142"/>
        <v>#REF!</v>
      </c>
      <c r="CU161" s="107" t="e">
        <f>IF(OR(L161="",TYPE(L161)&lt;&gt;1),"",IF(OR(BJ161="",,INDEX(#REF!,MATCH('一覧（改訂後・学校空調は非表示）'!$N33,#REF!,0),MATCH('一覧（改訂後・学校空調は非表示）'!CU$4,#REF!,0))="",INDEX(#REF!,MATCH('一覧（改訂後・学校空調は非表示）'!$N33,#REF!,0),MATCH('一覧（改訂後・学校空調は非表示）'!CU$4,#REF!,0))+I161&gt;=BJ161),"",IF(OR(BI161="事後保全対応で更新",BI161="事後保全のみ更新せず"),"",INDEX(#REF!,MATCH('一覧（改訂後・学校空調は非表示）'!$N33,#REF!,0),MATCH('一覧（改訂後・学校空調は非表示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157"/>
        <v>#REF!</v>
      </c>
      <c r="CX161" s="75">
        <v>1</v>
      </c>
      <c r="CY161" s="182" t="e">
        <f t="shared" si="158"/>
        <v>#REF!</v>
      </c>
      <c r="CZ161" s="109" t="str">
        <f t="shared" si="150"/>
        <v/>
      </c>
      <c r="DA161" s="76" t="str">
        <f t="shared" si="152"/>
        <v/>
      </c>
      <c r="DB161" s="82">
        <v>1</v>
      </c>
      <c r="DC161" s="183" t="str">
        <f t="shared" si="151"/>
        <v/>
      </c>
      <c r="DD161" s="85" t="str">
        <f>IF($CZ161="","",INDEX(#REF!,MATCH($F161,#REF!,0),MATCH(CZ$4,#REF!,0)))</f>
        <v/>
      </c>
      <c r="DE161" s="184" t="str">
        <f t="shared" si="159"/>
        <v/>
      </c>
      <c r="DF161" s="77">
        <v>3</v>
      </c>
      <c r="DG161" s="185" t="str">
        <f t="shared" si="160"/>
        <v/>
      </c>
      <c r="DH161" s="78" t="str">
        <f t="shared" si="161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162"/>
        <v/>
      </c>
      <c r="DK161" s="75">
        <v>1</v>
      </c>
      <c r="DL161" s="181" t="str">
        <f t="shared" si="163"/>
        <v/>
      </c>
      <c r="DM161" s="78" t="str">
        <f t="shared" si="164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165"/>
        <v/>
      </c>
      <c r="DP161" s="75">
        <v>1</v>
      </c>
      <c r="DQ161" s="181" t="str">
        <f t="shared" si="166"/>
        <v/>
      </c>
      <c r="DR161" s="78" t="str">
        <f t="shared" si="167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168"/>
        <v/>
      </c>
      <c r="DU161" s="75">
        <v>1</v>
      </c>
      <c r="DV161" s="154" t="str">
        <f t="shared" si="169"/>
        <v/>
      </c>
      <c r="DW161" s="935"/>
      <c r="DX161" s="812"/>
      <c r="DY161" s="808"/>
      <c r="DZ161" s="808"/>
      <c r="EA161" s="808"/>
      <c r="EB161" s="855"/>
      <c r="EC161" s="791"/>
      <c r="ED161" s="792"/>
      <c r="EE161" s="792"/>
      <c r="EF161" s="792"/>
      <c r="EG161" s="790"/>
      <c r="EH161" s="791"/>
      <c r="EI161" s="779"/>
      <c r="EJ161" s="779"/>
      <c r="EK161" s="779"/>
      <c r="EL161" s="771"/>
      <c r="EM161" s="765"/>
      <c r="EN161" s="835"/>
      <c r="EO161" s="835"/>
      <c r="EP161" s="835"/>
      <c r="EQ161" s="804"/>
      <c r="ER161" s="890"/>
      <c r="ES161" s="835"/>
      <c r="ET161" s="835"/>
      <c r="EU161" s="835"/>
      <c r="EV161" s="804"/>
      <c r="EW161" s="890"/>
      <c r="EX161" s="835"/>
      <c r="EY161" s="835"/>
      <c r="EZ161" s="835"/>
      <c r="FA161" s="892"/>
      <c r="FB161" s="896"/>
      <c r="FC161" s="806"/>
      <c r="FD161" s="806"/>
      <c r="FE161" s="806"/>
      <c r="FF161" s="933"/>
      <c r="FG161" s="934"/>
      <c r="FH161" s="838"/>
      <c r="FI161" s="792"/>
      <c r="FJ161" s="792"/>
      <c r="FK161" s="915"/>
      <c r="FL161" s="210"/>
      <c r="FM161" s="688"/>
      <c r="FN161" s="688"/>
      <c r="FO161" s="688">
        <v>1</v>
      </c>
      <c r="FP161" s="43"/>
      <c r="FQ161" s="43"/>
    </row>
    <row r="162" spans="1:173" s="13" customFormat="1" ht="22.5" customHeight="1" outlineLevel="1">
      <c r="A162" s="1033">
        <v>155</v>
      </c>
      <c r="B162" s="166"/>
      <c r="C162" s="494"/>
      <c r="D162" s="660" t="s">
        <v>374</v>
      </c>
      <c r="E162" s="991" t="s">
        <v>190</v>
      </c>
      <c r="F162" s="663" t="s">
        <v>358</v>
      </c>
      <c r="G162" s="167"/>
      <c r="H162" s="165"/>
      <c r="I162" s="662">
        <v>2009</v>
      </c>
      <c r="J162" s="167" t="str">
        <f t="shared" si="153"/>
        <v>平21</v>
      </c>
      <c r="K162" s="665">
        <f t="shared" si="145"/>
        <v>11</v>
      </c>
      <c r="L162" s="998">
        <v>997</v>
      </c>
      <c r="M162" s="693" t="s">
        <v>70</v>
      </c>
      <c r="N162" s="68"/>
      <c r="O162" s="168"/>
      <c r="P162" s="168"/>
      <c r="Q162" s="169"/>
      <c r="R162" s="461" t="e">
        <f t="shared" si="170"/>
        <v>#DIV/0!</v>
      </c>
      <c r="S162" s="461" t="e">
        <f t="shared" si="171"/>
        <v>#DIV/0!</v>
      </c>
      <c r="T162" s="462" t="e">
        <f t="shared" si="172"/>
        <v>#DIV/0!</v>
      </c>
      <c r="U162" s="68"/>
      <c r="V162" s="68"/>
      <c r="W162" s="68"/>
      <c r="X162" s="68"/>
      <c r="Y162" s="68"/>
      <c r="Z162" s="79" t="str">
        <f t="shared" si="173"/>
        <v>4: 500㎡以上</v>
      </c>
      <c r="AA162" s="69"/>
      <c r="AB162" s="69" t="str">
        <f t="shared" si="174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175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179"/>
        <v>6</v>
      </c>
      <c r="AZ162" s="68"/>
      <c r="BA162" s="68">
        <f t="shared" si="177"/>
        <v>6</v>
      </c>
      <c r="BB162" s="69" t="e">
        <f>#REF!/10</f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180"/>
        <v/>
      </c>
      <c r="BK162" s="663" t="s">
        <v>70</v>
      </c>
      <c r="BL162" s="663">
        <v>1</v>
      </c>
      <c r="BM162" s="441"/>
      <c r="BN162" s="441"/>
      <c r="BO162" s="663"/>
      <c r="BP162" s="663"/>
      <c r="BQ162" s="663"/>
      <c r="BR162" s="663"/>
      <c r="BS162" s="663"/>
      <c r="BT162" s="663"/>
      <c r="BU162" s="663"/>
      <c r="BV162" s="663"/>
      <c r="BW162" s="441"/>
      <c r="BX162" s="695"/>
      <c r="BY162" s="696"/>
      <c r="BZ162" s="499"/>
      <c r="CA162" s="192">
        <v>1</v>
      </c>
      <c r="CB162" s="177" t="str">
        <f>IF($F162="","",IFERROR(INDEX(#REF!,MATCH('一覧（改訂後・学校空調は非表示）'!$F55,#REF!,0),MATCH($CA$4,#REF!,0)),""))</f>
        <v/>
      </c>
      <c r="CC162" s="178" t="str">
        <f t="shared" si="181"/>
        <v/>
      </c>
      <c r="CD162" s="176" t="str">
        <f t="shared" si="146"/>
        <v/>
      </c>
      <c r="CE162" s="179"/>
      <c r="CF162" s="106" t="str">
        <f t="shared" si="147"/>
        <v/>
      </c>
      <c r="CG162" s="75" t="str">
        <f>IF(OR($CF162="",$F162=""),"",INDEX(#REF!,MATCH($F162,#REF!,0),MATCH(CF$4,#REF!,0)))</f>
        <v/>
      </c>
      <c r="CH162" s="180" t="str">
        <f t="shared" si="148"/>
        <v/>
      </c>
      <c r="CI162" s="75">
        <v>1</v>
      </c>
      <c r="CJ162" s="181" t="str">
        <f t="shared" si="154"/>
        <v/>
      </c>
      <c r="CK162" s="107" t="e">
        <f>IF(OR(L162="",TYPE(L162)&lt;&gt;1),"",IF(OR(BJ162="",INDEX(#REF!,MATCH('一覧（改訂後・学校空調は非表示）'!$N55,#REF!,0),MATCH('一覧（改訂後・学校空調は非表示）'!CK$4,#REF!,0))="",INDEX(#REF!,MATCH('一覧（改訂後・学校空調は非表示）'!$N55,#REF!,0),MATCH('一覧（改訂後・学校空調は非表示）'!CK$4,#REF!,0))+$I162&gt;=BJ162),"",IF(OR(BI162="事後保全対応で更新",BI162="事後保全のみ更新せず"),"",INDEX(#REF!,MATCH('一覧（改訂後・学校空調は非表示）'!$N55,#REF!,0),MATCH('一覧（改訂後・学校空調は非表示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155"/>
        <v>#REF!</v>
      </c>
      <c r="CN162" s="75">
        <v>1</v>
      </c>
      <c r="CO162" s="181" t="e">
        <f t="shared" si="156"/>
        <v>#REF!</v>
      </c>
      <c r="CP162" s="107" t="e">
        <f>IF(OR(L162="",TYPE(L162)&lt;&gt;1),"",IF(OR(BJ162="",INDEX(#REF!,MATCH('一覧（改訂後・学校空調は非表示）'!N55,#REF!,0),MATCH(CP$4,#REF!,0))="",INDEX(#REF!,MATCH('一覧（改訂後・学校空調は非表示）'!N55,#REF!,0),MATCH(CP$4,#REF!,0))+$I162&gt;=BJ162),"",IF(OR(BI162="事後保全対応で更新",BI162="事後保全のみ更新せず"),"",INDEX(#REF!,MATCH('一覧（改訂後・学校空調は非表示）'!$N55,#REF!,0),MATCH('一覧（改訂後・学校空調は非表示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149"/>
        <v>#REF!</v>
      </c>
      <c r="CS162" s="75">
        <v>1</v>
      </c>
      <c r="CT162" s="181" t="e">
        <f t="shared" si="142"/>
        <v>#REF!</v>
      </c>
      <c r="CU162" s="107" t="e">
        <f>IF(OR(L162="",TYPE(L162)&lt;&gt;1),"",IF(OR(BJ162="",,INDEX(#REF!,MATCH('一覧（改訂後・学校空調は非表示）'!$N55,#REF!,0),MATCH('一覧（改訂後・学校空調は非表示）'!CU$4,#REF!,0))="",INDEX(#REF!,MATCH('一覧（改訂後・学校空調は非表示）'!$N55,#REF!,0),MATCH('一覧（改訂後・学校空調は非表示）'!CU$4,#REF!,0))+I162&gt;=BJ162),"",IF(OR(BI162="事後保全対応で更新",BI162="事後保全のみ更新せず"),"",INDEX(#REF!,MATCH('一覧（改訂後・学校空調は非表示）'!$N55,#REF!,0),MATCH('一覧（改訂後・学校空調は非表示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157"/>
        <v>#REF!</v>
      </c>
      <c r="CX162" s="75">
        <v>1</v>
      </c>
      <c r="CY162" s="182" t="e">
        <f t="shared" si="158"/>
        <v>#REF!</v>
      </c>
      <c r="CZ162" s="109" t="str">
        <f t="shared" si="150"/>
        <v/>
      </c>
      <c r="DA162" s="76" t="str">
        <f t="shared" si="152"/>
        <v/>
      </c>
      <c r="DB162" s="82">
        <v>1</v>
      </c>
      <c r="DC162" s="183" t="str">
        <f t="shared" si="151"/>
        <v/>
      </c>
      <c r="DD162" s="85" t="str">
        <f>IF($CZ162="","",INDEX(#REF!,MATCH($F162,#REF!,0),MATCH(CZ$4,#REF!,0)))</f>
        <v/>
      </c>
      <c r="DE162" s="184" t="str">
        <f t="shared" si="159"/>
        <v/>
      </c>
      <c r="DF162" s="77">
        <v>3</v>
      </c>
      <c r="DG162" s="185" t="str">
        <f t="shared" si="160"/>
        <v/>
      </c>
      <c r="DH162" s="78" t="str">
        <f t="shared" si="161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162"/>
        <v/>
      </c>
      <c r="DK162" s="75">
        <v>1</v>
      </c>
      <c r="DL162" s="181" t="str">
        <f t="shared" si="163"/>
        <v/>
      </c>
      <c r="DM162" s="78" t="str">
        <f t="shared" si="164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165"/>
        <v/>
      </c>
      <c r="DP162" s="75">
        <v>1</v>
      </c>
      <c r="DQ162" s="181" t="str">
        <f t="shared" si="166"/>
        <v/>
      </c>
      <c r="DR162" s="78" t="str">
        <f t="shared" si="167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168"/>
        <v/>
      </c>
      <c r="DU162" s="75">
        <v>1</v>
      </c>
      <c r="DV162" s="154" t="str">
        <f t="shared" si="169"/>
        <v/>
      </c>
      <c r="DW162" s="935"/>
      <c r="DX162" s="812"/>
      <c r="DY162" s="838"/>
      <c r="DZ162" s="838"/>
      <c r="EA162" s="838"/>
      <c r="EB162" s="855"/>
      <c r="EC162" s="791"/>
      <c r="ED162" s="792"/>
      <c r="EE162" s="792"/>
      <c r="EF162" s="792"/>
      <c r="EG162" s="790"/>
      <c r="EH162" s="791"/>
      <c r="EI162" s="779"/>
      <c r="EJ162" s="779"/>
      <c r="EK162" s="779"/>
      <c r="EL162" s="771"/>
      <c r="EM162" s="765"/>
      <c r="EN162" s="835"/>
      <c r="EO162" s="835"/>
      <c r="EP162" s="835"/>
      <c r="EQ162" s="804"/>
      <c r="ER162" s="896"/>
      <c r="ES162" s="806"/>
      <c r="ET162" s="806"/>
      <c r="EU162" s="806"/>
      <c r="EV162" s="892"/>
      <c r="EW162" s="896"/>
      <c r="EX162" s="806"/>
      <c r="EY162" s="806"/>
      <c r="EZ162" s="806"/>
      <c r="FA162" s="892"/>
      <c r="FB162" s="896"/>
      <c r="FC162" s="806"/>
      <c r="FD162" s="806"/>
      <c r="FE162" s="806"/>
      <c r="FF162" s="933"/>
      <c r="FG162" s="934"/>
      <c r="FH162" s="838"/>
      <c r="FI162" s="788"/>
      <c r="FJ162" s="788"/>
      <c r="FK162" s="915"/>
      <c r="FL162" s="210"/>
      <c r="FM162" s="688"/>
      <c r="FN162" s="688"/>
      <c r="FO162" s="688">
        <v>1</v>
      </c>
      <c r="FP162" s="43"/>
      <c r="FQ162" s="43"/>
    </row>
    <row r="163" spans="1:173" s="13" customFormat="1" ht="22.5" customHeight="1" outlineLevel="1">
      <c r="A163" s="1033">
        <v>156</v>
      </c>
      <c r="B163" s="166"/>
      <c r="C163" s="494"/>
      <c r="D163" s="660" t="s">
        <v>374</v>
      </c>
      <c r="E163" s="991" t="s">
        <v>193</v>
      </c>
      <c r="F163" s="663" t="s">
        <v>358</v>
      </c>
      <c r="G163" s="167"/>
      <c r="H163" s="165"/>
      <c r="I163" s="665">
        <v>1968</v>
      </c>
      <c r="J163" s="167" t="str">
        <f t="shared" si="153"/>
        <v>昭43</v>
      </c>
      <c r="K163" s="665">
        <f t="shared" si="145"/>
        <v>52</v>
      </c>
      <c r="L163" s="998">
        <v>19</v>
      </c>
      <c r="M163" s="693" t="s">
        <v>70</v>
      </c>
      <c r="N163" s="68"/>
      <c r="O163" s="168"/>
      <c r="P163" s="168"/>
      <c r="Q163" s="169"/>
      <c r="R163" s="461" t="e">
        <f t="shared" si="170"/>
        <v>#DIV/0!</v>
      </c>
      <c r="S163" s="461" t="e">
        <f t="shared" si="171"/>
        <v>#DIV/0!</v>
      </c>
      <c r="T163" s="462" t="e">
        <f t="shared" si="172"/>
        <v>#DIV/0!</v>
      </c>
      <c r="U163" s="68"/>
      <c r="V163" s="68"/>
      <c r="W163" s="68"/>
      <c r="X163" s="68"/>
      <c r="Y163" s="68"/>
      <c r="Z163" s="79" t="str">
        <f t="shared" si="173"/>
        <v>7: 100㎡未満</v>
      </c>
      <c r="AA163" s="69"/>
      <c r="AB163" s="69" t="str">
        <f t="shared" si="174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175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179"/>
        <v>47</v>
      </c>
      <c r="AZ163" s="68"/>
      <c r="BA163" s="68">
        <f t="shared" si="177"/>
        <v>47</v>
      </c>
      <c r="BB163" s="69" t="e">
        <f>#REF!/10</f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180"/>
        <v/>
      </c>
      <c r="BK163" s="663" t="s">
        <v>70</v>
      </c>
      <c r="BL163" s="663">
        <v>1</v>
      </c>
      <c r="BM163" s="441"/>
      <c r="BN163" s="441"/>
      <c r="BO163" s="663"/>
      <c r="BP163" s="663"/>
      <c r="BQ163" s="663"/>
      <c r="BR163" s="663"/>
      <c r="BS163" s="663"/>
      <c r="BT163" s="663"/>
      <c r="BU163" s="663"/>
      <c r="BV163" s="663"/>
      <c r="BW163" s="441"/>
      <c r="BX163" s="695"/>
      <c r="BY163" s="696"/>
      <c r="BZ163" s="499"/>
      <c r="CA163" s="192">
        <v>1</v>
      </c>
      <c r="CB163" s="177" t="str">
        <f>IF($F163="","",IFERROR(INDEX(#REF!,MATCH('一覧（改訂後・学校空調は非表示）'!$F42,#REF!,0),MATCH($CA$4,#REF!,0)),""))</f>
        <v/>
      </c>
      <c r="CC163" s="178" t="str">
        <f t="shared" si="181"/>
        <v/>
      </c>
      <c r="CD163" s="176" t="str">
        <f t="shared" si="146"/>
        <v/>
      </c>
      <c r="CE163" s="179"/>
      <c r="CF163" s="106" t="str">
        <f t="shared" si="147"/>
        <v/>
      </c>
      <c r="CG163" s="75" t="str">
        <f>IF(OR($CF163="",$F163=""),"",INDEX(#REF!,MATCH($F163,#REF!,0),MATCH(CF$4,#REF!,0)))</f>
        <v/>
      </c>
      <c r="CH163" s="180" t="str">
        <f t="shared" si="148"/>
        <v/>
      </c>
      <c r="CI163" s="75">
        <v>1</v>
      </c>
      <c r="CJ163" s="181" t="str">
        <f t="shared" si="154"/>
        <v/>
      </c>
      <c r="CK163" s="107" t="e">
        <f>IF(OR(L163="",TYPE(L163)&lt;&gt;1),"",IF(OR(BJ163="",INDEX(#REF!,MATCH('一覧（改訂後・学校空調は非表示）'!$N42,#REF!,0),MATCH('一覧（改訂後・学校空調は非表示）'!CK$4,#REF!,0))="",INDEX(#REF!,MATCH('一覧（改訂後・学校空調は非表示）'!$N42,#REF!,0),MATCH('一覧（改訂後・学校空調は非表示）'!CK$4,#REF!,0))+$I163&gt;=BJ163),"",IF(OR(BI163="事後保全対応で更新",BI163="事後保全のみ更新せず"),"",INDEX(#REF!,MATCH('一覧（改訂後・学校空調は非表示）'!$N42,#REF!,0),MATCH('一覧（改訂後・学校空調は非表示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155"/>
        <v>#REF!</v>
      </c>
      <c r="CN163" s="75">
        <v>1</v>
      </c>
      <c r="CO163" s="181" t="e">
        <f t="shared" si="156"/>
        <v>#REF!</v>
      </c>
      <c r="CP163" s="107" t="e">
        <f>IF(OR(L163="",TYPE(L163)&lt;&gt;1),"",IF(OR(BJ163="",INDEX(#REF!,MATCH('一覧（改訂後・学校空調は非表示）'!N42,#REF!,0),MATCH(CP$4,#REF!,0))="",INDEX(#REF!,MATCH('一覧（改訂後・学校空調は非表示）'!N42,#REF!,0),MATCH(CP$4,#REF!,0))+$I163&gt;=BJ163),"",IF(OR(BI163="事後保全対応で更新",BI163="事後保全のみ更新せず"),"",INDEX(#REF!,MATCH('一覧（改訂後・学校空調は非表示）'!$N42,#REF!,0),MATCH('一覧（改訂後・学校空調は非表示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149"/>
        <v>#REF!</v>
      </c>
      <c r="CS163" s="75">
        <v>1</v>
      </c>
      <c r="CT163" s="181" t="e">
        <f t="shared" si="142"/>
        <v>#REF!</v>
      </c>
      <c r="CU163" s="107" t="e">
        <f>IF(OR(L163="",TYPE(L163)&lt;&gt;1),"",IF(OR(BJ163="",,INDEX(#REF!,MATCH('一覧（改訂後・学校空調は非表示）'!$N42,#REF!,0),MATCH('一覧（改訂後・学校空調は非表示）'!CU$4,#REF!,0))="",INDEX(#REF!,MATCH('一覧（改訂後・学校空調は非表示）'!$N42,#REF!,0),MATCH('一覧（改訂後・学校空調は非表示）'!CU$4,#REF!,0))+I163&gt;=BJ163),"",IF(OR(BI163="事後保全対応で更新",BI163="事後保全のみ更新せず"),"",INDEX(#REF!,MATCH('一覧（改訂後・学校空調は非表示）'!$N42,#REF!,0),MATCH('一覧（改訂後・学校空調は非表示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157"/>
        <v>#REF!</v>
      </c>
      <c r="CX163" s="75">
        <v>1</v>
      </c>
      <c r="CY163" s="182" t="e">
        <f t="shared" si="158"/>
        <v>#REF!</v>
      </c>
      <c r="CZ163" s="109" t="str">
        <f t="shared" si="150"/>
        <v/>
      </c>
      <c r="DA163" s="76" t="str">
        <f t="shared" si="152"/>
        <v/>
      </c>
      <c r="DB163" s="82">
        <v>1</v>
      </c>
      <c r="DC163" s="183" t="str">
        <f t="shared" si="151"/>
        <v/>
      </c>
      <c r="DD163" s="85" t="str">
        <f>IF($CZ163="","",INDEX(#REF!,MATCH($F163,#REF!,0),MATCH(CZ$4,#REF!,0)))</f>
        <v/>
      </c>
      <c r="DE163" s="184" t="str">
        <f t="shared" si="159"/>
        <v/>
      </c>
      <c r="DF163" s="77">
        <v>3</v>
      </c>
      <c r="DG163" s="185" t="str">
        <f t="shared" si="160"/>
        <v/>
      </c>
      <c r="DH163" s="78" t="str">
        <f t="shared" si="161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162"/>
        <v/>
      </c>
      <c r="DK163" s="75">
        <v>1</v>
      </c>
      <c r="DL163" s="181" t="str">
        <f t="shared" si="163"/>
        <v/>
      </c>
      <c r="DM163" s="78" t="str">
        <f t="shared" si="164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165"/>
        <v/>
      </c>
      <c r="DP163" s="75">
        <v>1</v>
      </c>
      <c r="DQ163" s="181" t="str">
        <f t="shared" si="166"/>
        <v/>
      </c>
      <c r="DR163" s="78" t="str">
        <f t="shared" si="167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168"/>
        <v/>
      </c>
      <c r="DU163" s="75">
        <v>1</v>
      </c>
      <c r="DV163" s="154" t="str">
        <f t="shared" si="169"/>
        <v/>
      </c>
      <c r="DW163" s="935"/>
      <c r="DX163" s="812"/>
      <c r="DY163" s="838"/>
      <c r="DZ163" s="838"/>
      <c r="EA163" s="838"/>
      <c r="EB163" s="855"/>
      <c r="EC163" s="791"/>
      <c r="ED163" s="792"/>
      <c r="EE163" s="792"/>
      <c r="EF163" s="792"/>
      <c r="EG163" s="803"/>
      <c r="EH163" s="791"/>
      <c r="EI163" s="792"/>
      <c r="EJ163" s="792"/>
      <c r="EK163" s="792"/>
      <c r="EL163" s="804"/>
      <c r="EM163" s="890"/>
      <c r="EN163" s="835"/>
      <c r="EO163" s="835"/>
      <c r="EP163" s="835"/>
      <c r="EQ163" s="804"/>
      <c r="ER163" s="890"/>
      <c r="ES163" s="835"/>
      <c r="ET163" s="835"/>
      <c r="EU163" s="835"/>
      <c r="EV163" s="804"/>
      <c r="EW163" s="890"/>
      <c r="EX163" s="835"/>
      <c r="EY163" s="835"/>
      <c r="EZ163" s="835"/>
      <c r="FA163" s="892"/>
      <c r="FB163" s="896"/>
      <c r="FC163" s="806"/>
      <c r="FD163" s="835"/>
      <c r="FE163" s="835"/>
      <c r="FF163" s="804"/>
      <c r="FG163" s="872"/>
      <c r="FH163" s="835"/>
      <c r="FI163" s="788"/>
      <c r="FJ163" s="788"/>
      <c r="FK163" s="915"/>
      <c r="FL163" s="210"/>
      <c r="FM163" s="688"/>
      <c r="FN163" s="688"/>
      <c r="FO163" s="688">
        <v>1</v>
      </c>
      <c r="FP163" s="43"/>
      <c r="FQ163" s="43"/>
    </row>
    <row r="164" spans="1:173" s="13" customFormat="1" ht="22.5" customHeight="1" outlineLevel="1">
      <c r="A164" s="1033">
        <v>157</v>
      </c>
      <c r="B164" s="166"/>
      <c r="C164" s="494"/>
      <c r="D164" s="660" t="s">
        <v>374</v>
      </c>
      <c r="E164" s="991" t="s">
        <v>580</v>
      </c>
      <c r="F164" s="663" t="s">
        <v>358</v>
      </c>
      <c r="G164" s="167"/>
      <c r="H164" s="165"/>
      <c r="I164" s="662">
        <v>1986</v>
      </c>
      <c r="J164" s="167" t="str">
        <f t="shared" si="153"/>
        <v>昭61</v>
      </c>
      <c r="K164" s="665">
        <f t="shared" si="145"/>
        <v>34</v>
      </c>
      <c r="L164" s="998">
        <v>4004</v>
      </c>
      <c r="M164" s="693" t="s">
        <v>68</v>
      </c>
      <c r="N164" s="68"/>
      <c r="O164" s="168"/>
      <c r="P164" s="168"/>
      <c r="Q164" s="169"/>
      <c r="R164" s="461" t="e">
        <f t="shared" si="170"/>
        <v>#DIV/0!</v>
      </c>
      <c r="S164" s="461" t="e">
        <f t="shared" si="171"/>
        <v>#DIV/0!</v>
      </c>
      <c r="T164" s="462" t="e">
        <f t="shared" si="172"/>
        <v>#DIV/0!</v>
      </c>
      <c r="U164" s="68"/>
      <c r="V164" s="68"/>
      <c r="W164" s="68"/>
      <c r="X164" s="68"/>
      <c r="Y164" s="68"/>
      <c r="Z164" s="79" t="str">
        <f t="shared" si="173"/>
        <v>2: 3,000㎡以上</v>
      </c>
      <c r="AA164" s="69"/>
      <c r="AB164" s="69" t="str">
        <f t="shared" si="174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175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179"/>
        <v>29</v>
      </c>
      <c r="AZ164" s="68"/>
      <c r="BA164" s="68">
        <f t="shared" si="177"/>
        <v>29</v>
      </c>
      <c r="BB164" s="69" t="e">
        <f>#REF!/10</f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180"/>
        <v/>
      </c>
      <c r="BK164" s="663" t="s">
        <v>68</v>
      </c>
      <c r="BL164" s="663">
        <v>3</v>
      </c>
      <c r="BM164" s="441"/>
      <c r="BN164" s="441"/>
      <c r="BO164" s="663"/>
      <c r="BP164" s="663"/>
      <c r="BQ164" s="663"/>
      <c r="BR164" s="663"/>
      <c r="BS164" s="663"/>
      <c r="BT164" s="663"/>
      <c r="BU164" s="663"/>
      <c r="BV164" s="663"/>
      <c r="BW164" s="441"/>
      <c r="BX164" s="695"/>
      <c r="BY164" s="696"/>
      <c r="BZ164" s="499"/>
      <c r="CA164" s="192">
        <v>1</v>
      </c>
      <c r="CB164" s="177" t="str">
        <f>IF($F164="","",IFERROR(INDEX(#REF!,MATCH('一覧（改訂後・学校空調は非表示）'!$F106,#REF!,0),MATCH($CA$4,#REF!,0)),""))</f>
        <v/>
      </c>
      <c r="CC164" s="178" t="str">
        <f t="shared" si="181"/>
        <v/>
      </c>
      <c r="CD164" s="176" t="str">
        <f t="shared" si="146"/>
        <v/>
      </c>
      <c r="CE164" s="179"/>
      <c r="CF164" s="106" t="str">
        <f t="shared" si="147"/>
        <v/>
      </c>
      <c r="CG164" s="75" t="str">
        <f>IF(OR($CF164="",$F164=""),"",INDEX(#REF!,MATCH($F164,#REF!,0),MATCH(CF$4,#REF!,0)))</f>
        <v/>
      </c>
      <c r="CH164" s="180" t="str">
        <f t="shared" si="148"/>
        <v/>
      </c>
      <c r="CI164" s="75">
        <v>1</v>
      </c>
      <c r="CJ164" s="181" t="str">
        <f t="shared" si="154"/>
        <v/>
      </c>
      <c r="CK164" s="107" t="e">
        <f>IF(OR(L164="",TYPE(L164)&lt;&gt;1),"",IF(OR(BJ164="",INDEX(#REF!,MATCH('一覧（改訂後・学校空調は非表示）'!$N106,#REF!,0),MATCH('一覧（改訂後・学校空調は非表示）'!CK$4,#REF!,0))="",INDEX(#REF!,MATCH('一覧（改訂後・学校空調は非表示）'!$N106,#REF!,0),MATCH('一覧（改訂後・学校空調は非表示）'!CK$4,#REF!,0))+$I164&gt;=BJ164),"",IF(OR(BI164="事後保全対応で更新",BI164="事後保全のみ更新せず"),"",INDEX(#REF!,MATCH('一覧（改訂後・学校空調は非表示）'!$N106,#REF!,0),MATCH('一覧（改訂後・学校空調は非表示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155"/>
        <v>#REF!</v>
      </c>
      <c r="CN164" s="75">
        <v>1</v>
      </c>
      <c r="CO164" s="181" t="e">
        <f t="shared" si="156"/>
        <v>#REF!</v>
      </c>
      <c r="CP164" s="107" t="e">
        <f>IF(OR(L164="",TYPE(L164)&lt;&gt;1),"",IF(OR(BJ164="",INDEX(#REF!,MATCH('一覧（改訂後・学校空調は非表示）'!N106,#REF!,0),MATCH(CP$4,#REF!,0))="",INDEX(#REF!,MATCH('一覧（改訂後・学校空調は非表示）'!N106,#REF!,0),MATCH(CP$4,#REF!,0))+$I164&gt;=BJ164),"",IF(OR(BI164="事後保全対応で更新",BI164="事後保全のみ更新せず"),"",INDEX(#REF!,MATCH('一覧（改訂後・学校空調は非表示）'!$N106,#REF!,0),MATCH('一覧（改訂後・学校空調は非表示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149"/>
        <v>#REF!</v>
      </c>
      <c r="CS164" s="75">
        <v>1</v>
      </c>
      <c r="CT164" s="181" t="e">
        <f t="shared" si="142"/>
        <v>#REF!</v>
      </c>
      <c r="CU164" s="107" t="e">
        <f>IF(OR(L164="",TYPE(L164)&lt;&gt;1),"",IF(OR(BJ164="",,INDEX(#REF!,MATCH('一覧（改訂後・学校空調は非表示）'!$N106,#REF!,0),MATCH('一覧（改訂後・学校空調は非表示）'!CU$4,#REF!,0))="",INDEX(#REF!,MATCH('一覧（改訂後・学校空調は非表示）'!$N106,#REF!,0),MATCH('一覧（改訂後・学校空調は非表示）'!CU$4,#REF!,0))+I164&gt;=BJ164),"",IF(OR(BI164="事後保全対応で更新",BI164="事後保全のみ更新せず"),"",INDEX(#REF!,MATCH('一覧（改訂後・学校空調は非表示）'!$N106,#REF!,0),MATCH('一覧（改訂後・学校空調は非表示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157"/>
        <v>#REF!</v>
      </c>
      <c r="CX164" s="75">
        <v>1</v>
      </c>
      <c r="CY164" s="182" t="e">
        <f t="shared" si="158"/>
        <v>#REF!</v>
      </c>
      <c r="CZ164" s="109" t="str">
        <f t="shared" si="150"/>
        <v/>
      </c>
      <c r="DA164" s="76" t="str">
        <f t="shared" si="152"/>
        <v/>
      </c>
      <c r="DB164" s="82">
        <v>1</v>
      </c>
      <c r="DC164" s="183" t="str">
        <f t="shared" si="151"/>
        <v/>
      </c>
      <c r="DD164" s="85" t="str">
        <f>IF($CZ164="","",INDEX(#REF!,MATCH($F164,#REF!,0),MATCH(CZ$4,#REF!,0)))</f>
        <v/>
      </c>
      <c r="DE164" s="184" t="str">
        <f t="shared" si="159"/>
        <v/>
      </c>
      <c r="DF164" s="77">
        <v>3</v>
      </c>
      <c r="DG164" s="185" t="str">
        <f t="shared" si="160"/>
        <v/>
      </c>
      <c r="DH164" s="78" t="str">
        <f t="shared" si="161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162"/>
        <v/>
      </c>
      <c r="DK164" s="75">
        <v>1</v>
      </c>
      <c r="DL164" s="181" t="str">
        <f t="shared" si="163"/>
        <v/>
      </c>
      <c r="DM164" s="78" t="str">
        <f t="shared" si="164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165"/>
        <v/>
      </c>
      <c r="DP164" s="75">
        <v>1</v>
      </c>
      <c r="DQ164" s="181" t="str">
        <f t="shared" si="166"/>
        <v/>
      </c>
      <c r="DR164" s="78" t="str">
        <f t="shared" si="167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168"/>
        <v/>
      </c>
      <c r="DU164" s="75">
        <v>1</v>
      </c>
      <c r="DV164" s="154" t="str">
        <f t="shared" si="169"/>
        <v/>
      </c>
      <c r="DW164" s="935"/>
      <c r="DX164" s="812"/>
      <c r="DY164" s="838"/>
      <c r="DZ164" s="838"/>
      <c r="EA164" s="838"/>
      <c r="EB164" s="855"/>
      <c r="EC164" s="791"/>
      <c r="ED164" s="792"/>
      <c r="EE164" s="792"/>
      <c r="EF164" s="792"/>
      <c r="EG164" s="790"/>
      <c r="EH164" s="791"/>
      <c r="EI164" s="779"/>
      <c r="EJ164" s="779"/>
      <c r="EK164" s="779"/>
      <c r="EL164" s="771"/>
      <c r="EM164" s="765"/>
      <c r="EN164" s="835"/>
      <c r="EO164" s="835"/>
      <c r="EP164" s="835"/>
      <c r="EQ164" s="804"/>
      <c r="ER164" s="890"/>
      <c r="ES164" s="835"/>
      <c r="ET164" s="835"/>
      <c r="EU164" s="835"/>
      <c r="EV164" s="804"/>
      <c r="EW164" s="890"/>
      <c r="EX164" s="835"/>
      <c r="EY164" s="835"/>
      <c r="EZ164" s="835"/>
      <c r="FA164" s="804"/>
      <c r="FB164" s="896"/>
      <c r="FC164" s="835"/>
      <c r="FD164" s="835"/>
      <c r="FE164" s="835"/>
      <c r="FF164" s="933"/>
      <c r="FG164" s="934"/>
      <c r="FH164" s="838"/>
      <c r="FI164" s="788"/>
      <c r="FJ164" s="788"/>
      <c r="FK164" s="915"/>
      <c r="FL164" s="210"/>
      <c r="FM164" s="688">
        <v>1</v>
      </c>
      <c r="FN164" s="688">
        <v>1</v>
      </c>
      <c r="FO164" s="688">
        <v>1</v>
      </c>
      <c r="FP164" s="43"/>
      <c r="FQ164" s="43"/>
    </row>
    <row r="165" spans="1:173" s="13" customFormat="1" ht="22.5" customHeight="1" outlineLevel="1">
      <c r="A165" s="1033">
        <v>158</v>
      </c>
      <c r="B165" s="166"/>
      <c r="C165" s="494"/>
      <c r="D165" s="660" t="s">
        <v>374</v>
      </c>
      <c r="E165" s="991" t="s">
        <v>244</v>
      </c>
      <c r="F165" s="663" t="s">
        <v>358</v>
      </c>
      <c r="G165" s="167"/>
      <c r="H165" s="165"/>
      <c r="I165" s="662">
        <v>1987</v>
      </c>
      <c r="J165" s="167" t="str">
        <f t="shared" si="153"/>
        <v>昭62</v>
      </c>
      <c r="K165" s="665">
        <f t="shared" si="145"/>
        <v>33</v>
      </c>
      <c r="L165" s="998">
        <v>761</v>
      </c>
      <c r="M165" s="693" t="s">
        <v>68</v>
      </c>
      <c r="N165" s="68"/>
      <c r="O165" s="168"/>
      <c r="P165" s="168"/>
      <c r="Q165" s="169"/>
      <c r="R165" s="461" t="e">
        <f t="shared" si="170"/>
        <v>#DIV/0!</v>
      </c>
      <c r="S165" s="461" t="e">
        <f t="shared" si="171"/>
        <v>#DIV/0!</v>
      </c>
      <c r="T165" s="462" t="e">
        <f t="shared" si="172"/>
        <v>#DIV/0!</v>
      </c>
      <c r="U165" s="68"/>
      <c r="V165" s="68"/>
      <c r="W165" s="68"/>
      <c r="X165" s="68"/>
      <c r="Y165" s="68"/>
      <c r="Z165" s="79" t="str">
        <f t="shared" si="173"/>
        <v>4: 500㎡以上</v>
      </c>
      <c r="AA165" s="69"/>
      <c r="AB165" s="69" t="str">
        <f t="shared" si="174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175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179"/>
        <v>28</v>
      </c>
      <c r="AZ165" s="68"/>
      <c r="BA165" s="68">
        <f t="shared" si="177"/>
        <v>28</v>
      </c>
      <c r="BB165" s="69" t="e">
        <f>#REF!/10</f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180"/>
        <v/>
      </c>
      <c r="BK165" s="663" t="s">
        <v>68</v>
      </c>
      <c r="BL165" s="663">
        <v>1</v>
      </c>
      <c r="BM165" s="441"/>
      <c r="BN165" s="441"/>
      <c r="BO165" s="663"/>
      <c r="BP165" s="663"/>
      <c r="BQ165" s="663"/>
      <c r="BR165" s="663"/>
      <c r="BS165" s="663"/>
      <c r="BT165" s="663"/>
      <c r="BU165" s="663"/>
      <c r="BV165" s="663"/>
      <c r="BW165" s="441"/>
      <c r="BX165" s="695"/>
      <c r="BY165" s="696"/>
      <c r="BZ165" s="499"/>
      <c r="CA165" s="192">
        <v>1</v>
      </c>
      <c r="CB165" s="177" t="str">
        <f>IF($F165="","",IFERROR(INDEX(#REF!,MATCH('一覧（改訂後・学校空調は非表示）'!$F107,#REF!,0),MATCH($CA$4,#REF!,0)),""))</f>
        <v/>
      </c>
      <c r="CC165" s="178" t="str">
        <f t="shared" si="181"/>
        <v/>
      </c>
      <c r="CD165" s="176" t="str">
        <f t="shared" si="146"/>
        <v/>
      </c>
      <c r="CE165" s="179"/>
      <c r="CF165" s="106" t="str">
        <f t="shared" si="147"/>
        <v/>
      </c>
      <c r="CG165" s="75" t="str">
        <f>IF(OR($CF165="",$F165=""),"",INDEX(#REF!,MATCH($F165,#REF!,0),MATCH(CF$4,#REF!,0)))</f>
        <v/>
      </c>
      <c r="CH165" s="180" t="str">
        <f t="shared" si="148"/>
        <v/>
      </c>
      <c r="CI165" s="75">
        <v>1</v>
      </c>
      <c r="CJ165" s="181" t="str">
        <f t="shared" si="154"/>
        <v/>
      </c>
      <c r="CK165" s="107" t="e">
        <f>IF(OR(L165="",TYPE(L165)&lt;&gt;1),"",IF(OR(BJ165="",INDEX(#REF!,MATCH('一覧（改訂後・学校空調は非表示）'!$N107,#REF!,0),MATCH('一覧（改訂後・学校空調は非表示）'!CK$4,#REF!,0))="",INDEX(#REF!,MATCH('一覧（改訂後・学校空調は非表示）'!$N107,#REF!,0),MATCH('一覧（改訂後・学校空調は非表示）'!CK$4,#REF!,0))+$I165&gt;=BJ165),"",IF(OR(BI165="事後保全対応で更新",BI165="事後保全のみ更新せず"),"",INDEX(#REF!,MATCH('一覧（改訂後・学校空調は非表示）'!$N107,#REF!,0),MATCH('一覧（改訂後・学校空調は非表示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155"/>
        <v>#REF!</v>
      </c>
      <c r="CN165" s="75">
        <v>1</v>
      </c>
      <c r="CO165" s="181" t="e">
        <f t="shared" si="156"/>
        <v>#REF!</v>
      </c>
      <c r="CP165" s="107" t="e">
        <f>IF(OR(L165="",TYPE(L165)&lt;&gt;1),"",IF(OR(BJ165="",INDEX(#REF!,MATCH('一覧（改訂後・学校空調は非表示）'!N107,#REF!,0),MATCH(CP$4,#REF!,0))="",INDEX(#REF!,MATCH('一覧（改訂後・学校空調は非表示）'!N107,#REF!,0),MATCH(CP$4,#REF!,0))+$I165&gt;=BJ165),"",IF(OR(BI165="事後保全対応で更新",BI165="事後保全のみ更新せず"),"",INDEX(#REF!,MATCH('一覧（改訂後・学校空調は非表示）'!$N107,#REF!,0),MATCH('一覧（改訂後・学校空調は非表示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149"/>
        <v>#REF!</v>
      </c>
      <c r="CS165" s="75">
        <v>1</v>
      </c>
      <c r="CT165" s="181" t="e">
        <f t="shared" si="142"/>
        <v>#REF!</v>
      </c>
      <c r="CU165" s="107" t="e">
        <f>IF(OR(L165="",TYPE(L165)&lt;&gt;1),"",IF(OR(BJ165="",,INDEX(#REF!,MATCH('一覧（改訂後・学校空調は非表示）'!$N107,#REF!,0),MATCH('一覧（改訂後・学校空調は非表示）'!CU$4,#REF!,0))="",INDEX(#REF!,MATCH('一覧（改訂後・学校空調は非表示）'!$N107,#REF!,0),MATCH('一覧（改訂後・学校空調は非表示）'!CU$4,#REF!,0))+I165&gt;=BJ165),"",IF(OR(BI165="事後保全対応で更新",BI165="事後保全のみ更新せず"),"",INDEX(#REF!,MATCH('一覧（改訂後・学校空調は非表示）'!$N107,#REF!,0),MATCH('一覧（改訂後・学校空調は非表示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157"/>
        <v>#REF!</v>
      </c>
      <c r="CX165" s="75">
        <v>1</v>
      </c>
      <c r="CY165" s="182" t="e">
        <f t="shared" si="158"/>
        <v>#REF!</v>
      </c>
      <c r="CZ165" s="109" t="str">
        <f t="shared" si="150"/>
        <v/>
      </c>
      <c r="DA165" s="76" t="str">
        <f t="shared" si="152"/>
        <v/>
      </c>
      <c r="DB165" s="82">
        <v>1</v>
      </c>
      <c r="DC165" s="183" t="str">
        <f t="shared" si="151"/>
        <v/>
      </c>
      <c r="DD165" s="85" t="str">
        <f>IF($CZ165="","",INDEX(#REF!,MATCH($F165,#REF!,0),MATCH(CZ$4,#REF!,0)))</f>
        <v/>
      </c>
      <c r="DE165" s="184" t="str">
        <f t="shared" si="159"/>
        <v/>
      </c>
      <c r="DF165" s="77">
        <v>3</v>
      </c>
      <c r="DG165" s="185" t="str">
        <f t="shared" si="160"/>
        <v/>
      </c>
      <c r="DH165" s="78" t="str">
        <f t="shared" si="161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162"/>
        <v/>
      </c>
      <c r="DK165" s="75">
        <v>1</v>
      </c>
      <c r="DL165" s="181" t="str">
        <f t="shared" si="163"/>
        <v/>
      </c>
      <c r="DM165" s="78" t="str">
        <f t="shared" si="164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165"/>
        <v/>
      </c>
      <c r="DP165" s="75">
        <v>1</v>
      </c>
      <c r="DQ165" s="181" t="str">
        <f t="shared" si="166"/>
        <v/>
      </c>
      <c r="DR165" s="78" t="str">
        <f t="shared" si="167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168"/>
        <v/>
      </c>
      <c r="DU165" s="75">
        <v>1</v>
      </c>
      <c r="DV165" s="154" t="str">
        <f t="shared" si="169"/>
        <v/>
      </c>
      <c r="DW165" s="935"/>
      <c r="DX165" s="812"/>
      <c r="DY165" s="838"/>
      <c r="DZ165" s="838"/>
      <c r="EA165" s="838"/>
      <c r="EB165" s="855"/>
      <c r="EC165" s="791"/>
      <c r="ED165" s="792"/>
      <c r="EE165" s="792"/>
      <c r="EF165" s="792"/>
      <c r="EG165" s="790"/>
      <c r="EH165" s="791"/>
      <c r="EI165" s="779"/>
      <c r="EJ165" s="779"/>
      <c r="EK165" s="779"/>
      <c r="EL165" s="771"/>
      <c r="EM165" s="765"/>
      <c r="EN165" s="835"/>
      <c r="EO165" s="835"/>
      <c r="EP165" s="835"/>
      <c r="EQ165" s="804"/>
      <c r="ER165" s="890"/>
      <c r="ES165" s="835"/>
      <c r="ET165" s="835"/>
      <c r="EU165" s="835"/>
      <c r="EV165" s="804"/>
      <c r="EW165" s="890"/>
      <c r="EX165" s="835"/>
      <c r="EY165" s="835"/>
      <c r="EZ165" s="835"/>
      <c r="FA165" s="804"/>
      <c r="FB165" s="896"/>
      <c r="FC165" s="835"/>
      <c r="FD165" s="806"/>
      <c r="FE165" s="806"/>
      <c r="FF165" s="933"/>
      <c r="FG165" s="934"/>
      <c r="FH165" s="838"/>
      <c r="FI165" s="788"/>
      <c r="FJ165" s="788"/>
      <c r="FK165" s="915"/>
      <c r="FL165" s="210"/>
      <c r="FM165" s="688"/>
      <c r="FN165" s="688"/>
      <c r="FO165" s="688">
        <v>1</v>
      </c>
      <c r="FP165" s="43"/>
      <c r="FQ165" s="43"/>
    </row>
    <row r="166" spans="1:173" s="13" customFormat="1" ht="22.5" customHeight="1" outlineLevel="1">
      <c r="A166" s="1033">
        <v>159</v>
      </c>
      <c r="B166" s="166"/>
      <c r="C166" s="494"/>
      <c r="D166" s="660" t="s">
        <v>374</v>
      </c>
      <c r="E166" s="991" t="s">
        <v>581</v>
      </c>
      <c r="F166" s="663" t="s">
        <v>358</v>
      </c>
      <c r="G166" s="167"/>
      <c r="H166" s="165"/>
      <c r="I166" s="662">
        <v>1988</v>
      </c>
      <c r="J166" s="167" t="str">
        <f t="shared" si="153"/>
        <v>昭63</v>
      </c>
      <c r="K166" s="665">
        <f t="shared" si="145"/>
        <v>32</v>
      </c>
      <c r="L166" s="998">
        <v>1396</v>
      </c>
      <c r="M166" s="693" t="s">
        <v>68</v>
      </c>
      <c r="N166" s="68"/>
      <c r="O166" s="168"/>
      <c r="P166" s="168"/>
      <c r="Q166" s="169"/>
      <c r="R166" s="461" t="e">
        <f t="shared" si="170"/>
        <v>#DIV/0!</v>
      </c>
      <c r="S166" s="461" t="e">
        <f t="shared" si="171"/>
        <v>#DIV/0!</v>
      </c>
      <c r="T166" s="462" t="e">
        <f t="shared" si="172"/>
        <v>#DIV/0!</v>
      </c>
      <c r="U166" s="68"/>
      <c r="V166" s="68"/>
      <c r="W166" s="68"/>
      <c r="X166" s="68"/>
      <c r="Y166" s="68"/>
      <c r="Z166" s="79" t="str">
        <f t="shared" si="173"/>
        <v>3: 1,000㎡以上</v>
      </c>
      <c r="AA166" s="69"/>
      <c r="AB166" s="69" t="str">
        <f t="shared" si="174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175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179"/>
        <v>27</v>
      </c>
      <c r="AZ166" s="68"/>
      <c r="BA166" s="68">
        <f t="shared" si="177"/>
        <v>27</v>
      </c>
      <c r="BB166" s="69" t="e">
        <f>#REF!/10</f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180"/>
        <v/>
      </c>
      <c r="BK166" s="663" t="s">
        <v>68</v>
      </c>
      <c r="BL166" s="661">
        <v>2</v>
      </c>
      <c r="BM166" s="441"/>
      <c r="BN166" s="441"/>
      <c r="BO166" s="663"/>
      <c r="BP166" s="663"/>
      <c r="BQ166" s="663"/>
      <c r="BR166" s="663"/>
      <c r="BS166" s="663"/>
      <c r="BT166" s="663"/>
      <c r="BU166" s="663"/>
      <c r="BV166" s="663"/>
      <c r="BW166" s="441"/>
      <c r="BX166" s="695"/>
      <c r="BY166" s="696"/>
      <c r="BZ166" s="499"/>
      <c r="CA166" s="192">
        <v>1</v>
      </c>
      <c r="CB166" s="177" t="str">
        <f>IF($F166="","",IFERROR(INDEX(#REF!,MATCH('一覧（改訂後・学校空調は非表示）'!$F108,#REF!,0),MATCH($CA$4,#REF!,0)),""))</f>
        <v/>
      </c>
      <c r="CC166" s="178" t="str">
        <f t="shared" si="181"/>
        <v/>
      </c>
      <c r="CD166" s="176" t="str">
        <f t="shared" si="146"/>
        <v/>
      </c>
      <c r="CE166" s="179"/>
      <c r="CF166" s="106" t="str">
        <f t="shared" si="147"/>
        <v/>
      </c>
      <c r="CG166" s="75" t="str">
        <f>IF(OR($CF166="",$F166=""),"",INDEX(#REF!,MATCH($F166,#REF!,0),MATCH(CF$4,#REF!,0)))</f>
        <v/>
      </c>
      <c r="CH166" s="180" t="str">
        <f t="shared" si="148"/>
        <v/>
      </c>
      <c r="CI166" s="75">
        <v>1</v>
      </c>
      <c r="CJ166" s="181" t="str">
        <f t="shared" si="154"/>
        <v/>
      </c>
      <c r="CK166" s="107" t="e">
        <f>IF(OR(L166="",TYPE(L166)&lt;&gt;1),"",IF(OR(BJ166="",INDEX(#REF!,MATCH('一覧（改訂後・学校空調は非表示）'!$N108,#REF!,0),MATCH('一覧（改訂後・学校空調は非表示）'!CK$4,#REF!,0))="",INDEX(#REF!,MATCH('一覧（改訂後・学校空調は非表示）'!$N108,#REF!,0),MATCH('一覧（改訂後・学校空調は非表示）'!CK$4,#REF!,0))+$I166&gt;=BJ166),"",IF(OR(BI166="事後保全対応で更新",BI166="事後保全のみ更新せず"),"",INDEX(#REF!,MATCH('一覧（改訂後・学校空調は非表示）'!$N108,#REF!,0),MATCH('一覧（改訂後・学校空調は非表示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155"/>
        <v>#REF!</v>
      </c>
      <c r="CN166" s="75">
        <v>1</v>
      </c>
      <c r="CO166" s="181" t="e">
        <f t="shared" si="156"/>
        <v>#REF!</v>
      </c>
      <c r="CP166" s="107" t="e">
        <f>IF(OR(L166="",TYPE(L166)&lt;&gt;1),"",IF(OR(BJ166="",INDEX(#REF!,MATCH('一覧（改訂後・学校空調は非表示）'!N108,#REF!,0),MATCH(CP$4,#REF!,0))="",INDEX(#REF!,MATCH('一覧（改訂後・学校空調は非表示）'!N108,#REF!,0),MATCH(CP$4,#REF!,0))+$I166&gt;=BJ166),"",IF(OR(BI166="事後保全対応で更新",BI166="事後保全のみ更新せず"),"",INDEX(#REF!,MATCH('一覧（改訂後・学校空調は非表示）'!$N108,#REF!,0),MATCH('一覧（改訂後・学校空調は非表示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149"/>
        <v>#REF!</v>
      </c>
      <c r="CS166" s="75">
        <v>1</v>
      </c>
      <c r="CT166" s="181" t="e">
        <f t="shared" si="142"/>
        <v>#REF!</v>
      </c>
      <c r="CU166" s="107" t="e">
        <f>IF(OR(L166="",TYPE(L166)&lt;&gt;1),"",IF(OR(BJ166="",,INDEX(#REF!,MATCH('一覧（改訂後・学校空調は非表示）'!$N108,#REF!,0),MATCH('一覧（改訂後・学校空調は非表示）'!CU$4,#REF!,0))="",INDEX(#REF!,MATCH('一覧（改訂後・学校空調は非表示）'!$N108,#REF!,0),MATCH('一覧（改訂後・学校空調は非表示）'!CU$4,#REF!,0))+I166&gt;=BJ166),"",IF(OR(BI166="事後保全対応で更新",BI166="事後保全のみ更新せず"),"",INDEX(#REF!,MATCH('一覧（改訂後・学校空調は非表示）'!$N108,#REF!,0),MATCH('一覧（改訂後・学校空調は非表示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157"/>
        <v>#REF!</v>
      </c>
      <c r="CX166" s="75">
        <v>1</v>
      </c>
      <c r="CY166" s="182" t="e">
        <f t="shared" si="158"/>
        <v>#REF!</v>
      </c>
      <c r="CZ166" s="109" t="str">
        <f t="shared" si="150"/>
        <v/>
      </c>
      <c r="DA166" s="76" t="str">
        <f t="shared" si="152"/>
        <v/>
      </c>
      <c r="DB166" s="82">
        <v>1</v>
      </c>
      <c r="DC166" s="183" t="str">
        <f t="shared" si="151"/>
        <v/>
      </c>
      <c r="DD166" s="85" t="str">
        <f>IF($CZ166="","",INDEX(#REF!,MATCH($F166,#REF!,0),MATCH(CZ$4,#REF!,0)))</f>
        <v/>
      </c>
      <c r="DE166" s="184" t="str">
        <f t="shared" si="159"/>
        <v/>
      </c>
      <c r="DF166" s="77">
        <v>3</v>
      </c>
      <c r="DG166" s="185" t="str">
        <f t="shared" si="160"/>
        <v/>
      </c>
      <c r="DH166" s="78" t="str">
        <f t="shared" si="161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162"/>
        <v/>
      </c>
      <c r="DK166" s="75">
        <v>1</v>
      </c>
      <c r="DL166" s="181" t="str">
        <f t="shared" si="163"/>
        <v/>
      </c>
      <c r="DM166" s="78" t="str">
        <f t="shared" si="164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165"/>
        <v/>
      </c>
      <c r="DP166" s="75">
        <v>1</v>
      </c>
      <c r="DQ166" s="181" t="str">
        <f t="shared" si="166"/>
        <v/>
      </c>
      <c r="DR166" s="78" t="str">
        <f t="shared" si="167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168"/>
        <v/>
      </c>
      <c r="DU166" s="75">
        <v>1</v>
      </c>
      <c r="DV166" s="154" t="str">
        <f t="shared" si="169"/>
        <v/>
      </c>
      <c r="DW166" s="935"/>
      <c r="DX166" s="812"/>
      <c r="DY166" s="838"/>
      <c r="DZ166" s="808"/>
      <c r="EA166" s="808"/>
      <c r="EB166" s="855"/>
      <c r="EC166" s="791"/>
      <c r="ED166" s="792"/>
      <c r="EE166" s="792"/>
      <c r="EF166" s="792"/>
      <c r="EG166" s="790"/>
      <c r="EH166" s="791"/>
      <c r="EI166" s="779"/>
      <c r="EJ166" s="779"/>
      <c r="EK166" s="779"/>
      <c r="EL166" s="771"/>
      <c r="EM166" s="765"/>
      <c r="EN166" s="835"/>
      <c r="EO166" s="835"/>
      <c r="EP166" s="835"/>
      <c r="EQ166" s="804"/>
      <c r="ER166" s="890"/>
      <c r="ES166" s="835"/>
      <c r="ET166" s="835"/>
      <c r="EU166" s="835"/>
      <c r="EV166" s="804"/>
      <c r="EW166" s="890"/>
      <c r="EX166" s="835"/>
      <c r="EY166" s="835"/>
      <c r="EZ166" s="835"/>
      <c r="FA166" s="804"/>
      <c r="FB166" s="896"/>
      <c r="FC166" s="835"/>
      <c r="FD166" s="835"/>
      <c r="FE166" s="806"/>
      <c r="FF166" s="933"/>
      <c r="FG166" s="934"/>
      <c r="FH166" s="838"/>
      <c r="FI166" s="792"/>
      <c r="FJ166" s="788"/>
      <c r="FK166" s="915"/>
      <c r="FL166" s="210"/>
      <c r="FM166" s="688"/>
      <c r="FN166" s="688"/>
      <c r="FO166" s="688">
        <v>1</v>
      </c>
      <c r="FP166" s="43"/>
      <c r="FQ166" s="43"/>
    </row>
    <row r="167" spans="1:173" s="13" customFormat="1" ht="22.5" customHeight="1" outlineLevel="1">
      <c r="A167" s="1033">
        <v>160</v>
      </c>
      <c r="B167" s="166"/>
      <c r="C167" s="494"/>
      <c r="D167" s="660" t="s">
        <v>374</v>
      </c>
      <c r="E167" s="991" t="s">
        <v>648</v>
      </c>
      <c r="F167" s="663" t="s">
        <v>358</v>
      </c>
      <c r="G167" s="167"/>
      <c r="H167" s="165"/>
      <c r="I167" s="662">
        <v>1992</v>
      </c>
      <c r="J167" s="167" t="str">
        <f t="shared" si="153"/>
        <v>平4</v>
      </c>
      <c r="K167" s="665">
        <f t="shared" si="145"/>
        <v>28</v>
      </c>
      <c r="L167" s="998">
        <v>240</v>
      </c>
      <c r="M167" s="693" t="s">
        <v>68</v>
      </c>
      <c r="N167" s="68"/>
      <c r="O167" s="168"/>
      <c r="P167" s="168"/>
      <c r="Q167" s="169"/>
      <c r="R167" s="461" t="e">
        <f t="shared" si="170"/>
        <v>#DIV/0!</v>
      </c>
      <c r="S167" s="461" t="e">
        <f t="shared" si="171"/>
        <v>#DIV/0!</v>
      </c>
      <c r="T167" s="462" t="e">
        <f t="shared" si="172"/>
        <v>#DIV/0!</v>
      </c>
      <c r="U167" s="68"/>
      <c r="V167" s="68"/>
      <c r="W167" s="68"/>
      <c r="X167" s="68"/>
      <c r="Y167" s="68"/>
      <c r="Z167" s="79" t="str">
        <f t="shared" si="173"/>
        <v>5: 200㎡以上</v>
      </c>
      <c r="AA167" s="69"/>
      <c r="AB167" s="69" t="str">
        <f t="shared" si="174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175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179"/>
        <v>23</v>
      </c>
      <c r="AZ167" s="68"/>
      <c r="BA167" s="68">
        <f t="shared" si="177"/>
        <v>23</v>
      </c>
      <c r="BB167" s="69" t="e">
        <f>#REF!/10</f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180"/>
        <v/>
      </c>
      <c r="BK167" s="663" t="s">
        <v>68</v>
      </c>
      <c r="BL167" s="663">
        <v>2</v>
      </c>
      <c r="BM167" s="441"/>
      <c r="BN167" s="441"/>
      <c r="BO167" s="663"/>
      <c r="BP167" s="663"/>
      <c r="BQ167" s="663"/>
      <c r="BR167" s="663"/>
      <c r="BS167" s="663"/>
      <c r="BT167" s="663"/>
      <c r="BU167" s="663"/>
      <c r="BV167" s="663"/>
      <c r="BW167" s="441"/>
      <c r="BX167" s="695"/>
      <c r="BY167" s="696"/>
      <c r="BZ167" s="499"/>
      <c r="CA167" s="192">
        <v>1</v>
      </c>
      <c r="CB167" s="177" t="str">
        <f>IF($F167="","",IFERROR(INDEX(#REF!,MATCH('一覧（改訂後・学校空調は非表示）'!$F109,#REF!,0),MATCH($CA$4,#REF!,0)),""))</f>
        <v/>
      </c>
      <c r="CC167" s="178" t="str">
        <f t="shared" si="181"/>
        <v/>
      </c>
      <c r="CD167" s="176" t="str">
        <f t="shared" si="146"/>
        <v/>
      </c>
      <c r="CE167" s="179"/>
      <c r="CF167" s="106" t="str">
        <f t="shared" si="147"/>
        <v/>
      </c>
      <c r="CG167" s="75" t="str">
        <f>IF(OR($CF167="",$F167=""),"",INDEX(#REF!,MATCH($F167,#REF!,0),MATCH(CF$4,#REF!,0)))</f>
        <v/>
      </c>
      <c r="CH167" s="180" t="str">
        <f t="shared" si="148"/>
        <v/>
      </c>
      <c r="CI167" s="75">
        <v>1</v>
      </c>
      <c r="CJ167" s="181" t="str">
        <f t="shared" si="154"/>
        <v/>
      </c>
      <c r="CK167" s="107" t="e">
        <f>IF(OR(L167="",TYPE(L167)&lt;&gt;1),"",IF(OR(BJ167="",INDEX(#REF!,MATCH('一覧（改訂後・学校空調は非表示）'!$N109,#REF!,0),MATCH('一覧（改訂後・学校空調は非表示）'!CK$4,#REF!,0))="",INDEX(#REF!,MATCH('一覧（改訂後・学校空調は非表示）'!$N109,#REF!,0),MATCH('一覧（改訂後・学校空調は非表示）'!CK$4,#REF!,0))+$I167&gt;=BJ167),"",IF(OR(BI167="事後保全対応で更新",BI167="事後保全のみ更新せず"),"",INDEX(#REF!,MATCH('一覧（改訂後・学校空調は非表示）'!$N109,#REF!,0),MATCH('一覧（改訂後・学校空調は非表示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155"/>
        <v>#REF!</v>
      </c>
      <c r="CN167" s="75">
        <v>1</v>
      </c>
      <c r="CO167" s="181" t="e">
        <f t="shared" si="156"/>
        <v>#REF!</v>
      </c>
      <c r="CP167" s="107" t="e">
        <f>IF(OR(L167="",TYPE(L167)&lt;&gt;1),"",IF(OR(BJ167="",INDEX(#REF!,MATCH('一覧（改訂後・学校空調は非表示）'!N109,#REF!,0),MATCH(CP$4,#REF!,0))="",INDEX(#REF!,MATCH('一覧（改訂後・学校空調は非表示）'!N109,#REF!,0),MATCH(CP$4,#REF!,0))+$I167&gt;=BJ167),"",IF(OR(BI167="事後保全対応で更新",BI167="事後保全のみ更新せず"),"",INDEX(#REF!,MATCH('一覧（改訂後・学校空調は非表示）'!$N109,#REF!,0),MATCH('一覧（改訂後・学校空調は非表示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149"/>
        <v>#REF!</v>
      </c>
      <c r="CS167" s="75">
        <v>1</v>
      </c>
      <c r="CT167" s="181" t="e">
        <f t="shared" ref="CT167:CT225" si="182">IF(CP167="","",CR167/CS167)</f>
        <v>#REF!</v>
      </c>
      <c r="CU167" s="107" t="e">
        <f>IF(OR(L167="",TYPE(L167)&lt;&gt;1),"",IF(OR(BJ167="",,INDEX(#REF!,MATCH('一覧（改訂後・学校空調は非表示）'!$N109,#REF!,0),MATCH('一覧（改訂後・学校空調は非表示）'!CU$4,#REF!,0))="",INDEX(#REF!,MATCH('一覧（改訂後・学校空調は非表示）'!$N109,#REF!,0),MATCH('一覧（改訂後・学校空調は非表示）'!CU$4,#REF!,0))+I167&gt;=BJ167),"",IF(OR(BI167="事後保全対応で更新",BI167="事後保全のみ更新せず"),"",INDEX(#REF!,MATCH('一覧（改訂後・学校空調は非表示）'!$N109,#REF!,0),MATCH('一覧（改訂後・学校空調は非表示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157"/>
        <v>#REF!</v>
      </c>
      <c r="CX167" s="75">
        <v>1</v>
      </c>
      <c r="CY167" s="182" t="e">
        <f t="shared" si="158"/>
        <v>#REF!</v>
      </c>
      <c r="CZ167" s="109" t="str">
        <f t="shared" si="150"/>
        <v/>
      </c>
      <c r="DA167" s="76" t="str">
        <f t="shared" si="152"/>
        <v/>
      </c>
      <c r="DB167" s="82">
        <v>1</v>
      </c>
      <c r="DC167" s="183" t="str">
        <f t="shared" si="151"/>
        <v/>
      </c>
      <c r="DD167" s="85" t="str">
        <f>IF($CZ167="","",INDEX(#REF!,MATCH($F167,#REF!,0),MATCH(CZ$4,#REF!,0)))</f>
        <v/>
      </c>
      <c r="DE167" s="184" t="str">
        <f t="shared" si="159"/>
        <v/>
      </c>
      <c r="DF167" s="77">
        <v>3</v>
      </c>
      <c r="DG167" s="185" t="str">
        <f t="shared" si="160"/>
        <v/>
      </c>
      <c r="DH167" s="78" t="str">
        <f t="shared" si="161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162"/>
        <v/>
      </c>
      <c r="DK167" s="75">
        <v>1</v>
      </c>
      <c r="DL167" s="181" t="str">
        <f t="shared" si="163"/>
        <v/>
      </c>
      <c r="DM167" s="78" t="str">
        <f t="shared" si="164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165"/>
        <v/>
      </c>
      <c r="DP167" s="75">
        <v>1</v>
      </c>
      <c r="DQ167" s="181" t="str">
        <f t="shared" si="166"/>
        <v/>
      </c>
      <c r="DR167" s="78" t="str">
        <f t="shared" si="167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168"/>
        <v/>
      </c>
      <c r="DU167" s="75">
        <v>1</v>
      </c>
      <c r="DV167" s="154" t="str">
        <f t="shared" si="169"/>
        <v/>
      </c>
      <c r="DW167" s="935"/>
      <c r="DX167" s="812"/>
      <c r="DY167" s="808"/>
      <c r="DZ167" s="808"/>
      <c r="EA167" s="838"/>
      <c r="EB167" s="855"/>
      <c r="EC167" s="791"/>
      <c r="ED167" s="792"/>
      <c r="EE167" s="792"/>
      <c r="EF167" s="792"/>
      <c r="EG167" s="790"/>
      <c r="EH167" s="791"/>
      <c r="EI167" s="779"/>
      <c r="EJ167" s="779"/>
      <c r="EK167" s="779"/>
      <c r="EL167" s="771"/>
      <c r="EM167" s="765"/>
      <c r="EN167" s="835"/>
      <c r="EO167" s="835"/>
      <c r="EP167" s="835"/>
      <c r="EQ167" s="804"/>
      <c r="ER167" s="890"/>
      <c r="ES167" s="835"/>
      <c r="ET167" s="835"/>
      <c r="EU167" s="835"/>
      <c r="EV167" s="804"/>
      <c r="EW167" s="890"/>
      <c r="EX167" s="835"/>
      <c r="EY167" s="835"/>
      <c r="EZ167" s="835"/>
      <c r="FA167" s="804"/>
      <c r="FB167" s="896"/>
      <c r="FC167" s="835"/>
      <c r="FD167" s="835"/>
      <c r="FE167" s="835"/>
      <c r="FF167" s="933"/>
      <c r="FG167" s="934"/>
      <c r="FH167" s="838"/>
      <c r="FI167" s="788"/>
      <c r="FJ167" s="788"/>
      <c r="FK167" s="915"/>
      <c r="FL167" s="210"/>
      <c r="FM167" s="688"/>
      <c r="FN167" s="688"/>
      <c r="FO167" s="688">
        <v>1</v>
      </c>
      <c r="FP167" s="43"/>
      <c r="FQ167" s="43"/>
    </row>
    <row r="168" spans="1:173" s="13" customFormat="1" ht="22.5" customHeight="1" outlineLevel="1">
      <c r="A168" s="1033">
        <v>161</v>
      </c>
      <c r="B168" s="166"/>
      <c r="C168" s="494"/>
      <c r="D168" s="660" t="s">
        <v>374</v>
      </c>
      <c r="E168" s="991" t="s">
        <v>246</v>
      </c>
      <c r="F168" s="663" t="s">
        <v>358</v>
      </c>
      <c r="G168" s="167"/>
      <c r="H168" s="165"/>
      <c r="I168" s="662">
        <v>2004</v>
      </c>
      <c r="J168" s="167" t="str">
        <f t="shared" si="153"/>
        <v>平16</v>
      </c>
      <c r="K168" s="665">
        <f t="shared" si="145"/>
        <v>16</v>
      </c>
      <c r="L168" s="998">
        <v>93</v>
      </c>
      <c r="M168" s="693" t="s">
        <v>68</v>
      </c>
      <c r="N168" s="68"/>
      <c r="O168" s="168"/>
      <c r="P168" s="168"/>
      <c r="Q168" s="169"/>
      <c r="R168" s="461" t="e">
        <f t="shared" si="170"/>
        <v>#DIV/0!</v>
      </c>
      <c r="S168" s="461" t="e">
        <f t="shared" si="171"/>
        <v>#DIV/0!</v>
      </c>
      <c r="T168" s="462" t="e">
        <f t="shared" si="172"/>
        <v>#DIV/0!</v>
      </c>
      <c r="U168" s="68"/>
      <c r="V168" s="68"/>
      <c r="W168" s="68"/>
      <c r="X168" s="68"/>
      <c r="Y168" s="68"/>
      <c r="Z168" s="79" t="str">
        <f t="shared" si="173"/>
        <v>7: 100㎡未満</v>
      </c>
      <c r="AA168" s="69"/>
      <c r="AB168" s="69" t="str">
        <f t="shared" si="174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175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179"/>
        <v>11</v>
      </c>
      <c r="AZ168" s="68"/>
      <c r="BA168" s="68">
        <f t="shared" si="177"/>
        <v>11</v>
      </c>
      <c r="BB168" s="69" t="e">
        <f>#REF!/10</f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180"/>
        <v/>
      </c>
      <c r="BK168" s="663" t="s">
        <v>68</v>
      </c>
      <c r="BL168" s="663">
        <v>1</v>
      </c>
      <c r="BM168" s="441"/>
      <c r="BN168" s="441"/>
      <c r="BO168" s="663"/>
      <c r="BP168" s="663"/>
      <c r="BQ168" s="663"/>
      <c r="BR168" s="663"/>
      <c r="BS168" s="663"/>
      <c r="BT168" s="663"/>
      <c r="BU168" s="663"/>
      <c r="BV168" s="663"/>
      <c r="BW168" s="441"/>
      <c r="BX168" s="695"/>
      <c r="BY168" s="696"/>
      <c r="BZ168" s="499"/>
      <c r="CA168" s="192">
        <v>1</v>
      </c>
      <c r="CB168" s="177" t="str">
        <f>IF($F168="","",IFERROR(INDEX(#REF!,MATCH('一覧（改訂後・学校空調は非表示）'!$F110,#REF!,0),MATCH($CA$4,#REF!,0)),""))</f>
        <v/>
      </c>
      <c r="CC168" s="178" t="str">
        <f t="shared" si="181"/>
        <v/>
      </c>
      <c r="CD168" s="176" t="str">
        <f t="shared" si="146"/>
        <v/>
      </c>
      <c r="CE168" s="179"/>
      <c r="CF168" s="106" t="str">
        <f t="shared" si="147"/>
        <v/>
      </c>
      <c r="CG168" s="75" t="str">
        <f>IF(OR($CF168="",$F168=""),"",INDEX(#REF!,MATCH($F168,#REF!,0),MATCH(CF$4,#REF!,0)))</f>
        <v/>
      </c>
      <c r="CH168" s="180" t="str">
        <f t="shared" si="148"/>
        <v/>
      </c>
      <c r="CI168" s="75">
        <v>1</v>
      </c>
      <c r="CJ168" s="181" t="str">
        <f t="shared" si="154"/>
        <v/>
      </c>
      <c r="CK168" s="107" t="e">
        <f>IF(OR(L168="",TYPE(L168)&lt;&gt;1),"",IF(OR(BJ168="",INDEX(#REF!,MATCH('一覧（改訂後・学校空調は非表示）'!$N110,#REF!,0),MATCH('一覧（改訂後・学校空調は非表示）'!CK$4,#REF!,0))="",INDEX(#REF!,MATCH('一覧（改訂後・学校空調は非表示）'!$N110,#REF!,0),MATCH('一覧（改訂後・学校空調は非表示）'!CK$4,#REF!,0))+$I168&gt;=BJ168),"",IF(OR(BI168="事後保全対応で更新",BI168="事後保全のみ更新せず"),"",INDEX(#REF!,MATCH('一覧（改訂後・学校空調は非表示）'!$N110,#REF!,0),MATCH('一覧（改訂後・学校空調は非表示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155"/>
        <v>#REF!</v>
      </c>
      <c r="CN168" s="75">
        <v>1</v>
      </c>
      <c r="CO168" s="181" t="e">
        <f t="shared" si="156"/>
        <v>#REF!</v>
      </c>
      <c r="CP168" s="107" t="e">
        <f>IF(OR(L168="",TYPE(L168)&lt;&gt;1),"",IF(OR(BJ168="",INDEX(#REF!,MATCH('一覧（改訂後・学校空調は非表示）'!N110,#REF!,0),MATCH(CP$4,#REF!,0))="",INDEX(#REF!,MATCH('一覧（改訂後・学校空調は非表示）'!N110,#REF!,0),MATCH(CP$4,#REF!,0))+$I168&gt;=BJ168),"",IF(OR(BI168="事後保全対応で更新",BI168="事後保全のみ更新せず"),"",INDEX(#REF!,MATCH('一覧（改訂後・学校空調は非表示）'!$N110,#REF!,0),MATCH('一覧（改訂後・学校空調は非表示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149"/>
        <v>#REF!</v>
      </c>
      <c r="CS168" s="75">
        <v>1</v>
      </c>
      <c r="CT168" s="181" t="e">
        <f t="shared" si="182"/>
        <v>#REF!</v>
      </c>
      <c r="CU168" s="107" t="e">
        <f>IF(OR(L168="",TYPE(L168)&lt;&gt;1),"",IF(OR(BJ168="",,INDEX(#REF!,MATCH('一覧（改訂後・学校空調は非表示）'!$N110,#REF!,0),MATCH('一覧（改訂後・学校空調は非表示）'!CU$4,#REF!,0))="",INDEX(#REF!,MATCH('一覧（改訂後・学校空調は非表示）'!$N110,#REF!,0),MATCH('一覧（改訂後・学校空調は非表示）'!CU$4,#REF!,0))+I168&gt;=BJ168),"",IF(OR(BI168="事後保全対応で更新",BI168="事後保全のみ更新せず"),"",INDEX(#REF!,MATCH('一覧（改訂後・学校空調は非表示）'!$N110,#REF!,0),MATCH('一覧（改訂後・学校空調は非表示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157"/>
        <v>#REF!</v>
      </c>
      <c r="CX168" s="75">
        <v>1</v>
      </c>
      <c r="CY168" s="182" t="e">
        <f t="shared" si="158"/>
        <v>#REF!</v>
      </c>
      <c r="CZ168" s="109" t="str">
        <f t="shared" si="150"/>
        <v/>
      </c>
      <c r="DA168" s="76" t="str">
        <f t="shared" si="152"/>
        <v/>
      </c>
      <c r="DB168" s="82">
        <v>1</v>
      </c>
      <c r="DC168" s="183" t="str">
        <f t="shared" si="151"/>
        <v/>
      </c>
      <c r="DD168" s="85" t="str">
        <f>IF($CZ168="","",INDEX(#REF!,MATCH($F168,#REF!,0),MATCH(CZ$4,#REF!,0)))</f>
        <v/>
      </c>
      <c r="DE168" s="184" t="str">
        <f t="shared" si="159"/>
        <v/>
      </c>
      <c r="DF168" s="77">
        <v>3</v>
      </c>
      <c r="DG168" s="185" t="str">
        <f t="shared" si="160"/>
        <v/>
      </c>
      <c r="DH168" s="78" t="str">
        <f t="shared" si="161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162"/>
        <v/>
      </c>
      <c r="DK168" s="75">
        <v>1</v>
      </c>
      <c r="DL168" s="181" t="str">
        <f t="shared" si="163"/>
        <v/>
      </c>
      <c r="DM168" s="78" t="str">
        <f t="shared" si="164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165"/>
        <v/>
      </c>
      <c r="DP168" s="75">
        <v>1</v>
      </c>
      <c r="DQ168" s="181" t="str">
        <f t="shared" si="166"/>
        <v/>
      </c>
      <c r="DR168" s="78" t="str">
        <f t="shared" si="167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168"/>
        <v/>
      </c>
      <c r="DU168" s="75">
        <v>1</v>
      </c>
      <c r="DV168" s="154" t="str">
        <f t="shared" si="169"/>
        <v/>
      </c>
      <c r="DW168" s="935"/>
      <c r="DX168" s="812"/>
      <c r="DY168" s="808"/>
      <c r="DZ168" s="808"/>
      <c r="EA168" s="816"/>
      <c r="EB168" s="855"/>
      <c r="EC168" s="791"/>
      <c r="ED168" s="792"/>
      <c r="EE168" s="757" t="s">
        <v>633</v>
      </c>
      <c r="EF168" s="757" t="s">
        <v>633</v>
      </c>
      <c r="EG168" s="804"/>
      <c r="EH168" s="890"/>
      <c r="EI168" s="835"/>
      <c r="EJ168" s="835"/>
      <c r="EK168" s="835"/>
      <c r="EL168" s="804"/>
      <c r="EM168" s="890"/>
      <c r="EN168" s="806"/>
      <c r="EO168" s="767" t="s">
        <v>634</v>
      </c>
      <c r="EP168" s="767" t="s">
        <v>634</v>
      </c>
      <c r="EQ168" s="804"/>
      <c r="ER168" s="890"/>
      <c r="ES168" s="835"/>
      <c r="ET168" s="835"/>
      <c r="EU168" s="835"/>
      <c r="EV168" s="804"/>
      <c r="EW168" s="890"/>
      <c r="EX168" s="835"/>
      <c r="EY168" s="810" t="s">
        <v>633</v>
      </c>
      <c r="EZ168" s="810" t="s">
        <v>633</v>
      </c>
      <c r="FA168" s="789"/>
      <c r="FB168" s="791"/>
      <c r="FC168" s="792"/>
      <c r="FD168" s="792"/>
      <c r="FE168" s="788"/>
      <c r="FF168" s="789"/>
      <c r="FG168" s="867"/>
      <c r="FH168" s="788"/>
      <c r="FI168" s="788"/>
      <c r="FJ168" s="788"/>
      <c r="FK168" s="915"/>
      <c r="FL168" s="210"/>
      <c r="FM168" s="688"/>
      <c r="FN168" s="688"/>
      <c r="FO168" s="688">
        <v>1</v>
      </c>
      <c r="FP168" s="43"/>
      <c r="FQ168" s="43"/>
    </row>
    <row r="169" spans="1:173" s="990" customFormat="1" ht="22.5" customHeight="1" outlineLevel="1">
      <c r="A169" s="1033">
        <v>162</v>
      </c>
      <c r="B169" s="938"/>
      <c r="C169" s="939"/>
      <c r="D169" s="664" t="s">
        <v>523</v>
      </c>
      <c r="E169" s="1002" t="s">
        <v>649</v>
      </c>
      <c r="F169" s="661" t="s">
        <v>358</v>
      </c>
      <c r="G169" s="675"/>
      <c r="H169" s="940"/>
      <c r="I169" s="665" t="s">
        <v>646</v>
      </c>
      <c r="J169" s="675"/>
      <c r="K169" s="665" t="s">
        <v>646</v>
      </c>
      <c r="L169" s="995" t="s">
        <v>646</v>
      </c>
      <c r="M169" s="694"/>
      <c r="N169" s="941"/>
      <c r="O169" s="942"/>
      <c r="P169" s="942"/>
      <c r="Q169" s="943"/>
      <c r="R169" s="944"/>
      <c r="S169" s="944"/>
      <c r="T169" s="945"/>
      <c r="U169" s="941"/>
      <c r="V169" s="941"/>
      <c r="W169" s="941"/>
      <c r="X169" s="941"/>
      <c r="Y169" s="941"/>
      <c r="Z169" s="946"/>
      <c r="AA169" s="947"/>
      <c r="AB169" s="947"/>
      <c r="AC169" s="948"/>
      <c r="AD169" s="948"/>
      <c r="AE169" s="949"/>
      <c r="AF169" s="948"/>
      <c r="AG169" s="948"/>
      <c r="AH169" s="948"/>
      <c r="AI169" s="950"/>
      <c r="AJ169" s="950"/>
      <c r="AK169" s="950"/>
      <c r="AL169" s="950"/>
      <c r="AM169" s="951"/>
      <c r="AN169" s="952"/>
      <c r="AO169" s="953"/>
      <c r="AP169" s="953"/>
      <c r="AQ169" s="953"/>
      <c r="AR169" s="953"/>
      <c r="AS169" s="953"/>
      <c r="AT169" s="953"/>
      <c r="AU169" s="953"/>
      <c r="AV169" s="953"/>
      <c r="AW169" s="953"/>
      <c r="AX169" s="953"/>
      <c r="AY169" s="941"/>
      <c r="AZ169" s="941"/>
      <c r="BA169" s="941"/>
      <c r="BB169" s="947"/>
      <c r="BC169" s="954"/>
      <c r="BD169" s="466"/>
      <c r="BE169" s="466"/>
      <c r="BF169" s="955"/>
      <c r="BG169" s="468"/>
      <c r="BH169" s="468"/>
      <c r="BI169" s="466"/>
      <c r="BJ169" s="956"/>
      <c r="BK169" s="661" t="s">
        <v>646</v>
      </c>
      <c r="BL169" s="661" t="s">
        <v>646</v>
      </c>
      <c r="BM169" s="956"/>
      <c r="BN169" s="956"/>
      <c r="BO169" s="661"/>
      <c r="BP169" s="661"/>
      <c r="BQ169" s="661"/>
      <c r="BR169" s="661"/>
      <c r="BS169" s="661"/>
      <c r="BT169" s="661"/>
      <c r="BU169" s="661"/>
      <c r="BV169" s="661"/>
      <c r="BW169" s="956"/>
      <c r="BX169" s="695"/>
      <c r="BY169" s="696"/>
      <c r="BZ169" s="957"/>
      <c r="CA169" s="958"/>
      <c r="CB169" s="959"/>
      <c r="CC169" s="960"/>
      <c r="CD169" s="961"/>
      <c r="CE169" s="962"/>
      <c r="CF169" s="963"/>
      <c r="CG169" s="964"/>
      <c r="CH169" s="965"/>
      <c r="CI169" s="964"/>
      <c r="CJ169" s="966"/>
      <c r="CK169" s="967"/>
      <c r="CL169" s="964"/>
      <c r="CM169" s="965"/>
      <c r="CN169" s="964"/>
      <c r="CO169" s="966"/>
      <c r="CP169" s="967"/>
      <c r="CQ169" s="964"/>
      <c r="CR169" s="965"/>
      <c r="CS169" s="964"/>
      <c r="CT169" s="966"/>
      <c r="CU169" s="967"/>
      <c r="CV169" s="964"/>
      <c r="CW169" s="965"/>
      <c r="CX169" s="964"/>
      <c r="CY169" s="968"/>
      <c r="CZ169" s="969"/>
      <c r="DA169" s="970"/>
      <c r="DB169" s="971"/>
      <c r="DC169" s="972"/>
      <c r="DD169" s="973"/>
      <c r="DE169" s="974"/>
      <c r="DF169" s="975"/>
      <c r="DG169" s="976"/>
      <c r="DH169" s="967"/>
      <c r="DI169" s="964"/>
      <c r="DJ169" s="965"/>
      <c r="DK169" s="964"/>
      <c r="DL169" s="966"/>
      <c r="DM169" s="967"/>
      <c r="DN169" s="964"/>
      <c r="DO169" s="965"/>
      <c r="DP169" s="964"/>
      <c r="DQ169" s="966"/>
      <c r="DR169" s="967"/>
      <c r="DS169" s="964"/>
      <c r="DT169" s="965"/>
      <c r="DU169" s="964"/>
      <c r="DV169" s="977"/>
      <c r="DW169" s="978"/>
      <c r="DX169" s="979"/>
      <c r="DY169" s="838"/>
      <c r="DZ169" s="838"/>
      <c r="EA169" s="839"/>
      <c r="EB169" s="980"/>
      <c r="EC169" s="896"/>
      <c r="ED169" s="806"/>
      <c r="EE169" s="806"/>
      <c r="EF169" s="779"/>
      <c r="EG169" s="771"/>
      <c r="EH169" s="765"/>
      <c r="EI169" s="770" t="s">
        <v>627</v>
      </c>
      <c r="EJ169" s="770" t="s">
        <v>627</v>
      </c>
      <c r="EK169" s="770" t="s">
        <v>627</v>
      </c>
      <c r="EL169" s="800" t="s">
        <v>627</v>
      </c>
      <c r="EM169" s="769" t="s">
        <v>627</v>
      </c>
      <c r="EN169" s="835"/>
      <c r="EO169" s="835"/>
      <c r="EP169" s="835"/>
      <c r="EQ169" s="804"/>
      <c r="ER169" s="890"/>
      <c r="ES169" s="835"/>
      <c r="ET169" s="835"/>
      <c r="EU169" s="835"/>
      <c r="EV169" s="804"/>
      <c r="EW169" s="890"/>
      <c r="EX169" s="806"/>
      <c r="EY169" s="806"/>
      <c r="EZ169" s="835"/>
      <c r="FA169" s="892"/>
      <c r="FB169" s="934"/>
      <c r="FC169" s="838"/>
      <c r="FD169" s="838"/>
      <c r="FE169" s="757" t="s">
        <v>626</v>
      </c>
      <c r="FF169" s="780" t="s">
        <v>626</v>
      </c>
      <c r="FG169" s="876" t="s">
        <v>626</v>
      </c>
      <c r="FH169" s="835"/>
      <c r="FI169" s="835"/>
      <c r="FJ169" s="835"/>
      <c r="FK169" s="920"/>
      <c r="FL169" s="981"/>
      <c r="FM169" s="667"/>
      <c r="FN169" s="667"/>
      <c r="FO169" s="667"/>
      <c r="FP169" s="982"/>
      <c r="FQ169" s="982"/>
    </row>
    <row r="170" spans="1:173" s="13" customFormat="1" ht="22.5" customHeight="1" outlineLevel="1">
      <c r="A170" s="1033">
        <v>163</v>
      </c>
      <c r="B170" s="166"/>
      <c r="C170" s="494"/>
      <c r="D170" s="660" t="s">
        <v>374</v>
      </c>
      <c r="E170" s="991" t="s">
        <v>277</v>
      </c>
      <c r="F170" s="663" t="s">
        <v>358</v>
      </c>
      <c r="G170" s="167"/>
      <c r="H170" s="165"/>
      <c r="I170" s="665">
        <v>1979</v>
      </c>
      <c r="J170" s="167" t="str">
        <f t="shared" si="153"/>
        <v>昭54</v>
      </c>
      <c r="K170" s="665">
        <f t="shared" si="145"/>
        <v>41</v>
      </c>
      <c r="L170" s="998">
        <v>2088</v>
      </c>
      <c r="M170" s="693" t="s">
        <v>68</v>
      </c>
      <c r="N170" s="68"/>
      <c r="O170" s="168"/>
      <c r="P170" s="168"/>
      <c r="Q170" s="169"/>
      <c r="R170" s="461" t="e">
        <f t="shared" si="170"/>
        <v>#DIV/0!</v>
      </c>
      <c r="S170" s="461" t="e">
        <f t="shared" si="171"/>
        <v>#DIV/0!</v>
      </c>
      <c r="T170" s="462" t="e">
        <f t="shared" si="172"/>
        <v>#DIV/0!</v>
      </c>
      <c r="U170" s="68"/>
      <c r="V170" s="68"/>
      <c r="W170" s="68"/>
      <c r="X170" s="68"/>
      <c r="Y170" s="68"/>
      <c r="Z170" s="79" t="str">
        <f t="shared" si="173"/>
        <v>3: 1,000㎡以上</v>
      </c>
      <c r="AA170" s="69"/>
      <c r="AB170" s="69" t="str">
        <f t="shared" si="174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175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ref="AY170:AY201" si="183">IF(AND(TYPE(B$4)=1,B$4&lt;&gt;"",TYPE(I170)=1,I170&lt;&gt;""),B$4-I170,"")</f>
        <v>36</v>
      </c>
      <c r="AZ170" s="68"/>
      <c r="BA170" s="68">
        <f t="shared" si="177"/>
        <v>36</v>
      </c>
      <c r="BB170" s="69" t="e">
        <f>#REF!/10</f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ref="BJ170:BJ201" si="184">IF(OR(B$4="",AN170=""),"",AN170+B$4)</f>
        <v/>
      </c>
      <c r="BK170" s="663" t="s">
        <v>68</v>
      </c>
      <c r="BL170" s="663">
        <v>3</v>
      </c>
      <c r="BM170" s="441"/>
      <c r="BN170" s="441"/>
      <c r="BO170" s="663"/>
      <c r="BP170" s="663"/>
      <c r="BQ170" s="663"/>
      <c r="BR170" s="663"/>
      <c r="BS170" s="663"/>
      <c r="BT170" s="663"/>
      <c r="BU170" s="663"/>
      <c r="BV170" s="663"/>
      <c r="BW170" s="441"/>
      <c r="BX170" s="695"/>
      <c r="BY170" s="696"/>
      <c r="BZ170" s="499"/>
      <c r="CA170" s="192">
        <v>1</v>
      </c>
      <c r="CB170" s="177" t="str">
        <f>IF($F170="","",IFERROR(INDEX(#REF!,MATCH('一覧（改訂後・学校空調は非表示）'!$F111,#REF!,0),MATCH($CA$4,#REF!,0)),""))</f>
        <v/>
      </c>
      <c r="CC170" s="178" t="str">
        <f t="shared" si="181"/>
        <v/>
      </c>
      <c r="CD170" s="176" t="str">
        <f t="shared" si="146"/>
        <v/>
      </c>
      <c r="CE170" s="179"/>
      <c r="CF170" s="106" t="str">
        <f t="shared" si="147"/>
        <v/>
      </c>
      <c r="CG170" s="75" t="str">
        <f>IF(OR($CF170="",$F170=""),"",INDEX(#REF!,MATCH($F170,#REF!,0),MATCH(CF$4,#REF!,0)))</f>
        <v/>
      </c>
      <c r="CH170" s="180" t="str">
        <f t="shared" si="148"/>
        <v/>
      </c>
      <c r="CI170" s="75">
        <v>1</v>
      </c>
      <c r="CJ170" s="181" t="str">
        <f t="shared" si="154"/>
        <v/>
      </c>
      <c r="CK170" s="107" t="e">
        <f>IF(OR(L170="",TYPE(L170)&lt;&gt;1),"",IF(OR(BJ170="",INDEX(#REF!,MATCH('一覧（改訂後・学校空調は非表示）'!$N111,#REF!,0),MATCH('一覧（改訂後・学校空調は非表示）'!CK$4,#REF!,0))="",INDEX(#REF!,MATCH('一覧（改訂後・学校空調は非表示）'!$N111,#REF!,0),MATCH('一覧（改訂後・学校空調は非表示）'!CK$4,#REF!,0))+$I170&gt;=BJ170),"",IF(OR(BI170="事後保全対応で更新",BI170="事後保全のみ更新せず"),"",INDEX(#REF!,MATCH('一覧（改訂後・学校空調は非表示）'!$N111,#REF!,0),MATCH('一覧（改訂後・学校空調は非表示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155"/>
        <v>#REF!</v>
      </c>
      <c r="CN170" s="75">
        <v>1</v>
      </c>
      <c r="CO170" s="181" t="e">
        <f t="shared" si="156"/>
        <v>#REF!</v>
      </c>
      <c r="CP170" s="107" t="e">
        <f>IF(OR(L170="",TYPE(L170)&lt;&gt;1),"",IF(OR(BJ170="",INDEX(#REF!,MATCH('一覧（改訂後・学校空調は非表示）'!N111,#REF!,0),MATCH(CP$4,#REF!,0))="",INDEX(#REF!,MATCH('一覧（改訂後・学校空調は非表示）'!N111,#REF!,0),MATCH(CP$4,#REF!,0))+$I170&gt;=BJ170),"",IF(OR(BI170="事後保全対応で更新",BI170="事後保全のみ更新せず"),"",INDEX(#REF!,MATCH('一覧（改訂後・学校空調は非表示）'!$N111,#REF!,0),MATCH('一覧（改訂後・学校空調は非表示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149"/>
        <v>#REF!</v>
      </c>
      <c r="CS170" s="75">
        <v>1</v>
      </c>
      <c r="CT170" s="181" t="e">
        <f t="shared" si="182"/>
        <v>#REF!</v>
      </c>
      <c r="CU170" s="107" t="e">
        <f>IF(OR(L170="",TYPE(L170)&lt;&gt;1),"",IF(OR(BJ170="",,INDEX(#REF!,MATCH('一覧（改訂後・学校空調は非表示）'!$N111,#REF!,0),MATCH('一覧（改訂後・学校空調は非表示）'!CU$4,#REF!,0))="",INDEX(#REF!,MATCH('一覧（改訂後・学校空調は非表示）'!$N111,#REF!,0),MATCH('一覧（改訂後・学校空調は非表示）'!CU$4,#REF!,0))+I170&gt;=BJ170),"",IF(OR(BI170="事後保全対応で更新",BI170="事後保全のみ更新せず"),"",INDEX(#REF!,MATCH('一覧（改訂後・学校空調は非表示）'!$N111,#REF!,0),MATCH('一覧（改訂後・学校空調は非表示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157"/>
        <v>#REF!</v>
      </c>
      <c r="CX170" s="75">
        <v>1</v>
      </c>
      <c r="CY170" s="182" t="e">
        <f t="shared" si="158"/>
        <v>#REF!</v>
      </c>
      <c r="CZ170" s="109" t="str">
        <f t="shared" si="150"/>
        <v/>
      </c>
      <c r="DA170" s="76" t="str">
        <f t="shared" si="152"/>
        <v/>
      </c>
      <c r="DB170" s="82">
        <v>1</v>
      </c>
      <c r="DC170" s="183" t="str">
        <f t="shared" si="151"/>
        <v/>
      </c>
      <c r="DD170" s="85" t="str">
        <f>IF($CZ170="","",INDEX(#REF!,MATCH($F170,#REF!,0),MATCH(CZ$4,#REF!,0)))</f>
        <v/>
      </c>
      <c r="DE170" s="184" t="str">
        <f t="shared" si="159"/>
        <v/>
      </c>
      <c r="DF170" s="77">
        <v>3</v>
      </c>
      <c r="DG170" s="185" t="str">
        <f t="shared" si="160"/>
        <v/>
      </c>
      <c r="DH170" s="78" t="str">
        <f t="shared" si="161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162"/>
        <v/>
      </c>
      <c r="DK170" s="75">
        <v>1</v>
      </c>
      <c r="DL170" s="181" t="str">
        <f t="shared" si="163"/>
        <v/>
      </c>
      <c r="DM170" s="78" t="str">
        <f t="shared" si="164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165"/>
        <v/>
      </c>
      <c r="DP170" s="75">
        <v>1</v>
      </c>
      <c r="DQ170" s="181" t="str">
        <f t="shared" si="166"/>
        <v/>
      </c>
      <c r="DR170" s="78" t="str">
        <f t="shared" si="167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168"/>
        <v/>
      </c>
      <c r="DU170" s="75">
        <v>1</v>
      </c>
      <c r="DV170" s="154" t="str">
        <f t="shared" si="169"/>
        <v/>
      </c>
      <c r="DW170" s="508"/>
      <c r="DX170" s="824" t="s">
        <v>626</v>
      </c>
      <c r="DY170" s="808"/>
      <c r="DZ170" s="808"/>
      <c r="EA170" s="838"/>
      <c r="EB170" s="854"/>
      <c r="EC170" s="787"/>
      <c r="ED170" s="788"/>
      <c r="EE170" s="788"/>
      <c r="EF170" s="788"/>
      <c r="EG170" s="789"/>
      <c r="EH170" s="802"/>
      <c r="EI170" s="792"/>
      <c r="EJ170" s="792"/>
      <c r="EK170" s="792"/>
      <c r="EL170" s="790"/>
      <c r="EM170" s="791"/>
      <c r="EN170" s="788"/>
      <c r="EO170" s="788"/>
      <c r="EP170" s="792"/>
      <c r="EQ170" s="790"/>
      <c r="ER170" s="769" t="s">
        <v>627</v>
      </c>
      <c r="ES170" s="770" t="s">
        <v>627</v>
      </c>
      <c r="ET170" s="770" t="s">
        <v>627</v>
      </c>
      <c r="EU170" s="770" t="s">
        <v>627</v>
      </c>
      <c r="EV170" s="800" t="s">
        <v>627</v>
      </c>
      <c r="EW170" s="769" t="s">
        <v>627</v>
      </c>
      <c r="EX170" s="788"/>
      <c r="EY170" s="788"/>
      <c r="EZ170" s="788"/>
      <c r="FA170" s="789"/>
      <c r="FB170" s="787"/>
      <c r="FC170" s="788"/>
      <c r="FD170" s="788"/>
      <c r="FE170" s="788"/>
      <c r="FF170" s="789"/>
      <c r="FG170" s="867"/>
      <c r="FH170" s="788"/>
      <c r="FI170" s="788"/>
      <c r="FJ170" s="788"/>
      <c r="FK170" s="915"/>
      <c r="FL170" s="210"/>
      <c r="FM170" s="688">
        <v>1</v>
      </c>
      <c r="FN170" s="688">
        <v>1</v>
      </c>
      <c r="FO170" s="688">
        <v>1</v>
      </c>
      <c r="FP170" s="43"/>
      <c r="FQ170" s="43"/>
    </row>
    <row r="171" spans="1:173" s="13" customFormat="1" ht="22.5" customHeight="1" outlineLevel="1">
      <c r="A171" s="1033">
        <v>164</v>
      </c>
      <c r="B171" s="166"/>
      <c r="C171" s="494"/>
      <c r="D171" s="660" t="s">
        <v>374</v>
      </c>
      <c r="E171" s="991" t="s">
        <v>278</v>
      </c>
      <c r="F171" s="663" t="s">
        <v>358</v>
      </c>
      <c r="G171" s="167"/>
      <c r="H171" s="165"/>
      <c r="I171" s="662">
        <v>1979</v>
      </c>
      <c r="J171" s="167" t="str">
        <f t="shared" si="153"/>
        <v>昭54</v>
      </c>
      <c r="K171" s="665">
        <f t="shared" si="145"/>
        <v>41</v>
      </c>
      <c r="L171" s="998">
        <v>226</v>
      </c>
      <c r="M171" s="693" t="s">
        <v>68</v>
      </c>
      <c r="N171" s="68"/>
      <c r="O171" s="168"/>
      <c r="P171" s="168"/>
      <c r="Q171" s="169"/>
      <c r="R171" s="461" t="e">
        <f t="shared" si="170"/>
        <v>#DIV/0!</v>
      </c>
      <c r="S171" s="461" t="e">
        <f t="shared" si="171"/>
        <v>#DIV/0!</v>
      </c>
      <c r="T171" s="462" t="e">
        <f t="shared" si="172"/>
        <v>#DIV/0!</v>
      </c>
      <c r="U171" s="68"/>
      <c r="V171" s="68"/>
      <c r="W171" s="68"/>
      <c r="X171" s="68"/>
      <c r="Y171" s="68"/>
      <c r="Z171" s="79" t="str">
        <f t="shared" si="173"/>
        <v>5: 200㎡以上</v>
      </c>
      <c r="AA171" s="69"/>
      <c r="AB171" s="69" t="str">
        <f t="shared" si="174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175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183"/>
        <v>36</v>
      </c>
      <c r="AZ171" s="68"/>
      <c r="BA171" s="68">
        <f t="shared" si="177"/>
        <v>36</v>
      </c>
      <c r="BB171" s="69" t="e">
        <f>#REF!/10</f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184"/>
        <v/>
      </c>
      <c r="BK171" s="663" t="s">
        <v>68</v>
      </c>
      <c r="BL171" s="663">
        <v>1</v>
      </c>
      <c r="BM171" s="441"/>
      <c r="BN171" s="441"/>
      <c r="BO171" s="663"/>
      <c r="BP171" s="663"/>
      <c r="BQ171" s="663"/>
      <c r="BR171" s="663"/>
      <c r="BS171" s="663"/>
      <c r="BT171" s="663"/>
      <c r="BU171" s="663"/>
      <c r="BV171" s="663"/>
      <c r="BW171" s="441"/>
      <c r="BX171" s="695"/>
      <c r="BY171" s="696"/>
      <c r="BZ171" s="499"/>
      <c r="CA171" s="192">
        <v>1</v>
      </c>
      <c r="CB171" s="177" t="str">
        <f>IF($F171="","",IFERROR(INDEX(#REF!,MATCH('一覧（改訂後・学校空調は非表示）'!$F112,#REF!,0),MATCH($CA$4,#REF!,0)),""))</f>
        <v/>
      </c>
      <c r="CC171" s="178" t="str">
        <f t="shared" si="181"/>
        <v/>
      </c>
      <c r="CD171" s="176" t="str">
        <f t="shared" si="146"/>
        <v/>
      </c>
      <c r="CE171" s="179"/>
      <c r="CF171" s="106" t="str">
        <f t="shared" si="147"/>
        <v/>
      </c>
      <c r="CG171" s="75" t="str">
        <f>IF(OR($CF171="",$F171=""),"",INDEX(#REF!,MATCH($F171,#REF!,0),MATCH(CF$4,#REF!,0)))</f>
        <v/>
      </c>
      <c r="CH171" s="180" t="str">
        <f t="shared" si="148"/>
        <v/>
      </c>
      <c r="CI171" s="75">
        <v>1</v>
      </c>
      <c r="CJ171" s="181" t="str">
        <f t="shared" si="154"/>
        <v/>
      </c>
      <c r="CK171" s="107" t="e">
        <f>IF(OR(L171="",TYPE(L171)&lt;&gt;1),"",IF(OR(BJ171="",INDEX(#REF!,MATCH('一覧（改訂後・学校空調は非表示）'!$N112,#REF!,0),MATCH('一覧（改訂後・学校空調は非表示）'!CK$4,#REF!,0))="",INDEX(#REF!,MATCH('一覧（改訂後・学校空調は非表示）'!$N112,#REF!,0),MATCH('一覧（改訂後・学校空調は非表示）'!CK$4,#REF!,0))+$I171&gt;=BJ171),"",IF(OR(BI171="事後保全対応で更新",BI171="事後保全のみ更新せず"),"",INDEX(#REF!,MATCH('一覧（改訂後・学校空調は非表示）'!$N112,#REF!,0),MATCH('一覧（改訂後・学校空調は非表示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155"/>
        <v>#REF!</v>
      </c>
      <c r="CN171" s="75">
        <v>1</v>
      </c>
      <c r="CO171" s="181" t="e">
        <f t="shared" si="156"/>
        <v>#REF!</v>
      </c>
      <c r="CP171" s="107" t="e">
        <f>IF(OR(L171="",TYPE(L171)&lt;&gt;1),"",IF(OR(BJ171="",INDEX(#REF!,MATCH('一覧（改訂後・学校空調は非表示）'!N112,#REF!,0),MATCH(CP$4,#REF!,0))="",INDEX(#REF!,MATCH('一覧（改訂後・学校空調は非表示）'!N112,#REF!,0),MATCH(CP$4,#REF!,0))+$I171&gt;=BJ171),"",IF(OR(BI171="事後保全対応で更新",BI171="事後保全のみ更新せず"),"",INDEX(#REF!,MATCH('一覧（改訂後・学校空調は非表示）'!$N112,#REF!,0),MATCH('一覧（改訂後・学校空調は非表示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149"/>
        <v>#REF!</v>
      </c>
      <c r="CS171" s="75">
        <v>1</v>
      </c>
      <c r="CT171" s="181" t="e">
        <f t="shared" si="182"/>
        <v>#REF!</v>
      </c>
      <c r="CU171" s="107" t="e">
        <f>IF(OR(L171="",TYPE(L171)&lt;&gt;1),"",IF(OR(BJ171="",,INDEX(#REF!,MATCH('一覧（改訂後・学校空調は非表示）'!$N112,#REF!,0),MATCH('一覧（改訂後・学校空調は非表示）'!CU$4,#REF!,0))="",INDEX(#REF!,MATCH('一覧（改訂後・学校空調は非表示）'!$N112,#REF!,0),MATCH('一覧（改訂後・学校空調は非表示）'!CU$4,#REF!,0))+I171&gt;=BJ171),"",IF(OR(BI171="事後保全対応で更新",BI171="事後保全のみ更新せず"),"",INDEX(#REF!,MATCH('一覧（改訂後・学校空調は非表示）'!$N112,#REF!,0),MATCH('一覧（改訂後・学校空調は非表示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157"/>
        <v>#REF!</v>
      </c>
      <c r="CX171" s="75">
        <v>1</v>
      </c>
      <c r="CY171" s="182" t="e">
        <f t="shared" si="158"/>
        <v>#REF!</v>
      </c>
      <c r="CZ171" s="109" t="str">
        <f t="shared" si="150"/>
        <v/>
      </c>
      <c r="DA171" s="76" t="str">
        <f t="shared" si="152"/>
        <v/>
      </c>
      <c r="DB171" s="82">
        <v>1</v>
      </c>
      <c r="DC171" s="183" t="str">
        <f t="shared" si="151"/>
        <v/>
      </c>
      <c r="DD171" s="85" t="str">
        <f>IF($CZ171="","",INDEX(#REF!,MATCH($F171,#REF!,0),MATCH(CZ$4,#REF!,0)))</f>
        <v/>
      </c>
      <c r="DE171" s="184" t="str">
        <f t="shared" si="159"/>
        <v/>
      </c>
      <c r="DF171" s="77">
        <v>3</v>
      </c>
      <c r="DG171" s="185" t="str">
        <f t="shared" si="160"/>
        <v/>
      </c>
      <c r="DH171" s="78" t="str">
        <f t="shared" si="161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162"/>
        <v/>
      </c>
      <c r="DK171" s="75">
        <v>1</v>
      </c>
      <c r="DL171" s="181" t="str">
        <f t="shared" si="163"/>
        <v/>
      </c>
      <c r="DM171" s="78" t="str">
        <f t="shared" si="164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165"/>
        <v/>
      </c>
      <c r="DP171" s="75">
        <v>1</v>
      </c>
      <c r="DQ171" s="181" t="str">
        <f t="shared" si="166"/>
        <v/>
      </c>
      <c r="DR171" s="78" t="str">
        <f t="shared" si="167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168"/>
        <v/>
      </c>
      <c r="DU171" s="75">
        <v>1</v>
      </c>
      <c r="DV171" s="154" t="str">
        <f t="shared" si="169"/>
        <v/>
      </c>
      <c r="DW171" s="508"/>
      <c r="DX171" s="824" t="s">
        <v>626</v>
      </c>
      <c r="DY171" s="808"/>
      <c r="DZ171" s="808"/>
      <c r="EA171" s="838"/>
      <c r="EB171" s="854"/>
      <c r="EC171" s="787"/>
      <c r="ED171" s="788"/>
      <c r="EE171" s="788"/>
      <c r="EF171" s="788"/>
      <c r="EG171" s="789"/>
      <c r="EH171" s="802"/>
      <c r="EI171" s="792"/>
      <c r="EJ171" s="792"/>
      <c r="EK171" s="792"/>
      <c r="EL171" s="790"/>
      <c r="EM171" s="791"/>
      <c r="EN171" s="788"/>
      <c r="EO171" s="788"/>
      <c r="EP171" s="792"/>
      <c r="EQ171" s="790"/>
      <c r="ER171" s="769" t="s">
        <v>627</v>
      </c>
      <c r="ES171" s="770" t="s">
        <v>627</v>
      </c>
      <c r="ET171" s="770" t="s">
        <v>627</v>
      </c>
      <c r="EU171" s="770" t="s">
        <v>627</v>
      </c>
      <c r="EV171" s="800" t="s">
        <v>627</v>
      </c>
      <c r="EW171" s="769" t="s">
        <v>627</v>
      </c>
      <c r="EX171" s="788"/>
      <c r="EY171" s="788"/>
      <c r="EZ171" s="788"/>
      <c r="FA171" s="789"/>
      <c r="FB171" s="787"/>
      <c r="FC171" s="788"/>
      <c r="FD171" s="788"/>
      <c r="FE171" s="788"/>
      <c r="FF171" s="789"/>
      <c r="FG171" s="867"/>
      <c r="FH171" s="788"/>
      <c r="FI171" s="788"/>
      <c r="FJ171" s="788"/>
      <c r="FK171" s="915"/>
      <c r="FL171" s="210"/>
      <c r="FM171" s="688"/>
      <c r="FN171" s="688"/>
      <c r="FO171" s="688">
        <v>1</v>
      </c>
      <c r="FP171" s="43"/>
      <c r="FQ171" s="43"/>
    </row>
    <row r="172" spans="1:173" s="13" customFormat="1" ht="22.5" customHeight="1" outlineLevel="1">
      <c r="A172" s="1033">
        <v>165</v>
      </c>
      <c r="B172" s="166"/>
      <c r="C172" s="494"/>
      <c r="D172" s="660" t="s">
        <v>374</v>
      </c>
      <c r="E172" s="991" t="s">
        <v>279</v>
      </c>
      <c r="F172" s="663" t="s">
        <v>358</v>
      </c>
      <c r="G172" s="167"/>
      <c r="H172" s="165"/>
      <c r="I172" s="662">
        <v>1980</v>
      </c>
      <c r="J172" s="167" t="str">
        <f t="shared" si="153"/>
        <v>昭55</v>
      </c>
      <c r="K172" s="665">
        <f t="shared" si="145"/>
        <v>40</v>
      </c>
      <c r="L172" s="998">
        <v>1668</v>
      </c>
      <c r="M172" s="693" t="s">
        <v>68</v>
      </c>
      <c r="N172" s="68"/>
      <c r="O172" s="168"/>
      <c r="P172" s="168"/>
      <c r="Q172" s="169"/>
      <c r="R172" s="461" t="e">
        <f t="shared" si="170"/>
        <v>#DIV/0!</v>
      </c>
      <c r="S172" s="461" t="e">
        <f t="shared" si="171"/>
        <v>#DIV/0!</v>
      </c>
      <c r="T172" s="462" t="e">
        <f t="shared" si="172"/>
        <v>#DIV/0!</v>
      </c>
      <c r="U172" s="68"/>
      <c r="V172" s="68"/>
      <c r="W172" s="68"/>
      <c r="X172" s="68"/>
      <c r="Y172" s="68"/>
      <c r="Z172" s="79" t="str">
        <f t="shared" si="173"/>
        <v>3: 1,000㎡以上</v>
      </c>
      <c r="AA172" s="69"/>
      <c r="AB172" s="69" t="str">
        <f t="shared" si="174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175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183"/>
        <v>35</v>
      </c>
      <c r="AZ172" s="68"/>
      <c r="BA172" s="68">
        <f t="shared" si="177"/>
        <v>35</v>
      </c>
      <c r="BB172" s="69" t="e">
        <f>#REF!/10</f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184"/>
        <v/>
      </c>
      <c r="BK172" s="663" t="s">
        <v>68</v>
      </c>
      <c r="BL172" s="663">
        <v>2</v>
      </c>
      <c r="BM172" s="441"/>
      <c r="BN172" s="441"/>
      <c r="BO172" s="663"/>
      <c r="BP172" s="663"/>
      <c r="BQ172" s="663"/>
      <c r="BR172" s="663"/>
      <c r="BS172" s="663"/>
      <c r="BT172" s="663"/>
      <c r="BU172" s="663"/>
      <c r="BV172" s="663"/>
      <c r="BW172" s="441"/>
      <c r="BX172" s="695"/>
      <c r="BY172" s="696"/>
      <c r="BZ172" s="499"/>
      <c r="CA172" s="192">
        <v>1</v>
      </c>
      <c r="CB172" s="177" t="str">
        <f>IF($F172="","",IFERROR(INDEX(#REF!,MATCH('一覧（改訂後・学校空調は非表示）'!$F113,#REF!,0),MATCH($CA$4,#REF!,0)),""))</f>
        <v/>
      </c>
      <c r="CC172" s="178" t="str">
        <f t="shared" si="181"/>
        <v/>
      </c>
      <c r="CD172" s="176" t="str">
        <f t="shared" si="146"/>
        <v/>
      </c>
      <c r="CE172" s="179"/>
      <c r="CF172" s="106" t="str">
        <f t="shared" si="147"/>
        <v/>
      </c>
      <c r="CG172" s="75" t="str">
        <f>IF(OR($CF172="",$F172=""),"",INDEX(#REF!,MATCH($F172,#REF!,0),MATCH(CF$4,#REF!,0)))</f>
        <v/>
      </c>
      <c r="CH172" s="180" t="str">
        <f t="shared" si="148"/>
        <v/>
      </c>
      <c r="CI172" s="75">
        <v>1</v>
      </c>
      <c r="CJ172" s="181" t="str">
        <f t="shared" si="154"/>
        <v/>
      </c>
      <c r="CK172" s="107" t="e">
        <f>IF(OR(L172="",TYPE(L172)&lt;&gt;1),"",IF(OR(BJ172="",INDEX(#REF!,MATCH('一覧（改訂後・学校空調は非表示）'!$N113,#REF!,0),MATCH('一覧（改訂後・学校空調は非表示）'!CK$4,#REF!,0))="",INDEX(#REF!,MATCH('一覧（改訂後・学校空調は非表示）'!$N113,#REF!,0),MATCH('一覧（改訂後・学校空調は非表示）'!CK$4,#REF!,0))+$I172&gt;=BJ172),"",IF(OR(BI172="事後保全対応で更新",BI172="事後保全のみ更新せず"),"",INDEX(#REF!,MATCH('一覧（改訂後・学校空調は非表示）'!$N113,#REF!,0),MATCH('一覧（改訂後・学校空調は非表示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155"/>
        <v>#REF!</v>
      </c>
      <c r="CN172" s="75">
        <v>1</v>
      </c>
      <c r="CO172" s="181" t="e">
        <f t="shared" si="156"/>
        <v>#REF!</v>
      </c>
      <c r="CP172" s="107" t="e">
        <f>IF(OR(L172="",TYPE(L172)&lt;&gt;1),"",IF(OR(BJ172="",INDEX(#REF!,MATCH('一覧（改訂後・学校空調は非表示）'!N113,#REF!,0),MATCH(CP$4,#REF!,0))="",INDEX(#REF!,MATCH('一覧（改訂後・学校空調は非表示）'!N113,#REF!,0),MATCH(CP$4,#REF!,0))+$I172&gt;=BJ172),"",IF(OR(BI172="事後保全対応で更新",BI172="事後保全のみ更新せず"),"",INDEX(#REF!,MATCH('一覧（改訂後・学校空調は非表示）'!$N113,#REF!,0),MATCH('一覧（改訂後・学校空調は非表示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149"/>
        <v>#REF!</v>
      </c>
      <c r="CS172" s="75">
        <v>1</v>
      </c>
      <c r="CT172" s="181" t="e">
        <f t="shared" si="182"/>
        <v>#REF!</v>
      </c>
      <c r="CU172" s="107" t="e">
        <f>IF(OR(L172="",TYPE(L172)&lt;&gt;1),"",IF(OR(BJ172="",,INDEX(#REF!,MATCH('一覧（改訂後・学校空調は非表示）'!$N113,#REF!,0),MATCH('一覧（改訂後・学校空調は非表示）'!CU$4,#REF!,0))="",INDEX(#REF!,MATCH('一覧（改訂後・学校空調は非表示）'!$N113,#REF!,0),MATCH('一覧（改訂後・学校空調は非表示）'!CU$4,#REF!,0))+I172&gt;=BJ172),"",IF(OR(BI172="事後保全対応で更新",BI172="事後保全のみ更新せず"),"",INDEX(#REF!,MATCH('一覧（改訂後・学校空調は非表示）'!$N113,#REF!,0),MATCH('一覧（改訂後・学校空調は非表示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157"/>
        <v>#REF!</v>
      </c>
      <c r="CX172" s="75">
        <v>1</v>
      </c>
      <c r="CY172" s="182" t="e">
        <f t="shared" si="158"/>
        <v>#REF!</v>
      </c>
      <c r="CZ172" s="109" t="str">
        <f t="shared" si="150"/>
        <v/>
      </c>
      <c r="DA172" s="76" t="str">
        <f t="shared" si="152"/>
        <v/>
      </c>
      <c r="DB172" s="82">
        <v>1</v>
      </c>
      <c r="DC172" s="183" t="str">
        <f t="shared" si="151"/>
        <v/>
      </c>
      <c r="DD172" s="85" t="str">
        <f>IF($CZ172="","",INDEX(#REF!,MATCH($F172,#REF!,0),MATCH(CZ$4,#REF!,0)))</f>
        <v/>
      </c>
      <c r="DE172" s="184" t="str">
        <f t="shared" si="159"/>
        <v/>
      </c>
      <c r="DF172" s="77">
        <v>3</v>
      </c>
      <c r="DG172" s="185" t="str">
        <f t="shared" si="160"/>
        <v/>
      </c>
      <c r="DH172" s="78" t="str">
        <f t="shared" si="161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162"/>
        <v/>
      </c>
      <c r="DK172" s="75">
        <v>1</v>
      </c>
      <c r="DL172" s="181" t="str">
        <f t="shared" si="163"/>
        <v/>
      </c>
      <c r="DM172" s="78" t="str">
        <f t="shared" si="164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165"/>
        <v/>
      </c>
      <c r="DP172" s="75">
        <v>1</v>
      </c>
      <c r="DQ172" s="181" t="str">
        <f t="shared" si="166"/>
        <v/>
      </c>
      <c r="DR172" s="78" t="str">
        <f t="shared" si="167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168"/>
        <v/>
      </c>
      <c r="DU172" s="75">
        <v>1</v>
      </c>
      <c r="DV172" s="154" t="str">
        <f t="shared" si="169"/>
        <v/>
      </c>
      <c r="DW172" s="508"/>
      <c r="DX172" s="824" t="s">
        <v>626</v>
      </c>
      <c r="DY172" s="808"/>
      <c r="DZ172" s="808"/>
      <c r="EA172" s="838"/>
      <c r="EB172" s="854"/>
      <c r="EC172" s="787"/>
      <c r="ED172" s="788"/>
      <c r="EE172" s="788"/>
      <c r="EF172" s="788"/>
      <c r="EG172" s="789"/>
      <c r="EH172" s="802"/>
      <c r="EI172" s="792"/>
      <c r="EJ172" s="792"/>
      <c r="EK172" s="792"/>
      <c r="EL172" s="790"/>
      <c r="EM172" s="791"/>
      <c r="EN172" s="788"/>
      <c r="EO172" s="788"/>
      <c r="EP172" s="792"/>
      <c r="EQ172" s="790"/>
      <c r="ER172" s="769" t="s">
        <v>627</v>
      </c>
      <c r="ES172" s="770" t="s">
        <v>627</v>
      </c>
      <c r="ET172" s="770" t="s">
        <v>627</v>
      </c>
      <c r="EU172" s="770" t="s">
        <v>627</v>
      </c>
      <c r="EV172" s="800" t="s">
        <v>627</v>
      </c>
      <c r="EW172" s="769" t="s">
        <v>627</v>
      </c>
      <c r="EX172" s="788"/>
      <c r="EY172" s="788"/>
      <c r="EZ172" s="788"/>
      <c r="FA172" s="789"/>
      <c r="FB172" s="787"/>
      <c r="FC172" s="788"/>
      <c r="FD172" s="788"/>
      <c r="FE172" s="788"/>
      <c r="FF172" s="789"/>
      <c r="FG172" s="867"/>
      <c r="FH172" s="788"/>
      <c r="FI172" s="788"/>
      <c r="FJ172" s="788"/>
      <c r="FK172" s="915"/>
      <c r="FL172" s="210"/>
      <c r="FM172" s="688"/>
      <c r="FN172" s="688"/>
      <c r="FO172" s="688">
        <v>1</v>
      </c>
      <c r="FP172" s="43"/>
      <c r="FQ172" s="43"/>
    </row>
    <row r="173" spans="1:173" s="13" customFormat="1" ht="22.5" customHeight="1" outlineLevel="1">
      <c r="A173" s="1028">
        <v>166</v>
      </c>
      <c r="B173" s="166"/>
      <c r="C173" s="494"/>
      <c r="D173" s="660" t="s">
        <v>374</v>
      </c>
      <c r="E173" s="991" t="s">
        <v>280</v>
      </c>
      <c r="F173" s="663" t="s">
        <v>358</v>
      </c>
      <c r="G173" s="167"/>
      <c r="H173" s="165"/>
      <c r="I173" s="662">
        <v>1980</v>
      </c>
      <c r="J173" s="167" t="str">
        <f t="shared" si="153"/>
        <v>昭55</v>
      </c>
      <c r="K173" s="665">
        <f t="shared" si="145"/>
        <v>40</v>
      </c>
      <c r="L173" s="998">
        <v>134</v>
      </c>
      <c r="M173" s="693" t="s">
        <v>70</v>
      </c>
      <c r="N173" s="68"/>
      <c r="O173" s="168"/>
      <c r="P173" s="168"/>
      <c r="Q173" s="169"/>
      <c r="R173" s="461" t="e">
        <f t="shared" si="170"/>
        <v>#DIV/0!</v>
      </c>
      <c r="S173" s="461" t="e">
        <f t="shared" si="171"/>
        <v>#DIV/0!</v>
      </c>
      <c r="T173" s="462" t="e">
        <f t="shared" si="172"/>
        <v>#DIV/0!</v>
      </c>
      <c r="U173" s="68"/>
      <c r="V173" s="68"/>
      <c r="W173" s="68"/>
      <c r="X173" s="68"/>
      <c r="Y173" s="68"/>
      <c r="Z173" s="79" t="str">
        <f t="shared" si="173"/>
        <v>6: 100㎡以上</v>
      </c>
      <c r="AA173" s="69"/>
      <c r="AB173" s="69" t="str">
        <f t="shared" si="174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175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183"/>
        <v>35</v>
      </c>
      <c r="AZ173" s="68"/>
      <c r="BA173" s="68">
        <f t="shared" si="177"/>
        <v>35</v>
      </c>
      <c r="BB173" s="69" t="e">
        <f>#REF!/10</f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184"/>
        <v/>
      </c>
      <c r="BK173" s="663" t="s">
        <v>70</v>
      </c>
      <c r="BL173" s="663">
        <v>1</v>
      </c>
      <c r="BM173" s="441"/>
      <c r="BN173" s="441"/>
      <c r="BO173" s="663"/>
      <c r="BP173" s="663"/>
      <c r="BQ173" s="663"/>
      <c r="BR173" s="663"/>
      <c r="BS173" s="663"/>
      <c r="BT173" s="663"/>
      <c r="BU173" s="663"/>
      <c r="BV173" s="663"/>
      <c r="BW173" s="441"/>
      <c r="BX173" s="695"/>
      <c r="BY173" s="696"/>
      <c r="BZ173" s="499"/>
      <c r="CA173" s="192">
        <v>1</v>
      </c>
      <c r="CB173" s="177" t="str">
        <f>IF($F173="","",IFERROR(INDEX(#REF!,MATCH('一覧（改訂後・学校空調は非表示）'!$F114,#REF!,0),MATCH($CA$4,#REF!,0)),""))</f>
        <v/>
      </c>
      <c r="CC173" s="178" t="str">
        <f t="shared" si="181"/>
        <v/>
      </c>
      <c r="CD173" s="176" t="str">
        <f t="shared" si="146"/>
        <v/>
      </c>
      <c r="CE173" s="179"/>
      <c r="CF173" s="106" t="str">
        <f t="shared" si="147"/>
        <v/>
      </c>
      <c r="CG173" s="75" t="str">
        <f>IF(OR($CF173="",$F173=""),"",INDEX(#REF!,MATCH($F173,#REF!,0),MATCH(CF$4,#REF!,0)))</f>
        <v/>
      </c>
      <c r="CH173" s="180" t="str">
        <f t="shared" si="148"/>
        <v/>
      </c>
      <c r="CI173" s="75">
        <v>1</v>
      </c>
      <c r="CJ173" s="181" t="str">
        <f t="shared" si="154"/>
        <v/>
      </c>
      <c r="CK173" s="107" t="e">
        <f>IF(OR(L173="",TYPE(L173)&lt;&gt;1),"",IF(OR(BJ173="",INDEX(#REF!,MATCH('一覧（改訂後・学校空調は非表示）'!$N114,#REF!,0),MATCH('一覧（改訂後・学校空調は非表示）'!CK$4,#REF!,0))="",INDEX(#REF!,MATCH('一覧（改訂後・学校空調は非表示）'!$N114,#REF!,0),MATCH('一覧（改訂後・学校空調は非表示）'!CK$4,#REF!,0))+$I173&gt;=BJ173),"",IF(OR(BI173="事後保全対応で更新",BI173="事後保全のみ更新せず"),"",INDEX(#REF!,MATCH('一覧（改訂後・学校空調は非表示）'!$N114,#REF!,0),MATCH('一覧（改訂後・学校空調は非表示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155"/>
        <v>#REF!</v>
      </c>
      <c r="CN173" s="75">
        <v>1</v>
      </c>
      <c r="CO173" s="181" t="e">
        <f t="shared" si="156"/>
        <v>#REF!</v>
      </c>
      <c r="CP173" s="107" t="e">
        <f>IF(OR(L173="",TYPE(L173)&lt;&gt;1),"",IF(OR(BJ173="",INDEX(#REF!,MATCH('一覧（改訂後・学校空調は非表示）'!N114,#REF!,0),MATCH(CP$4,#REF!,0))="",INDEX(#REF!,MATCH('一覧（改訂後・学校空調は非表示）'!N114,#REF!,0),MATCH(CP$4,#REF!,0))+$I173&gt;=BJ173),"",IF(OR(BI173="事後保全対応で更新",BI173="事後保全のみ更新せず"),"",INDEX(#REF!,MATCH('一覧（改訂後・学校空調は非表示）'!$N114,#REF!,0),MATCH('一覧（改訂後・学校空調は非表示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149"/>
        <v>#REF!</v>
      </c>
      <c r="CS173" s="75">
        <v>1</v>
      </c>
      <c r="CT173" s="181" t="e">
        <f t="shared" si="182"/>
        <v>#REF!</v>
      </c>
      <c r="CU173" s="107" t="e">
        <f>IF(OR(L173="",TYPE(L173)&lt;&gt;1),"",IF(OR(BJ173="",,INDEX(#REF!,MATCH('一覧（改訂後・学校空調は非表示）'!$N114,#REF!,0),MATCH('一覧（改訂後・学校空調は非表示）'!CU$4,#REF!,0))="",INDEX(#REF!,MATCH('一覧（改訂後・学校空調は非表示）'!$N114,#REF!,0),MATCH('一覧（改訂後・学校空調は非表示）'!CU$4,#REF!,0))+I173&gt;=BJ173),"",IF(OR(BI173="事後保全対応で更新",BI173="事後保全のみ更新せず"),"",INDEX(#REF!,MATCH('一覧（改訂後・学校空調は非表示）'!$N114,#REF!,0),MATCH('一覧（改訂後・学校空調は非表示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157"/>
        <v>#REF!</v>
      </c>
      <c r="CX173" s="75">
        <v>1</v>
      </c>
      <c r="CY173" s="182" t="e">
        <f t="shared" si="158"/>
        <v>#REF!</v>
      </c>
      <c r="CZ173" s="109" t="str">
        <f t="shared" si="150"/>
        <v/>
      </c>
      <c r="DA173" s="76" t="str">
        <f t="shared" si="152"/>
        <v/>
      </c>
      <c r="DB173" s="82">
        <v>1</v>
      </c>
      <c r="DC173" s="183" t="str">
        <f t="shared" si="151"/>
        <v/>
      </c>
      <c r="DD173" s="85" t="str">
        <f>IF($CZ173="","",INDEX(#REF!,MATCH($F173,#REF!,0),MATCH(CZ$4,#REF!,0)))</f>
        <v/>
      </c>
      <c r="DE173" s="184" t="str">
        <f t="shared" si="159"/>
        <v/>
      </c>
      <c r="DF173" s="77">
        <v>3</v>
      </c>
      <c r="DG173" s="185" t="str">
        <f t="shared" si="160"/>
        <v/>
      </c>
      <c r="DH173" s="78" t="str">
        <f t="shared" si="161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162"/>
        <v/>
      </c>
      <c r="DK173" s="75">
        <v>1</v>
      </c>
      <c r="DL173" s="181" t="str">
        <f t="shared" si="163"/>
        <v/>
      </c>
      <c r="DM173" s="78" t="str">
        <f t="shared" si="164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165"/>
        <v/>
      </c>
      <c r="DP173" s="75">
        <v>1</v>
      </c>
      <c r="DQ173" s="181" t="str">
        <f t="shared" si="166"/>
        <v/>
      </c>
      <c r="DR173" s="78" t="str">
        <f t="shared" si="167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168"/>
        <v/>
      </c>
      <c r="DU173" s="75">
        <v>1</v>
      </c>
      <c r="DV173" s="154" t="str">
        <f t="shared" si="169"/>
        <v/>
      </c>
      <c r="DW173" s="508"/>
      <c r="DX173" s="820" t="s">
        <v>626</v>
      </c>
      <c r="DY173" s="808"/>
      <c r="DZ173" s="808"/>
      <c r="EA173" s="838"/>
      <c r="EB173" s="854"/>
      <c r="EC173" s="787"/>
      <c r="ED173" s="788"/>
      <c r="EE173" s="788"/>
      <c r="EF173" s="788"/>
      <c r="EG173" s="789"/>
      <c r="EH173" s="802"/>
      <c r="EI173" s="792"/>
      <c r="EJ173" s="792"/>
      <c r="EK173" s="792"/>
      <c r="EL173" s="790"/>
      <c r="EM173" s="791"/>
      <c r="EN173" s="788"/>
      <c r="EO173" s="788"/>
      <c r="EP173" s="792"/>
      <c r="EQ173" s="790"/>
      <c r="ER173" s="769" t="s">
        <v>627</v>
      </c>
      <c r="ES173" s="770" t="s">
        <v>627</v>
      </c>
      <c r="ET173" s="770" t="s">
        <v>627</v>
      </c>
      <c r="EU173" s="770" t="s">
        <v>627</v>
      </c>
      <c r="EV173" s="800" t="s">
        <v>627</v>
      </c>
      <c r="EW173" s="769" t="s">
        <v>627</v>
      </c>
      <c r="EX173" s="788"/>
      <c r="EY173" s="788"/>
      <c r="EZ173" s="788"/>
      <c r="FA173" s="789"/>
      <c r="FB173" s="787"/>
      <c r="FC173" s="867"/>
      <c r="FD173" s="788"/>
      <c r="FE173" s="788"/>
      <c r="FF173" s="789"/>
      <c r="FG173" s="867"/>
      <c r="FH173" s="788"/>
      <c r="FI173" s="788"/>
      <c r="FJ173" s="788"/>
      <c r="FK173" s="915"/>
      <c r="FL173" s="210"/>
      <c r="FM173" s="688"/>
      <c r="FN173" s="688"/>
      <c r="FO173" s="688">
        <v>1</v>
      </c>
      <c r="FP173" s="43"/>
      <c r="FQ173" s="43"/>
    </row>
    <row r="174" spans="1:173" s="13" customFormat="1" ht="22.5" customHeight="1" outlineLevel="1">
      <c r="A174" s="1028">
        <v>167</v>
      </c>
      <c r="B174" s="166"/>
      <c r="C174" s="494"/>
      <c r="D174" s="660" t="s">
        <v>374</v>
      </c>
      <c r="E174" s="991" t="s">
        <v>281</v>
      </c>
      <c r="F174" s="663" t="s">
        <v>358</v>
      </c>
      <c r="G174" s="167"/>
      <c r="H174" s="165"/>
      <c r="I174" s="662">
        <v>1988</v>
      </c>
      <c r="J174" s="167" t="str">
        <f t="shared" si="153"/>
        <v>昭63</v>
      </c>
      <c r="K174" s="665">
        <f t="shared" si="145"/>
        <v>32</v>
      </c>
      <c r="L174" s="998">
        <v>985</v>
      </c>
      <c r="M174" s="693" t="s">
        <v>70</v>
      </c>
      <c r="N174" s="68"/>
      <c r="O174" s="168"/>
      <c r="P174" s="168"/>
      <c r="Q174" s="169"/>
      <c r="R174" s="461" t="e">
        <f t="shared" si="170"/>
        <v>#DIV/0!</v>
      </c>
      <c r="S174" s="461" t="e">
        <f t="shared" si="171"/>
        <v>#DIV/0!</v>
      </c>
      <c r="T174" s="462" t="e">
        <f t="shared" si="172"/>
        <v>#DIV/0!</v>
      </c>
      <c r="U174" s="68"/>
      <c r="V174" s="68"/>
      <c r="W174" s="68"/>
      <c r="X174" s="68"/>
      <c r="Y174" s="68"/>
      <c r="Z174" s="79" t="str">
        <f t="shared" si="173"/>
        <v>4: 500㎡以上</v>
      </c>
      <c r="AA174" s="69"/>
      <c r="AB174" s="69" t="str">
        <f t="shared" si="174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175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183"/>
        <v>27</v>
      </c>
      <c r="AZ174" s="68"/>
      <c r="BA174" s="68">
        <f t="shared" si="177"/>
        <v>27</v>
      </c>
      <c r="BB174" s="69" t="e">
        <f>#REF!/10</f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184"/>
        <v/>
      </c>
      <c r="BK174" s="663" t="s">
        <v>70</v>
      </c>
      <c r="BL174" s="661">
        <v>1</v>
      </c>
      <c r="BM174" s="441"/>
      <c r="BN174" s="441"/>
      <c r="BO174" s="663"/>
      <c r="BP174" s="663"/>
      <c r="BQ174" s="663"/>
      <c r="BR174" s="663"/>
      <c r="BS174" s="663"/>
      <c r="BT174" s="663"/>
      <c r="BU174" s="663"/>
      <c r="BV174" s="663"/>
      <c r="BW174" s="441"/>
      <c r="BX174" s="695"/>
      <c r="BY174" s="696"/>
      <c r="BZ174" s="499"/>
      <c r="CA174" s="192">
        <v>1</v>
      </c>
      <c r="CB174" s="177" t="str">
        <f>IF($F174="","",IFERROR(INDEX(#REF!,MATCH('一覧（改訂後・学校空調は非表示）'!$F115,#REF!,0),MATCH($CA$4,#REF!,0)),""))</f>
        <v/>
      </c>
      <c r="CC174" s="178" t="str">
        <f t="shared" si="181"/>
        <v/>
      </c>
      <c r="CD174" s="176" t="str">
        <f t="shared" si="146"/>
        <v/>
      </c>
      <c r="CE174" s="179"/>
      <c r="CF174" s="106" t="str">
        <f t="shared" si="147"/>
        <v/>
      </c>
      <c r="CG174" s="75" t="str">
        <f>IF(OR($CF174="",$F174=""),"",INDEX(#REF!,MATCH($F174,#REF!,0),MATCH(CF$4,#REF!,0)))</f>
        <v/>
      </c>
      <c r="CH174" s="180" t="str">
        <f t="shared" si="148"/>
        <v/>
      </c>
      <c r="CI174" s="75">
        <v>1</v>
      </c>
      <c r="CJ174" s="181" t="str">
        <f t="shared" si="154"/>
        <v/>
      </c>
      <c r="CK174" s="107" t="e">
        <f>IF(OR(L174="",TYPE(L174)&lt;&gt;1),"",IF(OR(BJ174="",INDEX(#REF!,MATCH('一覧（改訂後・学校空調は非表示）'!$N115,#REF!,0),MATCH('一覧（改訂後・学校空調は非表示）'!CK$4,#REF!,0))="",INDEX(#REF!,MATCH('一覧（改訂後・学校空調は非表示）'!$N115,#REF!,0),MATCH('一覧（改訂後・学校空調は非表示）'!CK$4,#REF!,0))+$I174&gt;=BJ174),"",IF(OR(BI174="事後保全対応で更新",BI174="事後保全のみ更新せず"),"",INDEX(#REF!,MATCH('一覧（改訂後・学校空調は非表示）'!$N115,#REF!,0),MATCH('一覧（改訂後・学校空調は非表示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155"/>
        <v>#REF!</v>
      </c>
      <c r="CN174" s="75">
        <v>1</v>
      </c>
      <c r="CO174" s="181" t="e">
        <f t="shared" si="156"/>
        <v>#REF!</v>
      </c>
      <c r="CP174" s="107" t="e">
        <f>IF(OR(L174="",TYPE(L174)&lt;&gt;1),"",IF(OR(BJ174="",INDEX(#REF!,MATCH('一覧（改訂後・学校空調は非表示）'!N115,#REF!,0),MATCH(CP$4,#REF!,0))="",INDEX(#REF!,MATCH('一覧（改訂後・学校空調は非表示）'!N115,#REF!,0),MATCH(CP$4,#REF!,0))+$I174&gt;=BJ174),"",IF(OR(BI174="事後保全対応で更新",BI174="事後保全のみ更新せず"),"",INDEX(#REF!,MATCH('一覧（改訂後・学校空調は非表示）'!$N115,#REF!,0),MATCH('一覧（改訂後・学校空調は非表示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149"/>
        <v>#REF!</v>
      </c>
      <c r="CS174" s="75">
        <v>1</v>
      </c>
      <c r="CT174" s="181" t="e">
        <f t="shared" si="182"/>
        <v>#REF!</v>
      </c>
      <c r="CU174" s="107" t="e">
        <f>IF(OR(L174="",TYPE(L174)&lt;&gt;1),"",IF(OR(BJ174="",,INDEX(#REF!,MATCH('一覧（改訂後・学校空調は非表示）'!$N115,#REF!,0),MATCH('一覧（改訂後・学校空調は非表示）'!CU$4,#REF!,0))="",INDEX(#REF!,MATCH('一覧（改訂後・学校空調は非表示）'!$N115,#REF!,0),MATCH('一覧（改訂後・学校空調は非表示）'!CU$4,#REF!,0))+I174&gt;=BJ174),"",IF(OR(BI174="事後保全対応で更新",BI174="事後保全のみ更新せず"),"",INDEX(#REF!,MATCH('一覧（改訂後・学校空調は非表示）'!$N115,#REF!,0),MATCH('一覧（改訂後・学校空調は非表示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157"/>
        <v>#REF!</v>
      </c>
      <c r="CX174" s="75">
        <v>1</v>
      </c>
      <c r="CY174" s="182" t="e">
        <f t="shared" si="158"/>
        <v>#REF!</v>
      </c>
      <c r="CZ174" s="109" t="str">
        <f t="shared" si="150"/>
        <v/>
      </c>
      <c r="DA174" s="76" t="str">
        <f t="shared" si="152"/>
        <v/>
      </c>
      <c r="DB174" s="82">
        <v>1</v>
      </c>
      <c r="DC174" s="183" t="str">
        <f t="shared" si="151"/>
        <v/>
      </c>
      <c r="DD174" s="85" t="str">
        <f>IF($CZ174="","",INDEX(#REF!,MATCH($F174,#REF!,0),MATCH(CZ$4,#REF!,0)))</f>
        <v/>
      </c>
      <c r="DE174" s="184" t="str">
        <f t="shared" si="159"/>
        <v/>
      </c>
      <c r="DF174" s="77">
        <v>3</v>
      </c>
      <c r="DG174" s="185" t="str">
        <f t="shared" si="160"/>
        <v/>
      </c>
      <c r="DH174" s="78" t="str">
        <f t="shared" si="161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162"/>
        <v/>
      </c>
      <c r="DK174" s="75">
        <v>1</v>
      </c>
      <c r="DL174" s="181" t="str">
        <f t="shared" si="163"/>
        <v/>
      </c>
      <c r="DM174" s="78" t="str">
        <f t="shared" si="164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165"/>
        <v/>
      </c>
      <c r="DP174" s="75">
        <v>1</v>
      </c>
      <c r="DQ174" s="181" t="str">
        <f t="shared" si="166"/>
        <v/>
      </c>
      <c r="DR174" s="78" t="str">
        <f t="shared" si="167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168"/>
        <v/>
      </c>
      <c r="DU174" s="75">
        <v>1</v>
      </c>
      <c r="DV174" s="154" t="str">
        <f t="shared" si="169"/>
        <v/>
      </c>
      <c r="DW174" s="508"/>
      <c r="DX174" s="824" t="s">
        <v>626</v>
      </c>
      <c r="DY174" s="808"/>
      <c r="DZ174" s="808"/>
      <c r="EA174" s="808"/>
      <c r="EB174" s="854"/>
      <c r="EC174" s="787"/>
      <c r="ED174" s="788"/>
      <c r="EE174" s="788"/>
      <c r="EF174" s="788"/>
      <c r="EG174" s="789"/>
      <c r="EH174" s="787"/>
      <c r="EI174" s="767" t="s">
        <v>623</v>
      </c>
      <c r="EJ174" s="767" t="s">
        <v>623</v>
      </c>
      <c r="EK174" s="792"/>
      <c r="EL174" s="789"/>
      <c r="EM174" s="787"/>
      <c r="EN174" s="788"/>
      <c r="EO174" s="792"/>
      <c r="EP174" s="749"/>
      <c r="EQ174" s="751"/>
      <c r="ER174" s="791"/>
      <c r="ES174" s="788"/>
      <c r="ET174" s="788"/>
      <c r="EU174" s="788"/>
      <c r="EV174" s="789"/>
      <c r="EW174" s="787"/>
      <c r="EX174" s="788"/>
      <c r="EY174" s="788"/>
      <c r="EZ174" s="788"/>
      <c r="FA174" s="789"/>
      <c r="FB174" s="765"/>
      <c r="FC174" s="897" t="s">
        <v>625</v>
      </c>
      <c r="FD174" s="810" t="s">
        <v>625</v>
      </c>
      <c r="FE174" s="792"/>
      <c r="FF174" s="790"/>
      <c r="FG174" s="867"/>
      <c r="FH174" s="835"/>
      <c r="FI174" s="835"/>
      <c r="FJ174" s="835"/>
      <c r="FK174" s="992"/>
      <c r="FL174" s="210"/>
      <c r="FM174" s="688"/>
      <c r="FN174" s="688"/>
      <c r="FO174" s="688">
        <v>1</v>
      </c>
      <c r="FP174" s="43"/>
      <c r="FQ174" s="43"/>
    </row>
    <row r="175" spans="1:173" s="13" customFormat="1" ht="22.5" customHeight="1" outlineLevel="1">
      <c r="A175" s="1028">
        <v>168</v>
      </c>
      <c r="B175" s="166"/>
      <c r="C175" s="494"/>
      <c r="D175" s="666" t="s">
        <v>523</v>
      </c>
      <c r="E175" s="1003" t="s">
        <v>582</v>
      </c>
      <c r="F175" s="661" t="s">
        <v>358</v>
      </c>
      <c r="G175" s="167"/>
      <c r="H175" s="165"/>
      <c r="I175" s="665">
        <v>2014</v>
      </c>
      <c r="J175" s="167" t="str">
        <f t="shared" si="153"/>
        <v>平26</v>
      </c>
      <c r="K175" s="665">
        <f t="shared" si="145"/>
        <v>6</v>
      </c>
      <c r="L175" s="995">
        <v>425</v>
      </c>
      <c r="M175" s="694" t="s">
        <v>70</v>
      </c>
      <c r="N175" s="68"/>
      <c r="O175" s="168"/>
      <c r="P175" s="168"/>
      <c r="Q175" s="169"/>
      <c r="R175" s="461" t="e">
        <f t="shared" si="170"/>
        <v>#DIV/0!</v>
      </c>
      <c r="S175" s="461" t="e">
        <f t="shared" si="171"/>
        <v>#DIV/0!</v>
      </c>
      <c r="T175" s="462" t="e">
        <f t="shared" si="172"/>
        <v>#DIV/0!</v>
      </c>
      <c r="U175" s="68"/>
      <c r="V175" s="68"/>
      <c r="W175" s="68"/>
      <c r="X175" s="68"/>
      <c r="Y175" s="68"/>
      <c r="Z175" s="79" t="str">
        <f t="shared" si="173"/>
        <v>5: 200㎡以上</v>
      </c>
      <c r="AA175" s="69"/>
      <c r="AB175" s="69" t="str">
        <f t="shared" si="174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175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183"/>
        <v>1</v>
      </c>
      <c r="AZ175" s="68"/>
      <c r="BA175" s="68">
        <f t="shared" si="177"/>
        <v>1</v>
      </c>
      <c r="BB175" s="69" t="e">
        <f>#REF!/10</f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184"/>
        <v/>
      </c>
      <c r="BK175" s="661" t="s">
        <v>70</v>
      </c>
      <c r="BL175" s="1022">
        <v>1</v>
      </c>
      <c r="BM175" s="441"/>
      <c r="BN175" s="441"/>
      <c r="BO175" s="663"/>
      <c r="BP175" s="663"/>
      <c r="BQ175" s="663"/>
      <c r="BR175" s="663"/>
      <c r="BS175" s="663"/>
      <c r="BT175" s="663"/>
      <c r="BU175" s="663"/>
      <c r="BV175" s="663"/>
      <c r="BW175" s="441"/>
      <c r="BX175" s="695"/>
      <c r="BY175" s="696"/>
      <c r="BZ175" s="499"/>
      <c r="CA175" s="192">
        <v>1</v>
      </c>
      <c r="CB175" s="177" t="str">
        <f>IF($F175="","",IFERROR(INDEX(#REF!,MATCH('一覧（改訂後・学校空調は非表示）'!$F116,#REF!,0),MATCH($CA$4,#REF!,0)),""))</f>
        <v/>
      </c>
      <c r="CC175" s="178" t="str">
        <f t="shared" si="181"/>
        <v/>
      </c>
      <c r="CD175" s="176" t="str">
        <f t="shared" si="146"/>
        <v/>
      </c>
      <c r="CE175" s="179"/>
      <c r="CF175" s="106" t="str">
        <f t="shared" si="147"/>
        <v/>
      </c>
      <c r="CG175" s="75" t="str">
        <f>IF(OR($CF175="",$F175=""),"",INDEX(#REF!,MATCH($F175,#REF!,0),MATCH(CF$4,#REF!,0)))</f>
        <v/>
      </c>
      <c r="CH175" s="180" t="str">
        <f t="shared" si="148"/>
        <v/>
      </c>
      <c r="CI175" s="75">
        <v>1</v>
      </c>
      <c r="CJ175" s="181" t="str">
        <f t="shared" si="154"/>
        <v/>
      </c>
      <c r="CK175" s="107" t="e">
        <f>IF(OR(L175="",TYPE(L175)&lt;&gt;1),"",IF(OR(BJ175="",INDEX(#REF!,MATCH('一覧（改訂後・学校空調は非表示）'!$N116,#REF!,0),MATCH('一覧（改訂後・学校空調は非表示）'!CK$4,#REF!,0))="",INDEX(#REF!,MATCH('一覧（改訂後・学校空調は非表示）'!$N116,#REF!,0),MATCH('一覧（改訂後・学校空調は非表示）'!CK$4,#REF!,0))+$I175&gt;=BJ175),"",IF(OR(BI175="事後保全対応で更新",BI175="事後保全のみ更新せず"),"",INDEX(#REF!,MATCH('一覧（改訂後・学校空調は非表示）'!$N116,#REF!,0),MATCH('一覧（改訂後・学校空調は非表示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155"/>
        <v>#REF!</v>
      </c>
      <c r="CN175" s="75">
        <v>1</v>
      </c>
      <c r="CO175" s="181" t="e">
        <f t="shared" si="156"/>
        <v>#REF!</v>
      </c>
      <c r="CP175" s="107" t="e">
        <f>IF(OR(L175="",TYPE(L175)&lt;&gt;1),"",IF(OR(BJ175="",INDEX(#REF!,MATCH('一覧（改訂後・学校空調は非表示）'!N116,#REF!,0),MATCH(CP$4,#REF!,0))="",INDEX(#REF!,MATCH('一覧（改訂後・学校空調は非表示）'!N116,#REF!,0),MATCH(CP$4,#REF!,0))+$I175&gt;=BJ175),"",IF(OR(BI175="事後保全対応で更新",BI175="事後保全のみ更新せず"),"",INDEX(#REF!,MATCH('一覧（改訂後・学校空調は非表示）'!$N116,#REF!,0),MATCH('一覧（改訂後・学校空調は非表示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149"/>
        <v>#REF!</v>
      </c>
      <c r="CS175" s="75">
        <v>1</v>
      </c>
      <c r="CT175" s="181" t="e">
        <f t="shared" si="182"/>
        <v>#REF!</v>
      </c>
      <c r="CU175" s="107" t="e">
        <f>IF(OR(L175="",TYPE(L175)&lt;&gt;1),"",IF(OR(BJ175="",,INDEX(#REF!,MATCH('一覧（改訂後・学校空調は非表示）'!$N116,#REF!,0),MATCH('一覧（改訂後・学校空調は非表示）'!CU$4,#REF!,0))="",INDEX(#REF!,MATCH('一覧（改訂後・学校空調は非表示）'!$N116,#REF!,0),MATCH('一覧（改訂後・学校空調は非表示）'!CU$4,#REF!,0))+I175&gt;=BJ175),"",IF(OR(BI175="事後保全対応で更新",BI175="事後保全のみ更新せず"),"",INDEX(#REF!,MATCH('一覧（改訂後・学校空調は非表示）'!$N116,#REF!,0),MATCH('一覧（改訂後・学校空調は非表示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157"/>
        <v>#REF!</v>
      </c>
      <c r="CX175" s="75">
        <v>1</v>
      </c>
      <c r="CY175" s="182" t="e">
        <f t="shared" si="158"/>
        <v>#REF!</v>
      </c>
      <c r="CZ175" s="109" t="str">
        <f t="shared" si="150"/>
        <v/>
      </c>
      <c r="DA175" s="76" t="str">
        <f t="shared" si="152"/>
        <v/>
      </c>
      <c r="DB175" s="82">
        <v>1</v>
      </c>
      <c r="DC175" s="183" t="str">
        <f t="shared" si="151"/>
        <v/>
      </c>
      <c r="DD175" s="85" t="str">
        <f>IF($CZ175="","",INDEX(#REF!,MATCH($F175,#REF!,0),MATCH(CZ$4,#REF!,0)))</f>
        <v/>
      </c>
      <c r="DE175" s="184" t="str">
        <f t="shared" si="159"/>
        <v/>
      </c>
      <c r="DF175" s="77">
        <v>3</v>
      </c>
      <c r="DG175" s="185" t="str">
        <f t="shared" si="160"/>
        <v/>
      </c>
      <c r="DH175" s="78" t="str">
        <f t="shared" si="161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162"/>
        <v/>
      </c>
      <c r="DK175" s="75">
        <v>1</v>
      </c>
      <c r="DL175" s="181" t="str">
        <f t="shared" si="163"/>
        <v/>
      </c>
      <c r="DM175" s="78" t="str">
        <f t="shared" si="164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165"/>
        <v/>
      </c>
      <c r="DP175" s="75">
        <v>1</v>
      </c>
      <c r="DQ175" s="181" t="str">
        <f t="shared" si="166"/>
        <v/>
      </c>
      <c r="DR175" s="78" t="str">
        <f t="shared" si="167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168"/>
        <v/>
      </c>
      <c r="DU175" s="75">
        <v>1</v>
      </c>
      <c r="DV175" s="154" t="str">
        <f t="shared" si="169"/>
        <v/>
      </c>
      <c r="DW175" s="508"/>
      <c r="DX175" s="812"/>
      <c r="DY175" s="808"/>
      <c r="DZ175" s="808"/>
      <c r="EA175" s="808"/>
      <c r="EB175" s="849"/>
      <c r="EC175" s="759"/>
      <c r="ED175" s="785"/>
      <c r="EE175" s="785"/>
      <c r="EF175" s="785"/>
      <c r="EG175" s="786"/>
      <c r="EH175" s="759"/>
      <c r="EI175" s="785"/>
      <c r="EJ175" s="785"/>
      <c r="EK175" s="785"/>
      <c r="EL175" s="786"/>
      <c r="EM175" s="759"/>
      <c r="EN175" s="785"/>
      <c r="EO175" s="757" t="s">
        <v>626</v>
      </c>
      <c r="EP175" s="757" t="s">
        <v>626</v>
      </c>
      <c r="EQ175" s="786"/>
      <c r="ER175" s="759"/>
      <c r="ES175" s="785"/>
      <c r="ET175" s="785"/>
      <c r="EU175" s="785"/>
      <c r="EV175" s="786"/>
      <c r="EW175" s="759"/>
      <c r="EX175" s="785"/>
      <c r="EY175" s="792"/>
      <c r="EZ175" s="792"/>
      <c r="FA175" s="786"/>
      <c r="FB175" s="765"/>
      <c r="FC175" s="779"/>
      <c r="FD175" s="785"/>
      <c r="FE175" s="785"/>
      <c r="FF175" s="786"/>
      <c r="FG175" s="862"/>
      <c r="FH175" s="760"/>
      <c r="FI175" s="767" t="s">
        <v>623</v>
      </c>
      <c r="FJ175" s="767" t="s">
        <v>623</v>
      </c>
      <c r="FK175" s="911"/>
      <c r="FL175" s="210"/>
      <c r="FM175" s="688"/>
      <c r="FN175" s="688"/>
      <c r="FO175" s="688">
        <v>1</v>
      </c>
      <c r="FP175" s="43"/>
      <c r="FQ175" s="43"/>
    </row>
    <row r="176" spans="1:173" s="13" customFormat="1" ht="22.5" customHeight="1" outlineLevel="1">
      <c r="A176" s="1028">
        <v>169</v>
      </c>
      <c r="B176" s="166"/>
      <c r="C176" s="494"/>
      <c r="D176" s="660" t="s">
        <v>374</v>
      </c>
      <c r="E176" s="991" t="s">
        <v>282</v>
      </c>
      <c r="F176" s="663" t="s">
        <v>358</v>
      </c>
      <c r="G176" s="167"/>
      <c r="H176" s="165"/>
      <c r="I176" s="662">
        <v>1969</v>
      </c>
      <c r="J176" s="167" t="str">
        <f t="shared" si="153"/>
        <v>昭44</v>
      </c>
      <c r="K176" s="665">
        <f t="shared" si="145"/>
        <v>51</v>
      </c>
      <c r="L176" s="998">
        <v>25</v>
      </c>
      <c r="M176" s="693" t="s">
        <v>70</v>
      </c>
      <c r="N176" s="68"/>
      <c r="O176" s="168"/>
      <c r="P176" s="168"/>
      <c r="Q176" s="169"/>
      <c r="R176" s="461" t="e">
        <f t="shared" si="170"/>
        <v>#DIV/0!</v>
      </c>
      <c r="S176" s="461" t="e">
        <f t="shared" si="171"/>
        <v>#DIV/0!</v>
      </c>
      <c r="T176" s="462" t="e">
        <f t="shared" si="172"/>
        <v>#DIV/0!</v>
      </c>
      <c r="U176" s="68"/>
      <c r="V176" s="68"/>
      <c r="W176" s="68"/>
      <c r="X176" s="68"/>
      <c r="Y176" s="68"/>
      <c r="Z176" s="79" t="str">
        <f t="shared" si="173"/>
        <v>7: 100㎡未満</v>
      </c>
      <c r="AA176" s="69"/>
      <c r="AB176" s="69" t="str">
        <f t="shared" si="174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175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183"/>
        <v>46</v>
      </c>
      <c r="AZ176" s="68"/>
      <c r="BA176" s="68">
        <f t="shared" si="177"/>
        <v>46</v>
      </c>
      <c r="BB176" s="69" t="e">
        <f>#REF!/10</f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184"/>
        <v/>
      </c>
      <c r="BK176" s="663" t="s">
        <v>70</v>
      </c>
      <c r="BL176" s="663">
        <v>1</v>
      </c>
      <c r="BM176" s="441"/>
      <c r="BN176" s="441"/>
      <c r="BO176" s="663"/>
      <c r="BP176" s="663"/>
      <c r="BQ176" s="663"/>
      <c r="BR176" s="663"/>
      <c r="BS176" s="663"/>
      <c r="BT176" s="663"/>
      <c r="BU176" s="663"/>
      <c r="BV176" s="663"/>
      <c r="BW176" s="441"/>
      <c r="BX176" s="695"/>
      <c r="BY176" s="696"/>
      <c r="BZ176" s="499"/>
      <c r="CA176" s="192">
        <v>1</v>
      </c>
      <c r="CB176" s="177" t="str">
        <f>IF($F176="","",IFERROR(INDEX(#REF!,MATCH('一覧（改訂後・学校空調は非表示）'!$F117,#REF!,0),MATCH($CA$4,#REF!,0)),""))</f>
        <v/>
      </c>
      <c r="CC176" s="178" t="str">
        <f t="shared" si="181"/>
        <v/>
      </c>
      <c r="CD176" s="176" t="str">
        <f t="shared" si="146"/>
        <v/>
      </c>
      <c r="CE176" s="179"/>
      <c r="CF176" s="106" t="str">
        <f t="shared" si="147"/>
        <v/>
      </c>
      <c r="CG176" s="75" t="str">
        <f>IF(OR($CF176="",$F176=""),"",INDEX(#REF!,MATCH($F176,#REF!,0),MATCH(CF$4,#REF!,0)))</f>
        <v/>
      </c>
      <c r="CH176" s="180" t="str">
        <f t="shared" si="148"/>
        <v/>
      </c>
      <c r="CI176" s="75">
        <v>1</v>
      </c>
      <c r="CJ176" s="181" t="str">
        <f t="shared" si="154"/>
        <v/>
      </c>
      <c r="CK176" s="107" t="e">
        <f>IF(OR(L176="",TYPE(L176)&lt;&gt;1),"",IF(OR(BJ176="",INDEX(#REF!,MATCH('一覧（改訂後・学校空調は非表示）'!$N117,#REF!,0),MATCH('一覧（改訂後・学校空調は非表示）'!CK$4,#REF!,0))="",INDEX(#REF!,MATCH('一覧（改訂後・学校空調は非表示）'!$N117,#REF!,0),MATCH('一覧（改訂後・学校空調は非表示）'!CK$4,#REF!,0))+$I176&gt;=BJ176),"",IF(OR(BI176="事後保全対応で更新",BI176="事後保全のみ更新せず"),"",INDEX(#REF!,MATCH('一覧（改訂後・学校空調は非表示）'!$N117,#REF!,0),MATCH('一覧（改訂後・学校空調は非表示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155"/>
        <v>#REF!</v>
      </c>
      <c r="CN176" s="75">
        <v>1</v>
      </c>
      <c r="CO176" s="181" t="e">
        <f t="shared" si="156"/>
        <v>#REF!</v>
      </c>
      <c r="CP176" s="107" t="e">
        <f>IF(OR(L176="",TYPE(L176)&lt;&gt;1),"",IF(OR(BJ176="",INDEX(#REF!,MATCH('一覧（改訂後・学校空調は非表示）'!N117,#REF!,0),MATCH(CP$4,#REF!,0))="",INDEX(#REF!,MATCH('一覧（改訂後・学校空調は非表示）'!N117,#REF!,0),MATCH(CP$4,#REF!,0))+$I176&gt;=BJ176),"",IF(OR(BI176="事後保全対応で更新",BI176="事後保全のみ更新せず"),"",INDEX(#REF!,MATCH('一覧（改訂後・学校空調は非表示）'!$N117,#REF!,0),MATCH('一覧（改訂後・学校空調は非表示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149"/>
        <v>#REF!</v>
      </c>
      <c r="CS176" s="75">
        <v>1</v>
      </c>
      <c r="CT176" s="181" t="e">
        <f t="shared" si="182"/>
        <v>#REF!</v>
      </c>
      <c r="CU176" s="107" t="e">
        <f>IF(OR(L176="",TYPE(L176)&lt;&gt;1),"",IF(OR(BJ176="",,INDEX(#REF!,MATCH('一覧（改訂後・学校空調は非表示）'!$N117,#REF!,0),MATCH('一覧（改訂後・学校空調は非表示）'!CU$4,#REF!,0))="",INDEX(#REF!,MATCH('一覧（改訂後・学校空調は非表示）'!$N117,#REF!,0),MATCH('一覧（改訂後・学校空調は非表示）'!CU$4,#REF!,0))+I176&gt;=BJ176),"",IF(OR(BI176="事後保全対応で更新",BI176="事後保全のみ更新せず"),"",INDEX(#REF!,MATCH('一覧（改訂後・学校空調は非表示）'!$N117,#REF!,0),MATCH('一覧（改訂後・学校空調は非表示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157"/>
        <v>#REF!</v>
      </c>
      <c r="CX176" s="75">
        <v>1</v>
      </c>
      <c r="CY176" s="182" t="e">
        <f t="shared" si="158"/>
        <v>#REF!</v>
      </c>
      <c r="CZ176" s="109" t="str">
        <f t="shared" si="150"/>
        <v/>
      </c>
      <c r="DA176" s="76" t="str">
        <f t="shared" si="152"/>
        <v/>
      </c>
      <c r="DB176" s="82">
        <v>1</v>
      </c>
      <c r="DC176" s="183" t="str">
        <f t="shared" si="151"/>
        <v/>
      </c>
      <c r="DD176" s="85" t="str">
        <f>IF($CZ176="","",INDEX(#REF!,MATCH($F176,#REF!,0),MATCH(CZ$4,#REF!,0)))</f>
        <v/>
      </c>
      <c r="DE176" s="184" t="str">
        <f t="shared" si="159"/>
        <v/>
      </c>
      <c r="DF176" s="77">
        <v>3</v>
      </c>
      <c r="DG176" s="185" t="str">
        <f t="shared" si="160"/>
        <v/>
      </c>
      <c r="DH176" s="78" t="str">
        <f t="shared" si="161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162"/>
        <v/>
      </c>
      <c r="DK176" s="75">
        <v>1</v>
      </c>
      <c r="DL176" s="181" t="str">
        <f t="shared" si="163"/>
        <v/>
      </c>
      <c r="DM176" s="78" t="str">
        <f t="shared" si="164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165"/>
        <v/>
      </c>
      <c r="DP176" s="75">
        <v>1</v>
      </c>
      <c r="DQ176" s="181" t="str">
        <f t="shared" si="166"/>
        <v/>
      </c>
      <c r="DR176" s="78" t="str">
        <f t="shared" si="167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168"/>
        <v/>
      </c>
      <c r="DU176" s="75">
        <v>1</v>
      </c>
      <c r="DV176" s="154" t="str">
        <f t="shared" si="169"/>
        <v/>
      </c>
      <c r="DW176" s="508"/>
      <c r="DX176" s="812"/>
      <c r="DY176" s="808"/>
      <c r="DZ176" s="808"/>
      <c r="EA176" s="808"/>
      <c r="EB176" s="854"/>
      <c r="EC176" s="791"/>
      <c r="ED176" s="792"/>
      <c r="EE176" s="792"/>
      <c r="EF176" s="801"/>
      <c r="EG176" s="790"/>
      <c r="EH176" s="791"/>
      <c r="EI176" s="792"/>
      <c r="EJ176" s="792"/>
      <c r="EK176" s="788"/>
      <c r="EL176" s="789"/>
      <c r="EM176" s="787"/>
      <c r="EN176" s="788"/>
      <c r="EO176" s="788"/>
      <c r="EP176" s="788"/>
      <c r="EQ176" s="789"/>
      <c r="ER176" s="787"/>
      <c r="ES176" s="788"/>
      <c r="ET176" s="788"/>
      <c r="EU176" s="788"/>
      <c r="EV176" s="789"/>
      <c r="EW176" s="787"/>
      <c r="EX176" s="788"/>
      <c r="EY176" s="792"/>
      <c r="EZ176" s="792"/>
      <c r="FA176" s="790"/>
      <c r="FB176" s="791"/>
      <c r="FC176" s="792"/>
      <c r="FD176" s="788"/>
      <c r="FE176" s="788"/>
      <c r="FF176" s="789"/>
      <c r="FG176" s="867"/>
      <c r="FH176" s="788"/>
      <c r="FI176" s="788"/>
      <c r="FJ176" s="788"/>
      <c r="FK176" s="915"/>
      <c r="FL176" s="210"/>
      <c r="FM176" s="688"/>
      <c r="FN176" s="688"/>
      <c r="FO176" s="688">
        <v>1</v>
      </c>
      <c r="FP176" s="43"/>
      <c r="FQ176" s="43"/>
    </row>
    <row r="177" spans="1:173" s="13" customFormat="1" ht="22.5" customHeight="1" outlineLevel="1">
      <c r="A177" s="1028">
        <v>170</v>
      </c>
      <c r="B177" s="166"/>
      <c r="C177" s="494"/>
      <c r="D177" s="664" t="s">
        <v>524</v>
      </c>
      <c r="E177" s="1002" t="s">
        <v>583</v>
      </c>
      <c r="F177" s="661" t="s">
        <v>358</v>
      </c>
      <c r="G177" s="167"/>
      <c r="H177" s="165"/>
      <c r="I177" s="665">
        <v>2018</v>
      </c>
      <c r="J177" s="167" t="str">
        <f t="shared" si="153"/>
        <v>平30</v>
      </c>
      <c r="K177" s="665">
        <f t="shared" si="145"/>
        <v>2</v>
      </c>
      <c r="L177" s="995">
        <v>3898</v>
      </c>
      <c r="M177" s="706"/>
      <c r="N177" s="68"/>
      <c r="O177" s="168"/>
      <c r="P177" s="168"/>
      <c r="Q177" s="169"/>
      <c r="R177" s="461" t="e">
        <f t="shared" si="170"/>
        <v>#DIV/0!</v>
      </c>
      <c r="S177" s="461" t="e">
        <f t="shared" si="171"/>
        <v>#DIV/0!</v>
      </c>
      <c r="T177" s="462" t="e">
        <f t="shared" si="172"/>
        <v>#DIV/0!</v>
      </c>
      <c r="U177" s="68"/>
      <c r="V177" s="68"/>
      <c r="W177" s="68"/>
      <c r="X177" s="68"/>
      <c r="Y177" s="68"/>
      <c r="Z177" s="79" t="str">
        <f t="shared" si="173"/>
        <v>2: 3,000㎡以上</v>
      </c>
      <c r="AA177" s="69"/>
      <c r="AB177" s="69" t="str">
        <f t="shared" si="174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175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183"/>
        <v>-3</v>
      </c>
      <c r="AZ177" s="68"/>
      <c r="BA177" s="68">
        <f t="shared" si="177"/>
        <v>-3</v>
      </c>
      <c r="BB177" s="69" t="e">
        <f>#REF!/10</f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184"/>
        <v/>
      </c>
      <c r="BK177" s="801"/>
      <c r="BL177" s="801"/>
      <c r="BM177" s="441"/>
      <c r="BN177" s="441"/>
      <c r="BO177" s="663"/>
      <c r="BP177" s="663"/>
      <c r="BQ177" s="663"/>
      <c r="BR177" s="663"/>
      <c r="BS177" s="663"/>
      <c r="BT177" s="663"/>
      <c r="BU177" s="663"/>
      <c r="BV177" s="663"/>
      <c r="BW177" s="441"/>
      <c r="BX177" s="695"/>
      <c r="BY177" s="696"/>
      <c r="BZ177" s="499"/>
      <c r="CA177" s="192">
        <v>1</v>
      </c>
      <c r="CB177" s="177" t="str">
        <f>IF($F177="","",IFERROR(INDEX(#REF!,MATCH('一覧（改訂後・学校空調は非表示）'!$F118,#REF!,0),MATCH($CA$4,#REF!,0)),""))</f>
        <v/>
      </c>
      <c r="CC177" s="178" t="str">
        <f t="shared" si="181"/>
        <v/>
      </c>
      <c r="CD177" s="176" t="str">
        <f t="shared" si="146"/>
        <v/>
      </c>
      <c r="CE177" s="179"/>
      <c r="CF177" s="106" t="str">
        <f t="shared" si="147"/>
        <v/>
      </c>
      <c r="CG177" s="75" t="str">
        <f>IF(OR($CF177="",$F177=""),"",INDEX(#REF!,MATCH($F177,#REF!,0),MATCH(CF$4,#REF!,0)))</f>
        <v/>
      </c>
      <c r="CH177" s="180" t="str">
        <f t="shared" si="148"/>
        <v/>
      </c>
      <c r="CI177" s="75">
        <v>1</v>
      </c>
      <c r="CJ177" s="181" t="str">
        <f t="shared" si="154"/>
        <v/>
      </c>
      <c r="CK177" s="107" t="e">
        <f>IF(OR(L177="",TYPE(L177)&lt;&gt;1),"",IF(OR(BJ177="",INDEX(#REF!,MATCH('一覧（改訂後・学校空調は非表示）'!$N118,#REF!,0),MATCH('一覧（改訂後・学校空調は非表示）'!CK$4,#REF!,0))="",INDEX(#REF!,MATCH('一覧（改訂後・学校空調は非表示）'!$N118,#REF!,0),MATCH('一覧（改訂後・学校空調は非表示）'!CK$4,#REF!,0))+$I177&gt;=BJ177),"",IF(OR(BI177="事後保全対応で更新",BI177="事後保全のみ更新せず"),"",INDEX(#REF!,MATCH('一覧（改訂後・学校空調は非表示）'!$N118,#REF!,0),MATCH('一覧（改訂後・学校空調は非表示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155"/>
        <v>#REF!</v>
      </c>
      <c r="CN177" s="75">
        <v>1</v>
      </c>
      <c r="CO177" s="181" t="e">
        <f t="shared" si="156"/>
        <v>#REF!</v>
      </c>
      <c r="CP177" s="107" t="e">
        <f>IF(OR(L177="",TYPE(L177)&lt;&gt;1),"",IF(OR(BJ177="",INDEX(#REF!,MATCH('一覧（改訂後・学校空調は非表示）'!N118,#REF!,0),MATCH(CP$4,#REF!,0))="",INDEX(#REF!,MATCH('一覧（改訂後・学校空調は非表示）'!N118,#REF!,0),MATCH(CP$4,#REF!,0))+$I177&gt;=BJ177),"",IF(OR(BI177="事後保全対応で更新",BI177="事後保全のみ更新せず"),"",INDEX(#REF!,MATCH('一覧（改訂後・学校空調は非表示）'!$N118,#REF!,0),MATCH('一覧（改訂後・学校空調は非表示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149"/>
        <v>#REF!</v>
      </c>
      <c r="CS177" s="75">
        <v>1</v>
      </c>
      <c r="CT177" s="181" t="e">
        <f t="shared" si="182"/>
        <v>#REF!</v>
      </c>
      <c r="CU177" s="107" t="e">
        <f>IF(OR(L177="",TYPE(L177)&lt;&gt;1),"",IF(OR(BJ177="",,INDEX(#REF!,MATCH('一覧（改訂後・学校空調は非表示）'!$N118,#REF!,0),MATCH('一覧（改訂後・学校空調は非表示）'!CU$4,#REF!,0))="",INDEX(#REF!,MATCH('一覧（改訂後・学校空調は非表示）'!$N118,#REF!,0),MATCH('一覧（改訂後・学校空調は非表示）'!CU$4,#REF!,0))+I177&gt;=BJ177),"",IF(OR(BI177="事後保全対応で更新",BI177="事後保全のみ更新せず"),"",INDEX(#REF!,MATCH('一覧（改訂後・学校空調は非表示）'!$N118,#REF!,0),MATCH('一覧（改訂後・学校空調は非表示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157"/>
        <v>#REF!</v>
      </c>
      <c r="CX177" s="75">
        <v>1</v>
      </c>
      <c r="CY177" s="182" t="e">
        <f t="shared" si="158"/>
        <v>#REF!</v>
      </c>
      <c r="CZ177" s="109" t="str">
        <f t="shared" si="150"/>
        <v/>
      </c>
      <c r="DA177" s="76" t="str">
        <f t="shared" si="152"/>
        <v/>
      </c>
      <c r="DB177" s="82">
        <v>1</v>
      </c>
      <c r="DC177" s="183" t="str">
        <f t="shared" si="151"/>
        <v/>
      </c>
      <c r="DD177" s="85" t="str">
        <f>IF($CZ177="","",INDEX(#REF!,MATCH($F177,#REF!,0),MATCH(CZ$4,#REF!,0)))</f>
        <v/>
      </c>
      <c r="DE177" s="184" t="str">
        <f t="shared" si="159"/>
        <v/>
      </c>
      <c r="DF177" s="77">
        <v>3</v>
      </c>
      <c r="DG177" s="185" t="str">
        <f t="shared" si="160"/>
        <v/>
      </c>
      <c r="DH177" s="78" t="str">
        <f t="shared" si="161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162"/>
        <v/>
      </c>
      <c r="DK177" s="75">
        <v>1</v>
      </c>
      <c r="DL177" s="181" t="str">
        <f t="shared" si="163"/>
        <v/>
      </c>
      <c r="DM177" s="78" t="str">
        <f t="shared" si="164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165"/>
        <v/>
      </c>
      <c r="DP177" s="75">
        <v>1</v>
      </c>
      <c r="DQ177" s="181" t="str">
        <f t="shared" si="166"/>
        <v/>
      </c>
      <c r="DR177" s="78" t="str">
        <f t="shared" si="167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168"/>
        <v/>
      </c>
      <c r="DU177" s="75">
        <v>1</v>
      </c>
      <c r="DV177" s="154" t="str">
        <f t="shared" si="169"/>
        <v/>
      </c>
      <c r="DW177" s="508"/>
      <c r="DX177" s="841" t="s">
        <v>627</v>
      </c>
      <c r="DY177" s="770" t="s">
        <v>627</v>
      </c>
      <c r="DZ177" s="838"/>
      <c r="EA177" s="838"/>
      <c r="EB177" s="857"/>
      <c r="EC177" s="805"/>
      <c r="ED177" s="760"/>
      <c r="EE177" s="760"/>
      <c r="EF177" s="760"/>
      <c r="EG177" s="761"/>
      <c r="EH177" s="805"/>
      <c r="EI177" s="760"/>
      <c r="EJ177" s="760"/>
      <c r="EK177" s="760"/>
      <c r="EL177" s="761"/>
      <c r="EM177" s="805"/>
      <c r="EN177" s="760"/>
      <c r="EO177" s="760"/>
      <c r="EP177" s="760"/>
      <c r="EQ177" s="761"/>
      <c r="ER177" s="805"/>
      <c r="ES177" s="757" t="s">
        <v>626</v>
      </c>
      <c r="ET177" s="757" t="s">
        <v>626</v>
      </c>
      <c r="EU177" s="760"/>
      <c r="EV177" s="761"/>
      <c r="EW177" s="805"/>
      <c r="EX177" s="760"/>
      <c r="EY177" s="760"/>
      <c r="EZ177" s="760"/>
      <c r="FA177" s="761"/>
      <c r="FB177" s="805"/>
      <c r="FC177" s="760"/>
      <c r="FD177" s="760"/>
      <c r="FE177" s="760"/>
      <c r="FF177" s="761"/>
      <c r="FG177" s="861"/>
      <c r="FH177" s="760"/>
      <c r="FI177" s="760"/>
      <c r="FJ177" s="760"/>
      <c r="FK177" s="919"/>
      <c r="FL177" s="210"/>
      <c r="FM177" s="688">
        <v>1</v>
      </c>
      <c r="FN177" s="688">
        <v>1</v>
      </c>
      <c r="FO177" s="688">
        <v>1</v>
      </c>
      <c r="FP177" s="43"/>
      <c r="FQ177" s="43"/>
    </row>
    <row r="178" spans="1:173" s="13" customFormat="1" ht="22.5" customHeight="1" outlineLevel="1">
      <c r="A178" s="1028">
        <v>171</v>
      </c>
      <c r="B178" s="166"/>
      <c r="C178" s="494"/>
      <c r="D178" s="664" t="s">
        <v>524</v>
      </c>
      <c r="E178" s="1002" t="s">
        <v>650</v>
      </c>
      <c r="F178" s="661" t="s">
        <v>358</v>
      </c>
      <c r="G178" s="167"/>
      <c r="H178" s="165"/>
      <c r="I178" s="665">
        <v>2018</v>
      </c>
      <c r="J178" s="167" t="str">
        <f t="shared" si="153"/>
        <v>平30</v>
      </c>
      <c r="K178" s="665">
        <f t="shared" si="145"/>
        <v>2</v>
      </c>
      <c r="L178" s="995">
        <v>1047</v>
      </c>
      <c r="M178" s="694" t="s">
        <v>70</v>
      </c>
      <c r="N178" s="68"/>
      <c r="O178" s="168"/>
      <c r="P178" s="168"/>
      <c r="Q178" s="169"/>
      <c r="R178" s="461" t="e">
        <f t="shared" si="170"/>
        <v>#DIV/0!</v>
      </c>
      <c r="S178" s="461" t="e">
        <f t="shared" si="171"/>
        <v>#DIV/0!</v>
      </c>
      <c r="T178" s="462" t="e">
        <f t="shared" si="172"/>
        <v>#DIV/0!</v>
      </c>
      <c r="U178" s="68"/>
      <c r="V178" s="68"/>
      <c r="W178" s="68"/>
      <c r="X178" s="68"/>
      <c r="Y178" s="68"/>
      <c r="Z178" s="79" t="str">
        <f t="shared" si="173"/>
        <v>3: 1,000㎡以上</v>
      </c>
      <c r="AA178" s="69"/>
      <c r="AB178" s="69" t="str">
        <f t="shared" si="174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175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183"/>
        <v>-3</v>
      </c>
      <c r="AZ178" s="68"/>
      <c r="BA178" s="68">
        <f t="shared" si="177"/>
        <v>-3</v>
      </c>
      <c r="BB178" s="69" t="e">
        <f>#REF!/10</f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184"/>
        <v/>
      </c>
      <c r="BK178" s="661" t="s">
        <v>70</v>
      </c>
      <c r="BL178" s="661">
        <v>1</v>
      </c>
      <c r="BM178" s="441"/>
      <c r="BN178" s="441"/>
      <c r="BO178" s="663"/>
      <c r="BP178" s="663"/>
      <c r="BQ178" s="663"/>
      <c r="BR178" s="663"/>
      <c r="BS178" s="663"/>
      <c r="BT178" s="663"/>
      <c r="BU178" s="663"/>
      <c r="BV178" s="663"/>
      <c r="BW178" s="441"/>
      <c r="BX178" s="695"/>
      <c r="BY178" s="696"/>
      <c r="BZ178" s="499"/>
      <c r="CA178" s="192">
        <v>1</v>
      </c>
      <c r="CB178" s="177" t="str">
        <f>IF($F178="","",IFERROR(INDEX(#REF!,MATCH('一覧（改訂後・学校空調は非表示）'!$F119,#REF!,0),MATCH($CA$4,#REF!,0)),""))</f>
        <v/>
      </c>
      <c r="CC178" s="178" t="str">
        <f t="shared" si="181"/>
        <v/>
      </c>
      <c r="CD178" s="176" t="str">
        <f t="shared" si="146"/>
        <v/>
      </c>
      <c r="CE178" s="179"/>
      <c r="CF178" s="106" t="str">
        <f t="shared" si="147"/>
        <v/>
      </c>
      <c r="CG178" s="75" t="str">
        <f>IF(OR($CF178="",$F178=""),"",INDEX(#REF!,MATCH($F178,#REF!,0),MATCH(CF$4,#REF!,0)))</f>
        <v/>
      </c>
      <c r="CH178" s="180" t="str">
        <f t="shared" si="148"/>
        <v/>
      </c>
      <c r="CI178" s="75">
        <v>1</v>
      </c>
      <c r="CJ178" s="181" t="str">
        <f t="shared" si="154"/>
        <v/>
      </c>
      <c r="CK178" s="107" t="e">
        <f>IF(OR(L178="",TYPE(L178)&lt;&gt;1),"",IF(OR(BJ178="",INDEX(#REF!,MATCH('一覧（改訂後・学校空調は非表示）'!$N119,#REF!,0),MATCH('一覧（改訂後・学校空調は非表示）'!CK$4,#REF!,0))="",INDEX(#REF!,MATCH('一覧（改訂後・学校空調は非表示）'!$N119,#REF!,0),MATCH('一覧（改訂後・学校空調は非表示）'!CK$4,#REF!,0))+$I178&gt;=BJ178),"",IF(OR(BI178="事後保全対応で更新",BI178="事後保全のみ更新せず"),"",INDEX(#REF!,MATCH('一覧（改訂後・学校空調は非表示）'!$N119,#REF!,0),MATCH('一覧（改訂後・学校空調は非表示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155"/>
        <v>#REF!</v>
      </c>
      <c r="CN178" s="75">
        <v>1</v>
      </c>
      <c r="CO178" s="181" t="e">
        <f t="shared" si="156"/>
        <v>#REF!</v>
      </c>
      <c r="CP178" s="107" t="e">
        <f>IF(OR(L178="",TYPE(L178)&lt;&gt;1),"",IF(OR(BJ178="",INDEX(#REF!,MATCH('一覧（改訂後・学校空調は非表示）'!N119,#REF!,0),MATCH(CP$4,#REF!,0))="",INDEX(#REF!,MATCH('一覧（改訂後・学校空調は非表示）'!N119,#REF!,0),MATCH(CP$4,#REF!,0))+$I178&gt;=BJ178),"",IF(OR(BI178="事後保全対応で更新",BI178="事後保全のみ更新せず"),"",INDEX(#REF!,MATCH('一覧（改訂後・学校空調は非表示）'!$N119,#REF!,0),MATCH('一覧（改訂後・学校空調は非表示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149"/>
        <v>#REF!</v>
      </c>
      <c r="CS178" s="75">
        <v>1</v>
      </c>
      <c r="CT178" s="181" t="e">
        <f t="shared" si="182"/>
        <v>#REF!</v>
      </c>
      <c r="CU178" s="107" t="e">
        <f>IF(OR(L178="",TYPE(L178)&lt;&gt;1),"",IF(OR(BJ178="",,INDEX(#REF!,MATCH('一覧（改訂後・学校空調は非表示）'!$N119,#REF!,0),MATCH('一覧（改訂後・学校空調は非表示）'!CU$4,#REF!,0))="",INDEX(#REF!,MATCH('一覧（改訂後・学校空調は非表示）'!$N119,#REF!,0),MATCH('一覧（改訂後・学校空調は非表示）'!CU$4,#REF!,0))+I178&gt;=BJ178),"",IF(OR(BI178="事後保全対応で更新",BI178="事後保全のみ更新せず"),"",INDEX(#REF!,MATCH('一覧（改訂後・学校空調は非表示）'!$N119,#REF!,0),MATCH('一覧（改訂後・学校空調は非表示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157"/>
        <v>#REF!</v>
      </c>
      <c r="CX178" s="75">
        <v>1</v>
      </c>
      <c r="CY178" s="182" t="e">
        <f t="shared" si="158"/>
        <v>#REF!</v>
      </c>
      <c r="CZ178" s="109" t="str">
        <f t="shared" si="150"/>
        <v/>
      </c>
      <c r="DA178" s="76" t="str">
        <f t="shared" si="152"/>
        <v/>
      </c>
      <c r="DB178" s="82">
        <v>1</v>
      </c>
      <c r="DC178" s="183" t="str">
        <f t="shared" si="151"/>
        <v/>
      </c>
      <c r="DD178" s="85" t="str">
        <f>IF($CZ178="","",INDEX(#REF!,MATCH($F178,#REF!,0),MATCH(CZ$4,#REF!,0)))</f>
        <v/>
      </c>
      <c r="DE178" s="184" t="str">
        <f t="shared" si="159"/>
        <v/>
      </c>
      <c r="DF178" s="77">
        <v>3</v>
      </c>
      <c r="DG178" s="185" t="str">
        <f t="shared" si="160"/>
        <v/>
      </c>
      <c r="DH178" s="78" t="str">
        <f t="shared" si="161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162"/>
        <v/>
      </c>
      <c r="DK178" s="75">
        <v>1</v>
      </c>
      <c r="DL178" s="181" t="str">
        <f t="shared" si="163"/>
        <v/>
      </c>
      <c r="DM178" s="78" t="str">
        <f t="shared" si="164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165"/>
        <v/>
      </c>
      <c r="DP178" s="75">
        <v>1</v>
      </c>
      <c r="DQ178" s="181" t="str">
        <f t="shared" si="166"/>
        <v/>
      </c>
      <c r="DR178" s="78" t="str">
        <f t="shared" si="167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168"/>
        <v/>
      </c>
      <c r="DU178" s="75">
        <v>1</v>
      </c>
      <c r="DV178" s="154" t="str">
        <f t="shared" si="169"/>
        <v/>
      </c>
      <c r="DW178" s="508"/>
      <c r="DX178" s="841" t="s">
        <v>627</v>
      </c>
      <c r="DY178" s="770" t="s">
        <v>627</v>
      </c>
      <c r="DZ178" s="838"/>
      <c r="EA178" s="838"/>
      <c r="EB178" s="857"/>
      <c r="EC178" s="805"/>
      <c r="ED178" s="760"/>
      <c r="EE178" s="760"/>
      <c r="EF178" s="760"/>
      <c r="EG178" s="761"/>
      <c r="EH178" s="805"/>
      <c r="EI178" s="760"/>
      <c r="EJ178" s="760"/>
      <c r="EK178" s="760"/>
      <c r="EL178" s="761"/>
      <c r="EM178" s="805"/>
      <c r="EN178" s="760"/>
      <c r="EO178" s="760"/>
      <c r="EP178" s="760"/>
      <c r="EQ178" s="761"/>
      <c r="ER178" s="805"/>
      <c r="ES178" s="757" t="s">
        <v>626</v>
      </c>
      <c r="ET178" s="757" t="s">
        <v>626</v>
      </c>
      <c r="EU178" s="760"/>
      <c r="EV178" s="761"/>
      <c r="EW178" s="805"/>
      <c r="EX178" s="760"/>
      <c r="EY178" s="760"/>
      <c r="EZ178" s="760"/>
      <c r="FA178" s="761"/>
      <c r="FB178" s="805"/>
      <c r="FC178" s="760"/>
      <c r="FD178" s="760"/>
      <c r="FE178" s="760"/>
      <c r="FF178" s="761"/>
      <c r="FG178" s="861"/>
      <c r="FH178" s="760"/>
      <c r="FI178" s="760"/>
      <c r="FJ178" s="760"/>
      <c r="FK178" s="919"/>
      <c r="FL178" s="210"/>
      <c r="FM178" s="688"/>
      <c r="FN178" s="688"/>
      <c r="FO178" s="688">
        <v>1</v>
      </c>
      <c r="FP178" s="43"/>
      <c r="FQ178" s="43"/>
    </row>
    <row r="179" spans="1:173" s="13" customFormat="1" ht="22.5" customHeight="1" outlineLevel="1">
      <c r="A179" s="1028">
        <v>172</v>
      </c>
      <c r="B179" s="166"/>
      <c r="C179" s="494"/>
      <c r="D179" s="664" t="s">
        <v>524</v>
      </c>
      <c r="E179" s="1002" t="s">
        <v>584</v>
      </c>
      <c r="F179" s="661" t="s">
        <v>358</v>
      </c>
      <c r="G179" s="167"/>
      <c r="H179" s="165"/>
      <c r="I179" s="665">
        <v>2018</v>
      </c>
      <c r="J179" s="167" t="str">
        <f t="shared" si="153"/>
        <v>平30</v>
      </c>
      <c r="K179" s="665"/>
      <c r="L179" s="995">
        <v>250</v>
      </c>
      <c r="M179" s="706"/>
      <c r="N179" s="68"/>
      <c r="O179" s="168"/>
      <c r="P179" s="168"/>
      <c r="Q179" s="169"/>
      <c r="R179" s="461" t="e">
        <f t="shared" si="170"/>
        <v>#DIV/0!</v>
      </c>
      <c r="S179" s="461" t="e">
        <f t="shared" si="171"/>
        <v>#DIV/0!</v>
      </c>
      <c r="T179" s="462" t="e">
        <f t="shared" si="172"/>
        <v>#DIV/0!</v>
      </c>
      <c r="U179" s="68"/>
      <c r="V179" s="68"/>
      <c r="W179" s="68"/>
      <c r="X179" s="68"/>
      <c r="Y179" s="68"/>
      <c r="Z179" s="79" t="str">
        <f t="shared" si="173"/>
        <v>5: 200㎡以上</v>
      </c>
      <c r="AA179" s="69"/>
      <c r="AB179" s="69" t="str">
        <f t="shared" si="174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175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183"/>
        <v>-3</v>
      </c>
      <c r="AZ179" s="68"/>
      <c r="BA179" s="68">
        <f t="shared" si="177"/>
        <v>-3</v>
      </c>
      <c r="BB179" s="69" t="e">
        <f>#REF!/10</f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184"/>
        <v/>
      </c>
      <c r="BK179" s="801"/>
      <c r="BL179" s="801"/>
      <c r="BM179" s="441"/>
      <c r="BN179" s="441"/>
      <c r="BO179" s="663"/>
      <c r="BP179" s="663"/>
      <c r="BQ179" s="663"/>
      <c r="BR179" s="663"/>
      <c r="BS179" s="663"/>
      <c r="BT179" s="663"/>
      <c r="BU179" s="663"/>
      <c r="BV179" s="663"/>
      <c r="BW179" s="441"/>
      <c r="BX179" s="695"/>
      <c r="BY179" s="696"/>
      <c r="BZ179" s="499"/>
      <c r="CA179" s="192">
        <v>1</v>
      </c>
      <c r="CB179" s="177" t="str">
        <f>IF($F179="","",IFERROR(INDEX(#REF!,MATCH('一覧（改訂後・学校空調は非表示）'!$F120,#REF!,0),MATCH($CA$4,#REF!,0)),""))</f>
        <v/>
      </c>
      <c r="CC179" s="178" t="str">
        <f t="shared" si="181"/>
        <v/>
      </c>
      <c r="CD179" s="176" t="str">
        <f t="shared" si="146"/>
        <v/>
      </c>
      <c r="CE179" s="179"/>
      <c r="CF179" s="106" t="str">
        <f t="shared" si="147"/>
        <v/>
      </c>
      <c r="CG179" s="75" t="str">
        <f>IF(OR($CF179="",$F179=""),"",INDEX(#REF!,MATCH($F179,#REF!,0),MATCH(CF$4,#REF!,0)))</f>
        <v/>
      </c>
      <c r="CH179" s="180" t="str">
        <f t="shared" si="148"/>
        <v/>
      </c>
      <c r="CI179" s="75">
        <v>1</v>
      </c>
      <c r="CJ179" s="181" t="str">
        <f t="shared" si="154"/>
        <v/>
      </c>
      <c r="CK179" s="107" t="e">
        <f>IF(OR(L179="",TYPE(L179)&lt;&gt;1),"",IF(OR(BJ179="",INDEX(#REF!,MATCH('一覧（改訂後・学校空調は非表示）'!$N120,#REF!,0),MATCH('一覧（改訂後・学校空調は非表示）'!CK$4,#REF!,0))="",INDEX(#REF!,MATCH('一覧（改訂後・学校空調は非表示）'!$N120,#REF!,0),MATCH('一覧（改訂後・学校空調は非表示）'!CK$4,#REF!,0))+$I179&gt;=BJ179),"",IF(OR(BI179="事後保全対応で更新",BI179="事後保全のみ更新せず"),"",INDEX(#REF!,MATCH('一覧（改訂後・学校空調は非表示）'!$N120,#REF!,0),MATCH('一覧（改訂後・学校空調は非表示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155"/>
        <v>#REF!</v>
      </c>
      <c r="CN179" s="75">
        <v>1</v>
      </c>
      <c r="CO179" s="181" t="e">
        <f t="shared" si="156"/>
        <v>#REF!</v>
      </c>
      <c r="CP179" s="107" t="e">
        <f>IF(OR(L179="",TYPE(L179)&lt;&gt;1),"",IF(OR(BJ179="",INDEX(#REF!,MATCH('一覧（改訂後・学校空調は非表示）'!N120,#REF!,0),MATCH(CP$4,#REF!,0))="",INDEX(#REF!,MATCH('一覧（改訂後・学校空調は非表示）'!N120,#REF!,0),MATCH(CP$4,#REF!,0))+$I179&gt;=BJ179),"",IF(OR(BI179="事後保全対応で更新",BI179="事後保全のみ更新せず"),"",INDEX(#REF!,MATCH('一覧（改訂後・学校空調は非表示）'!$N120,#REF!,0),MATCH('一覧（改訂後・学校空調は非表示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149"/>
        <v>#REF!</v>
      </c>
      <c r="CS179" s="75">
        <v>1</v>
      </c>
      <c r="CT179" s="181" t="e">
        <f t="shared" si="182"/>
        <v>#REF!</v>
      </c>
      <c r="CU179" s="107" t="e">
        <f>IF(OR(L179="",TYPE(L179)&lt;&gt;1),"",IF(OR(BJ179="",,INDEX(#REF!,MATCH('一覧（改訂後・学校空調は非表示）'!$N120,#REF!,0),MATCH('一覧（改訂後・学校空調は非表示）'!CU$4,#REF!,0))="",INDEX(#REF!,MATCH('一覧（改訂後・学校空調は非表示）'!$N120,#REF!,0),MATCH('一覧（改訂後・学校空調は非表示）'!CU$4,#REF!,0))+I179&gt;=BJ179),"",IF(OR(BI179="事後保全対応で更新",BI179="事後保全のみ更新せず"),"",INDEX(#REF!,MATCH('一覧（改訂後・学校空調は非表示）'!$N120,#REF!,0),MATCH('一覧（改訂後・学校空調は非表示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157"/>
        <v>#REF!</v>
      </c>
      <c r="CX179" s="75">
        <v>1</v>
      </c>
      <c r="CY179" s="182" t="e">
        <f t="shared" si="158"/>
        <v>#REF!</v>
      </c>
      <c r="CZ179" s="109" t="str">
        <f t="shared" si="150"/>
        <v/>
      </c>
      <c r="DA179" s="76" t="str">
        <f t="shared" si="152"/>
        <v/>
      </c>
      <c r="DB179" s="82">
        <v>1</v>
      </c>
      <c r="DC179" s="183" t="str">
        <f t="shared" si="151"/>
        <v/>
      </c>
      <c r="DD179" s="85" t="str">
        <f>IF($CZ179="","",INDEX(#REF!,MATCH($F179,#REF!,0),MATCH(CZ$4,#REF!,0)))</f>
        <v/>
      </c>
      <c r="DE179" s="184" t="str">
        <f t="shared" si="159"/>
        <v/>
      </c>
      <c r="DF179" s="77">
        <v>3</v>
      </c>
      <c r="DG179" s="185" t="str">
        <f t="shared" si="160"/>
        <v/>
      </c>
      <c r="DH179" s="78" t="str">
        <f t="shared" si="161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162"/>
        <v/>
      </c>
      <c r="DK179" s="75">
        <v>1</v>
      </c>
      <c r="DL179" s="181" t="str">
        <f t="shared" si="163"/>
        <v/>
      </c>
      <c r="DM179" s="78" t="str">
        <f t="shared" si="164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165"/>
        <v/>
      </c>
      <c r="DP179" s="75">
        <v>1</v>
      </c>
      <c r="DQ179" s="181" t="str">
        <f t="shared" si="166"/>
        <v/>
      </c>
      <c r="DR179" s="78" t="str">
        <f t="shared" si="167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168"/>
        <v/>
      </c>
      <c r="DU179" s="75">
        <v>1</v>
      </c>
      <c r="DV179" s="154" t="str">
        <f t="shared" si="169"/>
        <v/>
      </c>
      <c r="DW179" s="508"/>
      <c r="DX179" s="841" t="s">
        <v>627</v>
      </c>
      <c r="DY179" s="770" t="s">
        <v>627</v>
      </c>
      <c r="DZ179" s="838"/>
      <c r="EA179" s="839"/>
      <c r="EB179" s="857"/>
      <c r="EC179" s="805"/>
      <c r="ED179" s="760"/>
      <c r="EE179" s="760"/>
      <c r="EF179" s="760"/>
      <c r="EG179" s="761"/>
      <c r="EH179" s="805"/>
      <c r="EI179" s="760"/>
      <c r="EJ179" s="760"/>
      <c r="EK179" s="760"/>
      <c r="EL179" s="761"/>
      <c r="EM179" s="805"/>
      <c r="EN179" s="760"/>
      <c r="EO179" s="760"/>
      <c r="EP179" s="760"/>
      <c r="EQ179" s="761"/>
      <c r="ER179" s="805"/>
      <c r="ES179" s="757" t="s">
        <v>633</v>
      </c>
      <c r="ET179" s="757" t="s">
        <v>633</v>
      </c>
      <c r="EU179" s="835"/>
      <c r="EV179" s="804"/>
      <c r="EW179" s="890"/>
      <c r="EX179" s="835"/>
      <c r="EY179" s="835"/>
      <c r="EZ179" s="835"/>
      <c r="FA179" s="804"/>
      <c r="FB179" s="896"/>
      <c r="FC179" s="767" t="s">
        <v>634</v>
      </c>
      <c r="FD179" s="767" t="s">
        <v>634</v>
      </c>
      <c r="FE179" s="835"/>
      <c r="FF179" s="804"/>
      <c r="FG179" s="872"/>
      <c r="FH179" s="835"/>
      <c r="FI179" s="835"/>
      <c r="FJ179" s="835"/>
      <c r="FK179" s="920"/>
      <c r="FL179" s="210"/>
      <c r="FM179" s="688"/>
      <c r="FN179" s="688"/>
      <c r="FO179" s="688">
        <v>1</v>
      </c>
      <c r="FP179" s="43"/>
      <c r="FQ179" s="43"/>
    </row>
    <row r="180" spans="1:173" s="13" customFormat="1" ht="22.5" customHeight="1" outlineLevel="1">
      <c r="A180" s="1028">
        <v>173</v>
      </c>
      <c r="B180" s="166"/>
      <c r="C180" s="494"/>
      <c r="D180" s="660" t="s">
        <v>374</v>
      </c>
      <c r="E180" s="991" t="s">
        <v>585</v>
      </c>
      <c r="F180" s="663" t="s">
        <v>358</v>
      </c>
      <c r="G180" s="167"/>
      <c r="H180" s="165"/>
      <c r="I180" s="662">
        <v>1966</v>
      </c>
      <c r="J180" s="167" t="str">
        <f t="shared" si="153"/>
        <v>昭41</v>
      </c>
      <c r="K180" s="665">
        <f t="shared" ref="K180:K225" si="185">2020-I180</f>
        <v>54</v>
      </c>
      <c r="L180" s="998">
        <v>267</v>
      </c>
      <c r="M180" s="693" t="s">
        <v>70</v>
      </c>
      <c r="N180" s="68"/>
      <c r="O180" s="168"/>
      <c r="P180" s="168"/>
      <c r="Q180" s="169"/>
      <c r="R180" s="461" t="e">
        <f t="shared" si="170"/>
        <v>#DIV/0!</v>
      </c>
      <c r="S180" s="461" t="e">
        <f t="shared" si="171"/>
        <v>#DIV/0!</v>
      </c>
      <c r="T180" s="462" t="e">
        <f t="shared" si="172"/>
        <v>#DIV/0!</v>
      </c>
      <c r="U180" s="68"/>
      <c r="V180" s="68"/>
      <c r="W180" s="68"/>
      <c r="X180" s="68"/>
      <c r="Y180" s="68"/>
      <c r="Z180" s="79" t="str">
        <f t="shared" si="173"/>
        <v>5: 200㎡以上</v>
      </c>
      <c r="AA180" s="69"/>
      <c r="AB180" s="69" t="str">
        <f t="shared" si="174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175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183"/>
        <v>49</v>
      </c>
      <c r="AZ180" s="68"/>
      <c r="BA180" s="68">
        <f t="shared" si="177"/>
        <v>49</v>
      </c>
      <c r="BB180" s="69" t="e">
        <f>#REF!/10</f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184"/>
        <v/>
      </c>
      <c r="BK180" s="663" t="s">
        <v>70</v>
      </c>
      <c r="BL180" s="663">
        <v>1</v>
      </c>
      <c r="BM180" s="441"/>
      <c r="BN180" s="441"/>
      <c r="BO180" s="663"/>
      <c r="BP180" s="663"/>
      <c r="BQ180" s="663"/>
      <c r="BR180" s="663"/>
      <c r="BS180" s="663"/>
      <c r="BT180" s="663"/>
      <c r="BU180" s="663"/>
      <c r="BV180" s="663"/>
      <c r="BW180" s="441"/>
      <c r="BX180" s="695"/>
      <c r="BY180" s="696"/>
      <c r="BZ180" s="499"/>
      <c r="CA180" s="192">
        <v>1</v>
      </c>
      <c r="CB180" s="177" t="str">
        <f>IF($F180="","",IFERROR(INDEX(#REF!,MATCH('一覧（改訂後・学校空調は非表示）'!$F121,#REF!,0),MATCH($CA$4,#REF!,0)),""))</f>
        <v/>
      </c>
      <c r="CC180" s="178" t="str">
        <f t="shared" si="181"/>
        <v/>
      </c>
      <c r="CD180" s="176" t="str">
        <f t="shared" si="146"/>
        <v/>
      </c>
      <c r="CE180" s="179"/>
      <c r="CF180" s="106" t="str">
        <f t="shared" si="147"/>
        <v/>
      </c>
      <c r="CG180" s="75" t="str">
        <f>IF(OR($CF180="",$F180=""),"",INDEX(#REF!,MATCH($F180,#REF!,0),MATCH(CF$4,#REF!,0)))</f>
        <v/>
      </c>
      <c r="CH180" s="180" t="str">
        <f t="shared" si="148"/>
        <v/>
      </c>
      <c r="CI180" s="75">
        <v>1</v>
      </c>
      <c r="CJ180" s="181" t="str">
        <f t="shared" si="154"/>
        <v/>
      </c>
      <c r="CK180" s="107" t="e">
        <f>IF(OR(L180="",TYPE(L180)&lt;&gt;1),"",IF(OR(BJ180="",INDEX(#REF!,MATCH('一覧（改訂後・学校空調は非表示）'!$N121,#REF!,0),MATCH('一覧（改訂後・学校空調は非表示）'!CK$4,#REF!,0))="",INDEX(#REF!,MATCH('一覧（改訂後・学校空調は非表示）'!$N121,#REF!,0),MATCH('一覧（改訂後・学校空調は非表示）'!CK$4,#REF!,0))+$I180&gt;=BJ180),"",IF(OR(BI180="事後保全対応で更新",BI180="事後保全のみ更新せず"),"",INDEX(#REF!,MATCH('一覧（改訂後・学校空調は非表示）'!$N121,#REF!,0),MATCH('一覧（改訂後・学校空調は非表示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155"/>
        <v>#REF!</v>
      </c>
      <c r="CN180" s="75">
        <v>1</v>
      </c>
      <c r="CO180" s="181" t="e">
        <f t="shared" si="156"/>
        <v>#REF!</v>
      </c>
      <c r="CP180" s="107" t="e">
        <f>IF(OR(L180="",TYPE(L180)&lt;&gt;1),"",IF(OR(BJ180="",INDEX(#REF!,MATCH('一覧（改訂後・学校空調は非表示）'!N121,#REF!,0),MATCH(CP$4,#REF!,0))="",INDEX(#REF!,MATCH('一覧（改訂後・学校空調は非表示）'!N121,#REF!,0),MATCH(CP$4,#REF!,0))+$I180&gt;=BJ180),"",IF(OR(BI180="事後保全対応で更新",BI180="事後保全のみ更新せず"),"",INDEX(#REF!,MATCH('一覧（改訂後・学校空調は非表示）'!$N121,#REF!,0),MATCH('一覧（改訂後・学校空調は非表示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149"/>
        <v>#REF!</v>
      </c>
      <c r="CS180" s="75">
        <v>1</v>
      </c>
      <c r="CT180" s="181" t="e">
        <f t="shared" si="182"/>
        <v>#REF!</v>
      </c>
      <c r="CU180" s="107" t="e">
        <f>IF(OR(L180="",TYPE(L180)&lt;&gt;1),"",IF(OR(BJ180="",,INDEX(#REF!,MATCH('一覧（改訂後・学校空調は非表示）'!$N121,#REF!,0),MATCH('一覧（改訂後・学校空調は非表示）'!CU$4,#REF!,0))="",INDEX(#REF!,MATCH('一覧（改訂後・学校空調は非表示）'!$N121,#REF!,0),MATCH('一覧（改訂後・学校空調は非表示）'!CU$4,#REF!,0))+I180&gt;=BJ180),"",IF(OR(BI180="事後保全対応で更新",BI180="事後保全のみ更新せず"),"",INDEX(#REF!,MATCH('一覧（改訂後・学校空調は非表示）'!$N121,#REF!,0),MATCH('一覧（改訂後・学校空調は非表示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157"/>
        <v>#REF!</v>
      </c>
      <c r="CX180" s="75">
        <v>1</v>
      </c>
      <c r="CY180" s="182" t="e">
        <f t="shared" si="158"/>
        <v>#REF!</v>
      </c>
      <c r="CZ180" s="109" t="str">
        <f t="shared" si="150"/>
        <v/>
      </c>
      <c r="DA180" s="76" t="str">
        <f t="shared" si="152"/>
        <v/>
      </c>
      <c r="DB180" s="82">
        <v>1</v>
      </c>
      <c r="DC180" s="183" t="str">
        <f t="shared" si="151"/>
        <v/>
      </c>
      <c r="DD180" s="85" t="str">
        <f>IF($CZ180="","",INDEX(#REF!,MATCH($F180,#REF!,0),MATCH(CZ$4,#REF!,0)))</f>
        <v/>
      </c>
      <c r="DE180" s="184" t="str">
        <f t="shared" si="159"/>
        <v/>
      </c>
      <c r="DF180" s="77">
        <v>3</v>
      </c>
      <c r="DG180" s="185" t="str">
        <f t="shared" si="160"/>
        <v/>
      </c>
      <c r="DH180" s="78" t="str">
        <f t="shared" si="161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162"/>
        <v/>
      </c>
      <c r="DK180" s="75">
        <v>1</v>
      </c>
      <c r="DL180" s="181" t="str">
        <f t="shared" si="163"/>
        <v/>
      </c>
      <c r="DM180" s="78" t="str">
        <f t="shared" si="164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165"/>
        <v/>
      </c>
      <c r="DP180" s="75">
        <v>1</v>
      </c>
      <c r="DQ180" s="181" t="str">
        <f t="shared" si="166"/>
        <v/>
      </c>
      <c r="DR180" s="78" t="str">
        <f t="shared" si="167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168"/>
        <v/>
      </c>
      <c r="DU180" s="75">
        <v>1</v>
      </c>
      <c r="DV180" s="154" t="str">
        <f t="shared" si="169"/>
        <v/>
      </c>
      <c r="DW180" s="508"/>
      <c r="DX180" s="829" t="s">
        <v>623</v>
      </c>
      <c r="DY180" s="749"/>
      <c r="DZ180" s="808"/>
      <c r="EA180" s="816"/>
      <c r="EB180" s="854"/>
      <c r="EC180" s="791"/>
      <c r="ED180" s="792"/>
      <c r="EE180" s="792"/>
      <c r="EF180" s="788"/>
      <c r="EG180" s="789"/>
      <c r="EH180" s="787"/>
      <c r="EI180" s="788"/>
      <c r="EJ180" s="788"/>
      <c r="EK180" s="788"/>
      <c r="EL180" s="789"/>
      <c r="EM180" s="787"/>
      <c r="EN180" s="788"/>
      <c r="EO180" s="788"/>
      <c r="EP180" s="788"/>
      <c r="EQ180" s="794" t="s">
        <v>627</v>
      </c>
      <c r="ER180" s="888" t="s">
        <v>627</v>
      </c>
      <c r="ES180" s="770" t="s">
        <v>627</v>
      </c>
      <c r="ET180" s="792"/>
      <c r="EU180" s="788"/>
      <c r="EV180" s="789"/>
      <c r="EW180" s="787"/>
      <c r="EX180" s="788"/>
      <c r="EY180" s="788"/>
      <c r="EZ180" s="788"/>
      <c r="FA180" s="789"/>
      <c r="FB180" s="787"/>
      <c r="FC180" s="788"/>
      <c r="FD180" s="788"/>
      <c r="FE180" s="788"/>
      <c r="FF180" s="789"/>
      <c r="FG180" s="867"/>
      <c r="FH180" s="788"/>
      <c r="FI180" s="788"/>
      <c r="FJ180" s="788"/>
      <c r="FK180" s="915"/>
      <c r="FL180" s="210"/>
      <c r="FM180" s="688">
        <v>1</v>
      </c>
      <c r="FN180" s="688">
        <v>1</v>
      </c>
      <c r="FO180" s="688">
        <v>1</v>
      </c>
      <c r="FP180" s="43"/>
      <c r="FQ180" s="43"/>
    </row>
    <row r="181" spans="1:173" s="13" customFormat="1" ht="22.5" customHeight="1" outlineLevel="1">
      <c r="A181" s="1028">
        <v>174</v>
      </c>
      <c r="B181" s="166"/>
      <c r="C181" s="494"/>
      <c r="D181" s="660" t="s">
        <v>374</v>
      </c>
      <c r="E181" s="991" t="s">
        <v>273</v>
      </c>
      <c r="F181" s="663" t="s">
        <v>358</v>
      </c>
      <c r="G181" s="167"/>
      <c r="H181" s="165"/>
      <c r="I181" s="662">
        <v>1982</v>
      </c>
      <c r="J181" s="167" t="str">
        <f t="shared" si="153"/>
        <v>昭57</v>
      </c>
      <c r="K181" s="665">
        <f t="shared" si="185"/>
        <v>38</v>
      </c>
      <c r="L181" s="998">
        <v>1988</v>
      </c>
      <c r="M181" s="693" t="s">
        <v>68</v>
      </c>
      <c r="N181" s="68"/>
      <c r="O181" s="168"/>
      <c r="P181" s="168"/>
      <c r="Q181" s="169"/>
      <c r="R181" s="461" t="e">
        <f t="shared" si="170"/>
        <v>#DIV/0!</v>
      </c>
      <c r="S181" s="461" t="e">
        <f t="shared" si="171"/>
        <v>#DIV/0!</v>
      </c>
      <c r="T181" s="462" t="e">
        <f t="shared" si="172"/>
        <v>#DIV/0!</v>
      </c>
      <c r="U181" s="68"/>
      <c r="V181" s="68"/>
      <c r="W181" s="68"/>
      <c r="X181" s="68"/>
      <c r="Y181" s="68"/>
      <c r="Z181" s="79" t="str">
        <f t="shared" si="173"/>
        <v>3: 1,000㎡以上</v>
      </c>
      <c r="AA181" s="69"/>
      <c r="AB181" s="69" t="str">
        <f t="shared" si="174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175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183"/>
        <v>33</v>
      </c>
      <c r="AZ181" s="68"/>
      <c r="BA181" s="68">
        <f t="shared" si="177"/>
        <v>33</v>
      </c>
      <c r="BB181" s="69" t="e">
        <f>#REF!/10</f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184"/>
        <v/>
      </c>
      <c r="BK181" s="663" t="s">
        <v>68</v>
      </c>
      <c r="BL181" s="663">
        <v>3</v>
      </c>
      <c r="BM181" s="441"/>
      <c r="BN181" s="441"/>
      <c r="BO181" s="663"/>
      <c r="BP181" s="663"/>
      <c r="BQ181" s="663"/>
      <c r="BR181" s="663"/>
      <c r="BS181" s="663"/>
      <c r="BT181" s="663"/>
      <c r="BU181" s="663"/>
      <c r="BV181" s="663"/>
      <c r="BW181" s="441"/>
      <c r="BX181" s="695"/>
      <c r="BY181" s="696"/>
      <c r="BZ181" s="499"/>
      <c r="CA181" s="192">
        <v>1</v>
      </c>
      <c r="CB181" s="177" t="str">
        <f>IF($F181="","",IFERROR(INDEX(#REF!,MATCH('一覧（改訂後・学校空調は非表示）'!$F122,#REF!,0),MATCH($CA$4,#REF!,0)),""))</f>
        <v/>
      </c>
      <c r="CC181" s="178" t="str">
        <f t="shared" si="181"/>
        <v/>
      </c>
      <c r="CD181" s="176" t="str">
        <f t="shared" si="146"/>
        <v/>
      </c>
      <c r="CE181" s="179"/>
      <c r="CF181" s="106" t="str">
        <f t="shared" si="147"/>
        <v/>
      </c>
      <c r="CG181" s="75" t="str">
        <f>IF(OR($CF181="",$F181=""),"",INDEX(#REF!,MATCH($F181,#REF!,0),MATCH(CF$4,#REF!,0)))</f>
        <v/>
      </c>
      <c r="CH181" s="180" t="str">
        <f t="shared" si="148"/>
        <v/>
      </c>
      <c r="CI181" s="75">
        <v>1</v>
      </c>
      <c r="CJ181" s="181" t="str">
        <f t="shared" si="154"/>
        <v/>
      </c>
      <c r="CK181" s="107" t="e">
        <f>IF(OR(L181="",TYPE(L181)&lt;&gt;1),"",IF(OR(BJ181="",INDEX(#REF!,MATCH('一覧（改訂後・学校空調は非表示）'!$N122,#REF!,0),MATCH('一覧（改訂後・学校空調は非表示）'!CK$4,#REF!,0))="",INDEX(#REF!,MATCH('一覧（改訂後・学校空調は非表示）'!$N122,#REF!,0),MATCH('一覧（改訂後・学校空調は非表示）'!CK$4,#REF!,0))+$I181&gt;=BJ181),"",IF(OR(BI181="事後保全対応で更新",BI181="事後保全のみ更新せず"),"",INDEX(#REF!,MATCH('一覧（改訂後・学校空調は非表示）'!$N122,#REF!,0),MATCH('一覧（改訂後・学校空調は非表示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155"/>
        <v>#REF!</v>
      </c>
      <c r="CN181" s="75">
        <v>1</v>
      </c>
      <c r="CO181" s="181" t="e">
        <f t="shared" si="156"/>
        <v>#REF!</v>
      </c>
      <c r="CP181" s="107" t="e">
        <f>IF(OR(L181="",TYPE(L181)&lt;&gt;1),"",IF(OR(BJ181="",INDEX(#REF!,MATCH('一覧（改訂後・学校空調は非表示）'!N122,#REF!,0),MATCH(CP$4,#REF!,0))="",INDEX(#REF!,MATCH('一覧（改訂後・学校空調は非表示）'!N122,#REF!,0),MATCH(CP$4,#REF!,0))+$I181&gt;=BJ181),"",IF(OR(BI181="事後保全対応で更新",BI181="事後保全のみ更新せず"),"",INDEX(#REF!,MATCH('一覧（改訂後・学校空調は非表示）'!$N122,#REF!,0),MATCH('一覧（改訂後・学校空調は非表示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149"/>
        <v>#REF!</v>
      </c>
      <c r="CS181" s="75">
        <v>1</v>
      </c>
      <c r="CT181" s="181" t="e">
        <f t="shared" si="182"/>
        <v>#REF!</v>
      </c>
      <c r="CU181" s="107" t="e">
        <f>IF(OR(L181="",TYPE(L181)&lt;&gt;1),"",IF(OR(BJ181="",,INDEX(#REF!,MATCH('一覧（改訂後・学校空調は非表示）'!$N122,#REF!,0),MATCH('一覧（改訂後・学校空調は非表示）'!CU$4,#REF!,0))="",INDEX(#REF!,MATCH('一覧（改訂後・学校空調は非表示）'!$N122,#REF!,0),MATCH('一覧（改訂後・学校空調は非表示）'!CU$4,#REF!,0))+I181&gt;=BJ181),"",IF(OR(BI181="事後保全対応で更新",BI181="事後保全のみ更新せず"),"",INDEX(#REF!,MATCH('一覧（改訂後・学校空調は非表示）'!$N122,#REF!,0),MATCH('一覧（改訂後・学校空調は非表示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157"/>
        <v>#REF!</v>
      </c>
      <c r="CX181" s="75">
        <v>1</v>
      </c>
      <c r="CY181" s="182" t="e">
        <f t="shared" si="158"/>
        <v>#REF!</v>
      </c>
      <c r="CZ181" s="109" t="str">
        <f t="shared" si="150"/>
        <v/>
      </c>
      <c r="DA181" s="76" t="str">
        <f t="shared" si="152"/>
        <v/>
      </c>
      <c r="DB181" s="82">
        <v>1</v>
      </c>
      <c r="DC181" s="183" t="str">
        <f t="shared" si="151"/>
        <v/>
      </c>
      <c r="DD181" s="85" t="str">
        <f>IF($CZ181="","",INDEX(#REF!,MATCH($F181,#REF!,0),MATCH(CZ$4,#REF!,0)))</f>
        <v/>
      </c>
      <c r="DE181" s="184" t="str">
        <f t="shared" si="159"/>
        <v/>
      </c>
      <c r="DF181" s="77">
        <v>3</v>
      </c>
      <c r="DG181" s="185" t="str">
        <f t="shared" si="160"/>
        <v/>
      </c>
      <c r="DH181" s="78" t="str">
        <f t="shared" si="161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162"/>
        <v/>
      </c>
      <c r="DK181" s="75">
        <v>1</v>
      </c>
      <c r="DL181" s="181" t="str">
        <f t="shared" si="163"/>
        <v/>
      </c>
      <c r="DM181" s="78" t="str">
        <f t="shared" si="164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165"/>
        <v/>
      </c>
      <c r="DP181" s="75">
        <v>1</v>
      </c>
      <c r="DQ181" s="181" t="str">
        <f t="shared" si="166"/>
        <v/>
      </c>
      <c r="DR181" s="78" t="str">
        <f t="shared" si="167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168"/>
        <v/>
      </c>
      <c r="DU181" s="75">
        <v>1</v>
      </c>
      <c r="DV181" s="154" t="str">
        <f t="shared" si="169"/>
        <v/>
      </c>
      <c r="DW181" s="508"/>
      <c r="DX181" s="829" t="s">
        <v>623</v>
      </c>
      <c r="DY181" s="749"/>
      <c r="DZ181" s="808"/>
      <c r="EA181" s="816"/>
      <c r="EB181" s="854"/>
      <c r="EC181" s="787"/>
      <c r="ED181" s="788"/>
      <c r="EE181" s="788"/>
      <c r="EF181" s="788"/>
      <c r="EG181" s="789"/>
      <c r="EH181" s="791"/>
      <c r="EI181" s="792"/>
      <c r="EJ181" s="792"/>
      <c r="EK181" s="792"/>
      <c r="EL181" s="789"/>
      <c r="EM181" s="787"/>
      <c r="EN181" s="788"/>
      <c r="EO181" s="788"/>
      <c r="EP181" s="788"/>
      <c r="EQ181" s="790"/>
      <c r="ER181" s="899" t="s">
        <v>625</v>
      </c>
      <c r="ES181" s="811" t="s">
        <v>625</v>
      </c>
      <c r="ET181" s="792"/>
      <c r="EU181" s="788"/>
      <c r="EV181" s="789"/>
      <c r="EW181" s="787"/>
      <c r="EX181" s="788"/>
      <c r="EY181" s="788"/>
      <c r="EZ181" s="788"/>
      <c r="FA181" s="789"/>
      <c r="FB181" s="787"/>
      <c r="FC181" s="788"/>
      <c r="FD181" s="788"/>
      <c r="FE181" s="788"/>
      <c r="FF181" s="789"/>
      <c r="FG181" s="867"/>
      <c r="FH181" s="788"/>
      <c r="FI181" s="788"/>
      <c r="FJ181" s="788"/>
      <c r="FK181" s="915"/>
      <c r="FL181" s="210"/>
      <c r="FM181" s="688"/>
      <c r="FN181" s="688"/>
      <c r="FO181" s="688">
        <v>1</v>
      </c>
      <c r="FP181" s="43"/>
      <c r="FQ181" s="43"/>
    </row>
    <row r="182" spans="1:173" s="13" customFormat="1" ht="22.5" customHeight="1" outlineLevel="1">
      <c r="A182" s="1028">
        <v>175</v>
      </c>
      <c r="B182" s="166"/>
      <c r="C182" s="494"/>
      <c r="D182" s="660" t="s">
        <v>374</v>
      </c>
      <c r="E182" s="991" t="s">
        <v>272</v>
      </c>
      <c r="F182" s="663" t="s">
        <v>358</v>
      </c>
      <c r="G182" s="167"/>
      <c r="H182" s="165"/>
      <c r="I182" s="662">
        <v>1983</v>
      </c>
      <c r="J182" s="167" t="str">
        <f t="shared" si="153"/>
        <v>昭58</v>
      </c>
      <c r="K182" s="665">
        <f t="shared" si="185"/>
        <v>37</v>
      </c>
      <c r="L182" s="995">
        <v>1030</v>
      </c>
      <c r="M182" s="693" t="s">
        <v>68</v>
      </c>
      <c r="N182" s="68"/>
      <c r="O182" s="168"/>
      <c r="P182" s="168"/>
      <c r="Q182" s="169"/>
      <c r="R182" s="461" t="e">
        <f t="shared" si="170"/>
        <v>#DIV/0!</v>
      </c>
      <c r="S182" s="461" t="e">
        <f t="shared" si="171"/>
        <v>#DIV/0!</v>
      </c>
      <c r="T182" s="462" t="e">
        <f t="shared" si="172"/>
        <v>#DIV/0!</v>
      </c>
      <c r="U182" s="68"/>
      <c r="V182" s="68"/>
      <c r="W182" s="68"/>
      <c r="X182" s="68"/>
      <c r="Y182" s="68"/>
      <c r="Z182" s="79" t="str">
        <f t="shared" si="173"/>
        <v>3: 1,000㎡以上</v>
      </c>
      <c r="AA182" s="69"/>
      <c r="AB182" s="69" t="str">
        <f t="shared" si="174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175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183"/>
        <v>32</v>
      </c>
      <c r="AZ182" s="68"/>
      <c r="BA182" s="68">
        <f t="shared" si="177"/>
        <v>32</v>
      </c>
      <c r="BB182" s="69" t="e">
        <f>#REF!/10</f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184"/>
        <v/>
      </c>
      <c r="BK182" s="663" t="s">
        <v>68</v>
      </c>
      <c r="BL182" s="663">
        <v>3</v>
      </c>
      <c r="BM182" s="441"/>
      <c r="BN182" s="441"/>
      <c r="BO182" s="663"/>
      <c r="BP182" s="663"/>
      <c r="BQ182" s="663"/>
      <c r="BR182" s="663"/>
      <c r="BS182" s="663"/>
      <c r="BT182" s="663"/>
      <c r="BU182" s="663"/>
      <c r="BV182" s="663"/>
      <c r="BW182" s="441"/>
      <c r="BX182" s="695"/>
      <c r="BY182" s="696"/>
      <c r="BZ182" s="499"/>
      <c r="CA182" s="192">
        <v>1</v>
      </c>
      <c r="CB182" s="177" t="str">
        <f>IF($F182="","",IFERROR(INDEX(#REF!,MATCH('一覧（改訂後・学校空調は非表示）'!$F123,#REF!,0),MATCH($CA$4,#REF!,0)),""))</f>
        <v/>
      </c>
      <c r="CC182" s="178" t="str">
        <f t="shared" si="181"/>
        <v/>
      </c>
      <c r="CD182" s="176" t="str">
        <f t="shared" si="146"/>
        <v/>
      </c>
      <c r="CE182" s="179"/>
      <c r="CF182" s="106" t="str">
        <f t="shared" si="147"/>
        <v/>
      </c>
      <c r="CG182" s="75" t="str">
        <f>IF(OR($CF182="",$F182=""),"",INDEX(#REF!,MATCH($F182,#REF!,0),MATCH(CF$4,#REF!,0)))</f>
        <v/>
      </c>
      <c r="CH182" s="180" t="str">
        <f t="shared" si="148"/>
        <v/>
      </c>
      <c r="CI182" s="75">
        <v>1</v>
      </c>
      <c r="CJ182" s="181" t="str">
        <f t="shared" si="154"/>
        <v/>
      </c>
      <c r="CK182" s="107" t="e">
        <f>IF(OR(L182="",TYPE(L182)&lt;&gt;1),"",IF(OR(BJ182="",INDEX(#REF!,MATCH('一覧（改訂後・学校空調は非表示）'!$N123,#REF!,0),MATCH('一覧（改訂後・学校空調は非表示）'!CK$4,#REF!,0))="",INDEX(#REF!,MATCH('一覧（改訂後・学校空調は非表示）'!$N123,#REF!,0),MATCH('一覧（改訂後・学校空調は非表示）'!CK$4,#REF!,0))+$I182&gt;=BJ182),"",IF(OR(BI182="事後保全対応で更新",BI182="事後保全のみ更新せず"),"",INDEX(#REF!,MATCH('一覧（改訂後・学校空調は非表示）'!$N123,#REF!,0),MATCH('一覧（改訂後・学校空調は非表示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155"/>
        <v>#REF!</v>
      </c>
      <c r="CN182" s="75">
        <v>1</v>
      </c>
      <c r="CO182" s="181" t="e">
        <f t="shared" si="156"/>
        <v>#REF!</v>
      </c>
      <c r="CP182" s="107" t="e">
        <f>IF(OR(L182="",TYPE(L182)&lt;&gt;1),"",IF(OR(BJ182="",INDEX(#REF!,MATCH('一覧（改訂後・学校空調は非表示）'!N123,#REF!,0),MATCH(CP$4,#REF!,0))="",INDEX(#REF!,MATCH('一覧（改訂後・学校空調は非表示）'!N123,#REF!,0),MATCH(CP$4,#REF!,0))+$I182&gt;=BJ182),"",IF(OR(BI182="事後保全対応で更新",BI182="事後保全のみ更新せず"),"",INDEX(#REF!,MATCH('一覧（改訂後・学校空調は非表示）'!$N123,#REF!,0),MATCH('一覧（改訂後・学校空調は非表示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149"/>
        <v>#REF!</v>
      </c>
      <c r="CS182" s="75">
        <v>1</v>
      </c>
      <c r="CT182" s="181" t="e">
        <f t="shared" si="182"/>
        <v>#REF!</v>
      </c>
      <c r="CU182" s="107" t="e">
        <f>IF(OR(L182="",TYPE(L182)&lt;&gt;1),"",IF(OR(BJ182="",,INDEX(#REF!,MATCH('一覧（改訂後・学校空調は非表示）'!$N123,#REF!,0),MATCH('一覧（改訂後・学校空調は非表示）'!CU$4,#REF!,0))="",INDEX(#REF!,MATCH('一覧（改訂後・学校空調は非表示）'!$N123,#REF!,0),MATCH('一覧（改訂後・学校空調は非表示）'!CU$4,#REF!,0))+I182&gt;=BJ182),"",IF(OR(BI182="事後保全対応で更新",BI182="事後保全のみ更新せず"),"",INDEX(#REF!,MATCH('一覧（改訂後・学校空調は非表示）'!$N123,#REF!,0),MATCH('一覧（改訂後・学校空調は非表示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157"/>
        <v>#REF!</v>
      </c>
      <c r="CX182" s="75">
        <v>1</v>
      </c>
      <c r="CY182" s="182" t="e">
        <f t="shared" si="158"/>
        <v>#REF!</v>
      </c>
      <c r="CZ182" s="109" t="str">
        <f t="shared" si="150"/>
        <v/>
      </c>
      <c r="DA182" s="76" t="str">
        <f t="shared" si="152"/>
        <v/>
      </c>
      <c r="DB182" s="82">
        <v>1</v>
      </c>
      <c r="DC182" s="183" t="str">
        <f t="shared" si="151"/>
        <v/>
      </c>
      <c r="DD182" s="85" t="str">
        <f>IF($CZ182="","",INDEX(#REF!,MATCH($F182,#REF!,0),MATCH(CZ$4,#REF!,0)))</f>
        <v/>
      </c>
      <c r="DE182" s="184" t="str">
        <f t="shared" si="159"/>
        <v/>
      </c>
      <c r="DF182" s="77">
        <v>3</v>
      </c>
      <c r="DG182" s="185" t="str">
        <f t="shared" si="160"/>
        <v/>
      </c>
      <c r="DH182" s="78" t="str">
        <f t="shared" si="161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162"/>
        <v/>
      </c>
      <c r="DK182" s="75">
        <v>1</v>
      </c>
      <c r="DL182" s="181" t="str">
        <f t="shared" si="163"/>
        <v/>
      </c>
      <c r="DM182" s="78" t="str">
        <f t="shared" si="164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165"/>
        <v/>
      </c>
      <c r="DP182" s="75">
        <v>1</v>
      </c>
      <c r="DQ182" s="181" t="str">
        <f t="shared" si="166"/>
        <v/>
      </c>
      <c r="DR182" s="78" t="str">
        <f t="shared" si="167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168"/>
        <v/>
      </c>
      <c r="DU182" s="75">
        <v>1</v>
      </c>
      <c r="DV182" s="154" t="str">
        <f t="shared" si="169"/>
        <v/>
      </c>
      <c r="DW182" s="508"/>
      <c r="DX182" s="829" t="s">
        <v>623</v>
      </c>
      <c r="DY182" s="749"/>
      <c r="DZ182" s="808"/>
      <c r="EA182" s="838"/>
      <c r="EB182" s="854"/>
      <c r="EC182" s="787"/>
      <c r="ED182" s="788"/>
      <c r="EE182" s="788"/>
      <c r="EF182" s="788"/>
      <c r="EG182" s="789"/>
      <c r="EH182" s="791"/>
      <c r="EI182" s="792"/>
      <c r="EJ182" s="792"/>
      <c r="EK182" s="792"/>
      <c r="EL182" s="789"/>
      <c r="EM182" s="787"/>
      <c r="EN182" s="788"/>
      <c r="EO182" s="788"/>
      <c r="EP182" s="788"/>
      <c r="EQ182" s="790"/>
      <c r="ER182" s="899" t="s">
        <v>625</v>
      </c>
      <c r="ES182" s="811" t="s">
        <v>625</v>
      </c>
      <c r="ET182" s="792"/>
      <c r="EU182" s="788"/>
      <c r="EV182" s="789"/>
      <c r="EW182" s="787"/>
      <c r="EX182" s="788"/>
      <c r="EY182" s="788"/>
      <c r="EZ182" s="788"/>
      <c r="FA182" s="789"/>
      <c r="FB182" s="787"/>
      <c r="FC182" s="788"/>
      <c r="FD182" s="788"/>
      <c r="FE182" s="788"/>
      <c r="FF182" s="789"/>
      <c r="FG182" s="867"/>
      <c r="FH182" s="788"/>
      <c r="FI182" s="788"/>
      <c r="FJ182" s="788"/>
      <c r="FK182" s="915"/>
      <c r="FL182" s="210"/>
      <c r="FM182" s="688"/>
      <c r="FN182" s="688"/>
      <c r="FO182" s="688">
        <v>1</v>
      </c>
      <c r="FP182" s="43"/>
      <c r="FQ182" s="43"/>
    </row>
    <row r="183" spans="1:173" s="13" customFormat="1" ht="22.5" customHeight="1" outlineLevel="1">
      <c r="A183" s="1028">
        <v>176</v>
      </c>
      <c r="B183" s="166"/>
      <c r="C183" s="494"/>
      <c r="D183" s="660" t="s">
        <v>374</v>
      </c>
      <c r="E183" s="991" t="s">
        <v>274</v>
      </c>
      <c r="F183" s="663" t="s">
        <v>358</v>
      </c>
      <c r="G183" s="167"/>
      <c r="H183" s="165"/>
      <c r="I183" s="662">
        <v>1986</v>
      </c>
      <c r="J183" s="167" t="str">
        <f t="shared" si="153"/>
        <v>昭61</v>
      </c>
      <c r="K183" s="665">
        <f t="shared" si="185"/>
        <v>34</v>
      </c>
      <c r="L183" s="998">
        <v>400</v>
      </c>
      <c r="M183" s="693" t="s">
        <v>70</v>
      </c>
      <c r="N183" s="68"/>
      <c r="O183" s="168"/>
      <c r="P183" s="168"/>
      <c r="Q183" s="169"/>
      <c r="R183" s="461" t="e">
        <f t="shared" si="170"/>
        <v>#DIV/0!</v>
      </c>
      <c r="S183" s="461" t="e">
        <f t="shared" si="171"/>
        <v>#DIV/0!</v>
      </c>
      <c r="T183" s="462" t="e">
        <f t="shared" si="172"/>
        <v>#DIV/0!</v>
      </c>
      <c r="U183" s="68"/>
      <c r="V183" s="68"/>
      <c r="W183" s="68"/>
      <c r="X183" s="68"/>
      <c r="Y183" s="68"/>
      <c r="Z183" s="79" t="str">
        <f t="shared" si="173"/>
        <v>5: 200㎡以上</v>
      </c>
      <c r="AA183" s="69"/>
      <c r="AB183" s="69" t="str">
        <f t="shared" si="174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175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183"/>
        <v>29</v>
      </c>
      <c r="AZ183" s="68"/>
      <c r="BA183" s="68">
        <f t="shared" si="177"/>
        <v>29</v>
      </c>
      <c r="BB183" s="69" t="e">
        <f>#REF!/10</f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184"/>
        <v/>
      </c>
      <c r="BK183" s="663" t="s">
        <v>70</v>
      </c>
      <c r="BL183" s="663">
        <v>1</v>
      </c>
      <c r="BM183" s="441"/>
      <c r="BN183" s="441"/>
      <c r="BO183" s="663"/>
      <c r="BP183" s="663"/>
      <c r="BQ183" s="663"/>
      <c r="BR183" s="663"/>
      <c r="BS183" s="663"/>
      <c r="BT183" s="663"/>
      <c r="BU183" s="663"/>
      <c r="BV183" s="663"/>
      <c r="BW183" s="441"/>
      <c r="BX183" s="695"/>
      <c r="BY183" s="696"/>
      <c r="BZ183" s="499"/>
      <c r="CA183" s="192">
        <v>1</v>
      </c>
      <c r="CB183" s="177" t="str">
        <f>IF($F183="","",IFERROR(INDEX(#REF!,MATCH('一覧（改訂後・学校空調は非表示）'!$F124,#REF!,0),MATCH($CA$4,#REF!,0)),""))</f>
        <v/>
      </c>
      <c r="CC183" s="178" t="str">
        <f t="shared" si="181"/>
        <v/>
      </c>
      <c r="CD183" s="176" t="str">
        <f t="shared" si="146"/>
        <v/>
      </c>
      <c r="CE183" s="179"/>
      <c r="CF183" s="106" t="str">
        <f t="shared" si="147"/>
        <v/>
      </c>
      <c r="CG183" s="75" t="str">
        <f>IF(OR($CF183="",$F183=""),"",INDEX(#REF!,MATCH($F183,#REF!,0),MATCH(CF$4,#REF!,0)))</f>
        <v/>
      </c>
      <c r="CH183" s="180" t="str">
        <f t="shared" si="148"/>
        <v/>
      </c>
      <c r="CI183" s="75">
        <v>1</v>
      </c>
      <c r="CJ183" s="181" t="str">
        <f t="shared" si="154"/>
        <v/>
      </c>
      <c r="CK183" s="107" t="e">
        <f>IF(OR(L183="",TYPE(L183)&lt;&gt;1),"",IF(OR(BJ183="",INDEX(#REF!,MATCH('一覧（改訂後・学校空調は非表示）'!$N124,#REF!,0),MATCH('一覧（改訂後・学校空調は非表示）'!CK$4,#REF!,0))="",INDEX(#REF!,MATCH('一覧（改訂後・学校空調は非表示）'!$N124,#REF!,0),MATCH('一覧（改訂後・学校空調は非表示）'!CK$4,#REF!,0))+$I183&gt;=BJ183),"",IF(OR(BI183="事後保全対応で更新",BI183="事後保全のみ更新せず"),"",INDEX(#REF!,MATCH('一覧（改訂後・学校空調は非表示）'!$N124,#REF!,0),MATCH('一覧（改訂後・学校空調は非表示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155"/>
        <v>#REF!</v>
      </c>
      <c r="CN183" s="75">
        <v>1</v>
      </c>
      <c r="CO183" s="181" t="e">
        <f t="shared" si="156"/>
        <v>#REF!</v>
      </c>
      <c r="CP183" s="107" t="e">
        <f>IF(OR(L183="",TYPE(L183)&lt;&gt;1),"",IF(OR(BJ183="",INDEX(#REF!,MATCH('一覧（改訂後・学校空調は非表示）'!N124,#REF!,0),MATCH(CP$4,#REF!,0))="",INDEX(#REF!,MATCH('一覧（改訂後・学校空調は非表示）'!N124,#REF!,0),MATCH(CP$4,#REF!,0))+$I183&gt;=BJ183),"",IF(OR(BI183="事後保全対応で更新",BI183="事後保全のみ更新せず"),"",INDEX(#REF!,MATCH('一覧（改訂後・学校空調は非表示）'!$N124,#REF!,0),MATCH('一覧（改訂後・学校空調は非表示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149"/>
        <v>#REF!</v>
      </c>
      <c r="CS183" s="75">
        <v>1</v>
      </c>
      <c r="CT183" s="181" t="e">
        <f t="shared" si="182"/>
        <v>#REF!</v>
      </c>
      <c r="CU183" s="107" t="e">
        <f>IF(OR(L183="",TYPE(L183)&lt;&gt;1),"",IF(OR(BJ183="",,INDEX(#REF!,MATCH('一覧（改訂後・学校空調は非表示）'!$N124,#REF!,0),MATCH('一覧（改訂後・学校空調は非表示）'!CU$4,#REF!,0))="",INDEX(#REF!,MATCH('一覧（改訂後・学校空調は非表示）'!$N124,#REF!,0),MATCH('一覧（改訂後・学校空調は非表示）'!CU$4,#REF!,0))+I183&gt;=BJ183),"",IF(OR(BI183="事後保全対応で更新",BI183="事後保全のみ更新せず"),"",INDEX(#REF!,MATCH('一覧（改訂後・学校空調は非表示）'!$N124,#REF!,0),MATCH('一覧（改訂後・学校空調は非表示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157"/>
        <v>#REF!</v>
      </c>
      <c r="CX183" s="75">
        <v>1</v>
      </c>
      <c r="CY183" s="182" t="e">
        <f t="shared" si="158"/>
        <v>#REF!</v>
      </c>
      <c r="CZ183" s="109" t="str">
        <f t="shared" si="150"/>
        <v/>
      </c>
      <c r="DA183" s="76" t="str">
        <f t="shared" si="152"/>
        <v/>
      </c>
      <c r="DB183" s="82">
        <v>1</v>
      </c>
      <c r="DC183" s="183" t="str">
        <f t="shared" si="151"/>
        <v/>
      </c>
      <c r="DD183" s="85" t="str">
        <f>IF($CZ183="","",INDEX(#REF!,MATCH($F183,#REF!,0),MATCH(CZ$4,#REF!,0)))</f>
        <v/>
      </c>
      <c r="DE183" s="184" t="str">
        <f t="shared" si="159"/>
        <v/>
      </c>
      <c r="DF183" s="77">
        <v>3</v>
      </c>
      <c r="DG183" s="185" t="str">
        <f t="shared" si="160"/>
        <v/>
      </c>
      <c r="DH183" s="78" t="str">
        <f t="shared" si="161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162"/>
        <v/>
      </c>
      <c r="DK183" s="75">
        <v>1</v>
      </c>
      <c r="DL183" s="181" t="str">
        <f t="shared" si="163"/>
        <v/>
      </c>
      <c r="DM183" s="78" t="str">
        <f t="shared" si="164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165"/>
        <v/>
      </c>
      <c r="DP183" s="75">
        <v>1</v>
      </c>
      <c r="DQ183" s="181" t="str">
        <f t="shared" si="166"/>
        <v/>
      </c>
      <c r="DR183" s="78" t="str">
        <f t="shared" si="167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168"/>
        <v/>
      </c>
      <c r="DU183" s="75">
        <v>1</v>
      </c>
      <c r="DV183" s="154" t="str">
        <f t="shared" si="169"/>
        <v/>
      </c>
      <c r="DW183" s="508"/>
      <c r="DX183" s="815"/>
      <c r="DY183" s="749"/>
      <c r="DZ183" s="808"/>
      <c r="EA183" s="816"/>
      <c r="EB183" s="854"/>
      <c r="EC183" s="787"/>
      <c r="ED183" s="788"/>
      <c r="EE183" s="788"/>
      <c r="EF183" s="663"/>
      <c r="EG183" s="767" t="s">
        <v>623</v>
      </c>
      <c r="EH183" s="891" t="s">
        <v>623</v>
      </c>
      <c r="EI183" s="779"/>
      <c r="EJ183" s="788"/>
      <c r="EK183" s="788"/>
      <c r="EL183" s="789"/>
      <c r="EM183" s="787"/>
      <c r="EN183" s="788"/>
      <c r="EO183" s="788"/>
      <c r="EP183" s="788"/>
      <c r="EQ183" s="789"/>
      <c r="ER183" s="787"/>
      <c r="ES183" s="788"/>
      <c r="ET183" s="788"/>
      <c r="EU183" s="788"/>
      <c r="EV183" s="789"/>
      <c r="EW183" s="787"/>
      <c r="EX183" s="788"/>
      <c r="EY183" s="788"/>
      <c r="EZ183" s="788"/>
      <c r="FA183" s="810" t="s">
        <v>625</v>
      </c>
      <c r="FB183" s="902" t="s">
        <v>625</v>
      </c>
      <c r="FC183" s="779"/>
      <c r="FD183" s="788"/>
      <c r="FE183" s="788"/>
      <c r="FF183" s="789"/>
      <c r="FG183" s="867"/>
      <c r="FH183" s="788"/>
      <c r="FI183" s="788"/>
      <c r="FJ183" s="788"/>
      <c r="FK183" s="915"/>
      <c r="FL183" s="210"/>
      <c r="FM183" s="688"/>
      <c r="FN183" s="688"/>
      <c r="FO183" s="688">
        <v>1</v>
      </c>
      <c r="FP183" s="43"/>
      <c r="FQ183" s="43"/>
    </row>
    <row r="184" spans="1:173" s="13" customFormat="1" ht="22.5" customHeight="1" outlineLevel="1">
      <c r="A184" s="1028">
        <v>177</v>
      </c>
      <c r="B184" s="166"/>
      <c r="C184" s="494"/>
      <c r="D184" s="660" t="s">
        <v>374</v>
      </c>
      <c r="E184" s="991" t="s">
        <v>275</v>
      </c>
      <c r="F184" s="663" t="s">
        <v>358</v>
      </c>
      <c r="G184" s="167"/>
      <c r="H184" s="165"/>
      <c r="I184" s="665">
        <v>2003</v>
      </c>
      <c r="J184" s="167" t="str">
        <f t="shared" si="153"/>
        <v>平15</v>
      </c>
      <c r="K184" s="665">
        <f t="shared" si="185"/>
        <v>17</v>
      </c>
      <c r="L184" s="998">
        <v>1379</v>
      </c>
      <c r="M184" s="693" t="s">
        <v>68</v>
      </c>
      <c r="N184" s="68"/>
      <c r="O184" s="168"/>
      <c r="P184" s="168"/>
      <c r="Q184" s="169"/>
      <c r="R184" s="461" t="e">
        <f t="shared" si="170"/>
        <v>#DIV/0!</v>
      </c>
      <c r="S184" s="461" t="e">
        <f t="shared" si="171"/>
        <v>#DIV/0!</v>
      </c>
      <c r="T184" s="462" t="e">
        <f t="shared" si="172"/>
        <v>#DIV/0!</v>
      </c>
      <c r="U184" s="68"/>
      <c r="V184" s="68"/>
      <c r="W184" s="68"/>
      <c r="X184" s="68"/>
      <c r="Y184" s="68"/>
      <c r="Z184" s="79" t="str">
        <f t="shared" si="173"/>
        <v>3: 1,000㎡以上</v>
      </c>
      <c r="AA184" s="69"/>
      <c r="AB184" s="69" t="str">
        <f t="shared" si="174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175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183"/>
        <v>12</v>
      </c>
      <c r="AZ184" s="68"/>
      <c r="BA184" s="68">
        <f t="shared" si="177"/>
        <v>12</v>
      </c>
      <c r="BB184" s="69" t="e">
        <f>#REF!/10</f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184"/>
        <v/>
      </c>
      <c r="BK184" s="663" t="s">
        <v>68</v>
      </c>
      <c r="BL184" s="663">
        <v>2</v>
      </c>
      <c r="BM184" s="441"/>
      <c r="BN184" s="441"/>
      <c r="BO184" s="663"/>
      <c r="BP184" s="663"/>
      <c r="BQ184" s="663"/>
      <c r="BR184" s="663"/>
      <c r="BS184" s="663"/>
      <c r="BT184" s="663"/>
      <c r="BU184" s="663"/>
      <c r="BV184" s="663"/>
      <c r="BW184" s="441"/>
      <c r="BX184" s="695"/>
      <c r="BY184" s="696"/>
      <c r="BZ184" s="499"/>
      <c r="CA184" s="192">
        <v>1</v>
      </c>
      <c r="CB184" s="177" t="str">
        <f>IF($F184="","",IFERROR(INDEX(#REF!,MATCH('一覧（改訂後・学校空調は非表示）'!$F125,#REF!,0),MATCH($CA$4,#REF!,0)),""))</f>
        <v/>
      </c>
      <c r="CC184" s="178" t="str">
        <f t="shared" si="181"/>
        <v/>
      </c>
      <c r="CD184" s="176" t="str">
        <f t="shared" si="146"/>
        <v/>
      </c>
      <c r="CE184" s="179"/>
      <c r="CF184" s="106" t="str">
        <f t="shared" si="147"/>
        <v/>
      </c>
      <c r="CG184" s="75" t="str">
        <f>IF(OR($CF184="",$F184=""),"",INDEX(#REF!,MATCH($F184,#REF!,0),MATCH(CF$4,#REF!,0)))</f>
        <v/>
      </c>
      <c r="CH184" s="180" t="str">
        <f t="shared" si="148"/>
        <v/>
      </c>
      <c r="CI184" s="75">
        <v>1</v>
      </c>
      <c r="CJ184" s="181" t="str">
        <f t="shared" si="154"/>
        <v/>
      </c>
      <c r="CK184" s="107" t="e">
        <f>IF(OR(L184="",TYPE(L184)&lt;&gt;1),"",IF(OR(BJ184="",INDEX(#REF!,MATCH('一覧（改訂後・学校空調は非表示）'!$N125,#REF!,0),MATCH('一覧（改訂後・学校空調は非表示）'!CK$4,#REF!,0))="",INDEX(#REF!,MATCH('一覧（改訂後・学校空調は非表示）'!$N125,#REF!,0),MATCH('一覧（改訂後・学校空調は非表示）'!CK$4,#REF!,0))+$I184&gt;=BJ184),"",IF(OR(BI184="事後保全対応で更新",BI184="事後保全のみ更新せず"),"",INDEX(#REF!,MATCH('一覧（改訂後・学校空調は非表示）'!$N125,#REF!,0),MATCH('一覧（改訂後・学校空調は非表示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155"/>
        <v>#REF!</v>
      </c>
      <c r="CN184" s="75">
        <v>1</v>
      </c>
      <c r="CO184" s="181" t="e">
        <f t="shared" si="156"/>
        <v>#REF!</v>
      </c>
      <c r="CP184" s="107" t="e">
        <f>IF(OR(L184="",TYPE(L184)&lt;&gt;1),"",IF(OR(BJ184="",INDEX(#REF!,MATCH('一覧（改訂後・学校空調は非表示）'!N125,#REF!,0),MATCH(CP$4,#REF!,0))="",INDEX(#REF!,MATCH('一覧（改訂後・学校空調は非表示）'!N125,#REF!,0),MATCH(CP$4,#REF!,0))+$I184&gt;=BJ184),"",IF(OR(BI184="事後保全対応で更新",BI184="事後保全のみ更新せず"),"",INDEX(#REF!,MATCH('一覧（改訂後・学校空調は非表示）'!$N125,#REF!,0),MATCH('一覧（改訂後・学校空調は非表示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149"/>
        <v>#REF!</v>
      </c>
      <c r="CS184" s="75">
        <v>1</v>
      </c>
      <c r="CT184" s="181" t="e">
        <f t="shared" si="182"/>
        <v>#REF!</v>
      </c>
      <c r="CU184" s="107" t="e">
        <f>IF(OR(L184="",TYPE(L184)&lt;&gt;1),"",IF(OR(BJ184="",,INDEX(#REF!,MATCH('一覧（改訂後・学校空調は非表示）'!$N125,#REF!,0),MATCH('一覧（改訂後・学校空調は非表示）'!CU$4,#REF!,0))="",INDEX(#REF!,MATCH('一覧（改訂後・学校空調は非表示）'!$N125,#REF!,0),MATCH('一覧（改訂後・学校空調は非表示）'!CU$4,#REF!,0))+I184&gt;=BJ184),"",IF(OR(BI184="事後保全対応で更新",BI184="事後保全のみ更新せず"),"",INDEX(#REF!,MATCH('一覧（改訂後・学校空調は非表示）'!$N125,#REF!,0),MATCH('一覧（改訂後・学校空調は非表示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157"/>
        <v>#REF!</v>
      </c>
      <c r="CX184" s="75">
        <v>1</v>
      </c>
      <c r="CY184" s="182" t="e">
        <f t="shared" si="158"/>
        <v>#REF!</v>
      </c>
      <c r="CZ184" s="109" t="str">
        <f t="shared" si="150"/>
        <v/>
      </c>
      <c r="DA184" s="76" t="str">
        <f t="shared" si="152"/>
        <v/>
      </c>
      <c r="DB184" s="82">
        <v>1</v>
      </c>
      <c r="DC184" s="183" t="str">
        <f t="shared" si="151"/>
        <v/>
      </c>
      <c r="DD184" s="85" t="str">
        <f>IF($CZ184="","",INDEX(#REF!,MATCH($F184,#REF!,0),MATCH(CZ$4,#REF!,0)))</f>
        <v/>
      </c>
      <c r="DE184" s="184" t="str">
        <f t="shared" si="159"/>
        <v/>
      </c>
      <c r="DF184" s="77">
        <v>3</v>
      </c>
      <c r="DG184" s="185" t="str">
        <f t="shared" si="160"/>
        <v/>
      </c>
      <c r="DH184" s="78" t="str">
        <f t="shared" si="161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162"/>
        <v/>
      </c>
      <c r="DK184" s="75">
        <v>1</v>
      </c>
      <c r="DL184" s="181" t="str">
        <f t="shared" si="163"/>
        <v/>
      </c>
      <c r="DM184" s="78" t="str">
        <f t="shared" si="164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165"/>
        <v/>
      </c>
      <c r="DP184" s="75">
        <v>1</v>
      </c>
      <c r="DQ184" s="181" t="str">
        <f t="shared" si="166"/>
        <v/>
      </c>
      <c r="DR184" s="78" t="str">
        <f t="shared" si="167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168"/>
        <v/>
      </c>
      <c r="DU184" s="75">
        <v>1</v>
      </c>
      <c r="DV184" s="154" t="str">
        <f t="shared" si="169"/>
        <v/>
      </c>
      <c r="DW184" s="508"/>
      <c r="DX184" s="815"/>
      <c r="DY184" s="749"/>
      <c r="DZ184" s="808"/>
      <c r="EA184" s="816"/>
      <c r="EB184" s="854"/>
      <c r="EC184" s="787"/>
      <c r="ED184" s="788"/>
      <c r="EE184" s="788"/>
      <c r="EF184" s="766" t="s">
        <v>626</v>
      </c>
      <c r="EG184" s="757" t="s">
        <v>626</v>
      </c>
      <c r="EH184" s="931"/>
      <c r="EI184" s="808"/>
      <c r="EJ184" s="788"/>
      <c r="EK184" s="788"/>
      <c r="EL184" s="789"/>
      <c r="EM184" s="787"/>
      <c r="EN184" s="788"/>
      <c r="EO184" s="788"/>
      <c r="EP184" s="788"/>
      <c r="EQ184" s="789"/>
      <c r="ER184" s="787"/>
      <c r="ES184" s="788"/>
      <c r="ET184" s="788"/>
      <c r="EU184" s="788"/>
      <c r="EV184" s="789"/>
      <c r="EW184" s="787"/>
      <c r="EX184" s="788"/>
      <c r="EY184" s="788"/>
      <c r="EZ184" s="767" t="s">
        <v>623</v>
      </c>
      <c r="FA184" s="809" t="s">
        <v>623</v>
      </c>
      <c r="FB184" s="752"/>
      <c r="FC184" s="749"/>
      <c r="FD184" s="788"/>
      <c r="FE184" s="788"/>
      <c r="FF184" s="789"/>
      <c r="FG184" s="867"/>
      <c r="FH184" s="788"/>
      <c r="FI184" s="788"/>
      <c r="FJ184" s="788"/>
      <c r="FK184" s="915"/>
      <c r="FL184" s="210"/>
      <c r="FM184" s="688"/>
      <c r="FN184" s="688"/>
      <c r="FO184" s="688">
        <v>1</v>
      </c>
      <c r="FP184" s="43"/>
      <c r="FQ184" s="43"/>
    </row>
    <row r="185" spans="1:173" s="13" customFormat="1" ht="22.5" customHeight="1">
      <c r="A185" s="1028">
        <v>178</v>
      </c>
      <c r="B185" s="166"/>
      <c r="C185" s="494"/>
      <c r="D185" s="664" t="s">
        <v>524</v>
      </c>
      <c r="E185" s="1002" t="s">
        <v>586</v>
      </c>
      <c r="F185" s="661" t="s">
        <v>358</v>
      </c>
      <c r="G185" s="167"/>
      <c r="H185" s="165"/>
      <c r="I185" s="665">
        <v>2018</v>
      </c>
      <c r="J185" s="167" t="str">
        <f t="shared" si="153"/>
        <v>平30</v>
      </c>
      <c r="K185" s="665">
        <f t="shared" si="185"/>
        <v>2</v>
      </c>
      <c r="L185" s="995">
        <v>219</v>
      </c>
      <c r="M185" s="706"/>
      <c r="N185" s="68"/>
      <c r="O185" s="168"/>
      <c r="P185" s="168"/>
      <c r="Q185" s="169"/>
      <c r="R185" s="461" t="e">
        <f t="shared" si="170"/>
        <v>#DIV/0!</v>
      </c>
      <c r="S185" s="461" t="e">
        <f t="shared" si="171"/>
        <v>#DIV/0!</v>
      </c>
      <c r="T185" s="462" t="e">
        <f t="shared" si="172"/>
        <v>#DIV/0!</v>
      </c>
      <c r="U185" s="68"/>
      <c r="V185" s="68"/>
      <c r="W185" s="68"/>
      <c r="X185" s="68"/>
      <c r="Y185" s="68"/>
      <c r="Z185" s="79" t="str">
        <f t="shared" si="173"/>
        <v>5: 200㎡以上</v>
      </c>
      <c r="AA185" s="69"/>
      <c r="AB185" s="69" t="str">
        <f t="shared" si="174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175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183"/>
        <v>-3</v>
      </c>
      <c r="AZ185" s="68"/>
      <c r="BA185" s="68">
        <f t="shared" si="177"/>
        <v>-3</v>
      </c>
      <c r="BB185" s="69" t="e">
        <f>#REF!/10</f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184"/>
        <v/>
      </c>
      <c r="BK185" s="801"/>
      <c r="BL185" s="801"/>
      <c r="BM185" s="441"/>
      <c r="BN185" s="441"/>
      <c r="BO185" s="663"/>
      <c r="BP185" s="663"/>
      <c r="BQ185" s="663"/>
      <c r="BR185" s="663"/>
      <c r="BS185" s="663"/>
      <c r="BT185" s="663"/>
      <c r="BU185" s="663"/>
      <c r="BV185" s="663"/>
      <c r="BW185" s="441"/>
      <c r="BX185" s="695"/>
      <c r="BY185" s="696"/>
      <c r="BZ185" s="499"/>
      <c r="CA185" s="192">
        <v>1</v>
      </c>
      <c r="CB185" s="177" t="str">
        <f>IF($F185="","",IFERROR(INDEX(#REF!,MATCH('一覧（改訂後・学校空調は非表示）'!$F136,#REF!,0),MATCH($CA$4,#REF!,0)),""))</f>
        <v/>
      </c>
      <c r="CC185" s="178" t="str">
        <f t="shared" si="181"/>
        <v/>
      </c>
      <c r="CD185" s="176" t="str">
        <f t="shared" si="146"/>
        <v/>
      </c>
      <c r="CE185" s="179"/>
      <c r="CF185" s="106" t="str">
        <f t="shared" si="147"/>
        <v/>
      </c>
      <c r="CG185" s="75" t="str">
        <f>IF(OR($CF185="",$F185=""),"",INDEX(#REF!,MATCH($F185,#REF!,0),MATCH(CF$4,#REF!,0)))</f>
        <v/>
      </c>
      <c r="CH185" s="180" t="str">
        <f t="shared" si="148"/>
        <v/>
      </c>
      <c r="CI185" s="75">
        <v>1</v>
      </c>
      <c r="CJ185" s="181" t="str">
        <f t="shared" si="154"/>
        <v/>
      </c>
      <c r="CK185" s="107" t="e">
        <f>IF(OR(L185="",TYPE(L185)&lt;&gt;1),"",IF(OR(BJ185="",INDEX(#REF!,MATCH('一覧（改訂後・学校空調は非表示）'!$N136,#REF!,0),MATCH('一覧（改訂後・学校空調は非表示）'!CK$4,#REF!,0))="",INDEX(#REF!,MATCH('一覧（改訂後・学校空調は非表示）'!$N136,#REF!,0),MATCH('一覧（改訂後・学校空調は非表示）'!CK$4,#REF!,0))+$I185&gt;=BJ185),"",IF(OR(BI185="事後保全対応で更新",BI185="事後保全のみ更新せず"),"",INDEX(#REF!,MATCH('一覧（改訂後・学校空調は非表示）'!$N136,#REF!,0),MATCH('一覧（改訂後・学校空調は非表示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155"/>
        <v>#REF!</v>
      </c>
      <c r="CN185" s="75">
        <v>1</v>
      </c>
      <c r="CO185" s="181" t="e">
        <f t="shared" si="156"/>
        <v>#REF!</v>
      </c>
      <c r="CP185" s="107" t="e">
        <f>IF(OR(L185="",TYPE(L185)&lt;&gt;1),"",IF(OR(BJ185="",INDEX(#REF!,MATCH('一覧（改訂後・学校空調は非表示）'!N136,#REF!,0),MATCH(CP$4,#REF!,0))="",INDEX(#REF!,MATCH('一覧（改訂後・学校空調は非表示）'!N136,#REF!,0),MATCH(CP$4,#REF!,0))+$I185&gt;=BJ185),"",IF(OR(BI185="事後保全対応で更新",BI185="事後保全のみ更新せず"),"",INDEX(#REF!,MATCH('一覧（改訂後・学校空調は非表示）'!$N136,#REF!,0),MATCH('一覧（改訂後・学校空調は非表示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149"/>
        <v>#REF!</v>
      </c>
      <c r="CS185" s="75">
        <v>1</v>
      </c>
      <c r="CT185" s="181" t="e">
        <f t="shared" si="182"/>
        <v>#REF!</v>
      </c>
      <c r="CU185" s="107" t="e">
        <f>IF(OR(L185="",TYPE(L185)&lt;&gt;1),"",IF(OR(BJ185="",,INDEX(#REF!,MATCH('一覧（改訂後・学校空調は非表示）'!$N136,#REF!,0),MATCH('一覧（改訂後・学校空調は非表示）'!CU$4,#REF!,0))="",INDEX(#REF!,MATCH('一覧（改訂後・学校空調は非表示）'!$N136,#REF!,0),MATCH('一覧（改訂後・学校空調は非表示）'!CU$4,#REF!,0))+I185&gt;=BJ185),"",IF(OR(BI185="事後保全対応で更新",BI185="事後保全のみ更新せず"),"",INDEX(#REF!,MATCH('一覧（改訂後・学校空調は非表示）'!$N136,#REF!,0),MATCH('一覧（改訂後・学校空調は非表示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157"/>
        <v>#REF!</v>
      </c>
      <c r="CX185" s="75">
        <v>1</v>
      </c>
      <c r="CY185" s="182" t="e">
        <f t="shared" si="158"/>
        <v>#REF!</v>
      </c>
      <c r="CZ185" s="109" t="str">
        <f t="shared" si="150"/>
        <v/>
      </c>
      <c r="DA185" s="76" t="str">
        <f t="shared" si="152"/>
        <v/>
      </c>
      <c r="DB185" s="82">
        <v>1</v>
      </c>
      <c r="DC185" s="183" t="str">
        <f t="shared" si="151"/>
        <v/>
      </c>
      <c r="DD185" s="85" t="str">
        <f>IF($CZ185="","",INDEX(#REF!,MATCH($F185,#REF!,0),MATCH(CZ$4,#REF!,0)))</f>
        <v/>
      </c>
      <c r="DE185" s="184" t="str">
        <f t="shared" si="159"/>
        <v/>
      </c>
      <c r="DF185" s="77">
        <v>3</v>
      </c>
      <c r="DG185" s="185" t="str">
        <f t="shared" si="160"/>
        <v/>
      </c>
      <c r="DH185" s="78" t="str">
        <f t="shared" si="161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162"/>
        <v/>
      </c>
      <c r="DK185" s="75">
        <v>1</v>
      </c>
      <c r="DL185" s="181" t="str">
        <f t="shared" si="163"/>
        <v/>
      </c>
      <c r="DM185" s="78" t="str">
        <f t="shared" si="164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165"/>
        <v/>
      </c>
      <c r="DP185" s="75">
        <v>1</v>
      </c>
      <c r="DQ185" s="181" t="str">
        <f t="shared" si="166"/>
        <v/>
      </c>
      <c r="DR185" s="78" t="str">
        <f t="shared" si="167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168"/>
        <v/>
      </c>
      <c r="DU185" s="75">
        <v>1</v>
      </c>
      <c r="DV185" s="154" t="str">
        <f t="shared" si="169"/>
        <v/>
      </c>
      <c r="DW185" s="508"/>
      <c r="DX185" s="815"/>
      <c r="DY185" s="770" t="s">
        <v>627</v>
      </c>
      <c r="DZ185" s="808"/>
      <c r="EA185" s="792"/>
      <c r="EB185" s="855"/>
      <c r="EC185" s="791"/>
      <c r="ED185" s="792"/>
      <c r="EE185" s="792"/>
      <c r="EF185" s="792"/>
      <c r="EG185" s="790"/>
      <c r="EH185" s="791"/>
      <c r="EI185" s="785"/>
      <c r="EJ185" s="785"/>
      <c r="EK185" s="792"/>
      <c r="EL185" s="790"/>
      <c r="EM185" s="791"/>
      <c r="EN185" s="792"/>
      <c r="EO185" s="792"/>
      <c r="EP185" s="792"/>
      <c r="EQ185" s="790"/>
      <c r="ER185" s="791"/>
      <c r="ES185" s="757" t="s">
        <v>626</v>
      </c>
      <c r="ET185" s="757" t="s">
        <v>626</v>
      </c>
      <c r="EU185" s="785"/>
      <c r="EV185" s="786"/>
      <c r="EW185" s="759"/>
      <c r="EX185" s="785"/>
      <c r="EY185" s="785"/>
      <c r="EZ185" s="785"/>
      <c r="FA185" s="786"/>
      <c r="FB185" s="759"/>
      <c r="FC185" s="785"/>
      <c r="FD185" s="785"/>
      <c r="FE185" s="785"/>
      <c r="FF185" s="786"/>
      <c r="FG185" s="862"/>
      <c r="FH185" s="785"/>
      <c r="FI185" s="785"/>
      <c r="FJ185" s="785"/>
      <c r="FK185" s="911"/>
      <c r="FL185" s="210"/>
      <c r="FM185" s="688"/>
      <c r="FN185" s="688"/>
      <c r="FO185" s="688">
        <v>1</v>
      </c>
      <c r="FP185" s="43"/>
      <c r="FQ185" s="43"/>
    </row>
    <row r="186" spans="1:173" s="13" customFormat="1" ht="22.5" customHeight="1">
      <c r="A186" s="1028">
        <v>179</v>
      </c>
      <c r="B186" s="166"/>
      <c r="C186" s="494"/>
      <c r="D186" s="660" t="s">
        <v>374</v>
      </c>
      <c r="E186" s="991" t="s">
        <v>276</v>
      </c>
      <c r="F186" s="663" t="s">
        <v>358</v>
      </c>
      <c r="G186" s="167"/>
      <c r="H186" s="165"/>
      <c r="I186" s="662">
        <v>1966</v>
      </c>
      <c r="J186" s="167" t="str">
        <f t="shared" si="153"/>
        <v>昭41</v>
      </c>
      <c r="K186" s="665">
        <f t="shared" si="185"/>
        <v>54</v>
      </c>
      <c r="L186" s="998">
        <v>33</v>
      </c>
      <c r="M186" s="693" t="s">
        <v>70</v>
      </c>
      <c r="N186" s="68"/>
      <c r="O186" s="168"/>
      <c r="P186" s="168"/>
      <c r="Q186" s="169"/>
      <c r="R186" s="461" t="e">
        <f t="shared" si="170"/>
        <v>#DIV/0!</v>
      </c>
      <c r="S186" s="461" t="e">
        <f t="shared" si="171"/>
        <v>#DIV/0!</v>
      </c>
      <c r="T186" s="462" t="e">
        <f t="shared" si="172"/>
        <v>#DIV/0!</v>
      </c>
      <c r="U186" s="68"/>
      <c r="V186" s="68"/>
      <c r="W186" s="68"/>
      <c r="X186" s="68"/>
      <c r="Y186" s="68"/>
      <c r="Z186" s="79" t="str">
        <f t="shared" si="173"/>
        <v>7: 100㎡未満</v>
      </c>
      <c r="AA186" s="69"/>
      <c r="AB186" s="69" t="str">
        <f t="shared" si="174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175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183"/>
        <v>49</v>
      </c>
      <c r="AZ186" s="68"/>
      <c r="BA186" s="68">
        <f t="shared" si="177"/>
        <v>49</v>
      </c>
      <c r="BB186" s="69" t="e">
        <f>#REF!/10</f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184"/>
        <v/>
      </c>
      <c r="BK186" s="663" t="s">
        <v>70</v>
      </c>
      <c r="BL186" s="663">
        <v>1</v>
      </c>
      <c r="BM186" s="441"/>
      <c r="BN186" s="441"/>
      <c r="BO186" s="663"/>
      <c r="BP186" s="663"/>
      <c r="BQ186" s="663"/>
      <c r="BR186" s="663"/>
      <c r="BS186" s="663"/>
      <c r="BT186" s="663"/>
      <c r="BU186" s="663"/>
      <c r="BV186" s="663"/>
      <c r="BW186" s="441"/>
      <c r="BX186" s="695"/>
      <c r="BY186" s="696"/>
      <c r="BZ186" s="499"/>
      <c r="CA186" s="192">
        <v>1</v>
      </c>
      <c r="CB186" s="177" t="str">
        <f>IF($F186="","",IFERROR(INDEX(#REF!,MATCH('一覧（改訂後・学校空調は非表示）'!$F137,#REF!,0),MATCH($CA$4,#REF!,0)),""))</f>
        <v/>
      </c>
      <c r="CC186" s="178" t="str">
        <f t="shared" si="181"/>
        <v/>
      </c>
      <c r="CD186" s="176" t="str">
        <f t="shared" si="146"/>
        <v/>
      </c>
      <c r="CE186" s="179"/>
      <c r="CF186" s="106" t="str">
        <f t="shared" si="147"/>
        <v/>
      </c>
      <c r="CG186" s="75" t="str">
        <f>IF(OR($CF186="",$F186=""),"",INDEX(#REF!,MATCH($F186,#REF!,0),MATCH(CF$4,#REF!,0)))</f>
        <v/>
      </c>
      <c r="CH186" s="180" t="str">
        <f t="shared" si="148"/>
        <v/>
      </c>
      <c r="CI186" s="75">
        <v>1</v>
      </c>
      <c r="CJ186" s="181" t="str">
        <f t="shared" si="154"/>
        <v/>
      </c>
      <c r="CK186" s="107" t="e">
        <f>IF(OR(L186="",TYPE(L186)&lt;&gt;1),"",IF(OR(BJ186="",INDEX(#REF!,MATCH('一覧（改訂後・学校空調は非表示）'!$N137,#REF!,0),MATCH('一覧（改訂後・学校空調は非表示）'!CK$4,#REF!,0))="",INDEX(#REF!,MATCH('一覧（改訂後・学校空調は非表示）'!$N137,#REF!,0),MATCH('一覧（改訂後・学校空調は非表示）'!CK$4,#REF!,0))+$I186&gt;=BJ186),"",IF(OR(BI186="事後保全対応で更新",BI186="事後保全のみ更新せず"),"",INDEX(#REF!,MATCH('一覧（改訂後・学校空調は非表示）'!$N137,#REF!,0),MATCH('一覧（改訂後・学校空調は非表示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155"/>
        <v>#REF!</v>
      </c>
      <c r="CN186" s="75">
        <v>1</v>
      </c>
      <c r="CO186" s="181" t="e">
        <f t="shared" si="156"/>
        <v>#REF!</v>
      </c>
      <c r="CP186" s="107" t="e">
        <f>IF(OR(L186="",TYPE(L186)&lt;&gt;1),"",IF(OR(BJ186="",INDEX(#REF!,MATCH('一覧（改訂後・学校空調は非表示）'!N137,#REF!,0),MATCH(CP$4,#REF!,0))="",INDEX(#REF!,MATCH('一覧（改訂後・学校空調は非表示）'!N137,#REF!,0),MATCH(CP$4,#REF!,0))+$I186&gt;=BJ186),"",IF(OR(BI186="事後保全対応で更新",BI186="事後保全のみ更新せず"),"",INDEX(#REF!,MATCH('一覧（改訂後・学校空調は非表示）'!$N137,#REF!,0),MATCH('一覧（改訂後・学校空調は非表示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149"/>
        <v>#REF!</v>
      </c>
      <c r="CS186" s="75">
        <v>1</v>
      </c>
      <c r="CT186" s="181" t="e">
        <f t="shared" si="182"/>
        <v>#REF!</v>
      </c>
      <c r="CU186" s="107" t="e">
        <f>IF(OR(L186="",TYPE(L186)&lt;&gt;1),"",IF(OR(BJ186="",,INDEX(#REF!,MATCH('一覧（改訂後・学校空調は非表示）'!$N137,#REF!,0),MATCH('一覧（改訂後・学校空調は非表示）'!CU$4,#REF!,0))="",INDEX(#REF!,MATCH('一覧（改訂後・学校空調は非表示）'!$N137,#REF!,0),MATCH('一覧（改訂後・学校空調は非表示）'!CU$4,#REF!,0))+I186&gt;=BJ186),"",IF(OR(BI186="事後保全対応で更新",BI186="事後保全のみ更新せず"),"",INDEX(#REF!,MATCH('一覧（改訂後・学校空調は非表示）'!$N137,#REF!,0),MATCH('一覧（改訂後・学校空調は非表示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157"/>
        <v>#REF!</v>
      </c>
      <c r="CX186" s="75">
        <v>1</v>
      </c>
      <c r="CY186" s="182" t="e">
        <f t="shared" si="158"/>
        <v>#REF!</v>
      </c>
      <c r="CZ186" s="109" t="str">
        <f t="shared" si="150"/>
        <v/>
      </c>
      <c r="DA186" s="76" t="str">
        <f t="shared" si="152"/>
        <v/>
      </c>
      <c r="DB186" s="82">
        <v>1</v>
      </c>
      <c r="DC186" s="183" t="str">
        <f t="shared" si="151"/>
        <v/>
      </c>
      <c r="DD186" s="85" t="str">
        <f>IF($CZ186="","",INDEX(#REF!,MATCH($F186,#REF!,0),MATCH(CZ$4,#REF!,0)))</f>
        <v/>
      </c>
      <c r="DE186" s="184" t="str">
        <f t="shared" si="159"/>
        <v/>
      </c>
      <c r="DF186" s="77">
        <v>3</v>
      </c>
      <c r="DG186" s="185" t="str">
        <f t="shared" si="160"/>
        <v/>
      </c>
      <c r="DH186" s="78" t="str">
        <f t="shared" si="161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162"/>
        <v/>
      </c>
      <c r="DK186" s="75">
        <v>1</v>
      </c>
      <c r="DL186" s="181" t="str">
        <f t="shared" si="163"/>
        <v/>
      </c>
      <c r="DM186" s="78" t="str">
        <f t="shared" si="164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165"/>
        <v/>
      </c>
      <c r="DP186" s="75">
        <v>1</v>
      </c>
      <c r="DQ186" s="181" t="str">
        <f t="shared" si="166"/>
        <v/>
      </c>
      <c r="DR186" s="78" t="str">
        <f t="shared" si="167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168"/>
        <v/>
      </c>
      <c r="DU186" s="75">
        <v>1</v>
      </c>
      <c r="DV186" s="154" t="str">
        <f t="shared" si="169"/>
        <v/>
      </c>
      <c r="DW186" s="508"/>
      <c r="DX186" s="812"/>
      <c r="DY186" s="808"/>
      <c r="DZ186" s="808"/>
      <c r="EA186" s="792"/>
      <c r="EB186" s="855"/>
      <c r="EC186" s="791"/>
      <c r="ED186" s="792"/>
      <c r="EE186" s="792"/>
      <c r="EF186" s="792"/>
      <c r="EG186" s="790"/>
      <c r="EH186" s="791"/>
      <c r="EI186" s="792"/>
      <c r="EJ186" s="792"/>
      <c r="EK186" s="788"/>
      <c r="EL186" s="789"/>
      <c r="EM186" s="787"/>
      <c r="EN186" s="788"/>
      <c r="EO186" s="788"/>
      <c r="EP186" s="792"/>
      <c r="EQ186" s="790"/>
      <c r="ER186" s="791"/>
      <c r="ES186" s="792"/>
      <c r="ET186" s="788"/>
      <c r="EU186" s="788"/>
      <c r="EV186" s="789"/>
      <c r="EW186" s="787"/>
      <c r="EX186" s="788"/>
      <c r="EY186" s="788"/>
      <c r="EZ186" s="788"/>
      <c r="FA186" s="789"/>
      <c r="FB186" s="787"/>
      <c r="FC186" s="788"/>
      <c r="FD186" s="788"/>
      <c r="FE186" s="788"/>
      <c r="FF186" s="789"/>
      <c r="FG186" s="867"/>
      <c r="FH186" s="788"/>
      <c r="FI186" s="788"/>
      <c r="FJ186" s="788"/>
      <c r="FK186" s="915"/>
      <c r="FL186" s="210"/>
      <c r="FM186" s="688"/>
      <c r="FN186" s="688"/>
      <c r="FO186" s="688">
        <v>1</v>
      </c>
      <c r="FP186" s="43"/>
      <c r="FQ186" s="43"/>
    </row>
    <row r="187" spans="1:173" s="13" customFormat="1" ht="22.5" customHeight="1">
      <c r="A187" s="1028">
        <v>180</v>
      </c>
      <c r="B187" s="166"/>
      <c r="C187" s="494"/>
      <c r="D187" s="660" t="s">
        <v>522</v>
      </c>
      <c r="E187" s="991" t="s">
        <v>227</v>
      </c>
      <c r="F187" s="663" t="s">
        <v>358</v>
      </c>
      <c r="G187" s="167"/>
      <c r="H187" s="165"/>
      <c r="I187" s="662">
        <v>1981</v>
      </c>
      <c r="J187" s="167" t="str">
        <f t="shared" si="153"/>
        <v>昭56</v>
      </c>
      <c r="K187" s="665">
        <f t="shared" si="185"/>
        <v>39</v>
      </c>
      <c r="L187" s="998">
        <v>3200</v>
      </c>
      <c r="M187" s="693" t="s">
        <v>68</v>
      </c>
      <c r="N187" s="68"/>
      <c r="O187" s="168"/>
      <c r="P187" s="168"/>
      <c r="Q187" s="169"/>
      <c r="R187" s="461" t="e">
        <f t="shared" si="170"/>
        <v>#DIV/0!</v>
      </c>
      <c r="S187" s="461" t="e">
        <f t="shared" si="171"/>
        <v>#DIV/0!</v>
      </c>
      <c r="T187" s="462" t="e">
        <f t="shared" si="172"/>
        <v>#DIV/0!</v>
      </c>
      <c r="U187" s="68"/>
      <c r="V187" s="68"/>
      <c r="W187" s="68"/>
      <c r="X187" s="68"/>
      <c r="Y187" s="68"/>
      <c r="Z187" s="79" t="str">
        <f t="shared" si="173"/>
        <v>2: 3,000㎡以上</v>
      </c>
      <c r="AA187" s="69"/>
      <c r="AB187" s="69" t="str">
        <f t="shared" si="174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175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183"/>
        <v>34</v>
      </c>
      <c r="AZ187" s="68"/>
      <c r="BA187" s="68">
        <f t="shared" si="177"/>
        <v>34</v>
      </c>
      <c r="BB187" s="69" t="e">
        <f>#REF!/10</f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184"/>
        <v/>
      </c>
      <c r="BK187" s="663" t="s">
        <v>68</v>
      </c>
      <c r="BL187" s="663">
        <v>2</v>
      </c>
      <c r="BM187" s="441"/>
      <c r="BN187" s="441"/>
      <c r="BO187" s="663"/>
      <c r="BP187" s="663"/>
      <c r="BQ187" s="663"/>
      <c r="BR187" s="663"/>
      <c r="BS187" s="663"/>
      <c r="BT187" s="663"/>
      <c r="BU187" s="663"/>
      <c r="BV187" s="663"/>
      <c r="BW187" s="441"/>
      <c r="BX187" s="695"/>
      <c r="BY187" s="696"/>
      <c r="BZ187" s="499"/>
      <c r="CA187" s="192">
        <v>1</v>
      </c>
      <c r="CB187" s="177" t="str">
        <f>IF($F187="","",IFERROR(INDEX(#REF!,MATCH('一覧（改訂後・学校空調は非表示）'!$F138,#REF!,0),MATCH($CA$4,#REF!,0)),""))</f>
        <v/>
      </c>
      <c r="CC187" s="178" t="str">
        <f t="shared" si="181"/>
        <v/>
      </c>
      <c r="CD187" s="176" t="str">
        <f t="shared" si="146"/>
        <v/>
      </c>
      <c r="CE187" s="179"/>
      <c r="CF187" s="106" t="str">
        <f t="shared" si="147"/>
        <v/>
      </c>
      <c r="CG187" s="75" t="str">
        <f>IF(OR($CF187="",$F187=""),"",INDEX(#REF!,MATCH($F187,#REF!,0),MATCH(CF$4,#REF!,0)))</f>
        <v/>
      </c>
      <c r="CH187" s="180" t="str">
        <f t="shared" si="148"/>
        <v/>
      </c>
      <c r="CI187" s="75">
        <v>1</v>
      </c>
      <c r="CJ187" s="181" t="str">
        <f t="shared" si="154"/>
        <v/>
      </c>
      <c r="CK187" s="107" t="e">
        <f>IF(OR(L187="",TYPE(L187)&lt;&gt;1),"",IF(OR(BJ187="",INDEX(#REF!,MATCH('一覧（改訂後・学校空調は非表示）'!$N138,#REF!,0),MATCH('一覧（改訂後・学校空調は非表示）'!CK$4,#REF!,0))="",INDEX(#REF!,MATCH('一覧（改訂後・学校空調は非表示）'!$N138,#REF!,0),MATCH('一覧（改訂後・学校空調は非表示）'!CK$4,#REF!,0))+$I187&gt;=BJ187),"",IF(OR(BI187="事後保全対応で更新",BI187="事後保全のみ更新せず"),"",INDEX(#REF!,MATCH('一覧（改訂後・学校空調は非表示）'!$N138,#REF!,0),MATCH('一覧（改訂後・学校空調は非表示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155"/>
        <v>#REF!</v>
      </c>
      <c r="CN187" s="75">
        <v>1</v>
      </c>
      <c r="CO187" s="181" t="e">
        <f t="shared" si="156"/>
        <v>#REF!</v>
      </c>
      <c r="CP187" s="107" t="e">
        <f>IF(OR(L187="",TYPE(L187)&lt;&gt;1),"",IF(OR(BJ187="",INDEX(#REF!,MATCH('一覧（改訂後・学校空調は非表示）'!N138,#REF!,0),MATCH(CP$4,#REF!,0))="",INDEX(#REF!,MATCH('一覧（改訂後・学校空調は非表示）'!N138,#REF!,0),MATCH(CP$4,#REF!,0))+$I187&gt;=BJ187),"",IF(OR(BI187="事後保全対応で更新",BI187="事後保全のみ更新せず"),"",INDEX(#REF!,MATCH('一覧（改訂後・学校空調は非表示）'!$N138,#REF!,0),MATCH('一覧（改訂後・学校空調は非表示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149"/>
        <v>#REF!</v>
      </c>
      <c r="CS187" s="75">
        <v>1</v>
      </c>
      <c r="CT187" s="181" t="e">
        <f t="shared" si="182"/>
        <v>#REF!</v>
      </c>
      <c r="CU187" s="107" t="e">
        <f>IF(OR(L187="",TYPE(L187)&lt;&gt;1),"",IF(OR(BJ187="",,INDEX(#REF!,MATCH('一覧（改訂後・学校空調は非表示）'!$N138,#REF!,0),MATCH('一覧（改訂後・学校空調は非表示）'!CU$4,#REF!,0))="",INDEX(#REF!,MATCH('一覧（改訂後・学校空調は非表示）'!$N138,#REF!,0),MATCH('一覧（改訂後・学校空調は非表示）'!CU$4,#REF!,0))+I187&gt;=BJ187),"",IF(OR(BI187="事後保全対応で更新",BI187="事後保全のみ更新せず"),"",INDEX(#REF!,MATCH('一覧（改訂後・学校空調は非表示）'!$N138,#REF!,0),MATCH('一覧（改訂後・学校空調は非表示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157"/>
        <v>#REF!</v>
      </c>
      <c r="CX187" s="75">
        <v>1</v>
      </c>
      <c r="CY187" s="182" t="e">
        <f t="shared" si="158"/>
        <v>#REF!</v>
      </c>
      <c r="CZ187" s="109" t="str">
        <f t="shared" si="150"/>
        <v/>
      </c>
      <c r="DA187" s="76" t="str">
        <f t="shared" si="152"/>
        <v/>
      </c>
      <c r="DB187" s="82">
        <v>1</v>
      </c>
      <c r="DC187" s="183" t="str">
        <f t="shared" si="151"/>
        <v/>
      </c>
      <c r="DD187" s="85" t="str">
        <f>IF($CZ187="","",INDEX(#REF!,MATCH($F187,#REF!,0),MATCH(CZ$4,#REF!,0)))</f>
        <v/>
      </c>
      <c r="DE187" s="184" t="str">
        <f t="shared" si="159"/>
        <v/>
      </c>
      <c r="DF187" s="77">
        <v>3</v>
      </c>
      <c r="DG187" s="185" t="str">
        <f t="shared" si="160"/>
        <v/>
      </c>
      <c r="DH187" s="78" t="str">
        <f t="shared" si="161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162"/>
        <v/>
      </c>
      <c r="DK187" s="75">
        <v>1</v>
      </c>
      <c r="DL187" s="181" t="str">
        <f t="shared" si="163"/>
        <v/>
      </c>
      <c r="DM187" s="78" t="str">
        <f t="shared" si="164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165"/>
        <v/>
      </c>
      <c r="DP187" s="75">
        <v>1</v>
      </c>
      <c r="DQ187" s="181" t="str">
        <f t="shared" si="166"/>
        <v/>
      </c>
      <c r="DR187" s="78" t="str">
        <f t="shared" si="167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168"/>
        <v/>
      </c>
      <c r="DU187" s="75">
        <v>1</v>
      </c>
      <c r="DV187" s="154" t="str">
        <f t="shared" si="169"/>
        <v/>
      </c>
      <c r="DW187" s="508"/>
      <c r="DX187" s="812"/>
      <c r="DY187" s="838"/>
      <c r="DZ187" s="838"/>
      <c r="EA187" s="838"/>
      <c r="EB187" s="855"/>
      <c r="EC187" s="791"/>
      <c r="ED187" s="792"/>
      <c r="EE187" s="792"/>
      <c r="EF187" s="792"/>
      <c r="EG187" s="790"/>
      <c r="EH187" s="791"/>
      <c r="EI187" s="779"/>
      <c r="EJ187" s="779"/>
      <c r="EK187" s="779"/>
      <c r="EL187" s="771"/>
      <c r="EM187" s="765"/>
      <c r="EN187" s="835"/>
      <c r="EO187" s="779"/>
      <c r="EP187" s="788"/>
      <c r="EQ187" s="789"/>
      <c r="ER187" s="787"/>
      <c r="ES187" s="792"/>
      <c r="ET187" s="788"/>
      <c r="EU187" s="788"/>
      <c r="EV187" s="789"/>
      <c r="EW187" s="787"/>
      <c r="EX187" s="788"/>
      <c r="EY187" s="788"/>
      <c r="EZ187" s="788"/>
      <c r="FA187" s="789"/>
      <c r="FB187" s="787"/>
      <c r="FC187" s="792"/>
      <c r="FD187" s="792"/>
      <c r="FE187" s="788"/>
      <c r="FF187" s="789"/>
      <c r="FG187" s="867"/>
      <c r="FH187" s="838"/>
      <c r="FI187" s="838"/>
      <c r="FJ187" s="838"/>
      <c r="FK187" s="993"/>
      <c r="FL187" s="210"/>
      <c r="FM187" s="688">
        <v>1</v>
      </c>
      <c r="FN187" s="688">
        <v>1</v>
      </c>
      <c r="FO187" s="688">
        <v>1</v>
      </c>
      <c r="FP187" s="43"/>
      <c r="FQ187" s="43"/>
    </row>
    <row r="188" spans="1:173" s="13" customFormat="1" ht="22.5" customHeight="1">
      <c r="A188" s="1028">
        <v>181</v>
      </c>
      <c r="B188" s="166"/>
      <c r="C188" s="494"/>
      <c r="D188" s="660" t="s">
        <v>374</v>
      </c>
      <c r="E188" s="991" t="s">
        <v>228</v>
      </c>
      <c r="F188" s="663" t="s">
        <v>358</v>
      </c>
      <c r="G188" s="167"/>
      <c r="H188" s="165"/>
      <c r="I188" s="662">
        <v>1981</v>
      </c>
      <c r="J188" s="167" t="str">
        <f t="shared" si="153"/>
        <v>昭56</v>
      </c>
      <c r="K188" s="665">
        <f t="shared" si="185"/>
        <v>39</v>
      </c>
      <c r="L188" s="998">
        <v>680</v>
      </c>
      <c r="M188" s="693" t="s">
        <v>68</v>
      </c>
      <c r="N188" s="68"/>
      <c r="O188" s="168"/>
      <c r="P188" s="168"/>
      <c r="Q188" s="169"/>
      <c r="R188" s="461" t="e">
        <f t="shared" si="170"/>
        <v>#DIV/0!</v>
      </c>
      <c r="S188" s="461" t="e">
        <f t="shared" si="171"/>
        <v>#DIV/0!</v>
      </c>
      <c r="T188" s="462" t="e">
        <f t="shared" si="172"/>
        <v>#DIV/0!</v>
      </c>
      <c r="U188" s="68"/>
      <c r="V188" s="68"/>
      <c r="W188" s="68"/>
      <c r="X188" s="68"/>
      <c r="Y188" s="68"/>
      <c r="Z188" s="79" t="str">
        <f t="shared" si="173"/>
        <v>4: 500㎡以上</v>
      </c>
      <c r="AA188" s="69"/>
      <c r="AB188" s="69" t="str">
        <f t="shared" si="174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175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183"/>
        <v>34</v>
      </c>
      <c r="AZ188" s="68"/>
      <c r="BA188" s="68">
        <f t="shared" si="177"/>
        <v>34</v>
      </c>
      <c r="BB188" s="69" t="e">
        <f>#REF!/10</f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184"/>
        <v/>
      </c>
      <c r="BK188" s="663" t="s">
        <v>68</v>
      </c>
      <c r="BL188" s="663">
        <v>2</v>
      </c>
      <c r="BM188" s="441"/>
      <c r="BN188" s="441"/>
      <c r="BO188" s="663"/>
      <c r="BP188" s="663"/>
      <c r="BQ188" s="663"/>
      <c r="BR188" s="663"/>
      <c r="BS188" s="663"/>
      <c r="BT188" s="663"/>
      <c r="BU188" s="663"/>
      <c r="BV188" s="663"/>
      <c r="BW188" s="441"/>
      <c r="BX188" s="695"/>
      <c r="BY188" s="696"/>
      <c r="BZ188" s="499"/>
      <c r="CA188" s="192">
        <v>1</v>
      </c>
      <c r="CB188" s="177" t="str">
        <f>IF($F188="","",IFERROR(INDEX(#REF!,MATCH('一覧（改訂後・学校空調は非表示）'!$F139,#REF!,0),MATCH($CA$4,#REF!,0)),""))</f>
        <v/>
      </c>
      <c r="CC188" s="178" t="str">
        <f t="shared" si="181"/>
        <v/>
      </c>
      <c r="CD188" s="176" t="str">
        <f t="shared" si="146"/>
        <v/>
      </c>
      <c r="CE188" s="179"/>
      <c r="CF188" s="106" t="str">
        <f t="shared" si="147"/>
        <v/>
      </c>
      <c r="CG188" s="75" t="str">
        <f>IF(OR($CF188="",$F188=""),"",INDEX(#REF!,MATCH($F188,#REF!,0),MATCH(CF$4,#REF!,0)))</f>
        <v/>
      </c>
      <c r="CH188" s="180" t="str">
        <f t="shared" si="148"/>
        <v/>
      </c>
      <c r="CI188" s="75">
        <v>1</v>
      </c>
      <c r="CJ188" s="181" t="str">
        <f t="shared" si="154"/>
        <v/>
      </c>
      <c r="CK188" s="107" t="e">
        <f>IF(OR(L188="",TYPE(L188)&lt;&gt;1),"",IF(OR(BJ188="",INDEX(#REF!,MATCH('一覧（改訂後・学校空調は非表示）'!$N139,#REF!,0),MATCH('一覧（改訂後・学校空調は非表示）'!CK$4,#REF!,0))="",INDEX(#REF!,MATCH('一覧（改訂後・学校空調は非表示）'!$N139,#REF!,0),MATCH('一覧（改訂後・学校空調は非表示）'!CK$4,#REF!,0))+$I188&gt;=BJ188),"",IF(OR(BI188="事後保全対応で更新",BI188="事後保全のみ更新せず"),"",INDEX(#REF!,MATCH('一覧（改訂後・学校空調は非表示）'!$N139,#REF!,0),MATCH('一覧（改訂後・学校空調は非表示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155"/>
        <v>#REF!</v>
      </c>
      <c r="CN188" s="75">
        <v>1</v>
      </c>
      <c r="CO188" s="181" t="e">
        <f t="shared" si="156"/>
        <v>#REF!</v>
      </c>
      <c r="CP188" s="107" t="e">
        <f>IF(OR(L188="",TYPE(L188)&lt;&gt;1),"",IF(OR(BJ188="",INDEX(#REF!,MATCH('一覧（改訂後・学校空調は非表示）'!N139,#REF!,0),MATCH(CP$4,#REF!,0))="",INDEX(#REF!,MATCH('一覧（改訂後・学校空調は非表示）'!N139,#REF!,0),MATCH(CP$4,#REF!,0))+$I188&gt;=BJ188),"",IF(OR(BI188="事後保全対応で更新",BI188="事後保全のみ更新せず"),"",INDEX(#REF!,MATCH('一覧（改訂後・学校空調は非表示）'!$N139,#REF!,0),MATCH('一覧（改訂後・学校空調は非表示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149"/>
        <v>#REF!</v>
      </c>
      <c r="CS188" s="75">
        <v>1</v>
      </c>
      <c r="CT188" s="181" t="e">
        <f t="shared" si="182"/>
        <v>#REF!</v>
      </c>
      <c r="CU188" s="107" t="e">
        <f>IF(OR(L188="",TYPE(L188)&lt;&gt;1),"",IF(OR(BJ188="",,INDEX(#REF!,MATCH('一覧（改訂後・学校空調は非表示）'!$N139,#REF!,0),MATCH('一覧（改訂後・学校空調は非表示）'!CU$4,#REF!,0))="",INDEX(#REF!,MATCH('一覧（改訂後・学校空調は非表示）'!$N139,#REF!,0),MATCH('一覧（改訂後・学校空調は非表示）'!CU$4,#REF!,0))+I188&gt;=BJ188),"",IF(OR(BI188="事後保全対応で更新",BI188="事後保全のみ更新せず"),"",INDEX(#REF!,MATCH('一覧（改訂後・学校空調は非表示）'!$N139,#REF!,0),MATCH('一覧（改訂後・学校空調は非表示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157"/>
        <v>#REF!</v>
      </c>
      <c r="CX188" s="75">
        <v>1</v>
      </c>
      <c r="CY188" s="182" t="e">
        <f t="shared" si="158"/>
        <v>#REF!</v>
      </c>
      <c r="CZ188" s="109" t="str">
        <f t="shared" si="150"/>
        <v/>
      </c>
      <c r="DA188" s="76" t="str">
        <f t="shared" si="152"/>
        <v/>
      </c>
      <c r="DB188" s="82">
        <v>1</v>
      </c>
      <c r="DC188" s="183" t="str">
        <f t="shared" si="151"/>
        <v/>
      </c>
      <c r="DD188" s="85" t="str">
        <f>IF($CZ188="","",INDEX(#REF!,MATCH($F188,#REF!,0),MATCH(CZ$4,#REF!,0)))</f>
        <v/>
      </c>
      <c r="DE188" s="184" t="str">
        <f t="shared" si="159"/>
        <v/>
      </c>
      <c r="DF188" s="77">
        <v>3</v>
      </c>
      <c r="DG188" s="185" t="str">
        <f t="shared" si="160"/>
        <v/>
      </c>
      <c r="DH188" s="78" t="str">
        <f t="shared" si="161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162"/>
        <v/>
      </c>
      <c r="DK188" s="75">
        <v>1</v>
      </c>
      <c r="DL188" s="181" t="str">
        <f t="shared" si="163"/>
        <v/>
      </c>
      <c r="DM188" s="78" t="str">
        <f t="shared" si="164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165"/>
        <v/>
      </c>
      <c r="DP188" s="75">
        <v>1</v>
      </c>
      <c r="DQ188" s="181" t="str">
        <f t="shared" si="166"/>
        <v/>
      </c>
      <c r="DR188" s="78" t="str">
        <f t="shared" si="167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168"/>
        <v/>
      </c>
      <c r="DU188" s="75">
        <v>1</v>
      </c>
      <c r="DV188" s="154" t="str">
        <f t="shared" si="169"/>
        <v/>
      </c>
      <c r="DW188" s="508"/>
      <c r="DX188" s="812"/>
      <c r="DY188" s="808"/>
      <c r="DZ188" s="808"/>
      <c r="EA188" s="808"/>
      <c r="EB188" s="855"/>
      <c r="EC188" s="791"/>
      <c r="ED188" s="792"/>
      <c r="EE188" s="792"/>
      <c r="EF188" s="792"/>
      <c r="EG188" s="790"/>
      <c r="EH188" s="791"/>
      <c r="EI188" s="779"/>
      <c r="EJ188" s="779"/>
      <c r="EK188" s="779"/>
      <c r="EL188" s="771"/>
      <c r="EM188" s="765"/>
      <c r="EN188" s="835"/>
      <c r="EO188" s="779"/>
      <c r="EP188" s="788"/>
      <c r="EQ188" s="789"/>
      <c r="ER188" s="787"/>
      <c r="ES188" s="792"/>
      <c r="ET188" s="788"/>
      <c r="EU188" s="788"/>
      <c r="EV188" s="789"/>
      <c r="EW188" s="787"/>
      <c r="EX188" s="788"/>
      <c r="EY188" s="788"/>
      <c r="EZ188" s="788"/>
      <c r="FA188" s="789"/>
      <c r="FB188" s="787"/>
      <c r="FC188" s="792"/>
      <c r="FD188" s="792"/>
      <c r="FE188" s="788"/>
      <c r="FF188" s="789"/>
      <c r="FG188" s="867"/>
      <c r="FH188" s="838"/>
      <c r="FI188" s="838"/>
      <c r="FJ188" s="838"/>
      <c r="FK188" s="993"/>
      <c r="FL188" s="210"/>
      <c r="FM188" s="688"/>
      <c r="FN188" s="688"/>
      <c r="FO188" s="688">
        <v>1</v>
      </c>
      <c r="FP188" s="43"/>
      <c r="FQ188" s="43"/>
    </row>
    <row r="189" spans="1:173" s="13" customFormat="1" ht="22.5" customHeight="1">
      <c r="A189" s="1028">
        <v>182</v>
      </c>
      <c r="B189" s="166"/>
      <c r="C189" s="494"/>
      <c r="D189" s="660" t="s">
        <v>374</v>
      </c>
      <c r="E189" s="991" t="s">
        <v>229</v>
      </c>
      <c r="F189" s="663" t="s">
        <v>358</v>
      </c>
      <c r="G189" s="167"/>
      <c r="H189" s="165"/>
      <c r="I189" s="662">
        <v>1981</v>
      </c>
      <c r="J189" s="167" t="str">
        <f t="shared" si="153"/>
        <v>昭56</v>
      </c>
      <c r="K189" s="665">
        <f t="shared" si="185"/>
        <v>39</v>
      </c>
      <c r="L189" s="998">
        <v>85</v>
      </c>
      <c r="M189" s="693" t="s">
        <v>70</v>
      </c>
      <c r="N189" s="68"/>
      <c r="O189" s="168"/>
      <c r="P189" s="168"/>
      <c r="Q189" s="169"/>
      <c r="R189" s="461" t="e">
        <f t="shared" si="170"/>
        <v>#DIV/0!</v>
      </c>
      <c r="S189" s="461" t="e">
        <f t="shared" si="171"/>
        <v>#DIV/0!</v>
      </c>
      <c r="T189" s="462" t="e">
        <f t="shared" si="172"/>
        <v>#DIV/0!</v>
      </c>
      <c r="U189" s="68"/>
      <c r="V189" s="68"/>
      <c r="W189" s="68"/>
      <c r="X189" s="68"/>
      <c r="Y189" s="68"/>
      <c r="Z189" s="79" t="str">
        <f t="shared" si="173"/>
        <v>7: 100㎡未満</v>
      </c>
      <c r="AA189" s="69"/>
      <c r="AB189" s="69" t="str">
        <f t="shared" si="174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175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183"/>
        <v>34</v>
      </c>
      <c r="AZ189" s="68"/>
      <c r="BA189" s="68">
        <f t="shared" si="177"/>
        <v>34</v>
      </c>
      <c r="BB189" s="69" t="e">
        <f>#REF!/10</f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184"/>
        <v/>
      </c>
      <c r="BK189" s="663" t="s">
        <v>70</v>
      </c>
      <c r="BL189" s="663">
        <v>1</v>
      </c>
      <c r="BM189" s="441"/>
      <c r="BN189" s="441"/>
      <c r="BO189" s="663"/>
      <c r="BP189" s="663"/>
      <c r="BQ189" s="663"/>
      <c r="BR189" s="663"/>
      <c r="BS189" s="663"/>
      <c r="BT189" s="663"/>
      <c r="BU189" s="663"/>
      <c r="BV189" s="663"/>
      <c r="BW189" s="441"/>
      <c r="BX189" s="695"/>
      <c r="BY189" s="696"/>
      <c r="BZ189" s="499"/>
      <c r="CA189" s="192">
        <v>1</v>
      </c>
      <c r="CB189" s="177" t="str">
        <f>IF($F189="","",IFERROR(INDEX(#REF!,MATCH('一覧（改訂後・学校空調は非表示）'!$F140,#REF!,0),MATCH($CA$4,#REF!,0)),""))</f>
        <v/>
      </c>
      <c r="CC189" s="178" t="str">
        <f t="shared" si="181"/>
        <v/>
      </c>
      <c r="CD189" s="176" t="str">
        <f t="shared" si="146"/>
        <v/>
      </c>
      <c r="CE189" s="179"/>
      <c r="CF189" s="106" t="str">
        <f t="shared" si="147"/>
        <v/>
      </c>
      <c r="CG189" s="75" t="str">
        <f>IF(OR($CF189="",$F189=""),"",INDEX(#REF!,MATCH($F189,#REF!,0),MATCH(CF$4,#REF!,0)))</f>
        <v/>
      </c>
      <c r="CH189" s="180" t="str">
        <f t="shared" si="148"/>
        <v/>
      </c>
      <c r="CI189" s="75">
        <v>1</v>
      </c>
      <c r="CJ189" s="181" t="str">
        <f t="shared" si="154"/>
        <v/>
      </c>
      <c r="CK189" s="107" t="e">
        <f>IF(OR(L189="",TYPE(L189)&lt;&gt;1),"",IF(OR(BJ189="",INDEX(#REF!,MATCH('一覧（改訂後・学校空調は非表示）'!$N140,#REF!,0),MATCH('一覧（改訂後・学校空調は非表示）'!CK$4,#REF!,0))="",INDEX(#REF!,MATCH('一覧（改訂後・学校空調は非表示）'!$N140,#REF!,0),MATCH('一覧（改訂後・学校空調は非表示）'!CK$4,#REF!,0))+$I189&gt;=BJ189),"",IF(OR(BI189="事後保全対応で更新",BI189="事後保全のみ更新せず"),"",INDEX(#REF!,MATCH('一覧（改訂後・学校空調は非表示）'!$N140,#REF!,0),MATCH('一覧（改訂後・学校空調は非表示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155"/>
        <v>#REF!</v>
      </c>
      <c r="CN189" s="75">
        <v>1</v>
      </c>
      <c r="CO189" s="181" t="e">
        <f t="shared" si="156"/>
        <v>#REF!</v>
      </c>
      <c r="CP189" s="107" t="e">
        <f>IF(OR(L189="",TYPE(L189)&lt;&gt;1),"",IF(OR(BJ189="",INDEX(#REF!,MATCH('一覧（改訂後・学校空調は非表示）'!N140,#REF!,0),MATCH(CP$4,#REF!,0))="",INDEX(#REF!,MATCH('一覧（改訂後・学校空調は非表示）'!N140,#REF!,0),MATCH(CP$4,#REF!,0))+$I189&gt;=BJ189),"",IF(OR(BI189="事後保全対応で更新",BI189="事後保全のみ更新せず"),"",INDEX(#REF!,MATCH('一覧（改訂後・学校空調は非表示）'!$N140,#REF!,0),MATCH('一覧（改訂後・学校空調は非表示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149"/>
        <v>#REF!</v>
      </c>
      <c r="CS189" s="75">
        <v>1</v>
      </c>
      <c r="CT189" s="181" t="e">
        <f t="shared" si="182"/>
        <v>#REF!</v>
      </c>
      <c r="CU189" s="107" t="e">
        <f>IF(OR(L189="",TYPE(L189)&lt;&gt;1),"",IF(OR(BJ189="",,INDEX(#REF!,MATCH('一覧（改訂後・学校空調は非表示）'!$N140,#REF!,0),MATCH('一覧（改訂後・学校空調は非表示）'!CU$4,#REF!,0))="",INDEX(#REF!,MATCH('一覧（改訂後・学校空調は非表示）'!$N140,#REF!,0),MATCH('一覧（改訂後・学校空調は非表示）'!CU$4,#REF!,0))+I189&gt;=BJ189),"",IF(OR(BI189="事後保全対応で更新",BI189="事後保全のみ更新せず"),"",INDEX(#REF!,MATCH('一覧（改訂後・学校空調は非表示）'!$N140,#REF!,0),MATCH('一覧（改訂後・学校空調は非表示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157"/>
        <v>#REF!</v>
      </c>
      <c r="CX189" s="75">
        <v>1</v>
      </c>
      <c r="CY189" s="182" t="e">
        <f t="shared" si="158"/>
        <v>#REF!</v>
      </c>
      <c r="CZ189" s="109" t="str">
        <f t="shared" si="150"/>
        <v/>
      </c>
      <c r="DA189" s="76" t="str">
        <f t="shared" si="152"/>
        <v/>
      </c>
      <c r="DB189" s="82">
        <v>1</v>
      </c>
      <c r="DC189" s="183" t="str">
        <f t="shared" si="151"/>
        <v/>
      </c>
      <c r="DD189" s="85" t="str">
        <f>IF($CZ189="","",INDEX(#REF!,MATCH($F189,#REF!,0),MATCH(CZ$4,#REF!,0)))</f>
        <v/>
      </c>
      <c r="DE189" s="184" t="str">
        <f t="shared" si="159"/>
        <v/>
      </c>
      <c r="DF189" s="77">
        <v>3</v>
      </c>
      <c r="DG189" s="185" t="str">
        <f t="shared" si="160"/>
        <v/>
      </c>
      <c r="DH189" s="78" t="str">
        <f t="shared" si="161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162"/>
        <v/>
      </c>
      <c r="DK189" s="75">
        <v>1</v>
      </c>
      <c r="DL189" s="181" t="str">
        <f t="shared" si="163"/>
        <v/>
      </c>
      <c r="DM189" s="78" t="str">
        <f t="shared" si="164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165"/>
        <v/>
      </c>
      <c r="DP189" s="75">
        <v>1</v>
      </c>
      <c r="DQ189" s="181" t="str">
        <f t="shared" si="166"/>
        <v/>
      </c>
      <c r="DR189" s="78" t="str">
        <f t="shared" si="167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168"/>
        <v/>
      </c>
      <c r="DU189" s="75">
        <v>1</v>
      </c>
      <c r="DV189" s="154" t="str">
        <f t="shared" si="169"/>
        <v/>
      </c>
      <c r="DW189" s="508"/>
      <c r="DX189" s="812"/>
      <c r="DY189" s="808"/>
      <c r="DZ189" s="808"/>
      <c r="EA189" s="808"/>
      <c r="EB189" s="855"/>
      <c r="EC189" s="791"/>
      <c r="ED189" s="792"/>
      <c r="EE189" s="792"/>
      <c r="EF189" s="792"/>
      <c r="EG189" s="803"/>
      <c r="EH189" s="791"/>
      <c r="EI189" s="792"/>
      <c r="EJ189" s="792"/>
      <c r="EK189" s="806"/>
      <c r="EL189" s="892"/>
      <c r="EM189" s="896"/>
      <c r="EN189" s="806"/>
      <c r="EO189" s="835"/>
      <c r="EP189" s="788"/>
      <c r="EQ189" s="789"/>
      <c r="ER189" s="787"/>
      <c r="ES189" s="792"/>
      <c r="ET189" s="788"/>
      <c r="EU189" s="788"/>
      <c r="EV189" s="789"/>
      <c r="EW189" s="787"/>
      <c r="EX189" s="788"/>
      <c r="EY189" s="788"/>
      <c r="EZ189" s="788"/>
      <c r="FA189" s="789"/>
      <c r="FB189" s="787"/>
      <c r="FC189" s="792"/>
      <c r="FD189" s="792"/>
      <c r="FE189" s="788"/>
      <c r="FF189" s="789"/>
      <c r="FG189" s="867"/>
      <c r="FH189" s="806"/>
      <c r="FI189" s="806"/>
      <c r="FJ189" s="806"/>
      <c r="FK189" s="994"/>
      <c r="FL189" s="210"/>
      <c r="FM189" s="688"/>
      <c r="FN189" s="688"/>
      <c r="FO189" s="688">
        <v>1</v>
      </c>
      <c r="FP189" s="43"/>
      <c r="FQ189" s="43"/>
    </row>
    <row r="190" spans="1:173" s="13" customFormat="1" ht="22.5" customHeight="1">
      <c r="A190" s="1028">
        <v>183</v>
      </c>
      <c r="B190" s="166"/>
      <c r="C190" s="494"/>
      <c r="D190" s="660" t="s">
        <v>374</v>
      </c>
      <c r="E190" s="991" t="s">
        <v>230</v>
      </c>
      <c r="F190" s="663" t="s">
        <v>358</v>
      </c>
      <c r="G190" s="167"/>
      <c r="H190" s="165"/>
      <c r="I190" s="662">
        <v>1976</v>
      </c>
      <c r="J190" s="167" t="str">
        <f t="shared" si="153"/>
        <v>昭51</v>
      </c>
      <c r="K190" s="665">
        <f t="shared" si="185"/>
        <v>44</v>
      </c>
      <c r="L190" s="998">
        <v>907</v>
      </c>
      <c r="M190" s="693" t="s">
        <v>68</v>
      </c>
      <c r="N190" s="68"/>
      <c r="O190" s="168"/>
      <c r="P190" s="168"/>
      <c r="Q190" s="169"/>
      <c r="R190" s="461" t="e">
        <f t="shared" si="170"/>
        <v>#DIV/0!</v>
      </c>
      <c r="S190" s="461" t="e">
        <f t="shared" si="171"/>
        <v>#DIV/0!</v>
      </c>
      <c r="T190" s="462" t="e">
        <f t="shared" si="172"/>
        <v>#DIV/0!</v>
      </c>
      <c r="U190" s="68"/>
      <c r="V190" s="68"/>
      <c r="W190" s="68"/>
      <c r="X190" s="68"/>
      <c r="Y190" s="68"/>
      <c r="Z190" s="79" t="str">
        <f t="shared" si="173"/>
        <v>4: 500㎡以上</v>
      </c>
      <c r="AA190" s="69"/>
      <c r="AB190" s="69" t="str">
        <f t="shared" si="174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175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183"/>
        <v>39</v>
      </c>
      <c r="AZ190" s="68"/>
      <c r="BA190" s="68">
        <f t="shared" si="177"/>
        <v>39</v>
      </c>
      <c r="BB190" s="69" t="e">
        <f>#REF!/10</f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184"/>
        <v/>
      </c>
      <c r="BK190" s="663" t="s">
        <v>68</v>
      </c>
      <c r="BL190" s="663">
        <v>2</v>
      </c>
      <c r="BM190" s="441"/>
      <c r="BN190" s="441"/>
      <c r="BO190" s="663"/>
      <c r="BP190" s="663"/>
      <c r="BQ190" s="663"/>
      <c r="BR190" s="663"/>
      <c r="BS190" s="663"/>
      <c r="BT190" s="663"/>
      <c r="BU190" s="663"/>
      <c r="BV190" s="663"/>
      <c r="BW190" s="441"/>
      <c r="BX190" s="695"/>
      <c r="BY190" s="696"/>
      <c r="BZ190" s="499"/>
      <c r="CA190" s="192">
        <v>1</v>
      </c>
      <c r="CB190" s="177" t="str">
        <f>IF($F190="","",IFERROR(INDEX(#REF!,MATCH('一覧（改訂後・学校空調は非表示）'!$F141,#REF!,0),MATCH($CA$4,#REF!,0)),""))</f>
        <v/>
      </c>
      <c r="CC190" s="178" t="str">
        <f t="shared" si="181"/>
        <v/>
      </c>
      <c r="CD190" s="176" t="str">
        <f t="shared" si="146"/>
        <v/>
      </c>
      <c r="CE190" s="179"/>
      <c r="CF190" s="106" t="str">
        <f t="shared" si="147"/>
        <v/>
      </c>
      <c r="CG190" s="75" t="str">
        <f>IF(OR($CF190="",$F190=""),"",INDEX(#REF!,MATCH($F190,#REF!,0),MATCH(CF$4,#REF!,0)))</f>
        <v/>
      </c>
      <c r="CH190" s="180" t="str">
        <f t="shared" si="148"/>
        <v/>
      </c>
      <c r="CI190" s="75">
        <v>1</v>
      </c>
      <c r="CJ190" s="181" t="str">
        <f t="shared" si="154"/>
        <v/>
      </c>
      <c r="CK190" s="107" t="e">
        <f>IF(OR(L190="",TYPE(L190)&lt;&gt;1),"",IF(OR(BJ190="",INDEX(#REF!,MATCH('一覧（改訂後・学校空調は非表示）'!$N141,#REF!,0),MATCH('一覧（改訂後・学校空調は非表示）'!CK$4,#REF!,0))="",INDEX(#REF!,MATCH('一覧（改訂後・学校空調は非表示）'!$N141,#REF!,0),MATCH('一覧（改訂後・学校空調は非表示）'!CK$4,#REF!,0))+$I190&gt;=BJ190),"",IF(OR(BI190="事後保全対応で更新",BI190="事後保全のみ更新せず"),"",INDEX(#REF!,MATCH('一覧（改訂後・学校空調は非表示）'!$N141,#REF!,0),MATCH('一覧（改訂後・学校空調は非表示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155"/>
        <v>#REF!</v>
      </c>
      <c r="CN190" s="75">
        <v>1</v>
      </c>
      <c r="CO190" s="181" t="e">
        <f t="shared" si="156"/>
        <v>#REF!</v>
      </c>
      <c r="CP190" s="107" t="e">
        <f>IF(OR(L190="",TYPE(L190)&lt;&gt;1),"",IF(OR(BJ190="",INDEX(#REF!,MATCH('一覧（改訂後・学校空調は非表示）'!N141,#REF!,0),MATCH(CP$4,#REF!,0))="",INDEX(#REF!,MATCH('一覧（改訂後・学校空調は非表示）'!N141,#REF!,0),MATCH(CP$4,#REF!,0))+$I190&gt;=BJ190),"",IF(OR(BI190="事後保全対応で更新",BI190="事後保全のみ更新せず"),"",INDEX(#REF!,MATCH('一覧（改訂後・学校空調は非表示）'!$N141,#REF!,0),MATCH('一覧（改訂後・学校空調は非表示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149"/>
        <v>#REF!</v>
      </c>
      <c r="CS190" s="75">
        <v>1</v>
      </c>
      <c r="CT190" s="181" t="e">
        <f t="shared" si="182"/>
        <v>#REF!</v>
      </c>
      <c r="CU190" s="107" t="e">
        <f>IF(OR(L190="",TYPE(L190)&lt;&gt;1),"",IF(OR(BJ190="",,INDEX(#REF!,MATCH('一覧（改訂後・学校空調は非表示）'!$N141,#REF!,0),MATCH('一覧（改訂後・学校空調は非表示）'!CU$4,#REF!,0))="",INDEX(#REF!,MATCH('一覧（改訂後・学校空調は非表示）'!$N141,#REF!,0),MATCH('一覧（改訂後・学校空調は非表示）'!CU$4,#REF!,0))+I190&gt;=BJ190),"",IF(OR(BI190="事後保全対応で更新",BI190="事後保全のみ更新せず"),"",INDEX(#REF!,MATCH('一覧（改訂後・学校空調は非表示）'!$N141,#REF!,0),MATCH('一覧（改訂後・学校空調は非表示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157"/>
        <v>#REF!</v>
      </c>
      <c r="CX190" s="75">
        <v>1</v>
      </c>
      <c r="CY190" s="182" t="e">
        <f t="shared" si="158"/>
        <v>#REF!</v>
      </c>
      <c r="CZ190" s="109" t="str">
        <f t="shared" si="150"/>
        <v/>
      </c>
      <c r="DA190" s="76" t="str">
        <f t="shared" si="152"/>
        <v/>
      </c>
      <c r="DB190" s="82">
        <v>1</v>
      </c>
      <c r="DC190" s="183" t="str">
        <f t="shared" si="151"/>
        <v/>
      </c>
      <c r="DD190" s="85" t="str">
        <f>IF($CZ190="","",INDEX(#REF!,MATCH($F190,#REF!,0),MATCH(CZ$4,#REF!,0)))</f>
        <v/>
      </c>
      <c r="DE190" s="184" t="str">
        <f t="shared" si="159"/>
        <v/>
      </c>
      <c r="DF190" s="77">
        <v>3</v>
      </c>
      <c r="DG190" s="185" t="str">
        <f t="shared" si="160"/>
        <v/>
      </c>
      <c r="DH190" s="78" t="str">
        <f t="shared" si="161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162"/>
        <v/>
      </c>
      <c r="DK190" s="75">
        <v>1</v>
      </c>
      <c r="DL190" s="181" t="str">
        <f t="shared" si="163"/>
        <v/>
      </c>
      <c r="DM190" s="78" t="str">
        <f t="shared" si="164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165"/>
        <v/>
      </c>
      <c r="DP190" s="75">
        <v>1</v>
      </c>
      <c r="DQ190" s="181" t="str">
        <f t="shared" si="166"/>
        <v/>
      </c>
      <c r="DR190" s="78" t="str">
        <f t="shared" si="167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168"/>
        <v/>
      </c>
      <c r="DU190" s="75">
        <v>1</v>
      </c>
      <c r="DV190" s="154" t="str">
        <f t="shared" si="169"/>
        <v/>
      </c>
      <c r="DW190" s="508"/>
      <c r="DX190" s="812"/>
      <c r="DY190" s="838"/>
      <c r="DZ190" s="838"/>
      <c r="EA190" s="838"/>
      <c r="EB190" s="855"/>
      <c r="EC190" s="791"/>
      <c r="ED190" s="792"/>
      <c r="EE190" s="792"/>
      <c r="EF190" s="792"/>
      <c r="EG190" s="790"/>
      <c r="EH190" s="791"/>
      <c r="EI190" s="779"/>
      <c r="EJ190" s="779"/>
      <c r="EK190" s="779"/>
      <c r="EL190" s="771"/>
      <c r="EM190" s="765"/>
      <c r="EN190" s="835"/>
      <c r="EO190" s="779"/>
      <c r="EP190" s="788"/>
      <c r="EQ190" s="789"/>
      <c r="ER190" s="787"/>
      <c r="ES190" s="788"/>
      <c r="ET190" s="788"/>
      <c r="EU190" s="788"/>
      <c r="EV190" s="789"/>
      <c r="EW190" s="787"/>
      <c r="EX190" s="788"/>
      <c r="EY190" s="788"/>
      <c r="EZ190" s="788"/>
      <c r="FA190" s="789"/>
      <c r="FB190" s="787"/>
      <c r="FC190" s="792"/>
      <c r="FD190" s="792"/>
      <c r="FE190" s="788"/>
      <c r="FF190" s="789"/>
      <c r="FG190" s="867"/>
      <c r="FH190" s="838"/>
      <c r="FI190" s="838"/>
      <c r="FJ190" s="838"/>
      <c r="FK190" s="993"/>
      <c r="FL190" s="210"/>
      <c r="FM190" s="688">
        <v>1</v>
      </c>
      <c r="FN190" s="688">
        <v>1</v>
      </c>
      <c r="FO190" s="688">
        <v>1</v>
      </c>
      <c r="FP190" s="43"/>
      <c r="FQ190" s="43"/>
    </row>
    <row r="191" spans="1:173" s="13" customFormat="1" ht="22.5" customHeight="1">
      <c r="A191" s="1028">
        <v>184</v>
      </c>
      <c r="B191" s="166"/>
      <c r="C191" s="494"/>
      <c r="D191" s="660" t="s">
        <v>374</v>
      </c>
      <c r="E191" s="991" t="s">
        <v>231</v>
      </c>
      <c r="F191" s="663" t="s">
        <v>358</v>
      </c>
      <c r="G191" s="167"/>
      <c r="H191" s="165"/>
      <c r="I191" s="662">
        <v>1986</v>
      </c>
      <c r="J191" s="167" t="str">
        <f t="shared" si="153"/>
        <v>昭61</v>
      </c>
      <c r="K191" s="665">
        <f t="shared" si="185"/>
        <v>34</v>
      </c>
      <c r="L191" s="998">
        <v>2239</v>
      </c>
      <c r="M191" s="693" t="s">
        <v>68</v>
      </c>
      <c r="N191" s="68"/>
      <c r="O191" s="168"/>
      <c r="P191" s="168"/>
      <c r="Q191" s="169"/>
      <c r="R191" s="461" t="e">
        <f t="shared" si="170"/>
        <v>#DIV/0!</v>
      </c>
      <c r="S191" s="461" t="e">
        <f t="shared" si="171"/>
        <v>#DIV/0!</v>
      </c>
      <c r="T191" s="462" t="e">
        <f t="shared" si="172"/>
        <v>#DIV/0!</v>
      </c>
      <c r="U191" s="68"/>
      <c r="V191" s="68"/>
      <c r="W191" s="68"/>
      <c r="X191" s="68"/>
      <c r="Y191" s="68"/>
      <c r="Z191" s="79" t="str">
        <f t="shared" si="173"/>
        <v>3: 1,000㎡以上</v>
      </c>
      <c r="AA191" s="69"/>
      <c r="AB191" s="69" t="str">
        <f t="shared" si="174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175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183"/>
        <v>29</v>
      </c>
      <c r="AZ191" s="68"/>
      <c r="BA191" s="68">
        <f t="shared" si="177"/>
        <v>29</v>
      </c>
      <c r="BB191" s="69" t="e">
        <f>#REF!/10</f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184"/>
        <v/>
      </c>
      <c r="BK191" s="663" t="s">
        <v>68</v>
      </c>
      <c r="BL191" s="663">
        <v>2</v>
      </c>
      <c r="BM191" s="441"/>
      <c r="BN191" s="441"/>
      <c r="BO191" s="663"/>
      <c r="BP191" s="663"/>
      <c r="BQ191" s="663"/>
      <c r="BR191" s="663"/>
      <c r="BS191" s="663"/>
      <c r="BT191" s="663"/>
      <c r="BU191" s="663"/>
      <c r="BV191" s="663"/>
      <c r="BW191" s="441"/>
      <c r="BX191" s="695"/>
      <c r="BY191" s="696"/>
      <c r="BZ191" s="499"/>
      <c r="CA191" s="192">
        <v>1</v>
      </c>
      <c r="CB191" s="177" t="str">
        <f>IF($F191="","",IFERROR(INDEX(#REF!,MATCH('一覧（改訂後・学校空調は非表示）'!$F142,#REF!,0),MATCH($CA$4,#REF!,0)),""))</f>
        <v/>
      </c>
      <c r="CC191" s="178" t="str">
        <f t="shared" si="181"/>
        <v/>
      </c>
      <c r="CD191" s="176" t="str">
        <f t="shared" si="146"/>
        <v/>
      </c>
      <c r="CE191" s="179"/>
      <c r="CF191" s="106" t="str">
        <f t="shared" si="147"/>
        <v/>
      </c>
      <c r="CG191" s="75" t="str">
        <f>IF(OR($CF191="",$F191=""),"",INDEX(#REF!,MATCH($F191,#REF!,0),MATCH(CF$4,#REF!,0)))</f>
        <v/>
      </c>
      <c r="CH191" s="180" t="str">
        <f t="shared" si="148"/>
        <v/>
      </c>
      <c r="CI191" s="75">
        <v>1</v>
      </c>
      <c r="CJ191" s="181" t="str">
        <f t="shared" si="154"/>
        <v/>
      </c>
      <c r="CK191" s="107" t="e">
        <f>IF(OR(L191="",TYPE(L191)&lt;&gt;1),"",IF(OR(BJ191="",INDEX(#REF!,MATCH('一覧（改訂後・学校空調は非表示）'!$N142,#REF!,0),MATCH('一覧（改訂後・学校空調は非表示）'!CK$4,#REF!,0))="",INDEX(#REF!,MATCH('一覧（改訂後・学校空調は非表示）'!$N142,#REF!,0),MATCH('一覧（改訂後・学校空調は非表示）'!CK$4,#REF!,0))+$I191&gt;=BJ191),"",IF(OR(BI191="事後保全対応で更新",BI191="事後保全のみ更新せず"),"",INDEX(#REF!,MATCH('一覧（改訂後・学校空調は非表示）'!$N142,#REF!,0),MATCH('一覧（改訂後・学校空調は非表示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155"/>
        <v>#REF!</v>
      </c>
      <c r="CN191" s="75">
        <v>1</v>
      </c>
      <c r="CO191" s="181" t="e">
        <f t="shared" si="156"/>
        <v>#REF!</v>
      </c>
      <c r="CP191" s="107" t="e">
        <f>IF(OR(L191="",TYPE(L191)&lt;&gt;1),"",IF(OR(BJ191="",INDEX(#REF!,MATCH('一覧（改訂後・学校空調は非表示）'!N142,#REF!,0),MATCH(CP$4,#REF!,0))="",INDEX(#REF!,MATCH('一覧（改訂後・学校空調は非表示）'!N142,#REF!,0),MATCH(CP$4,#REF!,0))+$I191&gt;=BJ191),"",IF(OR(BI191="事後保全対応で更新",BI191="事後保全のみ更新せず"),"",INDEX(#REF!,MATCH('一覧（改訂後・学校空調は非表示）'!$N142,#REF!,0),MATCH('一覧（改訂後・学校空調は非表示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149"/>
        <v>#REF!</v>
      </c>
      <c r="CS191" s="75">
        <v>1</v>
      </c>
      <c r="CT191" s="181" t="e">
        <f t="shared" si="182"/>
        <v>#REF!</v>
      </c>
      <c r="CU191" s="107" t="e">
        <f>IF(OR(L191="",TYPE(L191)&lt;&gt;1),"",IF(OR(BJ191="",,INDEX(#REF!,MATCH('一覧（改訂後・学校空調は非表示）'!$N142,#REF!,0),MATCH('一覧（改訂後・学校空調は非表示）'!CU$4,#REF!,0))="",INDEX(#REF!,MATCH('一覧（改訂後・学校空調は非表示）'!$N142,#REF!,0),MATCH('一覧（改訂後・学校空調は非表示）'!CU$4,#REF!,0))+I191&gt;=BJ191),"",IF(OR(BI191="事後保全対応で更新",BI191="事後保全のみ更新せず"),"",INDEX(#REF!,MATCH('一覧（改訂後・学校空調は非表示）'!$N142,#REF!,0),MATCH('一覧（改訂後・学校空調は非表示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157"/>
        <v>#REF!</v>
      </c>
      <c r="CX191" s="75">
        <v>1</v>
      </c>
      <c r="CY191" s="182" t="e">
        <f t="shared" si="158"/>
        <v>#REF!</v>
      </c>
      <c r="CZ191" s="109" t="str">
        <f t="shared" si="150"/>
        <v/>
      </c>
      <c r="DA191" s="76" t="str">
        <f t="shared" si="152"/>
        <v/>
      </c>
      <c r="DB191" s="82">
        <v>1</v>
      </c>
      <c r="DC191" s="183" t="str">
        <f t="shared" si="151"/>
        <v/>
      </c>
      <c r="DD191" s="85" t="str">
        <f>IF($CZ191="","",INDEX(#REF!,MATCH($F191,#REF!,0),MATCH(CZ$4,#REF!,0)))</f>
        <v/>
      </c>
      <c r="DE191" s="184" t="str">
        <f t="shared" si="159"/>
        <v/>
      </c>
      <c r="DF191" s="77">
        <v>3</v>
      </c>
      <c r="DG191" s="185" t="str">
        <f t="shared" si="160"/>
        <v/>
      </c>
      <c r="DH191" s="78" t="str">
        <f t="shared" si="161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162"/>
        <v/>
      </c>
      <c r="DK191" s="75">
        <v>1</v>
      </c>
      <c r="DL191" s="181" t="str">
        <f t="shared" si="163"/>
        <v/>
      </c>
      <c r="DM191" s="78" t="str">
        <f t="shared" si="164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165"/>
        <v/>
      </c>
      <c r="DP191" s="75">
        <v>1</v>
      </c>
      <c r="DQ191" s="181" t="str">
        <f t="shared" si="166"/>
        <v/>
      </c>
      <c r="DR191" s="78" t="str">
        <f t="shared" si="167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168"/>
        <v/>
      </c>
      <c r="DU191" s="75">
        <v>1</v>
      </c>
      <c r="DV191" s="154" t="str">
        <f t="shared" si="169"/>
        <v/>
      </c>
      <c r="DW191" s="508"/>
      <c r="DX191" s="812"/>
      <c r="DY191" s="838"/>
      <c r="DZ191" s="838"/>
      <c r="EA191" s="838"/>
      <c r="EB191" s="855"/>
      <c r="EC191" s="791"/>
      <c r="ED191" s="792"/>
      <c r="EE191" s="792"/>
      <c r="EF191" s="792"/>
      <c r="EG191" s="790"/>
      <c r="EH191" s="791"/>
      <c r="EI191" s="779"/>
      <c r="EJ191" s="779"/>
      <c r="EK191" s="779"/>
      <c r="EL191" s="771"/>
      <c r="EM191" s="765"/>
      <c r="EN191" s="835"/>
      <c r="EO191" s="779"/>
      <c r="EP191" s="788"/>
      <c r="EQ191" s="789"/>
      <c r="ER191" s="787"/>
      <c r="ES191" s="788"/>
      <c r="ET191" s="788"/>
      <c r="EU191" s="788"/>
      <c r="EV191" s="789"/>
      <c r="EW191" s="787"/>
      <c r="EX191" s="788"/>
      <c r="EY191" s="788"/>
      <c r="EZ191" s="788"/>
      <c r="FA191" s="789"/>
      <c r="FB191" s="787"/>
      <c r="FC191" s="792"/>
      <c r="FD191" s="792"/>
      <c r="FE191" s="788"/>
      <c r="FF191" s="789"/>
      <c r="FG191" s="867"/>
      <c r="FH191" s="838"/>
      <c r="FI191" s="838"/>
      <c r="FJ191" s="838"/>
      <c r="FK191" s="993"/>
      <c r="FL191" s="210"/>
      <c r="FM191" s="688"/>
      <c r="FN191" s="688"/>
      <c r="FO191" s="688">
        <v>1</v>
      </c>
      <c r="FP191" s="43"/>
      <c r="FQ191" s="43"/>
    </row>
    <row r="192" spans="1:173" s="13" customFormat="1" ht="22.5" customHeight="1">
      <c r="A192" s="1028">
        <v>185</v>
      </c>
      <c r="B192" s="166"/>
      <c r="C192" s="494"/>
      <c r="D192" s="660" t="s">
        <v>374</v>
      </c>
      <c r="E192" s="991" t="s">
        <v>232</v>
      </c>
      <c r="F192" s="663" t="s">
        <v>358</v>
      </c>
      <c r="G192" s="167"/>
      <c r="H192" s="165"/>
      <c r="I192" s="662">
        <v>1978</v>
      </c>
      <c r="J192" s="167" t="str">
        <f t="shared" si="153"/>
        <v>昭53</v>
      </c>
      <c r="K192" s="665">
        <f t="shared" si="185"/>
        <v>42</v>
      </c>
      <c r="L192" s="998">
        <v>545</v>
      </c>
      <c r="M192" s="693" t="s">
        <v>70</v>
      </c>
      <c r="N192" s="68"/>
      <c r="O192" s="168"/>
      <c r="P192" s="168"/>
      <c r="Q192" s="169"/>
      <c r="R192" s="461" t="e">
        <f t="shared" si="170"/>
        <v>#DIV/0!</v>
      </c>
      <c r="S192" s="461" t="e">
        <f t="shared" si="171"/>
        <v>#DIV/0!</v>
      </c>
      <c r="T192" s="462" t="e">
        <f t="shared" si="172"/>
        <v>#DIV/0!</v>
      </c>
      <c r="U192" s="68"/>
      <c r="V192" s="68"/>
      <c r="W192" s="68"/>
      <c r="X192" s="68"/>
      <c r="Y192" s="68"/>
      <c r="Z192" s="79" t="str">
        <f t="shared" si="173"/>
        <v>4: 500㎡以上</v>
      </c>
      <c r="AA192" s="69"/>
      <c r="AB192" s="69" t="str">
        <f t="shared" si="174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175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183"/>
        <v>37</v>
      </c>
      <c r="AZ192" s="68"/>
      <c r="BA192" s="68">
        <f t="shared" si="177"/>
        <v>37</v>
      </c>
      <c r="BB192" s="69" t="e">
        <f>#REF!/10</f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184"/>
        <v/>
      </c>
      <c r="BK192" s="663" t="s">
        <v>70</v>
      </c>
      <c r="BL192" s="663">
        <v>2</v>
      </c>
      <c r="BM192" s="441"/>
      <c r="BN192" s="441"/>
      <c r="BO192" s="663"/>
      <c r="BP192" s="663"/>
      <c r="BQ192" s="663"/>
      <c r="BR192" s="663"/>
      <c r="BS192" s="663"/>
      <c r="BT192" s="663"/>
      <c r="BU192" s="663"/>
      <c r="BV192" s="663"/>
      <c r="BW192" s="441"/>
      <c r="BX192" s="695"/>
      <c r="BY192" s="696"/>
      <c r="BZ192" s="499"/>
      <c r="CA192" s="192">
        <v>1</v>
      </c>
      <c r="CB192" s="177" t="str">
        <f>IF($F192="","",IFERROR(INDEX(#REF!,MATCH('一覧（改訂後・学校空調は非表示）'!$F143,#REF!,0),MATCH($CA$4,#REF!,0)),""))</f>
        <v/>
      </c>
      <c r="CC192" s="178" t="str">
        <f t="shared" si="181"/>
        <v/>
      </c>
      <c r="CD192" s="176" t="str">
        <f t="shared" si="146"/>
        <v/>
      </c>
      <c r="CE192" s="179"/>
      <c r="CF192" s="106" t="str">
        <f t="shared" si="147"/>
        <v/>
      </c>
      <c r="CG192" s="75" t="str">
        <f>IF(OR($CF192="",$F192=""),"",INDEX(#REF!,MATCH($F192,#REF!,0),MATCH(CF$4,#REF!,0)))</f>
        <v/>
      </c>
      <c r="CH192" s="180" t="str">
        <f t="shared" si="148"/>
        <v/>
      </c>
      <c r="CI192" s="75">
        <v>1</v>
      </c>
      <c r="CJ192" s="181" t="str">
        <f t="shared" si="154"/>
        <v/>
      </c>
      <c r="CK192" s="107" t="e">
        <f>IF(OR(L192="",TYPE(L192)&lt;&gt;1),"",IF(OR(BJ192="",INDEX(#REF!,MATCH('一覧（改訂後・学校空調は非表示）'!$N143,#REF!,0),MATCH('一覧（改訂後・学校空調は非表示）'!CK$4,#REF!,0))="",INDEX(#REF!,MATCH('一覧（改訂後・学校空調は非表示）'!$N143,#REF!,0),MATCH('一覧（改訂後・学校空調は非表示）'!CK$4,#REF!,0))+$I192&gt;=BJ192),"",IF(OR(BI192="事後保全対応で更新",BI192="事後保全のみ更新せず"),"",INDEX(#REF!,MATCH('一覧（改訂後・学校空調は非表示）'!$N143,#REF!,0),MATCH('一覧（改訂後・学校空調は非表示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155"/>
        <v>#REF!</v>
      </c>
      <c r="CN192" s="75">
        <v>1</v>
      </c>
      <c r="CO192" s="181" t="e">
        <f t="shared" si="156"/>
        <v>#REF!</v>
      </c>
      <c r="CP192" s="107" t="e">
        <f>IF(OR(L192="",TYPE(L192)&lt;&gt;1),"",IF(OR(BJ192="",INDEX(#REF!,MATCH('一覧（改訂後・学校空調は非表示）'!N143,#REF!,0),MATCH(CP$4,#REF!,0))="",INDEX(#REF!,MATCH('一覧（改訂後・学校空調は非表示）'!N143,#REF!,0),MATCH(CP$4,#REF!,0))+$I192&gt;=BJ192),"",IF(OR(BI192="事後保全対応で更新",BI192="事後保全のみ更新せず"),"",INDEX(#REF!,MATCH('一覧（改訂後・学校空調は非表示）'!$N143,#REF!,0),MATCH('一覧（改訂後・学校空調は非表示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149"/>
        <v>#REF!</v>
      </c>
      <c r="CS192" s="75">
        <v>1</v>
      </c>
      <c r="CT192" s="181" t="e">
        <f t="shared" si="182"/>
        <v>#REF!</v>
      </c>
      <c r="CU192" s="107" t="e">
        <f>IF(OR(L192="",TYPE(L192)&lt;&gt;1),"",IF(OR(BJ192="",,INDEX(#REF!,MATCH('一覧（改訂後・学校空調は非表示）'!$N143,#REF!,0),MATCH('一覧（改訂後・学校空調は非表示）'!CU$4,#REF!,0))="",INDEX(#REF!,MATCH('一覧（改訂後・学校空調は非表示）'!$N143,#REF!,0),MATCH('一覧（改訂後・学校空調は非表示）'!CU$4,#REF!,0))+I192&gt;=BJ192),"",IF(OR(BI192="事後保全対応で更新",BI192="事後保全のみ更新せず"),"",INDEX(#REF!,MATCH('一覧（改訂後・学校空調は非表示）'!$N143,#REF!,0),MATCH('一覧（改訂後・学校空調は非表示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157"/>
        <v>#REF!</v>
      </c>
      <c r="CX192" s="75">
        <v>1</v>
      </c>
      <c r="CY192" s="182" t="e">
        <f t="shared" si="158"/>
        <v>#REF!</v>
      </c>
      <c r="CZ192" s="109" t="str">
        <f t="shared" si="150"/>
        <v/>
      </c>
      <c r="DA192" s="76" t="str">
        <f t="shared" si="152"/>
        <v/>
      </c>
      <c r="DB192" s="82">
        <v>1</v>
      </c>
      <c r="DC192" s="183" t="str">
        <f t="shared" si="151"/>
        <v/>
      </c>
      <c r="DD192" s="85" t="str">
        <f>IF($CZ192="","",INDEX(#REF!,MATCH($F192,#REF!,0),MATCH(CZ$4,#REF!,0)))</f>
        <v/>
      </c>
      <c r="DE192" s="184" t="str">
        <f t="shared" si="159"/>
        <v/>
      </c>
      <c r="DF192" s="77">
        <v>3</v>
      </c>
      <c r="DG192" s="185" t="str">
        <f t="shared" si="160"/>
        <v/>
      </c>
      <c r="DH192" s="78" t="str">
        <f t="shared" si="161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162"/>
        <v/>
      </c>
      <c r="DK192" s="75">
        <v>1</v>
      </c>
      <c r="DL192" s="181" t="str">
        <f t="shared" si="163"/>
        <v/>
      </c>
      <c r="DM192" s="78" t="str">
        <f t="shared" si="164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165"/>
        <v/>
      </c>
      <c r="DP192" s="75">
        <v>1</v>
      </c>
      <c r="DQ192" s="181" t="str">
        <f t="shared" si="166"/>
        <v/>
      </c>
      <c r="DR192" s="78" t="str">
        <f t="shared" si="167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168"/>
        <v/>
      </c>
      <c r="DU192" s="75">
        <v>1</v>
      </c>
      <c r="DV192" s="154" t="str">
        <f t="shared" si="169"/>
        <v/>
      </c>
      <c r="DW192" s="508"/>
      <c r="DX192" s="812"/>
      <c r="DY192" s="838"/>
      <c r="DZ192" s="838"/>
      <c r="EA192" s="838"/>
      <c r="EB192" s="855"/>
      <c r="EC192" s="791"/>
      <c r="ED192" s="792"/>
      <c r="EE192" s="792"/>
      <c r="EF192" s="792"/>
      <c r="EG192" s="790"/>
      <c r="EH192" s="791"/>
      <c r="EI192" s="779"/>
      <c r="EJ192" s="779"/>
      <c r="EK192" s="779"/>
      <c r="EL192" s="771"/>
      <c r="EM192" s="765"/>
      <c r="EN192" s="835"/>
      <c r="EO192" s="779"/>
      <c r="EP192" s="788"/>
      <c r="EQ192" s="789"/>
      <c r="ER192" s="787"/>
      <c r="ES192" s="788"/>
      <c r="ET192" s="788"/>
      <c r="EU192" s="788"/>
      <c r="EV192" s="789"/>
      <c r="EW192" s="787"/>
      <c r="EX192" s="788"/>
      <c r="EY192" s="788"/>
      <c r="EZ192" s="788"/>
      <c r="FA192" s="789"/>
      <c r="FB192" s="787"/>
      <c r="FC192" s="792"/>
      <c r="FD192" s="792"/>
      <c r="FE192" s="788"/>
      <c r="FF192" s="789"/>
      <c r="FG192" s="867"/>
      <c r="FH192" s="838"/>
      <c r="FI192" s="838"/>
      <c r="FJ192" s="838"/>
      <c r="FK192" s="993"/>
      <c r="FL192" s="210"/>
      <c r="FM192" s="688"/>
      <c r="FN192" s="688"/>
      <c r="FO192" s="688">
        <v>1</v>
      </c>
      <c r="FP192" s="43"/>
      <c r="FQ192" s="43"/>
    </row>
    <row r="193" spans="1:173" s="13" customFormat="1" ht="22.5" customHeight="1">
      <c r="A193" s="1028">
        <v>186</v>
      </c>
      <c r="B193" s="166"/>
      <c r="C193" s="494"/>
      <c r="D193" s="660" t="s">
        <v>374</v>
      </c>
      <c r="E193" s="991" t="s">
        <v>233</v>
      </c>
      <c r="F193" s="663" t="s">
        <v>358</v>
      </c>
      <c r="G193" s="167"/>
      <c r="H193" s="165"/>
      <c r="I193" s="662">
        <v>1973</v>
      </c>
      <c r="J193" s="167" t="str">
        <f t="shared" si="153"/>
        <v>昭48</v>
      </c>
      <c r="K193" s="665">
        <f t="shared" si="185"/>
        <v>47</v>
      </c>
      <c r="L193" s="998">
        <v>27</v>
      </c>
      <c r="M193" s="693" t="s">
        <v>70</v>
      </c>
      <c r="N193" s="68"/>
      <c r="O193" s="168"/>
      <c r="P193" s="168"/>
      <c r="Q193" s="169"/>
      <c r="R193" s="461" t="e">
        <f t="shared" si="170"/>
        <v>#DIV/0!</v>
      </c>
      <c r="S193" s="461" t="e">
        <f t="shared" si="171"/>
        <v>#DIV/0!</v>
      </c>
      <c r="T193" s="462" t="e">
        <f t="shared" si="172"/>
        <v>#DIV/0!</v>
      </c>
      <c r="U193" s="68"/>
      <c r="V193" s="68"/>
      <c r="W193" s="68"/>
      <c r="X193" s="68"/>
      <c r="Y193" s="68"/>
      <c r="Z193" s="79" t="str">
        <f t="shared" si="173"/>
        <v>7: 100㎡未満</v>
      </c>
      <c r="AA193" s="69"/>
      <c r="AB193" s="69" t="str">
        <f t="shared" si="174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175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183"/>
        <v>42</v>
      </c>
      <c r="AZ193" s="68"/>
      <c r="BA193" s="68">
        <f t="shared" si="177"/>
        <v>42</v>
      </c>
      <c r="BB193" s="69" t="e">
        <f>#REF!/10</f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184"/>
        <v/>
      </c>
      <c r="BK193" s="663" t="s">
        <v>70</v>
      </c>
      <c r="BL193" s="663">
        <v>1</v>
      </c>
      <c r="BM193" s="441"/>
      <c r="BN193" s="441"/>
      <c r="BO193" s="663"/>
      <c r="BP193" s="663"/>
      <c r="BQ193" s="663"/>
      <c r="BR193" s="663"/>
      <c r="BS193" s="663"/>
      <c r="BT193" s="663"/>
      <c r="BU193" s="663"/>
      <c r="BV193" s="663"/>
      <c r="BW193" s="441"/>
      <c r="BX193" s="695"/>
      <c r="BY193" s="696"/>
      <c r="BZ193" s="499"/>
      <c r="CA193" s="192">
        <v>1</v>
      </c>
      <c r="CB193" s="177" t="str">
        <f>IF($F193="","",IFERROR(INDEX(#REF!,MATCH('一覧（改訂後・学校空調は非表示）'!$F144,#REF!,0),MATCH($CA$4,#REF!,0)),""))</f>
        <v/>
      </c>
      <c r="CC193" s="178" t="str">
        <f t="shared" si="181"/>
        <v/>
      </c>
      <c r="CD193" s="176" t="str">
        <f t="shared" si="146"/>
        <v/>
      </c>
      <c r="CE193" s="179"/>
      <c r="CF193" s="106" t="str">
        <f t="shared" si="147"/>
        <v/>
      </c>
      <c r="CG193" s="75" t="str">
        <f>IF(OR($CF193="",$F193=""),"",INDEX(#REF!,MATCH($F193,#REF!,0),MATCH(CF$4,#REF!,0)))</f>
        <v/>
      </c>
      <c r="CH193" s="180" t="str">
        <f t="shared" si="148"/>
        <v/>
      </c>
      <c r="CI193" s="75">
        <v>1</v>
      </c>
      <c r="CJ193" s="181" t="str">
        <f t="shared" si="154"/>
        <v/>
      </c>
      <c r="CK193" s="107" t="e">
        <f>IF(OR(L193="",TYPE(L193)&lt;&gt;1),"",IF(OR(BJ193="",INDEX(#REF!,MATCH('一覧（改訂後・学校空調は非表示）'!$N144,#REF!,0),MATCH('一覧（改訂後・学校空調は非表示）'!CK$4,#REF!,0))="",INDEX(#REF!,MATCH('一覧（改訂後・学校空調は非表示）'!$N144,#REF!,0),MATCH('一覧（改訂後・学校空調は非表示）'!CK$4,#REF!,0))+$I193&gt;=BJ193),"",IF(OR(BI193="事後保全対応で更新",BI193="事後保全のみ更新せず"),"",INDEX(#REF!,MATCH('一覧（改訂後・学校空調は非表示）'!$N144,#REF!,0),MATCH('一覧（改訂後・学校空調は非表示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155"/>
        <v>#REF!</v>
      </c>
      <c r="CN193" s="75">
        <v>1</v>
      </c>
      <c r="CO193" s="181" t="e">
        <f t="shared" si="156"/>
        <v>#REF!</v>
      </c>
      <c r="CP193" s="107" t="e">
        <f>IF(OR(L193="",TYPE(L193)&lt;&gt;1),"",IF(OR(BJ193="",INDEX(#REF!,MATCH('一覧（改訂後・学校空調は非表示）'!N144,#REF!,0),MATCH(CP$4,#REF!,0))="",INDEX(#REF!,MATCH('一覧（改訂後・学校空調は非表示）'!N144,#REF!,0),MATCH(CP$4,#REF!,0))+$I193&gt;=BJ193),"",IF(OR(BI193="事後保全対応で更新",BI193="事後保全のみ更新せず"),"",INDEX(#REF!,MATCH('一覧（改訂後・学校空調は非表示）'!$N144,#REF!,0),MATCH('一覧（改訂後・学校空調は非表示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149"/>
        <v>#REF!</v>
      </c>
      <c r="CS193" s="75">
        <v>1</v>
      </c>
      <c r="CT193" s="181" t="e">
        <f t="shared" si="182"/>
        <v>#REF!</v>
      </c>
      <c r="CU193" s="107" t="e">
        <f>IF(OR(L193="",TYPE(L193)&lt;&gt;1),"",IF(OR(BJ193="",,INDEX(#REF!,MATCH('一覧（改訂後・学校空調は非表示）'!$N144,#REF!,0),MATCH('一覧（改訂後・学校空調は非表示）'!CU$4,#REF!,0))="",INDEX(#REF!,MATCH('一覧（改訂後・学校空調は非表示）'!$N144,#REF!,0),MATCH('一覧（改訂後・学校空調は非表示）'!CU$4,#REF!,0))+I193&gt;=BJ193),"",IF(OR(BI193="事後保全対応で更新",BI193="事後保全のみ更新せず"),"",INDEX(#REF!,MATCH('一覧（改訂後・学校空調は非表示）'!$N144,#REF!,0),MATCH('一覧（改訂後・学校空調は非表示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157"/>
        <v>#REF!</v>
      </c>
      <c r="CX193" s="75">
        <v>1</v>
      </c>
      <c r="CY193" s="182" t="e">
        <f t="shared" si="158"/>
        <v>#REF!</v>
      </c>
      <c r="CZ193" s="109" t="str">
        <f t="shared" si="150"/>
        <v/>
      </c>
      <c r="DA193" s="76" t="str">
        <f t="shared" si="152"/>
        <v/>
      </c>
      <c r="DB193" s="82">
        <v>1</v>
      </c>
      <c r="DC193" s="183" t="str">
        <f t="shared" si="151"/>
        <v/>
      </c>
      <c r="DD193" s="85" t="str">
        <f>IF($CZ193="","",INDEX(#REF!,MATCH($F193,#REF!,0),MATCH(CZ$4,#REF!,0)))</f>
        <v/>
      </c>
      <c r="DE193" s="184" t="str">
        <f t="shared" si="159"/>
        <v/>
      </c>
      <c r="DF193" s="77">
        <v>3</v>
      </c>
      <c r="DG193" s="185" t="str">
        <f t="shared" si="160"/>
        <v/>
      </c>
      <c r="DH193" s="78" t="str">
        <f t="shared" si="161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162"/>
        <v/>
      </c>
      <c r="DK193" s="75">
        <v>1</v>
      </c>
      <c r="DL193" s="181" t="str">
        <f t="shared" si="163"/>
        <v/>
      </c>
      <c r="DM193" s="78" t="str">
        <f t="shared" si="164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165"/>
        <v/>
      </c>
      <c r="DP193" s="75">
        <v>1</v>
      </c>
      <c r="DQ193" s="181" t="str">
        <f t="shared" si="166"/>
        <v/>
      </c>
      <c r="DR193" s="78" t="str">
        <f t="shared" si="167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168"/>
        <v/>
      </c>
      <c r="DU193" s="75">
        <v>1</v>
      </c>
      <c r="DV193" s="154" t="str">
        <f t="shared" si="169"/>
        <v/>
      </c>
      <c r="DW193" s="508"/>
      <c r="DX193" s="812"/>
      <c r="DY193" s="838"/>
      <c r="DZ193" s="838"/>
      <c r="EA193" s="838"/>
      <c r="EB193" s="855"/>
      <c r="EC193" s="791"/>
      <c r="ED193" s="792"/>
      <c r="EE193" s="792"/>
      <c r="EF193" s="792"/>
      <c r="EG193" s="803"/>
      <c r="EH193" s="791"/>
      <c r="EI193" s="792"/>
      <c r="EJ193" s="792"/>
      <c r="EK193" s="806"/>
      <c r="EL193" s="892"/>
      <c r="EM193" s="896"/>
      <c r="EN193" s="806"/>
      <c r="EO193" s="835"/>
      <c r="EP193" s="788"/>
      <c r="EQ193" s="789"/>
      <c r="ER193" s="787"/>
      <c r="ES193" s="788"/>
      <c r="ET193" s="788"/>
      <c r="EU193" s="788"/>
      <c r="EV193" s="789"/>
      <c r="EW193" s="787"/>
      <c r="EX193" s="788"/>
      <c r="EY193" s="788"/>
      <c r="EZ193" s="788"/>
      <c r="FA193" s="789"/>
      <c r="FB193" s="787"/>
      <c r="FC193" s="792"/>
      <c r="FD193" s="792"/>
      <c r="FE193" s="788"/>
      <c r="FF193" s="789"/>
      <c r="FG193" s="867"/>
      <c r="FH193" s="806"/>
      <c r="FI193" s="806"/>
      <c r="FJ193" s="806"/>
      <c r="FK193" s="994"/>
      <c r="FL193" s="210"/>
      <c r="FM193" s="688"/>
      <c r="FN193" s="688"/>
      <c r="FO193" s="688">
        <v>1</v>
      </c>
      <c r="FP193" s="43"/>
      <c r="FQ193" s="43"/>
    </row>
    <row r="194" spans="1:173" s="13" customFormat="1" ht="22.5" customHeight="1">
      <c r="A194" s="1028">
        <v>187</v>
      </c>
      <c r="B194" s="166"/>
      <c r="C194" s="494"/>
      <c r="D194" s="660" t="s">
        <v>374</v>
      </c>
      <c r="E194" s="991" t="s">
        <v>587</v>
      </c>
      <c r="F194" s="663" t="s">
        <v>358</v>
      </c>
      <c r="G194" s="167"/>
      <c r="H194" s="165"/>
      <c r="I194" s="662">
        <v>1982</v>
      </c>
      <c r="J194" s="167" t="str">
        <f t="shared" si="153"/>
        <v>昭57</v>
      </c>
      <c r="K194" s="665">
        <f t="shared" si="185"/>
        <v>38</v>
      </c>
      <c r="L194" s="998">
        <v>1248</v>
      </c>
      <c r="M194" s="693" t="s">
        <v>68</v>
      </c>
      <c r="N194" s="68"/>
      <c r="O194" s="168"/>
      <c r="P194" s="168"/>
      <c r="Q194" s="169"/>
      <c r="R194" s="461" t="e">
        <f t="shared" si="170"/>
        <v>#DIV/0!</v>
      </c>
      <c r="S194" s="461" t="e">
        <f t="shared" si="171"/>
        <v>#DIV/0!</v>
      </c>
      <c r="T194" s="462" t="e">
        <f t="shared" si="172"/>
        <v>#DIV/0!</v>
      </c>
      <c r="U194" s="68"/>
      <c r="V194" s="68"/>
      <c r="W194" s="68"/>
      <c r="X194" s="68"/>
      <c r="Y194" s="68"/>
      <c r="Z194" s="79" t="str">
        <f t="shared" si="173"/>
        <v>3: 1,000㎡以上</v>
      </c>
      <c r="AA194" s="69"/>
      <c r="AB194" s="69" t="str">
        <f t="shared" si="174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175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183"/>
        <v>33</v>
      </c>
      <c r="AZ194" s="68"/>
      <c r="BA194" s="68">
        <f t="shared" si="177"/>
        <v>33</v>
      </c>
      <c r="BB194" s="69" t="e">
        <f>#REF!/10</f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184"/>
        <v/>
      </c>
      <c r="BK194" s="663" t="s">
        <v>68</v>
      </c>
      <c r="BL194" s="663">
        <v>2</v>
      </c>
      <c r="BM194" s="441"/>
      <c r="BN194" s="441"/>
      <c r="BO194" s="663"/>
      <c r="BP194" s="663"/>
      <c r="BQ194" s="663"/>
      <c r="BR194" s="663"/>
      <c r="BS194" s="663"/>
      <c r="BT194" s="663"/>
      <c r="BU194" s="663"/>
      <c r="BV194" s="663"/>
      <c r="BW194" s="441"/>
      <c r="BX194" s="695"/>
      <c r="BY194" s="696"/>
      <c r="BZ194" s="499"/>
      <c r="CA194" s="192">
        <v>1</v>
      </c>
      <c r="CB194" s="177" t="str">
        <f>IF($F194="","",IFERROR(INDEX(#REF!,MATCH('一覧（改訂後・学校空調は非表示）'!$F145,#REF!,0),MATCH($CA$4,#REF!,0)),""))</f>
        <v/>
      </c>
      <c r="CC194" s="178" t="str">
        <f t="shared" si="181"/>
        <v/>
      </c>
      <c r="CD194" s="176" t="str">
        <f t="shared" si="146"/>
        <v/>
      </c>
      <c r="CE194" s="179"/>
      <c r="CF194" s="106" t="str">
        <f t="shared" si="147"/>
        <v/>
      </c>
      <c r="CG194" s="75" t="str">
        <f>IF(OR($CF194="",$F194=""),"",INDEX(#REF!,MATCH($F194,#REF!,0),MATCH(CF$4,#REF!,0)))</f>
        <v/>
      </c>
      <c r="CH194" s="180" t="str">
        <f t="shared" si="148"/>
        <v/>
      </c>
      <c r="CI194" s="75">
        <v>1</v>
      </c>
      <c r="CJ194" s="181" t="str">
        <f t="shared" si="154"/>
        <v/>
      </c>
      <c r="CK194" s="107" t="e">
        <f>IF(OR(L194="",TYPE(L194)&lt;&gt;1),"",IF(OR(BJ194="",INDEX(#REF!,MATCH('一覧（改訂後・学校空調は非表示）'!$N145,#REF!,0),MATCH('一覧（改訂後・学校空調は非表示）'!CK$4,#REF!,0))="",INDEX(#REF!,MATCH('一覧（改訂後・学校空調は非表示）'!$N145,#REF!,0),MATCH('一覧（改訂後・学校空調は非表示）'!CK$4,#REF!,0))+$I194&gt;=BJ194),"",IF(OR(BI194="事後保全対応で更新",BI194="事後保全のみ更新せず"),"",INDEX(#REF!,MATCH('一覧（改訂後・学校空調は非表示）'!$N145,#REF!,0),MATCH('一覧（改訂後・学校空調は非表示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155"/>
        <v>#REF!</v>
      </c>
      <c r="CN194" s="75">
        <v>1</v>
      </c>
      <c r="CO194" s="181" t="e">
        <f t="shared" si="156"/>
        <v>#REF!</v>
      </c>
      <c r="CP194" s="107" t="e">
        <f>IF(OR(L194="",TYPE(L194)&lt;&gt;1),"",IF(OR(BJ194="",INDEX(#REF!,MATCH('一覧（改訂後・学校空調は非表示）'!N145,#REF!,0),MATCH(CP$4,#REF!,0))="",INDEX(#REF!,MATCH('一覧（改訂後・学校空調は非表示）'!N145,#REF!,0),MATCH(CP$4,#REF!,0))+$I194&gt;=BJ194),"",IF(OR(BI194="事後保全対応で更新",BI194="事後保全のみ更新せず"),"",INDEX(#REF!,MATCH('一覧（改訂後・学校空調は非表示）'!$N145,#REF!,0),MATCH('一覧（改訂後・学校空調は非表示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149"/>
        <v>#REF!</v>
      </c>
      <c r="CS194" s="75">
        <v>1</v>
      </c>
      <c r="CT194" s="181" t="e">
        <f t="shared" si="182"/>
        <v>#REF!</v>
      </c>
      <c r="CU194" s="107" t="e">
        <f>IF(OR(L194="",TYPE(L194)&lt;&gt;1),"",IF(OR(BJ194="",,INDEX(#REF!,MATCH('一覧（改訂後・学校空調は非表示）'!$N145,#REF!,0),MATCH('一覧（改訂後・学校空調は非表示）'!CU$4,#REF!,0))="",INDEX(#REF!,MATCH('一覧（改訂後・学校空調は非表示）'!$N145,#REF!,0),MATCH('一覧（改訂後・学校空調は非表示）'!CU$4,#REF!,0))+I194&gt;=BJ194),"",IF(OR(BI194="事後保全対応で更新",BI194="事後保全のみ更新せず"),"",INDEX(#REF!,MATCH('一覧（改訂後・学校空調は非表示）'!$N145,#REF!,0),MATCH('一覧（改訂後・学校空調は非表示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157"/>
        <v>#REF!</v>
      </c>
      <c r="CX194" s="75">
        <v>1</v>
      </c>
      <c r="CY194" s="182" t="e">
        <f t="shared" si="158"/>
        <v>#REF!</v>
      </c>
      <c r="CZ194" s="109" t="str">
        <f t="shared" si="150"/>
        <v/>
      </c>
      <c r="DA194" s="76" t="str">
        <f t="shared" si="152"/>
        <v/>
      </c>
      <c r="DB194" s="82">
        <v>1</v>
      </c>
      <c r="DC194" s="183" t="str">
        <f t="shared" si="151"/>
        <v/>
      </c>
      <c r="DD194" s="85" t="str">
        <f>IF($CZ194="","",INDEX(#REF!,MATCH($F194,#REF!,0),MATCH(CZ$4,#REF!,0)))</f>
        <v/>
      </c>
      <c r="DE194" s="184" t="str">
        <f t="shared" si="159"/>
        <v/>
      </c>
      <c r="DF194" s="77">
        <v>3</v>
      </c>
      <c r="DG194" s="185" t="str">
        <f t="shared" si="160"/>
        <v/>
      </c>
      <c r="DH194" s="78" t="str">
        <f t="shared" si="161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162"/>
        <v/>
      </c>
      <c r="DK194" s="75">
        <v>1</v>
      </c>
      <c r="DL194" s="181" t="str">
        <f t="shared" si="163"/>
        <v/>
      </c>
      <c r="DM194" s="78" t="str">
        <f t="shared" si="164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165"/>
        <v/>
      </c>
      <c r="DP194" s="75">
        <v>1</v>
      </c>
      <c r="DQ194" s="181" t="str">
        <f t="shared" si="166"/>
        <v/>
      </c>
      <c r="DR194" s="78" t="str">
        <f t="shared" si="167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168"/>
        <v/>
      </c>
      <c r="DU194" s="75">
        <v>1</v>
      </c>
      <c r="DV194" s="154" t="str">
        <f t="shared" si="169"/>
        <v/>
      </c>
      <c r="DW194" s="508"/>
      <c r="DX194" s="812"/>
      <c r="DY194" s="838"/>
      <c r="DZ194" s="838"/>
      <c r="EA194" s="838"/>
      <c r="EB194" s="855"/>
      <c r="EC194" s="791"/>
      <c r="ED194" s="792"/>
      <c r="EE194" s="792"/>
      <c r="EF194" s="792"/>
      <c r="EG194" s="790"/>
      <c r="EH194" s="791"/>
      <c r="EI194" s="779"/>
      <c r="EJ194" s="779"/>
      <c r="EK194" s="779"/>
      <c r="EL194" s="771"/>
      <c r="EM194" s="765"/>
      <c r="EN194" s="835"/>
      <c r="EO194" s="779"/>
      <c r="EP194" s="788"/>
      <c r="EQ194" s="789"/>
      <c r="ER194" s="787"/>
      <c r="ES194" s="788"/>
      <c r="ET194" s="788"/>
      <c r="EU194" s="788"/>
      <c r="EV194" s="789"/>
      <c r="EW194" s="787"/>
      <c r="EX194" s="788"/>
      <c r="EY194" s="788"/>
      <c r="EZ194" s="788"/>
      <c r="FA194" s="789"/>
      <c r="FB194" s="791"/>
      <c r="FC194" s="792"/>
      <c r="FD194" s="792"/>
      <c r="FE194" s="788"/>
      <c r="FF194" s="789"/>
      <c r="FG194" s="867"/>
      <c r="FH194" s="838"/>
      <c r="FI194" s="838"/>
      <c r="FJ194" s="838"/>
      <c r="FK194" s="993"/>
      <c r="FL194" s="210"/>
      <c r="FM194" s="688">
        <v>1</v>
      </c>
      <c r="FN194" s="688">
        <v>1</v>
      </c>
      <c r="FO194" s="688">
        <v>1</v>
      </c>
      <c r="FP194" s="43"/>
      <c r="FQ194" s="43"/>
    </row>
    <row r="195" spans="1:173" s="13" customFormat="1" ht="22.5" customHeight="1">
      <c r="A195" s="1028">
        <v>188</v>
      </c>
      <c r="B195" s="166"/>
      <c r="C195" s="494"/>
      <c r="D195" s="660" t="s">
        <v>374</v>
      </c>
      <c r="E195" s="991" t="s">
        <v>588</v>
      </c>
      <c r="F195" s="663" t="s">
        <v>358</v>
      </c>
      <c r="G195" s="167"/>
      <c r="H195" s="165"/>
      <c r="I195" s="662">
        <v>1985</v>
      </c>
      <c r="J195" s="167" t="str">
        <f t="shared" si="153"/>
        <v>昭60</v>
      </c>
      <c r="K195" s="665">
        <f t="shared" si="185"/>
        <v>35</v>
      </c>
      <c r="L195" s="998">
        <v>2012</v>
      </c>
      <c r="M195" s="693" t="s">
        <v>68</v>
      </c>
      <c r="N195" s="68"/>
      <c r="O195" s="168"/>
      <c r="P195" s="168"/>
      <c r="Q195" s="169"/>
      <c r="R195" s="461" t="e">
        <f t="shared" si="170"/>
        <v>#DIV/0!</v>
      </c>
      <c r="S195" s="461" t="e">
        <f t="shared" si="171"/>
        <v>#DIV/0!</v>
      </c>
      <c r="T195" s="462" t="e">
        <f t="shared" si="172"/>
        <v>#DIV/0!</v>
      </c>
      <c r="U195" s="68"/>
      <c r="V195" s="68"/>
      <c r="W195" s="68"/>
      <c r="X195" s="68"/>
      <c r="Y195" s="68"/>
      <c r="Z195" s="79" t="str">
        <f t="shared" si="173"/>
        <v>3: 1,000㎡以上</v>
      </c>
      <c r="AA195" s="69"/>
      <c r="AB195" s="69" t="str">
        <f t="shared" si="174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175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183"/>
        <v>30</v>
      </c>
      <c r="AZ195" s="68"/>
      <c r="BA195" s="68">
        <f t="shared" si="177"/>
        <v>30</v>
      </c>
      <c r="BB195" s="69" t="e">
        <f>#REF!/10</f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184"/>
        <v/>
      </c>
      <c r="BK195" s="663" t="s">
        <v>68</v>
      </c>
      <c r="BL195" s="663">
        <v>2</v>
      </c>
      <c r="BM195" s="441"/>
      <c r="BN195" s="441"/>
      <c r="BO195" s="663"/>
      <c r="BP195" s="663"/>
      <c r="BQ195" s="663"/>
      <c r="BR195" s="663"/>
      <c r="BS195" s="663"/>
      <c r="BT195" s="663"/>
      <c r="BU195" s="663"/>
      <c r="BV195" s="663"/>
      <c r="BW195" s="441"/>
      <c r="BX195" s="695"/>
      <c r="BY195" s="696"/>
      <c r="BZ195" s="499"/>
      <c r="CA195" s="192">
        <v>1</v>
      </c>
      <c r="CB195" s="177" t="str">
        <f>IF($F195="","",IFERROR(INDEX(#REF!,MATCH('一覧（改訂後・学校空調は非表示）'!$F146,#REF!,0),MATCH($CA$4,#REF!,0)),""))</f>
        <v/>
      </c>
      <c r="CC195" s="178" t="str">
        <f t="shared" si="181"/>
        <v/>
      </c>
      <c r="CD195" s="176" t="str">
        <f t="shared" si="146"/>
        <v/>
      </c>
      <c r="CE195" s="179"/>
      <c r="CF195" s="106" t="str">
        <f t="shared" si="147"/>
        <v/>
      </c>
      <c r="CG195" s="75" t="str">
        <f>IF(OR($CF195="",$F195=""),"",INDEX(#REF!,MATCH($F195,#REF!,0),MATCH(CF$4,#REF!,0)))</f>
        <v/>
      </c>
      <c r="CH195" s="180" t="str">
        <f t="shared" si="148"/>
        <v/>
      </c>
      <c r="CI195" s="75">
        <v>1</v>
      </c>
      <c r="CJ195" s="181" t="str">
        <f t="shared" si="154"/>
        <v/>
      </c>
      <c r="CK195" s="107" t="e">
        <f>IF(OR(L195="",TYPE(L195)&lt;&gt;1),"",IF(OR(BJ195="",INDEX(#REF!,MATCH('一覧（改訂後・学校空調は非表示）'!$N146,#REF!,0),MATCH('一覧（改訂後・学校空調は非表示）'!CK$4,#REF!,0))="",INDEX(#REF!,MATCH('一覧（改訂後・学校空調は非表示）'!$N146,#REF!,0),MATCH('一覧（改訂後・学校空調は非表示）'!CK$4,#REF!,0))+$I195&gt;=BJ195),"",IF(OR(BI195="事後保全対応で更新",BI195="事後保全のみ更新せず"),"",INDEX(#REF!,MATCH('一覧（改訂後・学校空調は非表示）'!$N146,#REF!,0),MATCH('一覧（改訂後・学校空調は非表示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155"/>
        <v>#REF!</v>
      </c>
      <c r="CN195" s="75">
        <v>1</v>
      </c>
      <c r="CO195" s="181" t="e">
        <f t="shared" si="156"/>
        <v>#REF!</v>
      </c>
      <c r="CP195" s="107" t="e">
        <f>IF(OR(L195="",TYPE(L195)&lt;&gt;1),"",IF(OR(BJ195="",INDEX(#REF!,MATCH('一覧（改訂後・学校空調は非表示）'!N146,#REF!,0),MATCH(CP$4,#REF!,0))="",INDEX(#REF!,MATCH('一覧（改訂後・学校空調は非表示）'!N146,#REF!,0),MATCH(CP$4,#REF!,0))+$I195&gt;=BJ195),"",IF(OR(BI195="事後保全対応で更新",BI195="事後保全のみ更新せず"),"",INDEX(#REF!,MATCH('一覧（改訂後・学校空調は非表示）'!$N146,#REF!,0),MATCH('一覧（改訂後・学校空調は非表示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149"/>
        <v>#REF!</v>
      </c>
      <c r="CS195" s="75">
        <v>1</v>
      </c>
      <c r="CT195" s="181" t="e">
        <f t="shared" si="182"/>
        <v>#REF!</v>
      </c>
      <c r="CU195" s="107" t="e">
        <f>IF(OR(L195="",TYPE(L195)&lt;&gt;1),"",IF(OR(BJ195="",,INDEX(#REF!,MATCH('一覧（改訂後・学校空調は非表示）'!$N146,#REF!,0),MATCH('一覧（改訂後・学校空調は非表示）'!CU$4,#REF!,0))="",INDEX(#REF!,MATCH('一覧（改訂後・学校空調は非表示）'!$N146,#REF!,0),MATCH('一覧（改訂後・学校空調は非表示）'!CU$4,#REF!,0))+I195&gt;=BJ195),"",IF(OR(BI195="事後保全対応で更新",BI195="事後保全のみ更新せず"),"",INDEX(#REF!,MATCH('一覧（改訂後・学校空調は非表示）'!$N146,#REF!,0),MATCH('一覧（改訂後・学校空調は非表示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157"/>
        <v>#REF!</v>
      </c>
      <c r="CX195" s="75">
        <v>1</v>
      </c>
      <c r="CY195" s="182" t="e">
        <f t="shared" si="158"/>
        <v>#REF!</v>
      </c>
      <c r="CZ195" s="109" t="str">
        <f t="shared" si="150"/>
        <v/>
      </c>
      <c r="DA195" s="76" t="str">
        <f t="shared" si="152"/>
        <v/>
      </c>
      <c r="DB195" s="82">
        <v>1</v>
      </c>
      <c r="DC195" s="183" t="str">
        <f t="shared" si="151"/>
        <v/>
      </c>
      <c r="DD195" s="85" t="str">
        <f>IF($CZ195="","",INDEX(#REF!,MATCH($F195,#REF!,0),MATCH(CZ$4,#REF!,0)))</f>
        <v/>
      </c>
      <c r="DE195" s="184" t="str">
        <f t="shared" si="159"/>
        <v/>
      </c>
      <c r="DF195" s="77">
        <v>3</v>
      </c>
      <c r="DG195" s="185" t="str">
        <f t="shared" si="160"/>
        <v/>
      </c>
      <c r="DH195" s="78" t="str">
        <f t="shared" si="161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162"/>
        <v/>
      </c>
      <c r="DK195" s="75">
        <v>1</v>
      </c>
      <c r="DL195" s="181" t="str">
        <f t="shared" si="163"/>
        <v/>
      </c>
      <c r="DM195" s="78" t="str">
        <f t="shared" si="164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165"/>
        <v/>
      </c>
      <c r="DP195" s="75">
        <v>1</v>
      </c>
      <c r="DQ195" s="181" t="str">
        <f t="shared" si="166"/>
        <v/>
      </c>
      <c r="DR195" s="78" t="str">
        <f t="shared" si="167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168"/>
        <v/>
      </c>
      <c r="DU195" s="75">
        <v>1</v>
      </c>
      <c r="DV195" s="154" t="str">
        <f t="shared" si="169"/>
        <v/>
      </c>
      <c r="DW195" s="508"/>
      <c r="DX195" s="812"/>
      <c r="DY195" s="838"/>
      <c r="DZ195" s="838"/>
      <c r="EA195" s="838"/>
      <c r="EB195" s="855"/>
      <c r="EC195" s="791"/>
      <c r="ED195" s="792"/>
      <c r="EE195" s="792"/>
      <c r="EF195" s="792"/>
      <c r="EG195" s="790"/>
      <c r="EH195" s="791"/>
      <c r="EI195" s="779"/>
      <c r="EJ195" s="779"/>
      <c r="EK195" s="779"/>
      <c r="EL195" s="771"/>
      <c r="EM195" s="765"/>
      <c r="EN195" s="835"/>
      <c r="EO195" s="779"/>
      <c r="EP195" s="788"/>
      <c r="EQ195" s="789"/>
      <c r="ER195" s="787"/>
      <c r="ES195" s="788"/>
      <c r="ET195" s="788"/>
      <c r="EU195" s="788"/>
      <c r="EV195" s="789"/>
      <c r="EW195" s="787"/>
      <c r="EX195" s="788"/>
      <c r="EY195" s="788"/>
      <c r="EZ195" s="788"/>
      <c r="FA195" s="789"/>
      <c r="FB195" s="787"/>
      <c r="FC195" s="792"/>
      <c r="FD195" s="792"/>
      <c r="FE195" s="788"/>
      <c r="FF195" s="789"/>
      <c r="FG195" s="867"/>
      <c r="FH195" s="838"/>
      <c r="FI195" s="838"/>
      <c r="FJ195" s="838"/>
      <c r="FK195" s="993"/>
      <c r="FL195" s="210"/>
      <c r="FM195" s="688"/>
      <c r="FN195" s="688"/>
      <c r="FO195" s="688">
        <v>1</v>
      </c>
      <c r="FP195" s="43"/>
      <c r="FQ195" s="43"/>
    </row>
    <row r="196" spans="1:173" s="13" customFormat="1" ht="22.5" customHeight="1">
      <c r="A196" s="1028">
        <v>189</v>
      </c>
      <c r="B196" s="166"/>
      <c r="C196" s="494"/>
      <c r="D196" s="660" t="s">
        <v>374</v>
      </c>
      <c r="E196" s="991" t="s">
        <v>236</v>
      </c>
      <c r="F196" s="663" t="s">
        <v>358</v>
      </c>
      <c r="G196" s="167"/>
      <c r="H196" s="165"/>
      <c r="I196" s="662">
        <v>2002</v>
      </c>
      <c r="J196" s="167" t="str">
        <f t="shared" si="153"/>
        <v>平14</v>
      </c>
      <c r="K196" s="665">
        <f t="shared" si="185"/>
        <v>18</v>
      </c>
      <c r="L196" s="998">
        <v>927</v>
      </c>
      <c r="M196" s="693" t="s">
        <v>68</v>
      </c>
      <c r="N196" s="68"/>
      <c r="O196" s="168"/>
      <c r="P196" s="168"/>
      <c r="Q196" s="169"/>
      <c r="R196" s="461" t="e">
        <f t="shared" si="170"/>
        <v>#DIV/0!</v>
      </c>
      <c r="S196" s="461" t="e">
        <f t="shared" si="171"/>
        <v>#DIV/0!</v>
      </c>
      <c r="T196" s="462" t="e">
        <f t="shared" si="172"/>
        <v>#DIV/0!</v>
      </c>
      <c r="U196" s="68"/>
      <c r="V196" s="68"/>
      <c r="W196" s="68"/>
      <c r="X196" s="68"/>
      <c r="Y196" s="68"/>
      <c r="Z196" s="79" t="str">
        <f t="shared" si="173"/>
        <v>4: 500㎡以上</v>
      </c>
      <c r="AA196" s="69"/>
      <c r="AB196" s="69" t="str">
        <f t="shared" si="174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175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183"/>
        <v>13</v>
      </c>
      <c r="AZ196" s="68"/>
      <c r="BA196" s="68">
        <f t="shared" si="177"/>
        <v>13</v>
      </c>
      <c r="BB196" s="69" t="e">
        <f>#REF!/10</f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184"/>
        <v/>
      </c>
      <c r="BK196" s="663" t="s">
        <v>68</v>
      </c>
      <c r="BL196" s="663">
        <v>2</v>
      </c>
      <c r="BM196" s="441"/>
      <c r="BN196" s="441"/>
      <c r="BO196" s="663"/>
      <c r="BP196" s="663"/>
      <c r="BQ196" s="663"/>
      <c r="BR196" s="663"/>
      <c r="BS196" s="663"/>
      <c r="BT196" s="663"/>
      <c r="BU196" s="663"/>
      <c r="BV196" s="663"/>
      <c r="BW196" s="441"/>
      <c r="BX196" s="695"/>
      <c r="BY196" s="696"/>
      <c r="BZ196" s="499"/>
      <c r="CA196" s="192">
        <v>1</v>
      </c>
      <c r="CB196" s="177" t="str">
        <f>IF($F196="","",IFERROR(INDEX(#REF!,MATCH('一覧（改訂後・学校空調は非表示）'!$F147,#REF!,0),MATCH($CA$4,#REF!,0)),""))</f>
        <v/>
      </c>
      <c r="CC196" s="178" t="str">
        <f t="shared" si="181"/>
        <v/>
      </c>
      <c r="CD196" s="176" t="str">
        <f t="shared" si="146"/>
        <v/>
      </c>
      <c r="CE196" s="179"/>
      <c r="CF196" s="106" t="str">
        <f t="shared" si="147"/>
        <v/>
      </c>
      <c r="CG196" s="75" t="str">
        <f>IF(OR($CF196="",$F196=""),"",INDEX(#REF!,MATCH($F196,#REF!,0),MATCH(CF$4,#REF!,0)))</f>
        <v/>
      </c>
      <c r="CH196" s="180" t="str">
        <f t="shared" si="148"/>
        <v/>
      </c>
      <c r="CI196" s="75">
        <v>1</v>
      </c>
      <c r="CJ196" s="181" t="str">
        <f t="shared" si="154"/>
        <v/>
      </c>
      <c r="CK196" s="107" t="e">
        <f>IF(OR(L196="",TYPE(L196)&lt;&gt;1),"",IF(OR(BJ196="",INDEX(#REF!,MATCH('一覧（改訂後・学校空調は非表示）'!$N147,#REF!,0),MATCH('一覧（改訂後・学校空調は非表示）'!CK$4,#REF!,0))="",INDEX(#REF!,MATCH('一覧（改訂後・学校空調は非表示）'!$N147,#REF!,0),MATCH('一覧（改訂後・学校空調は非表示）'!CK$4,#REF!,0))+$I196&gt;=BJ196),"",IF(OR(BI196="事後保全対応で更新",BI196="事後保全のみ更新せず"),"",INDEX(#REF!,MATCH('一覧（改訂後・学校空調は非表示）'!$N147,#REF!,0),MATCH('一覧（改訂後・学校空調は非表示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155"/>
        <v>#REF!</v>
      </c>
      <c r="CN196" s="75">
        <v>1</v>
      </c>
      <c r="CO196" s="181" t="e">
        <f t="shared" si="156"/>
        <v>#REF!</v>
      </c>
      <c r="CP196" s="107" t="e">
        <f>IF(OR(L196="",TYPE(L196)&lt;&gt;1),"",IF(OR(BJ196="",INDEX(#REF!,MATCH('一覧（改訂後・学校空調は非表示）'!N147,#REF!,0),MATCH(CP$4,#REF!,0))="",INDEX(#REF!,MATCH('一覧（改訂後・学校空調は非表示）'!N147,#REF!,0),MATCH(CP$4,#REF!,0))+$I196&gt;=BJ196),"",IF(OR(BI196="事後保全対応で更新",BI196="事後保全のみ更新せず"),"",INDEX(#REF!,MATCH('一覧（改訂後・学校空調は非表示）'!$N147,#REF!,0),MATCH('一覧（改訂後・学校空調は非表示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149"/>
        <v>#REF!</v>
      </c>
      <c r="CS196" s="75">
        <v>1</v>
      </c>
      <c r="CT196" s="181" t="e">
        <f t="shared" si="182"/>
        <v>#REF!</v>
      </c>
      <c r="CU196" s="107" t="e">
        <f>IF(OR(L196="",TYPE(L196)&lt;&gt;1),"",IF(OR(BJ196="",,INDEX(#REF!,MATCH('一覧（改訂後・学校空調は非表示）'!$N147,#REF!,0),MATCH('一覧（改訂後・学校空調は非表示）'!CU$4,#REF!,0))="",INDEX(#REF!,MATCH('一覧（改訂後・学校空調は非表示）'!$N147,#REF!,0),MATCH('一覧（改訂後・学校空調は非表示）'!CU$4,#REF!,0))+I196&gt;=BJ196),"",IF(OR(BI196="事後保全対応で更新",BI196="事後保全のみ更新せず"),"",INDEX(#REF!,MATCH('一覧（改訂後・学校空調は非表示）'!$N147,#REF!,0),MATCH('一覧（改訂後・学校空調は非表示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157"/>
        <v>#REF!</v>
      </c>
      <c r="CX196" s="75">
        <v>1</v>
      </c>
      <c r="CY196" s="182" t="e">
        <f t="shared" si="158"/>
        <v>#REF!</v>
      </c>
      <c r="CZ196" s="109" t="str">
        <f t="shared" si="150"/>
        <v/>
      </c>
      <c r="DA196" s="76" t="str">
        <f t="shared" si="152"/>
        <v/>
      </c>
      <c r="DB196" s="82">
        <v>1</v>
      </c>
      <c r="DC196" s="183" t="str">
        <f t="shared" si="151"/>
        <v/>
      </c>
      <c r="DD196" s="85" t="str">
        <f>IF($CZ196="","",INDEX(#REF!,MATCH($F196,#REF!,0),MATCH(CZ$4,#REF!,0)))</f>
        <v/>
      </c>
      <c r="DE196" s="184" t="str">
        <f t="shared" si="159"/>
        <v/>
      </c>
      <c r="DF196" s="77">
        <v>3</v>
      </c>
      <c r="DG196" s="185" t="str">
        <f t="shared" si="160"/>
        <v/>
      </c>
      <c r="DH196" s="78" t="str">
        <f t="shared" si="161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162"/>
        <v/>
      </c>
      <c r="DK196" s="75">
        <v>1</v>
      </c>
      <c r="DL196" s="181" t="str">
        <f t="shared" si="163"/>
        <v/>
      </c>
      <c r="DM196" s="78" t="str">
        <f t="shared" si="164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165"/>
        <v/>
      </c>
      <c r="DP196" s="75">
        <v>1</v>
      </c>
      <c r="DQ196" s="181" t="str">
        <f t="shared" si="166"/>
        <v/>
      </c>
      <c r="DR196" s="78" t="str">
        <f t="shared" si="167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168"/>
        <v/>
      </c>
      <c r="DU196" s="75">
        <v>1</v>
      </c>
      <c r="DV196" s="154" t="str">
        <f t="shared" si="169"/>
        <v/>
      </c>
      <c r="DW196" s="508"/>
      <c r="DX196" s="812"/>
      <c r="DY196" s="838"/>
      <c r="DZ196" s="838"/>
      <c r="EA196" s="838"/>
      <c r="EB196" s="855"/>
      <c r="EC196" s="791"/>
      <c r="ED196" s="792"/>
      <c r="EE196" s="792"/>
      <c r="EF196" s="792"/>
      <c r="EG196" s="790"/>
      <c r="EH196" s="791"/>
      <c r="EI196" s="779"/>
      <c r="EJ196" s="779"/>
      <c r="EK196" s="779"/>
      <c r="EL196" s="771"/>
      <c r="EM196" s="765"/>
      <c r="EN196" s="835"/>
      <c r="EO196" s="779"/>
      <c r="EP196" s="788"/>
      <c r="EQ196" s="789"/>
      <c r="ER196" s="787"/>
      <c r="ES196" s="788"/>
      <c r="ET196" s="788"/>
      <c r="EU196" s="788"/>
      <c r="EV196" s="789"/>
      <c r="EW196" s="787"/>
      <c r="EX196" s="788"/>
      <c r="EY196" s="788"/>
      <c r="EZ196" s="788"/>
      <c r="FA196" s="789"/>
      <c r="FB196" s="787"/>
      <c r="FC196" s="792"/>
      <c r="FD196" s="792"/>
      <c r="FE196" s="788"/>
      <c r="FF196" s="789"/>
      <c r="FG196" s="867"/>
      <c r="FH196" s="838"/>
      <c r="FI196" s="838"/>
      <c r="FJ196" s="838"/>
      <c r="FK196" s="993"/>
      <c r="FL196" s="210"/>
      <c r="FM196" s="688"/>
      <c r="FN196" s="688"/>
      <c r="FO196" s="688">
        <v>1</v>
      </c>
      <c r="FP196" s="43"/>
      <c r="FQ196" s="43"/>
    </row>
    <row r="197" spans="1:173" s="13" customFormat="1" ht="22.5" customHeight="1">
      <c r="A197" s="1028">
        <v>190</v>
      </c>
      <c r="B197" s="166"/>
      <c r="C197" s="494"/>
      <c r="D197" s="660" t="s">
        <v>374</v>
      </c>
      <c r="E197" s="991" t="s">
        <v>237</v>
      </c>
      <c r="F197" s="663" t="s">
        <v>358</v>
      </c>
      <c r="G197" s="167"/>
      <c r="H197" s="165"/>
      <c r="I197" s="662">
        <v>1987</v>
      </c>
      <c r="J197" s="167" t="str">
        <f t="shared" si="153"/>
        <v>昭62</v>
      </c>
      <c r="K197" s="665">
        <f t="shared" si="185"/>
        <v>33</v>
      </c>
      <c r="L197" s="998">
        <v>57</v>
      </c>
      <c r="M197" s="693" t="s">
        <v>70</v>
      </c>
      <c r="N197" s="68"/>
      <c r="O197" s="168"/>
      <c r="P197" s="168"/>
      <c r="Q197" s="169"/>
      <c r="R197" s="461" t="e">
        <f t="shared" si="170"/>
        <v>#DIV/0!</v>
      </c>
      <c r="S197" s="461" t="e">
        <f t="shared" si="171"/>
        <v>#DIV/0!</v>
      </c>
      <c r="T197" s="462" t="e">
        <f t="shared" si="172"/>
        <v>#DIV/0!</v>
      </c>
      <c r="U197" s="68"/>
      <c r="V197" s="68"/>
      <c r="W197" s="68"/>
      <c r="X197" s="68"/>
      <c r="Y197" s="68"/>
      <c r="Z197" s="79" t="str">
        <f t="shared" si="173"/>
        <v>7: 100㎡未満</v>
      </c>
      <c r="AA197" s="69"/>
      <c r="AB197" s="69" t="str">
        <f t="shared" si="174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175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183"/>
        <v>28</v>
      </c>
      <c r="AZ197" s="68"/>
      <c r="BA197" s="68">
        <f t="shared" si="177"/>
        <v>28</v>
      </c>
      <c r="BB197" s="69" t="e">
        <f>#REF!/10</f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184"/>
        <v/>
      </c>
      <c r="BK197" s="663" t="s">
        <v>70</v>
      </c>
      <c r="BL197" s="663">
        <v>1</v>
      </c>
      <c r="BM197" s="441"/>
      <c r="BN197" s="441"/>
      <c r="BO197" s="663"/>
      <c r="BP197" s="663"/>
      <c r="BQ197" s="663"/>
      <c r="BR197" s="663"/>
      <c r="BS197" s="663"/>
      <c r="BT197" s="663"/>
      <c r="BU197" s="663"/>
      <c r="BV197" s="663"/>
      <c r="BW197" s="441"/>
      <c r="BX197" s="695"/>
      <c r="BY197" s="696"/>
      <c r="BZ197" s="499"/>
      <c r="CA197" s="192">
        <v>1</v>
      </c>
      <c r="CB197" s="177" t="str">
        <f>IF($F197="","",IFERROR(INDEX(#REF!,MATCH('一覧（改訂後・学校空調は非表示）'!$F148,#REF!,0),MATCH($CA$4,#REF!,0)),""))</f>
        <v/>
      </c>
      <c r="CC197" s="178" t="str">
        <f t="shared" si="181"/>
        <v/>
      </c>
      <c r="CD197" s="176" t="str">
        <f t="shared" si="146"/>
        <v/>
      </c>
      <c r="CE197" s="179"/>
      <c r="CF197" s="106" t="str">
        <f t="shared" si="147"/>
        <v/>
      </c>
      <c r="CG197" s="75" t="str">
        <f>IF(OR($CF197="",$F197=""),"",INDEX(#REF!,MATCH($F197,#REF!,0),MATCH(CF$4,#REF!,0)))</f>
        <v/>
      </c>
      <c r="CH197" s="180" t="str">
        <f t="shared" si="148"/>
        <v/>
      </c>
      <c r="CI197" s="75">
        <v>1</v>
      </c>
      <c r="CJ197" s="181" t="str">
        <f t="shared" si="154"/>
        <v/>
      </c>
      <c r="CK197" s="107" t="e">
        <f>IF(OR(L197="",TYPE(L197)&lt;&gt;1),"",IF(OR(BJ197="",INDEX(#REF!,MATCH('一覧（改訂後・学校空調は非表示）'!$N148,#REF!,0),MATCH('一覧（改訂後・学校空調は非表示）'!CK$4,#REF!,0))="",INDEX(#REF!,MATCH('一覧（改訂後・学校空調は非表示）'!$N148,#REF!,0),MATCH('一覧（改訂後・学校空調は非表示）'!CK$4,#REF!,0))+$I197&gt;=BJ197),"",IF(OR(BI197="事後保全対応で更新",BI197="事後保全のみ更新せず"),"",INDEX(#REF!,MATCH('一覧（改訂後・学校空調は非表示）'!$N148,#REF!,0),MATCH('一覧（改訂後・学校空調は非表示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155"/>
        <v>#REF!</v>
      </c>
      <c r="CN197" s="75">
        <v>1</v>
      </c>
      <c r="CO197" s="181" t="e">
        <f t="shared" si="156"/>
        <v>#REF!</v>
      </c>
      <c r="CP197" s="107" t="e">
        <f>IF(OR(L197="",TYPE(L197)&lt;&gt;1),"",IF(OR(BJ197="",INDEX(#REF!,MATCH('一覧（改訂後・学校空調は非表示）'!N148,#REF!,0),MATCH(CP$4,#REF!,0))="",INDEX(#REF!,MATCH('一覧（改訂後・学校空調は非表示）'!N148,#REF!,0),MATCH(CP$4,#REF!,0))+$I197&gt;=BJ197),"",IF(OR(BI197="事後保全対応で更新",BI197="事後保全のみ更新せず"),"",INDEX(#REF!,MATCH('一覧（改訂後・学校空調は非表示）'!$N148,#REF!,0),MATCH('一覧（改訂後・学校空調は非表示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149"/>
        <v>#REF!</v>
      </c>
      <c r="CS197" s="75">
        <v>1</v>
      </c>
      <c r="CT197" s="181" t="e">
        <f t="shared" si="182"/>
        <v>#REF!</v>
      </c>
      <c r="CU197" s="107" t="e">
        <f>IF(OR(L197="",TYPE(L197)&lt;&gt;1),"",IF(OR(BJ197="",,INDEX(#REF!,MATCH('一覧（改訂後・学校空調は非表示）'!$N148,#REF!,0),MATCH('一覧（改訂後・学校空調は非表示）'!CU$4,#REF!,0))="",INDEX(#REF!,MATCH('一覧（改訂後・学校空調は非表示）'!$N148,#REF!,0),MATCH('一覧（改訂後・学校空調は非表示）'!CU$4,#REF!,0))+I197&gt;=BJ197),"",IF(OR(BI197="事後保全対応で更新",BI197="事後保全のみ更新せず"),"",INDEX(#REF!,MATCH('一覧（改訂後・学校空調は非表示）'!$N148,#REF!,0),MATCH('一覧（改訂後・学校空調は非表示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157"/>
        <v>#REF!</v>
      </c>
      <c r="CX197" s="75">
        <v>1</v>
      </c>
      <c r="CY197" s="182" t="e">
        <f t="shared" si="158"/>
        <v>#REF!</v>
      </c>
      <c r="CZ197" s="109" t="str">
        <f t="shared" si="150"/>
        <v/>
      </c>
      <c r="DA197" s="76" t="str">
        <f t="shared" si="152"/>
        <v/>
      </c>
      <c r="DB197" s="82">
        <v>1</v>
      </c>
      <c r="DC197" s="183" t="str">
        <f t="shared" si="151"/>
        <v/>
      </c>
      <c r="DD197" s="85" t="str">
        <f>IF($CZ197="","",INDEX(#REF!,MATCH($F197,#REF!,0),MATCH(CZ$4,#REF!,0)))</f>
        <v/>
      </c>
      <c r="DE197" s="184" t="str">
        <f t="shared" si="159"/>
        <v/>
      </c>
      <c r="DF197" s="77">
        <v>3</v>
      </c>
      <c r="DG197" s="185" t="str">
        <f t="shared" si="160"/>
        <v/>
      </c>
      <c r="DH197" s="78" t="str">
        <f t="shared" si="161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162"/>
        <v/>
      </c>
      <c r="DK197" s="75">
        <v>1</v>
      </c>
      <c r="DL197" s="181" t="str">
        <f t="shared" si="163"/>
        <v/>
      </c>
      <c r="DM197" s="78" t="str">
        <f t="shared" si="164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165"/>
        <v/>
      </c>
      <c r="DP197" s="75">
        <v>1</v>
      </c>
      <c r="DQ197" s="181" t="str">
        <f t="shared" si="166"/>
        <v/>
      </c>
      <c r="DR197" s="78" t="str">
        <f t="shared" si="167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168"/>
        <v/>
      </c>
      <c r="DU197" s="75">
        <v>1</v>
      </c>
      <c r="DV197" s="154" t="str">
        <f t="shared" si="169"/>
        <v/>
      </c>
      <c r="DW197" s="508"/>
      <c r="DX197" s="812"/>
      <c r="DY197" s="838"/>
      <c r="DZ197" s="838"/>
      <c r="EA197" s="838"/>
      <c r="EB197" s="855"/>
      <c r="EC197" s="791"/>
      <c r="ED197" s="792"/>
      <c r="EE197" s="792"/>
      <c r="EF197" s="792"/>
      <c r="EG197" s="803"/>
      <c r="EH197" s="791"/>
      <c r="EI197" s="792"/>
      <c r="EJ197" s="792"/>
      <c r="EK197" s="835"/>
      <c r="EL197" s="804"/>
      <c r="EM197" s="890"/>
      <c r="EN197" s="835"/>
      <c r="EO197" s="835"/>
      <c r="EP197" s="788"/>
      <c r="EQ197" s="789"/>
      <c r="ER197" s="787"/>
      <c r="ES197" s="788"/>
      <c r="ET197" s="788"/>
      <c r="EU197" s="788"/>
      <c r="EV197" s="789"/>
      <c r="EW197" s="787"/>
      <c r="EX197" s="788"/>
      <c r="EY197" s="788"/>
      <c r="EZ197" s="788"/>
      <c r="FA197" s="789"/>
      <c r="FB197" s="787"/>
      <c r="FC197" s="792"/>
      <c r="FD197" s="792"/>
      <c r="FE197" s="788"/>
      <c r="FF197" s="789"/>
      <c r="FG197" s="867"/>
      <c r="FH197" s="806"/>
      <c r="FI197" s="806"/>
      <c r="FJ197" s="806"/>
      <c r="FK197" s="994"/>
      <c r="FL197" s="210"/>
      <c r="FM197" s="688"/>
      <c r="FN197" s="688"/>
      <c r="FO197" s="688">
        <v>1</v>
      </c>
      <c r="FP197" s="43"/>
      <c r="FQ197" s="43"/>
    </row>
    <row r="198" spans="1:173" s="13" customFormat="1" ht="22.5" customHeight="1">
      <c r="A198" s="1028">
        <v>191</v>
      </c>
      <c r="B198" s="166"/>
      <c r="C198" s="494"/>
      <c r="D198" s="660" t="s">
        <v>374</v>
      </c>
      <c r="E198" s="991" t="s">
        <v>238</v>
      </c>
      <c r="F198" s="663" t="s">
        <v>358</v>
      </c>
      <c r="G198" s="167"/>
      <c r="H198" s="165"/>
      <c r="I198" s="662">
        <v>1983</v>
      </c>
      <c r="J198" s="167" t="str">
        <f t="shared" si="153"/>
        <v>昭58</v>
      </c>
      <c r="K198" s="665">
        <f t="shared" si="185"/>
        <v>37</v>
      </c>
      <c r="L198" s="995">
        <v>1463</v>
      </c>
      <c r="M198" s="693" t="s">
        <v>68</v>
      </c>
      <c r="N198" s="68"/>
      <c r="O198" s="168"/>
      <c r="P198" s="168"/>
      <c r="Q198" s="169"/>
      <c r="R198" s="461" t="e">
        <f t="shared" si="170"/>
        <v>#DIV/0!</v>
      </c>
      <c r="S198" s="461" t="e">
        <f t="shared" si="171"/>
        <v>#DIV/0!</v>
      </c>
      <c r="T198" s="462" t="e">
        <f t="shared" si="172"/>
        <v>#DIV/0!</v>
      </c>
      <c r="U198" s="68"/>
      <c r="V198" s="68"/>
      <c r="W198" s="68"/>
      <c r="X198" s="68"/>
      <c r="Y198" s="68"/>
      <c r="Z198" s="79" t="str">
        <f t="shared" si="173"/>
        <v>3: 1,000㎡以上</v>
      </c>
      <c r="AA198" s="69"/>
      <c r="AB198" s="69" t="str">
        <f t="shared" si="174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175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183"/>
        <v>32</v>
      </c>
      <c r="AZ198" s="68"/>
      <c r="BA198" s="68">
        <f t="shared" si="177"/>
        <v>32</v>
      </c>
      <c r="BB198" s="69" t="e">
        <f>#REF!/10</f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184"/>
        <v/>
      </c>
      <c r="BK198" s="663" t="s">
        <v>68</v>
      </c>
      <c r="BL198" s="663">
        <v>2</v>
      </c>
      <c r="BM198" s="441"/>
      <c r="BN198" s="441"/>
      <c r="BO198" s="663"/>
      <c r="BP198" s="663"/>
      <c r="BQ198" s="663"/>
      <c r="BR198" s="663"/>
      <c r="BS198" s="663"/>
      <c r="BT198" s="663"/>
      <c r="BU198" s="663"/>
      <c r="BV198" s="663"/>
      <c r="BW198" s="441"/>
      <c r="BX198" s="695"/>
      <c r="BY198" s="696"/>
      <c r="BZ198" s="499"/>
      <c r="CA198" s="192">
        <v>1</v>
      </c>
      <c r="CB198" s="177" t="str">
        <f>IF($F198="","",IFERROR(INDEX(#REF!,MATCH('一覧（改訂後・学校空調は非表示）'!$F149,#REF!,0),MATCH($CA$4,#REF!,0)),""))</f>
        <v/>
      </c>
      <c r="CC198" s="178" t="str">
        <f t="shared" si="181"/>
        <v/>
      </c>
      <c r="CD198" s="176" t="str">
        <f t="shared" si="146"/>
        <v/>
      </c>
      <c r="CE198" s="179"/>
      <c r="CF198" s="106" t="str">
        <f t="shared" si="147"/>
        <v/>
      </c>
      <c r="CG198" s="75" t="str">
        <f>IF(OR($CF198="",$F198=""),"",INDEX(#REF!,MATCH($F198,#REF!,0),MATCH(CF$4,#REF!,0)))</f>
        <v/>
      </c>
      <c r="CH198" s="180" t="str">
        <f t="shared" si="148"/>
        <v/>
      </c>
      <c r="CI198" s="75">
        <v>1</v>
      </c>
      <c r="CJ198" s="181" t="str">
        <f t="shared" si="154"/>
        <v/>
      </c>
      <c r="CK198" s="107" t="e">
        <f>IF(OR(L198="",TYPE(L198)&lt;&gt;1),"",IF(OR(BJ198="",INDEX(#REF!,MATCH('一覧（改訂後・学校空調は非表示）'!$N149,#REF!,0),MATCH('一覧（改訂後・学校空調は非表示）'!CK$4,#REF!,0))="",INDEX(#REF!,MATCH('一覧（改訂後・学校空調は非表示）'!$N149,#REF!,0),MATCH('一覧（改訂後・学校空調は非表示）'!CK$4,#REF!,0))+$I198&gt;=BJ198),"",IF(OR(BI198="事後保全対応で更新",BI198="事後保全のみ更新せず"),"",INDEX(#REF!,MATCH('一覧（改訂後・学校空調は非表示）'!$N149,#REF!,0),MATCH('一覧（改訂後・学校空調は非表示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155"/>
        <v>#REF!</v>
      </c>
      <c r="CN198" s="75">
        <v>1</v>
      </c>
      <c r="CO198" s="181" t="e">
        <f t="shared" si="156"/>
        <v>#REF!</v>
      </c>
      <c r="CP198" s="107" t="e">
        <f>IF(OR(L198="",TYPE(L198)&lt;&gt;1),"",IF(OR(BJ198="",INDEX(#REF!,MATCH('一覧（改訂後・学校空調は非表示）'!N149,#REF!,0),MATCH(CP$4,#REF!,0))="",INDEX(#REF!,MATCH('一覧（改訂後・学校空調は非表示）'!N149,#REF!,0),MATCH(CP$4,#REF!,0))+$I198&gt;=BJ198),"",IF(OR(BI198="事後保全対応で更新",BI198="事後保全のみ更新せず"),"",INDEX(#REF!,MATCH('一覧（改訂後・学校空調は非表示）'!$N149,#REF!,0),MATCH('一覧（改訂後・学校空調は非表示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149"/>
        <v>#REF!</v>
      </c>
      <c r="CS198" s="75">
        <v>1</v>
      </c>
      <c r="CT198" s="181" t="e">
        <f t="shared" si="182"/>
        <v>#REF!</v>
      </c>
      <c r="CU198" s="107" t="e">
        <f>IF(OR(L198="",TYPE(L198)&lt;&gt;1),"",IF(OR(BJ198="",,INDEX(#REF!,MATCH('一覧（改訂後・学校空調は非表示）'!$N149,#REF!,0),MATCH('一覧（改訂後・学校空調は非表示）'!CU$4,#REF!,0))="",INDEX(#REF!,MATCH('一覧（改訂後・学校空調は非表示）'!$N149,#REF!,0),MATCH('一覧（改訂後・学校空調は非表示）'!CU$4,#REF!,0))+I198&gt;=BJ198),"",IF(OR(BI198="事後保全対応で更新",BI198="事後保全のみ更新せず"),"",INDEX(#REF!,MATCH('一覧（改訂後・学校空調は非表示）'!$N149,#REF!,0),MATCH('一覧（改訂後・学校空調は非表示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157"/>
        <v>#REF!</v>
      </c>
      <c r="CX198" s="75">
        <v>1</v>
      </c>
      <c r="CY198" s="182" t="e">
        <f t="shared" si="158"/>
        <v>#REF!</v>
      </c>
      <c r="CZ198" s="109" t="str">
        <f t="shared" si="150"/>
        <v/>
      </c>
      <c r="DA198" s="76" t="str">
        <f t="shared" si="152"/>
        <v/>
      </c>
      <c r="DB198" s="82">
        <v>1</v>
      </c>
      <c r="DC198" s="183" t="str">
        <f t="shared" si="151"/>
        <v/>
      </c>
      <c r="DD198" s="85" t="str">
        <f>IF($CZ198="","",INDEX(#REF!,MATCH($F198,#REF!,0),MATCH(CZ$4,#REF!,0)))</f>
        <v/>
      </c>
      <c r="DE198" s="184" t="str">
        <f t="shared" si="159"/>
        <v/>
      </c>
      <c r="DF198" s="77">
        <v>3</v>
      </c>
      <c r="DG198" s="185" t="str">
        <f t="shared" si="160"/>
        <v/>
      </c>
      <c r="DH198" s="78" t="str">
        <f t="shared" si="161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162"/>
        <v/>
      </c>
      <c r="DK198" s="75">
        <v>1</v>
      </c>
      <c r="DL198" s="181" t="str">
        <f t="shared" si="163"/>
        <v/>
      </c>
      <c r="DM198" s="78" t="str">
        <f t="shared" si="164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165"/>
        <v/>
      </c>
      <c r="DP198" s="75">
        <v>1</v>
      </c>
      <c r="DQ198" s="181" t="str">
        <f t="shared" si="166"/>
        <v/>
      </c>
      <c r="DR198" s="78" t="str">
        <f t="shared" si="167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168"/>
        <v/>
      </c>
      <c r="DU198" s="75">
        <v>1</v>
      </c>
      <c r="DV198" s="154" t="str">
        <f t="shared" si="169"/>
        <v/>
      </c>
      <c r="DW198" s="508"/>
      <c r="DX198" s="812"/>
      <c r="DY198" s="838"/>
      <c r="DZ198" s="838"/>
      <c r="EA198" s="838"/>
      <c r="EB198" s="855"/>
      <c r="EC198" s="791"/>
      <c r="ED198" s="792"/>
      <c r="EE198" s="792"/>
      <c r="EF198" s="792"/>
      <c r="EG198" s="790"/>
      <c r="EH198" s="791"/>
      <c r="EI198" s="779"/>
      <c r="EJ198" s="779"/>
      <c r="EK198" s="779"/>
      <c r="EL198" s="771"/>
      <c r="EM198" s="765"/>
      <c r="EN198" s="835"/>
      <c r="EO198" s="779"/>
      <c r="EP198" s="788"/>
      <c r="EQ198" s="789"/>
      <c r="ER198" s="787"/>
      <c r="ES198" s="788"/>
      <c r="ET198" s="788"/>
      <c r="EU198" s="788"/>
      <c r="EV198" s="789"/>
      <c r="EW198" s="787"/>
      <c r="EX198" s="788"/>
      <c r="EY198" s="788"/>
      <c r="EZ198" s="788"/>
      <c r="FA198" s="789"/>
      <c r="FB198" s="787"/>
      <c r="FC198" s="792"/>
      <c r="FD198" s="792"/>
      <c r="FE198" s="788"/>
      <c r="FF198" s="789"/>
      <c r="FG198" s="867"/>
      <c r="FH198" s="838"/>
      <c r="FI198" s="838"/>
      <c r="FJ198" s="838"/>
      <c r="FK198" s="993"/>
      <c r="FL198" s="210"/>
      <c r="FM198" s="688">
        <v>1</v>
      </c>
      <c r="FN198" s="688">
        <v>1</v>
      </c>
      <c r="FO198" s="688">
        <v>1</v>
      </c>
      <c r="FP198" s="43"/>
      <c r="FQ198" s="43"/>
    </row>
    <row r="199" spans="1:173" s="13" customFormat="1" ht="22.5" customHeight="1">
      <c r="A199" s="1028">
        <v>192</v>
      </c>
      <c r="B199" s="166"/>
      <c r="C199" s="494"/>
      <c r="D199" s="660" t="s">
        <v>374</v>
      </c>
      <c r="E199" s="991" t="s">
        <v>589</v>
      </c>
      <c r="F199" s="663" t="s">
        <v>358</v>
      </c>
      <c r="G199" s="167"/>
      <c r="H199" s="165"/>
      <c r="I199" s="662">
        <v>1984</v>
      </c>
      <c r="J199" s="167" t="str">
        <f t="shared" si="153"/>
        <v>昭59</v>
      </c>
      <c r="K199" s="665">
        <f t="shared" si="185"/>
        <v>36</v>
      </c>
      <c r="L199" s="998">
        <v>1836</v>
      </c>
      <c r="M199" s="693" t="s">
        <v>68</v>
      </c>
      <c r="N199" s="68"/>
      <c r="O199" s="168"/>
      <c r="P199" s="168"/>
      <c r="Q199" s="169"/>
      <c r="R199" s="461" t="e">
        <f t="shared" si="170"/>
        <v>#DIV/0!</v>
      </c>
      <c r="S199" s="461" t="e">
        <f t="shared" si="171"/>
        <v>#DIV/0!</v>
      </c>
      <c r="T199" s="462" t="e">
        <f t="shared" si="172"/>
        <v>#DIV/0!</v>
      </c>
      <c r="U199" s="68"/>
      <c r="V199" s="68"/>
      <c r="W199" s="68"/>
      <c r="X199" s="68"/>
      <c r="Y199" s="68"/>
      <c r="Z199" s="79" t="str">
        <f t="shared" si="173"/>
        <v>3: 1,000㎡以上</v>
      </c>
      <c r="AA199" s="69"/>
      <c r="AB199" s="69" t="str">
        <f t="shared" si="174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175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183"/>
        <v>31</v>
      </c>
      <c r="AZ199" s="68"/>
      <c r="BA199" s="68">
        <f t="shared" si="177"/>
        <v>31</v>
      </c>
      <c r="BB199" s="69" t="e">
        <f>#REF!/10</f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184"/>
        <v/>
      </c>
      <c r="BK199" s="663" t="s">
        <v>68</v>
      </c>
      <c r="BL199" s="663">
        <v>2</v>
      </c>
      <c r="BM199" s="441"/>
      <c r="BN199" s="441"/>
      <c r="BO199" s="663"/>
      <c r="BP199" s="663"/>
      <c r="BQ199" s="663"/>
      <c r="BR199" s="663"/>
      <c r="BS199" s="663"/>
      <c r="BT199" s="663"/>
      <c r="BU199" s="663"/>
      <c r="BV199" s="663"/>
      <c r="BW199" s="441"/>
      <c r="BX199" s="695"/>
      <c r="BY199" s="696"/>
      <c r="BZ199" s="499"/>
      <c r="CA199" s="192">
        <v>1</v>
      </c>
      <c r="CB199" s="177" t="str">
        <f>IF($F199="","",IFERROR(INDEX(#REF!,MATCH('一覧（改訂後・学校空調は非表示）'!$F151,#REF!,0),MATCH($CA$4,#REF!,0)),""))</f>
        <v/>
      </c>
      <c r="CC199" s="178" t="str">
        <f t="shared" si="181"/>
        <v/>
      </c>
      <c r="CD199" s="176" t="str">
        <f t="shared" si="146"/>
        <v/>
      </c>
      <c r="CE199" s="179"/>
      <c r="CF199" s="106" t="str">
        <f t="shared" si="147"/>
        <v/>
      </c>
      <c r="CG199" s="75" t="str">
        <f>IF(OR($CF199="",$F199=""),"",INDEX(#REF!,MATCH($F199,#REF!,0),MATCH(CF$4,#REF!,0)))</f>
        <v/>
      </c>
      <c r="CH199" s="180" t="str">
        <f t="shared" si="148"/>
        <v/>
      </c>
      <c r="CI199" s="75">
        <v>1</v>
      </c>
      <c r="CJ199" s="181" t="str">
        <f t="shared" si="154"/>
        <v/>
      </c>
      <c r="CK199" s="107" t="e">
        <f>IF(OR(L199="",TYPE(L199)&lt;&gt;1),"",IF(OR(BJ199="",INDEX(#REF!,MATCH('一覧（改訂後・学校空調は非表示）'!$N151,#REF!,0),MATCH('一覧（改訂後・学校空調は非表示）'!CK$4,#REF!,0))="",INDEX(#REF!,MATCH('一覧（改訂後・学校空調は非表示）'!$N151,#REF!,0),MATCH('一覧（改訂後・学校空調は非表示）'!CK$4,#REF!,0))+$I199&gt;=BJ199),"",IF(OR(BI199="事後保全対応で更新",BI199="事後保全のみ更新せず"),"",INDEX(#REF!,MATCH('一覧（改訂後・学校空調は非表示）'!$N151,#REF!,0),MATCH('一覧（改訂後・学校空調は非表示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155"/>
        <v>#REF!</v>
      </c>
      <c r="CN199" s="75">
        <v>1</v>
      </c>
      <c r="CO199" s="181" t="e">
        <f t="shared" si="156"/>
        <v>#REF!</v>
      </c>
      <c r="CP199" s="107" t="e">
        <f>IF(OR(L199="",TYPE(L199)&lt;&gt;1),"",IF(OR(BJ199="",INDEX(#REF!,MATCH('一覧（改訂後・学校空調は非表示）'!N151,#REF!,0),MATCH(CP$4,#REF!,0))="",INDEX(#REF!,MATCH('一覧（改訂後・学校空調は非表示）'!N151,#REF!,0),MATCH(CP$4,#REF!,0))+$I199&gt;=BJ199),"",IF(OR(BI199="事後保全対応で更新",BI199="事後保全のみ更新せず"),"",INDEX(#REF!,MATCH('一覧（改訂後・学校空調は非表示）'!$N151,#REF!,0),MATCH('一覧（改訂後・学校空調は非表示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149"/>
        <v>#REF!</v>
      </c>
      <c r="CS199" s="75">
        <v>1</v>
      </c>
      <c r="CT199" s="181" t="e">
        <f t="shared" si="182"/>
        <v>#REF!</v>
      </c>
      <c r="CU199" s="107" t="e">
        <f>IF(OR(L199="",TYPE(L199)&lt;&gt;1),"",IF(OR(BJ199="",,INDEX(#REF!,MATCH('一覧（改訂後・学校空調は非表示）'!$N151,#REF!,0),MATCH('一覧（改訂後・学校空調は非表示）'!CU$4,#REF!,0))="",INDEX(#REF!,MATCH('一覧（改訂後・学校空調は非表示）'!$N151,#REF!,0),MATCH('一覧（改訂後・学校空調は非表示）'!CU$4,#REF!,0))+I199&gt;=BJ199),"",IF(OR(BI199="事後保全対応で更新",BI199="事後保全のみ更新せず"),"",INDEX(#REF!,MATCH('一覧（改訂後・学校空調は非表示）'!$N151,#REF!,0),MATCH('一覧（改訂後・学校空調は非表示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157"/>
        <v>#REF!</v>
      </c>
      <c r="CX199" s="75">
        <v>1</v>
      </c>
      <c r="CY199" s="182" t="e">
        <f t="shared" si="158"/>
        <v>#REF!</v>
      </c>
      <c r="CZ199" s="109" t="str">
        <f t="shared" si="150"/>
        <v/>
      </c>
      <c r="DA199" s="76" t="str">
        <f t="shared" si="152"/>
        <v/>
      </c>
      <c r="DB199" s="82">
        <v>1</v>
      </c>
      <c r="DC199" s="183" t="str">
        <f t="shared" si="151"/>
        <v/>
      </c>
      <c r="DD199" s="85" t="str">
        <f>IF($CZ199="","",INDEX(#REF!,MATCH($F199,#REF!,0),MATCH(CZ$4,#REF!,0)))</f>
        <v/>
      </c>
      <c r="DE199" s="184" t="str">
        <f t="shared" si="159"/>
        <v/>
      </c>
      <c r="DF199" s="77">
        <v>3</v>
      </c>
      <c r="DG199" s="185" t="str">
        <f t="shared" si="160"/>
        <v/>
      </c>
      <c r="DH199" s="78" t="str">
        <f t="shared" si="161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162"/>
        <v/>
      </c>
      <c r="DK199" s="75">
        <v>1</v>
      </c>
      <c r="DL199" s="181" t="str">
        <f t="shared" si="163"/>
        <v/>
      </c>
      <c r="DM199" s="78" t="str">
        <f t="shared" si="164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165"/>
        <v/>
      </c>
      <c r="DP199" s="75">
        <v>1</v>
      </c>
      <c r="DQ199" s="181" t="str">
        <f t="shared" si="166"/>
        <v/>
      </c>
      <c r="DR199" s="78" t="str">
        <f t="shared" si="167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168"/>
        <v/>
      </c>
      <c r="DU199" s="75">
        <v>1</v>
      </c>
      <c r="DV199" s="154" t="str">
        <f t="shared" si="169"/>
        <v/>
      </c>
      <c r="DW199" s="508"/>
      <c r="DX199" s="812"/>
      <c r="DY199" s="838"/>
      <c r="DZ199" s="838"/>
      <c r="EA199" s="838"/>
      <c r="EB199" s="855"/>
      <c r="EC199" s="791"/>
      <c r="ED199" s="792"/>
      <c r="EE199" s="792"/>
      <c r="EF199" s="792"/>
      <c r="EG199" s="790"/>
      <c r="EH199" s="791"/>
      <c r="EI199" s="779"/>
      <c r="EJ199" s="779"/>
      <c r="EK199" s="779"/>
      <c r="EL199" s="771"/>
      <c r="EM199" s="765"/>
      <c r="EN199" s="835"/>
      <c r="EO199" s="779"/>
      <c r="EP199" s="788"/>
      <c r="EQ199" s="789"/>
      <c r="ER199" s="787"/>
      <c r="ES199" s="788"/>
      <c r="ET199" s="788"/>
      <c r="EU199" s="788"/>
      <c r="EV199" s="789"/>
      <c r="EW199" s="787"/>
      <c r="EX199" s="788"/>
      <c r="EY199" s="788"/>
      <c r="EZ199" s="788"/>
      <c r="FA199" s="789"/>
      <c r="FB199" s="791"/>
      <c r="FC199" s="792"/>
      <c r="FD199" s="792"/>
      <c r="FE199" s="788"/>
      <c r="FF199" s="789"/>
      <c r="FG199" s="867"/>
      <c r="FH199" s="838"/>
      <c r="FI199" s="838"/>
      <c r="FJ199" s="838"/>
      <c r="FK199" s="993"/>
      <c r="FL199" s="210"/>
      <c r="FM199" s="688"/>
      <c r="FN199" s="688"/>
      <c r="FO199" s="688">
        <v>1</v>
      </c>
      <c r="FP199" s="43"/>
      <c r="FQ199" s="43"/>
    </row>
    <row r="200" spans="1:173" s="13" customFormat="1" ht="22.5" customHeight="1">
      <c r="A200" s="1028">
        <v>193</v>
      </c>
      <c r="B200" s="166"/>
      <c r="C200" s="494"/>
      <c r="D200" s="660" t="s">
        <v>374</v>
      </c>
      <c r="E200" s="991" t="s">
        <v>240</v>
      </c>
      <c r="F200" s="663" t="s">
        <v>358</v>
      </c>
      <c r="G200" s="167"/>
      <c r="H200" s="165"/>
      <c r="I200" s="662">
        <v>1996</v>
      </c>
      <c r="J200" s="167" t="str">
        <f t="shared" si="153"/>
        <v>平8</v>
      </c>
      <c r="K200" s="665">
        <f t="shared" si="185"/>
        <v>24</v>
      </c>
      <c r="L200" s="998">
        <v>1054</v>
      </c>
      <c r="M200" s="693" t="s">
        <v>68</v>
      </c>
      <c r="N200" s="68"/>
      <c r="O200" s="168"/>
      <c r="P200" s="168"/>
      <c r="Q200" s="169"/>
      <c r="R200" s="461" t="e">
        <f t="shared" si="170"/>
        <v>#DIV/0!</v>
      </c>
      <c r="S200" s="461" t="e">
        <f t="shared" si="171"/>
        <v>#DIV/0!</v>
      </c>
      <c r="T200" s="462" t="e">
        <f t="shared" si="172"/>
        <v>#DIV/0!</v>
      </c>
      <c r="U200" s="68"/>
      <c r="V200" s="68"/>
      <c r="W200" s="68"/>
      <c r="X200" s="68"/>
      <c r="Y200" s="68"/>
      <c r="Z200" s="79" t="str">
        <f t="shared" si="173"/>
        <v>3: 1,000㎡以上</v>
      </c>
      <c r="AA200" s="69"/>
      <c r="AB200" s="69" t="str">
        <f t="shared" si="174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175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183"/>
        <v>19</v>
      </c>
      <c r="AZ200" s="68"/>
      <c r="BA200" s="68">
        <f t="shared" si="177"/>
        <v>19</v>
      </c>
      <c r="BB200" s="69" t="e">
        <f>#REF!/10</f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184"/>
        <v/>
      </c>
      <c r="BK200" s="663" t="s">
        <v>68</v>
      </c>
      <c r="BL200" s="663">
        <v>2</v>
      </c>
      <c r="BM200" s="441"/>
      <c r="BN200" s="441"/>
      <c r="BO200" s="663"/>
      <c r="BP200" s="663"/>
      <c r="BQ200" s="663"/>
      <c r="BR200" s="663"/>
      <c r="BS200" s="663"/>
      <c r="BT200" s="663"/>
      <c r="BU200" s="663"/>
      <c r="BV200" s="663"/>
      <c r="BW200" s="441"/>
      <c r="BX200" s="695"/>
      <c r="BY200" s="696"/>
      <c r="BZ200" s="499"/>
      <c r="CA200" s="192">
        <v>1</v>
      </c>
      <c r="CB200" s="177" t="str">
        <f>IF($F200="","",IFERROR(INDEX(#REF!,MATCH('一覧（改訂後・学校空調は非表示）'!$F152,#REF!,0),MATCH($CA$4,#REF!,0)),""))</f>
        <v/>
      </c>
      <c r="CC200" s="178" t="str">
        <f t="shared" si="181"/>
        <v/>
      </c>
      <c r="CD200" s="176" t="str">
        <f t="shared" si="146"/>
        <v/>
      </c>
      <c r="CE200" s="179"/>
      <c r="CF200" s="106" t="str">
        <f t="shared" si="147"/>
        <v/>
      </c>
      <c r="CG200" s="75" t="str">
        <f>IF(OR($CF200="",$F200=""),"",INDEX(#REF!,MATCH($F200,#REF!,0),MATCH(CF$4,#REF!,0)))</f>
        <v/>
      </c>
      <c r="CH200" s="180" t="str">
        <f t="shared" si="148"/>
        <v/>
      </c>
      <c r="CI200" s="75">
        <v>1</v>
      </c>
      <c r="CJ200" s="181" t="str">
        <f t="shared" si="154"/>
        <v/>
      </c>
      <c r="CK200" s="107" t="e">
        <f>IF(OR(L200="",TYPE(L200)&lt;&gt;1),"",IF(OR(BJ200="",INDEX(#REF!,MATCH('一覧（改訂後・学校空調は非表示）'!$N152,#REF!,0),MATCH('一覧（改訂後・学校空調は非表示）'!CK$4,#REF!,0))="",INDEX(#REF!,MATCH('一覧（改訂後・学校空調は非表示）'!$N152,#REF!,0),MATCH('一覧（改訂後・学校空調は非表示）'!CK$4,#REF!,0))+$I200&gt;=BJ200),"",IF(OR(BI200="事後保全対応で更新",BI200="事後保全のみ更新せず"),"",INDEX(#REF!,MATCH('一覧（改訂後・学校空調は非表示）'!$N152,#REF!,0),MATCH('一覧（改訂後・学校空調は非表示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155"/>
        <v>#REF!</v>
      </c>
      <c r="CN200" s="75">
        <v>1</v>
      </c>
      <c r="CO200" s="181" t="e">
        <f t="shared" si="156"/>
        <v>#REF!</v>
      </c>
      <c r="CP200" s="107" t="e">
        <f>IF(OR(L200="",TYPE(L200)&lt;&gt;1),"",IF(OR(BJ200="",INDEX(#REF!,MATCH('一覧（改訂後・学校空調は非表示）'!N152,#REF!,0),MATCH(CP$4,#REF!,0))="",INDEX(#REF!,MATCH('一覧（改訂後・学校空調は非表示）'!N152,#REF!,0),MATCH(CP$4,#REF!,0))+$I200&gt;=BJ200),"",IF(OR(BI200="事後保全対応で更新",BI200="事後保全のみ更新せず"),"",INDEX(#REF!,MATCH('一覧（改訂後・学校空調は非表示）'!$N152,#REF!,0),MATCH('一覧（改訂後・学校空調は非表示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si="149"/>
        <v>#REF!</v>
      </c>
      <c r="CS200" s="75">
        <v>1</v>
      </c>
      <c r="CT200" s="181" t="e">
        <f t="shared" si="182"/>
        <v>#REF!</v>
      </c>
      <c r="CU200" s="107" t="e">
        <f>IF(OR(L200="",TYPE(L200)&lt;&gt;1),"",IF(OR(BJ200="",,INDEX(#REF!,MATCH('一覧（改訂後・学校空調は非表示）'!$N152,#REF!,0),MATCH('一覧（改訂後・学校空調は非表示）'!CU$4,#REF!,0))="",INDEX(#REF!,MATCH('一覧（改訂後・学校空調は非表示）'!$N152,#REF!,0),MATCH('一覧（改訂後・学校空調は非表示）'!CU$4,#REF!,0))+I200&gt;=BJ200),"",IF(OR(BI200="事後保全対応で更新",BI200="事後保全のみ更新せず"),"",INDEX(#REF!,MATCH('一覧（改訂後・学校空調は非表示）'!$N152,#REF!,0),MATCH('一覧（改訂後・学校空調は非表示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157"/>
        <v>#REF!</v>
      </c>
      <c r="CX200" s="75">
        <v>1</v>
      </c>
      <c r="CY200" s="182" t="e">
        <f t="shared" si="158"/>
        <v>#REF!</v>
      </c>
      <c r="CZ200" s="109" t="str">
        <f t="shared" si="150"/>
        <v/>
      </c>
      <c r="DA200" s="76" t="str">
        <f t="shared" si="152"/>
        <v/>
      </c>
      <c r="DB200" s="82">
        <v>1</v>
      </c>
      <c r="DC200" s="183" t="str">
        <f t="shared" si="151"/>
        <v/>
      </c>
      <c r="DD200" s="85" t="str">
        <f>IF($CZ200="","",INDEX(#REF!,MATCH($F200,#REF!,0),MATCH(CZ$4,#REF!,0)))</f>
        <v/>
      </c>
      <c r="DE200" s="184" t="str">
        <f t="shared" si="159"/>
        <v/>
      </c>
      <c r="DF200" s="77">
        <v>3</v>
      </c>
      <c r="DG200" s="185" t="str">
        <f t="shared" si="160"/>
        <v/>
      </c>
      <c r="DH200" s="78" t="str">
        <f t="shared" si="161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162"/>
        <v/>
      </c>
      <c r="DK200" s="75">
        <v>1</v>
      </c>
      <c r="DL200" s="181" t="str">
        <f t="shared" si="163"/>
        <v/>
      </c>
      <c r="DM200" s="78" t="str">
        <f t="shared" si="164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165"/>
        <v/>
      </c>
      <c r="DP200" s="75">
        <v>1</v>
      </c>
      <c r="DQ200" s="181" t="str">
        <f t="shared" si="166"/>
        <v/>
      </c>
      <c r="DR200" s="78" t="str">
        <f t="shared" si="167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168"/>
        <v/>
      </c>
      <c r="DU200" s="75">
        <v>1</v>
      </c>
      <c r="DV200" s="154" t="str">
        <f t="shared" si="169"/>
        <v/>
      </c>
      <c r="DW200" s="508"/>
      <c r="DX200" s="812"/>
      <c r="DY200" s="838"/>
      <c r="DZ200" s="838"/>
      <c r="EA200" s="838"/>
      <c r="EB200" s="855"/>
      <c r="EC200" s="791"/>
      <c r="ED200" s="792"/>
      <c r="EE200" s="792"/>
      <c r="EF200" s="792"/>
      <c r="EG200" s="790"/>
      <c r="EH200" s="791"/>
      <c r="EI200" s="779"/>
      <c r="EJ200" s="779"/>
      <c r="EK200" s="779"/>
      <c r="EL200" s="771"/>
      <c r="EM200" s="765"/>
      <c r="EN200" s="835"/>
      <c r="EO200" s="779"/>
      <c r="EP200" s="788"/>
      <c r="EQ200" s="789"/>
      <c r="ER200" s="787"/>
      <c r="ES200" s="788"/>
      <c r="ET200" s="788"/>
      <c r="EU200" s="788"/>
      <c r="EV200" s="789"/>
      <c r="EW200" s="787"/>
      <c r="EX200" s="788"/>
      <c r="EY200" s="788"/>
      <c r="EZ200" s="788"/>
      <c r="FA200" s="789"/>
      <c r="FB200" s="791"/>
      <c r="FC200" s="792"/>
      <c r="FD200" s="792"/>
      <c r="FE200" s="788"/>
      <c r="FF200" s="789"/>
      <c r="FG200" s="867"/>
      <c r="FH200" s="838"/>
      <c r="FI200" s="838"/>
      <c r="FJ200" s="838"/>
      <c r="FK200" s="993"/>
      <c r="FL200" s="210"/>
      <c r="FM200" s="688"/>
      <c r="FN200" s="688"/>
      <c r="FO200" s="688">
        <v>1</v>
      </c>
      <c r="FP200" s="43"/>
      <c r="FQ200" s="43"/>
    </row>
    <row r="201" spans="1:173" s="13" customFormat="1" ht="22.5" customHeight="1">
      <c r="A201" s="1028">
        <v>194</v>
      </c>
      <c r="B201" s="166"/>
      <c r="C201" s="494"/>
      <c r="D201" s="660" t="s">
        <v>374</v>
      </c>
      <c r="E201" s="991" t="s">
        <v>241</v>
      </c>
      <c r="F201" s="663" t="s">
        <v>358</v>
      </c>
      <c r="G201" s="167"/>
      <c r="H201" s="165"/>
      <c r="I201" s="662">
        <v>2001</v>
      </c>
      <c r="J201" s="167" t="str">
        <f t="shared" si="153"/>
        <v>平13</v>
      </c>
      <c r="K201" s="665">
        <f t="shared" si="185"/>
        <v>19</v>
      </c>
      <c r="L201" s="998">
        <v>60</v>
      </c>
      <c r="M201" s="693" t="s">
        <v>68</v>
      </c>
      <c r="N201" s="68"/>
      <c r="O201" s="168"/>
      <c r="P201" s="168"/>
      <c r="Q201" s="169"/>
      <c r="R201" s="461" t="e">
        <f t="shared" si="170"/>
        <v>#DIV/0!</v>
      </c>
      <c r="S201" s="461" t="e">
        <f t="shared" si="171"/>
        <v>#DIV/0!</v>
      </c>
      <c r="T201" s="462" t="e">
        <f t="shared" si="172"/>
        <v>#DIV/0!</v>
      </c>
      <c r="U201" s="68"/>
      <c r="V201" s="68"/>
      <c r="W201" s="68"/>
      <c r="X201" s="68"/>
      <c r="Y201" s="68"/>
      <c r="Z201" s="79" t="str">
        <f t="shared" si="173"/>
        <v>7: 100㎡未満</v>
      </c>
      <c r="AA201" s="69"/>
      <c r="AB201" s="69" t="str">
        <f t="shared" si="174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175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183"/>
        <v>14</v>
      </c>
      <c r="AZ201" s="68"/>
      <c r="BA201" s="68">
        <f t="shared" si="177"/>
        <v>14</v>
      </c>
      <c r="BB201" s="69" t="e">
        <f>#REF!/10</f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184"/>
        <v/>
      </c>
      <c r="BK201" s="663" t="s">
        <v>68</v>
      </c>
      <c r="BL201" s="663">
        <v>1</v>
      </c>
      <c r="BM201" s="441"/>
      <c r="BN201" s="441"/>
      <c r="BO201" s="663"/>
      <c r="BP201" s="663"/>
      <c r="BQ201" s="663"/>
      <c r="BR201" s="663"/>
      <c r="BS201" s="663"/>
      <c r="BT201" s="663"/>
      <c r="BU201" s="663"/>
      <c r="BV201" s="663"/>
      <c r="BW201" s="441"/>
      <c r="BX201" s="695"/>
      <c r="BY201" s="696"/>
      <c r="BZ201" s="499"/>
      <c r="CA201" s="192">
        <v>1</v>
      </c>
      <c r="CB201" s="177" t="str">
        <f>IF($F201="","",IFERROR(INDEX(#REF!,MATCH('一覧（改訂後・学校空調は非表示）'!$F153,#REF!,0),MATCH($CA$4,#REF!,0)),""))</f>
        <v/>
      </c>
      <c r="CC201" s="178" t="str">
        <f t="shared" si="181"/>
        <v/>
      </c>
      <c r="CD201" s="176" t="str">
        <f t="shared" si="146"/>
        <v/>
      </c>
      <c r="CE201" s="179"/>
      <c r="CF201" s="106" t="str">
        <f t="shared" si="147"/>
        <v/>
      </c>
      <c r="CG201" s="75" t="str">
        <f>IF(OR($CF201="",$F201=""),"",INDEX(#REF!,MATCH($F201,#REF!,0),MATCH(CF$4,#REF!,0)))</f>
        <v/>
      </c>
      <c r="CH201" s="180" t="str">
        <f t="shared" si="148"/>
        <v/>
      </c>
      <c r="CI201" s="75">
        <v>1</v>
      </c>
      <c r="CJ201" s="181" t="str">
        <f t="shared" si="154"/>
        <v/>
      </c>
      <c r="CK201" s="107" t="e">
        <f>IF(OR(L201="",TYPE(L201)&lt;&gt;1),"",IF(OR(BJ201="",INDEX(#REF!,MATCH('一覧（改訂後・学校空調は非表示）'!$N153,#REF!,0),MATCH('一覧（改訂後・学校空調は非表示）'!CK$4,#REF!,0))="",INDEX(#REF!,MATCH('一覧（改訂後・学校空調は非表示）'!$N153,#REF!,0),MATCH('一覧（改訂後・学校空調は非表示）'!CK$4,#REF!,0))+$I201&gt;=BJ201),"",IF(OR(BI201="事後保全対応で更新",BI201="事後保全のみ更新せず"),"",INDEX(#REF!,MATCH('一覧（改訂後・学校空調は非表示）'!$N153,#REF!,0),MATCH('一覧（改訂後・学校空調は非表示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155"/>
        <v>#REF!</v>
      </c>
      <c r="CN201" s="75">
        <v>1</v>
      </c>
      <c r="CO201" s="181" t="e">
        <f t="shared" si="156"/>
        <v>#REF!</v>
      </c>
      <c r="CP201" s="107" t="e">
        <f>IF(OR(L201="",TYPE(L201)&lt;&gt;1),"",IF(OR(BJ201="",INDEX(#REF!,MATCH('一覧（改訂後・学校空調は非表示）'!N153,#REF!,0),MATCH(CP$4,#REF!,0))="",INDEX(#REF!,MATCH('一覧（改訂後・学校空調は非表示）'!N153,#REF!,0),MATCH(CP$4,#REF!,0))+$I201&gt;=BJ201),"",IF(OR(BI201="事後保全対応で更新",BI201="事後保全のみ更新せず"),"",INDEX(#REF!,MATCH('一覧（改訂後・学校空調は非表示）'!$N153,#REF!,0),MATCH('一覧（改訂後・学校空調は非表示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149"/>
        <v>#REF!</v>
      </c>
      <c r="CS201" s="75">
        <v>1</v>
      </c>
      <c r="CT201" s="181" t="e">
        <f t="shared" si="182"/>
        <v>#REF!</v>
      </c>
      <c r="CU201" s="107" t="e">
        <f>IF(OR(L201="",TYPE(L201)&lt;&gt;1),"",IF(OR(BJ201="",,INDEX(#REF!,MATCH('一覧（改訂後・学校空調は非表示）'!$N153,#REF!,0),MATCH('一覧（改訂後・学校空調は非表示）'!CU$4,#REF!,0))="",INDEX(#REF!,MATCH('一覧（改訂後・学校空調は非表示）'!$N153,#REF!,0),MATCH('一覧（改訂後・学校空調は非表示）'!CU$4,#REF!,0))+I201&gt;=BJ201),"",IF(OR(BI201="事後保全対応で更新",BI201="事後保全のみ更新せず"),"",INDEX(#REF!,MATCH('一覧（改訂後・学校空調は非表示）'!$N153,#REF!,0),MATCH('一覧（改訂後・学校空調は非表示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157"/>
        <v>#REF!</v>
      </c>
      <c r="CX201" s="75">
        <v>1</v>
      </c>
      <c r="CY201" s="182" t="e">
        <f t="shared" si="158"/>
        <v>#REF!</v>
      </c>
      <c r="CZ201" s="109" t="str">
        <f t="shared" si="150"/>
        <v/>
      </c>
      <c r="DA201" s="76" t="str">
        <f t="shared" si="152"/>
        <v/>
      </c>
      <c r="DB201" s="82">
        <v>1</v>
      </c>
      <c r="DC201" s="183" t="str">
        <f t="shared" si="151"/>
        <v/>
      </c>
      <c r="DD201" s="85" t="str">
        <f>IF($CZ201="","",INDEX(#REF!,MATCH($F201,#REF!,0),MATCH(CZ$4,#REF!,0)))</f>
        <v/>
      </c>
      <c r="DE201" s="184" t="str">
        <f t="shared" si="159"/>
        <v/>
      </c>
      <c r="DF201" s="77">
        <v>3</v>
      </c>
      <c r="DG201" s="185" t="str">
        <f t="shared" si="160"/>
        <v/>
      </c>
      <c r="DH201" s="78" t="str">
        <f t="shared" si="161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162"/>
        <v/>
      </c>
      <c r="DK201" s="75">
        <v>1</v>
      </c>
      <c r="DL201" s="181" t="str">
        <f t="shared" si="163"/>
        <v/>
      </c>
      <c r="DM201" s="78" t="str">
        <f t="shared" si="164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165"/>
        <v/>
      </c>
      <c r="DP201" s="75">
        <v>1</v>
      </c>
      <c r="DQ201" s="181" t="str">
        <f t="shared" si="166"/>
        <v/>
      </c>
      <c r="DR201" s="78" t="str">
        <f t="shared" si="167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168"/>
        <v/>
      </c>
      <c r="DU201" s="75">
        <v>1</v>
      </c>
      <c r="DV201" s="154" t="str">
        <f t="shared" si="169"/>
        <v/>
      </c>
      <c r="DW201" s="508"/>
      <c r="DX201" s="812"/>
      <c r="DY201" s="838"/>
      <c r="DZ201" s="838"/>
      <c r="EA201" s="838"/>
      <c r="EB201" s="855"/>
      <c r="EC201" s="791"/>
      <c r="ED201" s="792"/>
      <c r="EE201" s="792"/>
      <c r="EF201" s="792"/>
      <c r="EG201" s="803"/>
      <c r="EH201" s="791"/>
      <c r="EI201" s="792"/>
      <c r="EJ201" s="792"/>
      <c r="EK201" s="788"/>
      <c r="EL201" s="789"/>
      <c r="EM201" s="787"/>
      <c r="EN201" s="788"/>
      <c r="EO201" s="788"/>
      <c r="EP201" s="788"/>
      <c r="EQ201" s="789"/>
      <c r="ER201" s="787"/>
      <c r="ES201" s="788"/>
      <c r="ET201" s="788"/>
      <c r="EU201" s="788"/>
      <c r="EV201" s="789"/>
      <c r="EW201" s="787"/>
      <c r="EX201" s="788"/>
      <c r="EY201" s="788"/>
      <c r="EZ201" s="788"/>
      <c r="FA201" s="789"/>
      <c r="FB201" s="787"/>
      <c r="FC201" s="792"/>
      <c r="FD201" s="792"/>
      <c r="FE201" s="788"/>
      <c r="FF201" s="789"/>
      <c r="FG201" s="867"/>
      <c r="FH201" s="788"/>
      <c r="FI201" s="788"/>
      <c r="FJ201" s="788"/>
      <c r="FK201" s="915"/>
      <c r="FL201" s="210"/>
      <c r="FM201" s="688"/>
      <c r="FN201" s="688"/>
      <c r="FO201" s="688">
        <v>1</v>
      </c>
      <c r="FP201" s="43"/>
      <c r="FQ201" s="43"/>
    </row>
    <row r="202" spans="1:173" s="990" customFormat="1" ht="22.5" customHeight="1" outlineLevel="1">
      <c r="A202" s="1028">
        <v>195</v>
      </c>
      <c r="B202" s="938"/>
      <c r="C202" s="939"/>
      <c r="D202" s="664" t="s">
        <v>523</v>
      </c>
      <c r="E202" s="1002" t="s">
        <v>649</v>
      </c>
      <c r="F202" s="661" t="s">
        <v>358</v>
      </c>
      <c r="G202" s="675"/>
      <c r="H202" s="940"/>
      <c r="I202" s="665" t="s">
        <v>646</v>
      </c>
      <c r="J202" s="675"/>
      <c r="K202" s="665" t="s">
        <v>646</v>
      </c>
      <c r="L202" s="995" t="s">
        <v>646</v>
      </c>
      <c r="M202" s="694"/>
      <c r="N202" s="941"/>
      <c r="O202" s="942"/>
      <c r="P202" s="942"/>
      <c r="Q202" s="943"/>
      <c r="R202" s="944"/>
      <c r="S202" s="944"/>
      <c r="T202" s="945"/>
      <c r="U202" s="941"/>
      <c r="V202" s="941"/>
      <c r="W202" s="941"/>
      <c r="X202" s="941"/>
      <c r="Y202" s="941"/>
      <c r="Z202" s="946"/>
      <c r="AA202" s="947"/>
      <c r="AB202" s="947"/>
      <c r="AC202" s="948"/>
      <c r="AD202" s="948"/>
      <c r="AE202" s="949"/>
      <c r="AF202" s="948"/>
      <c r="AG202" s="948"/>
      <c r="AH202" s="948"/>
      <c r="AI202" s="950"/>
      <c r="AJ202" s="950"/>
      <c r="AK202" s="950"/>
      <c r="AL202" s="950"/>
      <c r="AM202" s="951"/>
      <c r="AN202" s="952"/>
      <c r="AO202" s="953"/>
      <c r="AP202" s="953"/>
      <c r="AQ202" s="953"/>
      <c r="AR202" s="953"/>
      <c r="AS202" s="953"/>
      <c r="AT202" s="953"/>
      <c r="AU202" s="953"/>
      <c r="AV202" s="953"/>
      <c r="AW202" s="953"/>
      <c r="AX202" s="953"/>
      <c r="AY202" s="941"/>
      <c r="AZ202" s="941"/>
      <c r="BA202" s="941"/>
      <c r="BB202" s="947"/>
      <c r="BC202" s="954"/>
      <c r="BD202" s="466"/>
      <c r="BE202" s="466"/>
      <c r="BF202" s="955"/>
      <c r="BG202" s="468"/>
      <c r="BH202" s="468"/>
      <c r="BI202" s="466"/>
      <c r="BJ202" s="956"/>
      <c r="BK202" s="661" t="s">
        <v>646</v>
      </c>
      <c r="BL202" s="661" t="s">
        <v>646</v>
      </c>
      <c r="BM202" s="956"/>
      <c r="BN202" s="956"/>
      <c r="BO202" s="661"/>
      <c r="BP202" s="661"/>
      <c r="BQ202" s="661"/>
      <c r="BR202" s="661"/>
      <c r="BS202" s="661"/>
      <c r="BT202" s="661"/>
      <c r="BU202" s="661"/>
      <c r="BV202" s="661"/>
      <c r="BW202" s="956"/>
      <c r="BX202" s="695"/>
      <c r="BY202" s="696"/>
      <c r="BZ202" s="957"/>
      <c r="CA202" s="958"/>
      <c r="CB202" s="959"/>
      <c r="CC202" s="960"/>
      <c r="CD202" s="961"/>
      <c r="CE202" s="962"/>
      <c r="CF202" s="963"/>
      <c r="CG202" s="964"/>
      <c r="CH202" s="965"/>
      <c r="CI202" s="964"/>
      <c r="CJ202" s="966"/>
      <c r="CK202" s="967"/>
      <c r="CL202" s="964"/>
      <c r="CM202" s="965"/>
      <c r="CN202" s="964"/>
      <c r="CO202" s="966"/>
      <c r="CP202" s="967"/>
      <c r="CQ202" s="964"/>
      <c r="CR202" s="965"/>
      <c r="CS202" s="964"/>
      <c r="CT202" s="966"/>
      <c r="CU202" s="967"/>
      <c r="CV202" s="964"/>
      <c r="CW202" s="965"/>
      <c r="CX202" s="964"/>
      <c r="CY202" s="968"/>
      <c r="CZ202" s="969"/>
      <c r="DA202" s="970"/>
      <c r="DB202" s="971"/>
      <c r="DC202" s="972"/>
      <c r="DD202" s="973"/>
      <c r="DE202" s="974"/>
      <c r="DF202" s="975"/>
      <c r="DG202" s="976"/>
      <c r="DH202" s="967"/>
      <c r="DI202" s="964"/>
      <c r="DJ202" s="965"/>
      <c r="DK202" s="964"/>
      <c r="DL202" s="966"/>
      <c r="DM202" s="967"/>
      <c r="DN202" s="964"/>
      <c r="DO202" s="965"/>
      <c r="DP202" s="964"/>
      <c r="DQ202" s="966"/>
      <c r="DR202" s="967"/>
      <c r="DS202" s="964"/>
      <c r="DT202" s="965"/>
      <c r="DU202" s="964"/>
      <c r="DV202" s="977"/>
      <c r="DW202" s="978"/>
      <c r="DX202" s="979"/>
      <c r="DY202" s="838"/>
      <c r="DZ202" s="838"/>
      <c r="EA202" s="838"/>
      <c r="EB202" s="980"/>
      <c r="EC202" s="896"/>
      <c r="ED202" s="806"/>
      <c r="EE202" s="806"/>
      <c r="EF202" s="779"/>
      <c r="EG202" s="771"/>
      <c r="EH202" s="765"/>
      <c r="EI202" s="779"/>
      <c r="EJ202" s="779"/>
      <c r="EK202" s="770" t="s">
        <v>627</v>
      </c>
      <c r="EL202" s="800" t="s">
        <v>627</v>
      </c>
      <c r="EM202" s="769" t="s">
        <v>627</v>
      </c>
      <c r="EN202" s="770" t="s">
        <v>627</v>
      </c>
      <c r="EO202" s="770" t="s">
        <v>627</v>
      </c>
      <c r="EP202" s="835"/>
      <c r="EQ202" s="804"/>
      <c r="ER202" s="890"/>
      <c r="ES202" s="835"/>
      <c r="ET202" s="835"/>
      <c r="EU202" s="835"/>
      <c r="EV202" s="804"/>
      <c r="EW202" s="890"/>
      <c r="EX202" s="806"/>
      <c r="EY202" s="806"/>
      <c r="EZ202" s="835"/>
      <c r="FA202" s="892"/>
      <c r="FB202" s="934"/>
      <c r="FC202" s="838"/>
      <c r="FD202" s="838"/>
      <c r="FE202" s="838"/>
      <c r="FF202" s="933"/>
      <c r="FG202" s="876" t="s">
        <v>626</v>
      </c>
      <c r="FH202" s="757" t="s">
        <v>626</v>
      </c>
      <c r="FI202" s="757" t="s">
        <v>626</v>
      </c>
      <c r="FJ202" s="835"/>
      <c r="FK202" s="920"/>
      <c r="FL202" s="981"/>
      <c r="FM202" s="667"/>
      <c r="FN202" s="667"/>
      <c r="FO202" s="667"/>
      <c r="FP202" s="982"/>
      <c r="FQ202" s="982"/>
    </row>
    <row r="203" spans="1:173" s="13" customFormat="1" ht="22.5" customHeight="1">
      <c r="A203" s="1028">
        <v>196</v>
      </c>
      <c r="B203" s="166"/>
      <c r="C203" s="494"/>
      <c r="D203" s="660" t="s">
        <v>374</v>
      </c>
      <c r="E203" s="991" t="s">
        <v>590</v>
      </c>
      <c r="F203" s="663" t="s">
        <v>358</v>
      </c>
      <c r="G203" s="167"/>
      <c r="H203" s="165"/>
      <c r="I203" s="662">
        <v>1973</v>
      </c>
      <c r="J203" s="167" t="str">
        <f t="shared" si="153"/>
        <v>昭48</v>
      </c>
      <c r="K203" s="665">
        <f t="shared" si="185"/>
        <v>47</v>
      </c>
      <c r="L203" s="998">
        <v>3644</v>
      </c>
      <c r="M203" s="693" t="s">
        <v>68</v>
      </c>
      <c r="N203" s="68"/>
      <c r="O203" s="168"/>
      <c r="P203" s="168"/>
      <c r="Q203" s="169"/>
      <c r="R203" s="461" t="e">
        <f t="shared" si="170"/>
        <v>#DIV/0!</v>
      </c>
      <c r="S203" s="461" t="e">
        <f t="shared" si="171"/>
        <v>#DIV/0!</v>
      </c>
      <c r="T203" s="462" t="e">
        <f t="shared" si="172"/>
        <v>#DIV/0!</v>
      </c>
      <c r="U203" s="68"/>
      <c r="V203" s="68"/>
      <c r="W203" s="68"/>
      <c r="X203" s="68"/>
      <c r="Y203" s="68"/>
      <c r="Z203" s="79" t="str">
        <f t="shared" si="173"/>
        <v>2: 3,000㎡以上</v>
      </c>
      <c r="AA203" s="69"/>
      <c r="AB203" s="69" t="str">
        <f t="shared" si="174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175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ref="AY203:AY218" si="186">IF(AND(TYPE(B$4)=1,B$4&lt;&gt;"",TYPE(I203)=1,I203&lt;&gt;""),B$4-I203,"")</f>
        <v>42</v>
      </c>
      <c r="AZ203" s="68"/>
      <c r="BA203" s="68">
        <f t="shared" si="177"/>
        <v>42</v>
      </c>
      <c r="BB203" s="69" t="e">
        <f>#REF!/10</f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ref="BJ203:BJ218" si="187">IF(OR(B$4="",AN203=""),"",AN203+B$4)</f>
        <v/>
      </c>
      <c r="BK203" s="663" t="s">
        <v>68</v>
      </c>
      <c r="BL203" s="663">
        <v>3</v>
      </c>
      <c r="BM203" s="441"/>
      <c r="BN203" s="441"/>
      <c r="BO203" s="663"/>
      <c r="BP203" s="663"/>
      <c r="BQ203" s="663"/>
      <c r="BR203" s="663"/>
      <c r="BS203" s="663"/>
      <c r="BT203" s="663"/>
      <c r="BU203" s="663"/>
      <c r="BV203" s="663"/>
      <c r="BW203" s="441"/>
      <c r="BX203" s="695"/>
      <c r="BY203" s="696"/>
      <c r="BZ203" s="499"/>
      <c r="CA203" s="192">
        <v>1</v>
      </c>
      <c r="CB203" s="177" t="str">
        <f>IF($F203="","",IFERROR(INDEX(#REF!,MATCH('一覧（改訂後・学校空調は非表示）'!$F154,#REF!,0),MATCH($CA$4,#REF!,0)),""))</f>
        <v/>
      </c>
      <c r="CC203" s="178" t="str">
        <f t="shared" si="181"/>
        <v/>
      </c>
      <c r="CD203" s="176" t="str">
        <f t="shared" ref="CD203:CD233" si="188">IF(BI203="廃止等",BJ203,"")</f>
        <v/>
      </c>
      <c r="CE203" s="179"/>
      <c r="CF203" s="106" t="str">
        <f t="shared" ref="CF203:CF233" si="189">IF(BE203="","",IF(BE203="要躯体改修",$B$4,VALUE(LEFT(BE203,4))))</f>
        <v/>
      </c>
      <c r="CG203" s="75" t="str">
        <f>IF(OR($CF203="",$F203=""),"",INDEX(#REF!,MATCH($F203,#REF!,0),MATCH(CF$4,#REF!,0)))</f>
        <v/>
      </c>
      <c r="CH203" s="180" t="str">
        <f t="shared" ref="CH203:CH233" si="190">IF(OR(L203="",TYPE(L203)&lt;&gt;1,$CF203=""),"",ROUND(L203*CG203,0))</f>
        <v/>
      </c>
      <c r="CI203" s="75">
        <v>1</v>
      </c>
      <c r="CJ203" s="181" t="str">
        <f t="shared" si="154"/>
        <v/>
      </c>
      <c r="CK203" s="107" t="e">
        <f>IF(OR(L203="",TYPE(L203)&lt;&gt;1),"",IF(OR(BJ203="",INDEX(#REF!,MATCH('一覧（改訂後・学校空調は非表示）'!$N154,#REF!,0),MATCH('一覧（改訂後・学校空調は非表示）'!CK$4,#REF!,0))="",INDEX(#REF!,MATCH('一覧（改訂後・学校空調は非表示）'!$N154,#REF!,0),MATCH('一覧（改訂後・学校空調は非表示）'!CK$4,#REF!,0))+$I203&gt;=BJ203),"",IF(OR(BI203="事後保全対応で更新",BI203="事後保全のみ更新せず"),"",INDEX(#REF!,MATCH('一覧（改訂後・学校空調は非表示）'!$N154,#REF!,0),MATCH('一覧（改訂後・学校空調は非表示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155"/>
        <v>#REF!</v>
      </c>
      <c r="CN203" s="75">
        <v>1</v>
      </c>
      <c r="CO203" s="181" t="e">
        <f t="shared" si="156"/>
        <v>#REF!</v>
      </c>
      <c r="CP203" s="107" t="e">
        <f>IF(OR(L203="",TYPE(L203)&lt;&gt;1),"",IF(OR(BJ203="",INDEX(#REF!,MATCH('一覧（改訂後・学校空調は非表示）'!N154,#REF!,0),MATCH(CP$4,#REF!,0))="",INDEX(#REF!,MATCH('一覧（改訂後・学校空調は非表示）'!N154,#REF!,0),MATCH(CP$4,#REF!,0))+$I203&gt;=BJ203),"",IF(OR(BI203="事後保全対応で更新",BI203="事後保全のみ更新せず"),"",INDEX(#REF!,MATCH('一覧（改訂後・学校空調は非表示）'!$N154,#REF!,0),MATCH('一覧（改訂後・学校空調は非表示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ref="CR203:CR233" si="191">IF(OR(CP203="",L203="",TYPE(L203)&lt;&gt;1),"",ROUND(L203*CQ203,0))</f>
        <v>#REF!</v>
      </c>
      <c r="CS203" s="75">
        <v>1</v>
      </c>
      <c r="CT203" s="181" t="e">
        <f t="shared" si="182"/>
        <v>#REF!</v>
      </c>
      <c r="CU203" s="107" t="e">
        <f>IF(OR(L203="",TYPE(L203)&lt;&gt;1),"",IF(OR(BJ203="",,INDEX(#REF!,MATCH('一覧（改訂後・学校空調は非表示）'!$N154,#REF!,0),MATCH('一覧（改訂後・学校空調は非表示）'!CU$4,#REF!,0))="",INDEX(#REF!,MATCH('一覧（改訂後・学校空調は非表示）'!$N154,#REF!,0),MATCH('一覧（改訂後・学校空調は非表示）'!CU$4,#REF!,0))+I203&gt;=BJ203),"",IF(OR(BI203="事後保全対応で更新",BI203="事後保全のみ更新せず"),"",INDEX(#REF!,MATCH('一覧（改訂後・学校空調は非表示）'!$N154,#REF!,0),MATCH('一覧（改訂後・学校空調は非表示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157"/>
        <v>#REF!</v>
      </c>
      <c r="CX203" s="75">
        <v>1</v>
      </c>
      <c r="CY203" s="182" t="e">
        <f t="shared" si="158"/>
        <v>#REF!</v>
      </c>
      <c r="CZ203" s="109" t="str">
        <f t="shared" ref="CZ203:CZ233" si="192">IF(OR(BI203="更新",BI203="事後保全対応で更新"),IF(AND(BJ203&lt;&gt;"",TYPE(BJ203)=1),BJ203,""),"")</f>
        <v/>
      </c>
      <c r="DA203" s="76" t="str">
        <f t="shared" si="152"/>
        <v/>
      </c>
      <c r="DB203" s="82">
        <v>1</v>
      </c>
      <c r="DC203" s="183" t="str">
        <f t="shared" ref="DC203:DC233" si="193">IF(OR(CZ203="",$L203="",TYPE($L203)&lt;&gt;1),"",L203*DB203)</f>
        <v/>
      </c>
      <c r="DD203" s="85" t="str">
        <f>IF($CZ203="","",INDEX(#REF!,MATCH($F203,#REF!,0),MATCH(CZ$4,#REF!,0)))</f>
        <v/>
      </c>
      <c r="DE203" s="184" t="str">
        <f t="shared" si="159"/>
        <v/>
      </c>
      <c r="DF203" s="77">
        <v>3</v>
      </c>
      <c r="DG203" s="185" t="str">
        <f t="shared" si="160"/>
        <v/>
      </c>
      <c r="DH203" s="78" t="str">
        <f t="shared" si="161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162"/>
        <v/>
      </c>
      <c r="DK203" s="75">
        <v>1</v>
      </c>
      <c r="DL203" s="181" t="str">
        <f t="shared" si="163"/>
        <v/>
      </c>
      <c r="DM203" s="78" t="str">
        <f t="shared" si="164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165"/>
        <v/>
      </c>
      <c r="DP203" s="75">
        <v>1</v>
      </c>
      <c r="DQ203" s="181" t="str">
        <f t="shared" si="166"/>
        <v/>
      </c>
      <c r="DR203" s="78" t="str">
        <f t="shared" si="167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168"/>
        <v/>
      </c>
      <c r="DU203" s="75">
        <v>1</v>
      </c>
      <c r="DV203" s="154" t="str">
        <f t="shared" si="169"/>
        <v/>
      </c>
      <c r="DW203" s="508"/>
      <c r="DX203" s="812"/>
      <c r="DY203" s="838"/>
      <c r="DZ203" s="838"/>
      <c r="EA203" s="838"/>
      <c r="EB203" s="855"/>
      <c r="EC203" s="769" t="s">
        <v>627</v>
      </c>
      <c r="ED203" s="799" t="s">
        <v>627</v>
      </c>
      <c r="EE203" s="799" t="s">
        <v>627</v>
      </c>
      <c r="EF203" s="799" t="s">
        <v>627</v>
      </c>
      <c r="EG203" s="794" t="s">
        <v>627</v>
      </c>
      <c r="EH203" s="888" t="s">
        <v>627</v>
      </c>
      <c r="EI203" s="792"/>
      <c r="EJ203" s="792"/>
      <c r="EK203" s="788"/>
      <c r="EL203" s="789"/>
      <c r="EM203" s="787"/>
      <c r="EN203" s="788"/>
      <c r="EO203" s="788"/>
      <c r="EP203" s="788"/>
      <c r="EQ203" s="789"/>
      <c r="ER203" s="787"/>
      <c r="ES203" s="788"/>
      <c r="ET203" s="788"/>
      <c r="EU203" s="788"/>
      <c r="EV203" s="789"/>
      <c r="EW203" s="787"/>
      <c r="EX203" s="792"/>
      <c r="EY203" s="757" t="s">
        <v>626</v>
      </c>
      <c r="EZ203" s="757" t="s">
        <v>626</v>
      </c>
      <c r="FA203" s="757" t="s">
        <v>626</v>
      </c>
      <c r="FB203" s="931"/>
      <c r="FC203" s="808"/>
      <c r="FD203" s="838"/>
      <c r="FE203" s="788"/>
      <c r="FF203" s="789"/>
      <c r="FG203" s="867"/>
      <c r="FH203" s="788"/>
      <c r="FI203" s="788"/>
      <c r="FJ203" s="788"/>
      <c r="FK203" s="915"/>
      <c r="FL203" s="210"/>
      <c r="FM203" s="688">
        <v>1</v>
      </c>
      <c r="FN203" s="688">
        <v>1</v>
      </c>
      <c r="FO203" s="688">
        <v>1</v>
      </c>
      <c r="FP203" s="43"/>
      <c r="FQ203" s="43"/>
    </row>
    <row r="204" spans="1:173" s="13" customFormat="1" ht="22.5" customHeight="1">
      <c r="A204" s="1028">
        <v>197</v>
      </c>
      <c r="B204" s="166"/>
      <c r="C204" s="494"/>
      <c r="D204" s="660" t="s">
        <v>374</v>
      </c>
      <c r="E204" s="991" t="s">
        <v>591</v>
      </c>
      <c r="F204" s="663" t="s">
        <v>358</v>
      </c>
      <c r="G204" s="167"/>
      <c r="H204" s="165"/>
      <c r="I204" s="662">
        <v>1973</v>
      </c>
      <c r="J204" s="167" t="str">
        <f t="shared" si="153"/>
        <v>昭48</v>
      </c>
      <c r="K204" s="665">
        <f t="shared" si="185"/>
        <v>47</v>
      </c>
      <c r="L204" s="998">
        <v>1000</v>
      </c>
      <c r="M204" s="693" t="s">
        <v>68</v>
      </c>
      <c r="N204" s="68"/>
      <c r="O204" s="168"/>
      <c r="P204" s="168"/>
      <c r="Q204" s="169"/>
      <c r="R204" s="461" t="e">
        <f t="shared" si="170"/>
        <v>#DIV/0!</v>
      </c>
      <c r="S204" s="461" t="e">
        <f t="shared" si="171"/>
        <v>#DIV/0!</v>
      </c>
      <c r="T204" s="462" t="e">
        <f t="shared" si="172"/>
        <v>#DIV/0!</v>
      </c>
      <c r="U204" s="68"/>
      <c r="V204" s="68"/>
      <c r="W204" s="68"/>
      <c r="X204" s="68"/>
      <c r="Y204" s="68"/>
      <c r="Z204" s="79" t="str">
        <f t="shared" si="173"/>
        <v>3: 1,000㎡以上</v>
      </c>
      <c r="AA204" s="69"/>
      <c r="AB204" s="69" t="str">
        <f t="shared" si="174"/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si="175"/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si="186"/>
        <v>42</v>
      </c>
      <c r="AZ204" s="68"/>
      <c r="BA204" s="68">
        <f t="shared" si="177"/>
        <v>42</v>
      </c>
      <c r="BB204" s="69" t="e">
        <f>#REF!/10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si="187"/>
        <v/>
      </c>
      <c r="BK204" s="663" t="s">
        <v>68</v>
      </c>
      <c r="BL204" s="661">
        <v>3</v>
      </c>
      <c r="BM204" s="441"/>
      <c r="BN204" s="441"/>
      <c r="BO204" s="663"/>
      <c r="BP204" s="663"/>
      <c r="BQ204" s="663"/>
      <c r="BR204" s="663"/>
      <c r="BS204" s="663"/>
      <c r="BT204" s="663"/>
      <c r="BU204" s="663"/>
      <c r="BV204" s="663"/>
      <c r="BW204" s="441"/>
      <c r="BX204" s="695"/>
      <c r="BY204" s="696"/>
      <c r="BZ204" s="499"/>
      <c r="CA204" s="192">
        <v>1</v>
      </c>
      <c r="CB204" s="177" t="str">
        <f>IF($F204="","",IFERROR(INDEX(#REF!,MATCH('一覧（改訂後・学校空調は非表示）'!$F155,#REF!,0),MATCH($CA$4,#REF!,0)),""))</f>
        <v/>
      </c>
      <c r="CC204" s="178" t="str">
        <f t="shared" si="181"/>
        <v/>
      </c>
      <c r="CD204" s="176" t="str">
        <f t="shared" si="188"/>
        <v/>
      </c>
      <c r="CE204" s="179"/>
      <c r="CF204" s="106" t="str">
        <f t="shared" si="189"/>
        <v/>
      </c>
      <c r="CG204" s="75" t="str">
        <f>IF(OR($CF204="",$F204=""),"",INDEX(#REF!,MATCH($F204,#REF!,0),MATCH(CF$4,#REF!,0)))</f>
        <v/>
      </c>
      <c r="CH204" s="180" t="str">
        <f t="shared" si="190"/>
        <v/>
      </c>
      <c r="CI204" s="75">
        <v>1</v>
      </c>
      <c r="CJ204" s="181" t="str">
        <f t="shared" si="154"/>
        <v/>
      </c>
      <c r="CK204" s="107" t="e">
        <f>IF(OR(L204="",TYPE(L204)&lt;&gt;1),"",IF(OR(BJ204="",INDEX(#REF!,MATCH('一覧（改訂後・学校空調は非表示）'!$N155,#REF!,0),MATCH('一覧（改訂後・学校空調は非表示）'!CK$4,#REF!,0))="",INDEX(#REF!,MATCH('一覧（改訂後・学校空調は非表示）'!$N155,#REF!,0),MATCH('一覧（改訂後・学校空調は非表示）'!CK$4,#REF!,0))+$I204&gt;=BJ204),"",IF(OR(BI204="事後保全対応で更新",BI204="事後保全のみ更新せず"),"",INDEX(#REF!,MATCH('一覧（改訂後・学校空調は非表示）'!$N155,#REF!,0),MATCH('一覧（改訂後・学校空調は非表示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si="155"/>
        <v>#REF!</v>
      </c>
      <c r="CN204" s="75">
        <v>1</v>
      </c>
      <c r="CO204" s="181" t="e">
        <f t="shared" si="156"/>
        <v>#REF!</v>
      </c>
      <c r="CP204" s="107" t="e">
        <f>IF(OR(L204="",TYPE(L204)&lt;&gt;1),"",IF(OR(BJ204="",INDEX(#REF!,MATCH('一覧（改訂後・学校空調は非表示）'!N155,#REF!,0),MATCH(CP$4,#REF!,0))="",INDEX(#REF!,MATCH('一覧（改訂後・学校空調は非表示）'!N155,#REF!,0),MATCH(CP$4,#REF!,0))+$I204&gt;=BJ204),"",IF(OR(BI204="事後保全対応で更新",BI204="事後保全のみ更新せず"),"",INDEX(#REF!,MATCH('一覧（改訂後・学校空調は非表示）'!$N155,#REF!,0),MATCH('一覧（改訂後・学校空調は非表示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191"/>
        <v>#REF!</v>
      </c>
      <c r="CS204" s="75">
        <v>1</v>
      </c>
      <c r="CT204" s="181" t="e">
        <f t="shared" si="182"/>
        <v>#REF!</v>
      </c>
      <c r="CU204" s="107" t="e">
        <f>IF(OR(L204="",TYPE(L204)&lt;&gt;1),"",IF(OR(BJ204="",,INDEX(#REF!,MATCH('一覧（改訂後・学校空調は非表示）'!$N155,#REF!,0),MATCH('一覧（改訂後・学校空調は非表示）'!CU$4,#REF!,0))="",INDEX(#REF!,MATCH('一覧（改訂後・学校空調は非表示）'!$N155,#REF!,0),MATCH('一覧（改訂後・学校空調は非表示）'!CU$4,#REF!,0))+I204&gt;=BJ204),"",IF(OR(BI204="事後保全対応で更新",BI204="事後保全のみ更新せず"),"",INDEX(#REF!,MATCH('一覧（改訂後・学校空調は非表示）'!$N155,#REF!,0),MATCH('一覧（改訂後・学校空調は非表示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si="157"/>
        <v>#REF!</v>
      </c>
      <c r="CX204" s="75">
        <v>1</v>
      </c>
      <c r="CY204" s="182" t="e">
        <f t="shared" si="158"/>
        <v>#REF!</v>
      </c>
      <c r="CZ204" s="109" t="str">
        <f t="shared" si="192"/>
        <v/>
      </c>
      <c r="DA204" s="76" t="str">
        <f t="shared" ref="DA204:DA233" si="194">IF(N204="","",N204)</f>
        <v/>
      </c>
      <c r="DB204" s="82">
        <v>1</v>
      </c>
      <c r="DC204" s="183" t="str">
        <f t="shared" si="193"/>
        <v/>
      </c>
      <c r="DD204" s="85" t="str">
        <f>IF($CZ204="","",INDEX(#REF!,MATCH($F204,#REF!,0),MATCH(CZ$4,#REF!,0)))</f>
        <v/>
      </c>
      <c r="DE204" s="184" t="str">
        <f t="shared" si="159"/>
        <v/>
      </c>
      <c r="DF204" s="77">
        <v>3</v>
      </c>
      <c r="DG204" s="185" t="str">
        <f t="shared" si="160"/>
        <v/>
      </c>
      <c r="DH204" s="78" t="str">
        <f t="shared" si="161"/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si="162"/>
        <v/>
      </c>
      <c r="DK204" s="75">
        <v>1</v>
      </c>
      <c r="DL204" s="181" t="str">
        <f t="shared" si="163"/>
        <v/>
      </c>
      <c r="DM204" s="78" t="str">
        <f t="shared" si="164"/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si="165"/>
        <v/>
      </c>
      <c r="DP204" s="75">
        <v>1</v>
      </c>
      <c r="DQ204" s="181" t="str">
        <f t="shared" si="166"/>
        <v/>
      </c>
      <c r="DR204" s="78" t="str">
        <f t="shared" si="167"/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si="168"/>
        <v/>
      </c>
      <c r="DU204" s="75">
        <v>1</v>
      </c>
      <c r="DV204" s="154" t="str">
        <f t="shared" si="169"/>
        <v/>
      </c>
      <c r="DW204" s="508"/>
      <c r="DX204" s="812"/>
      <c r="DY204" s="838"/>
      <c r="DZ204" s="838"/>
      <c r="EA204" s="838"/>
      <c r="EB204" s="855"/>
      <c r="EC204" s="769" t="s">
        <v>627</v>
      </c>
      <c r="ED204" s="799" t="s">
        <v>627</v>
      </c>
      <c r="EE204" s="799" t="s">
        <v>627</v>
      </c>
      <c r="EF204" s="799" t="s">
        <v>627</v>
      </c>
      <c r="EG204" s="794" t="s">
        <v>627</v>
      </c>
      <c r="EH204" s="888" t="s">
        <v>627</v>
      </c>
      <c r="EI204" s="792"/>
      <c r="EJ204" s="792"/>
      <c r="EK204" s="788"/>
      <c r="EL204" s="877"/>
      <c r="EM204" s="787"/>
      <c r="EN204" s="788"/>
      <c r="EO204" s="788"/>
      <c r="EP204" s="788"/>
      <c r="EQ204" s="789"/>
      <c r="ER204" s="787"/>
      <c r="ES204" s="788"/>
      <c r="ET204" s="788"/>
      <c r="EU204" s="788"/>
      <c r="EV204" s="789"/>
      <c r="EW204" s="787"/>
      <c r="EX204" s="792"/>
      <c r="EY204" s="757" t="s">
        <v>626</v>
      </c>
      <c r="EZ204" s="757" t="s">
        <v>626</v>
      </c>
      <c r="FA204" s="757" t="s">
        <v>626</v>
      </c>
      <c r="FB204" s="931"/>
      <c r="FC204" s="808"/>
      <c r="FD204" s="838"/>
      <c r="FE204" s="788"/>
      <c r="FF204" s="789"/>
      <c r="FG204" s="867"/>
      <c r="FH204" s="788"/>
      <c r="FI204" s="788"/>
      <c r="FJ204" s="788"/>
      <c r="FK204" s="915"/>
      <c r="FL204" s="210"/>
      <c r="FM204" s="688"/>
      <c r="FN204" s="688"/>
      <c r="FO204" s="688">
        <v>1</v>
      </c>
      <c r="FP204" s="43"/>
      <c r="FQ204" s="43"/>
    </row>
    <row r="205" spans="1:173" s="13" customFormat="1" ht="22.5" customHeight="1">
      <c r="A205" s="1028">
        <v>198</v>
      </c>
      <c r="B205" s="166"/>
      <c r="C205" s="494"/>
      <c r="D205" s="660" t="s">
        <v>374</v>
      </c>
      <c r="E205" s="991" t="s">
        <v>592</v>
      </c>
      <c r="F205" s="663" t="s">
        <v>358</v>
      </c>
      <c r="G205" s="167"/>
      <c r="H205" s="165"/>
      <c r="I205" s="665">
        <v>1973</v>
      </c>
      <c r="J205" s="167" t="str">
        <f t="shared" ref="J205:J233" si="195">IF(OR(I205="",TYPE(I205)&lt;&gt;1),"",TEXT(DATEVALUE(I205&amp;"/1/1"),"gge"))</f>
        <v>昭48</v>
      </c>
      <c r="K205" s="665">
        <f t="shared" si="185"/>
        <v>47</v>
      </c>
      <c r="L205" s="998">
        <v>264</v>
      </c>
      <c r="M205" s="693" t="s">
        <v>68</v>
      </c>
      <c r="N205" s="68"/>
      <c r="O205" s="168"/>
      <c r="P205" s="168"/>
      <c r="Q205" s="169"/>
      <c r="R205" s="461" t="e">
        <f t="shared" si="170"/>
        <v>#DIV/0!</v>
      </c>
      <c r="S205" s="461" t="e">
        <f t="shared" si="171"/>
        <v>#DIV/0!</v>
      </c>
      <c r="T205" s="462" t="e">
        <f t="shared" si="172"/>
        <v>#DIV/0!</v>
      </c>
      <c r="U205" s="68"/>
      <c r="V205" s="68"/>
      <c r="W205" s="68"/>
      <c r="X205" s="68"/>
      <c r="Y205" s="68"/>
      <c r="Z205" s="79" t="str">
        <f t="shared" si="173"/>
        <v>5: 200㎡以上</v>
      </c>
      <c r="AA205" s="69"/>
      <c r="AB205" s="69" t="str">
        <f t="shared" si="174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175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186"/>
        <v>42</v>
      </c>
      <c r="AZ205" s="68"/>
      <c r="BA205" s="68">
        <f t="shared" si="177"/>
        <v>42</v>
      </c>
      <c r="BB205" s="69" t="e">
        <f>#REF!/10</f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187"/>
        <v/>
      </c>
      <c r="BK205" s="663" t="s">
        <v>68</v>
      </c>
      <c r="BL205" s="663">
        <v>1</v>
      </c>
      <c r="BM205" s="441"/>
      <c r="BN205" s="441"/>
      <c r="BO205" s="663"/>
      <c r="BP205" s="663"/>
      <c r="BQ205" s="663"/>
      <c r="BR205" s="663"/>
      <c r="BS205" s="663"/>
      <c r="BT205" s="663"/>
      <c r="BU205" s="663"/>
      <c r="BV205" s="663"/>
      <c r="BW205" s="441"/>
      <c r="BX205" s="695"/>
      <c r="BY205" s="696"/>
      <c r="BZ205" s="499"/>
      <c r="CA205" s="192">
        <v>1</v>
      </c>
      <c r="CB205" s="177" t="str">
        <f>IF($F205="","",IFERROR(INDEX(#REF!,MATCH('一覧（改訂後・学校空調は非表示）'!$F156,#REF!,0),MATCH($CA$4,#REF!,0)),""))</f>
        <v/>
      </c>
      <c r="CC205" s="178" t="str">
        <f t="shared" si="181"/>
        <v/>
      </c>
      <c r="CD205" s="176" t="str">
        <f t="shared" si="188"/>
        <v/>
      </c>
      <c r="CE205" s="179"/>
      <c r="CF205" s="106" t="str">
        <f t="shared" si="189"/>
        <v/>
      </c>
      <c r="CG205" s="75" t="str">
        <f>IF(OR($CF205="",$F205=""),"",INDEX(#REF!,MATCH($F205,#REF!,0),MATCH(CF$4,#REF!,0)))</f>
        <v/>
      </c>
      <c r="CH205" s="180" t="str">
        <f t="shared" si="190"/>
        <v/>
      </c>
      <c r="CI205" s="75">
        <v>1</v>
      </c>
      <c r="CJ205" s="181" t="str">
        <f t="shared" ref="CJ205:CJ233" si="196">IF(CF205="","",CH205/CI205)</f>
        <v/>
      </c>
      <c r="CK205" s="107" t="e">
        <f>IF(OR(L205="",TYPE(L205)&lt;&gt;1),"",IF(OR(BJ205="",INDEX(#REF!,MATCH('一覧（改訂後・学校空調は非表示）'!$N156,#REF!,0),MATCH('一覧（改訂後・学校空調は非表示）'!CK$4,#REF!,0))="",INDEX(#REF!,MATCH('一覧（改訂後・学校空調は非表示）'!$N156,#REF!,0),MATCH('一覧（改訂後・学校空調は非表示）'!CK$4,#REF!,0))+$I205&gt;=BJ205),"",IF(OR(BI205="事後保全対応で更新",BI205="事後保全のみ更新せず"),"",INDEX(#REF!,MATCH('一覧（改訂後・学校空調は非表示）'!$N156,#REF!,0),MATCH('一覧（改訂後・学校空調は非表示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ref="CM205:CM233" si="197">IF(OR(CK205="",$L205="",TYPE($L205)&lt;&gt;1),"",ROUND($L205*CL205,0))</f>
        <v>#REF!</v>
      </c>
      <c r="CN205" s="75">
        <v>1</v>
      </c>
      <c r="CO205" s="181" t="e">
        <f t="shared" ref="CO205:CO233" si="198">IF(CK205="","",CM205/CN205)</f>
        <v>#REF!</v>
      </c>
      <c r="CP205" s="107" t="e">
        <f>IF(OR(L205="",TYPE(L205)&lt;&gt;1),"",IF(OR(BJ205="",INDEX(#REF!,MATCH('一覧（改訂後・学校空調は非表示）'!N156,#REF!,0),MATCH(CP$4,#REF!,0))="",INDEX(#REF!,MATCH('一覧（改訂後・学校空調は非表示）'!N156,#REF!,0),MATCH(CP$4,#REF!,0))+$I205&gt;=BJ205),"",IF(OR(BI205="事後保全対応で更新",BI205="事後保全のみ更新せず"),"",INDEX(#REF!,MATCH('一覧（改訂後・学校空調は非表示）'!$N156,#REF!,0),MATCH('一覧（改訂後・学校空調は非表示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191"/>
        <v>#REF!</v>
      </c>
      <c r="CS205" s="75">
        <v>1</v>
      </c>
      <c r="CT205" s="181" t="e">
        <f t="shared" si="182"/>
        <v>#REF!</v>
      </c>
      <c r="CU205" s="107" t="e">
        <f>IF(OR(L205="",TYPE(L205)&lt;&gt;1),"",IF(OR(BJ205="",,INDEX(#REF!,MATCH('一覧（改訂後・学校空調は非表示）'!$N156,#REF!,0),MATCH('一覧（改訂後・学校空調は非表示）'!CU$4,#REF!,0))="",INDEX(#REF!,MATCH('一覧（改訂後・学校空調は非表示）'!$N156,#REF!,0),MATCH('一覧（改訂後・学校空調は非表示）'!CU$4,#REF!,0))+I205&gt;=BJ205),"",IF(OR(BI205="事後保全対応で更新",BI205="事後保全のみ更新せず"),"",INDEX(#REF!,MATCH('一覧（改訂後・学校空調は非表示）'!$N156,#REF!,0),MATCH('一覧（改訂後・学校空調は非表示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ref="CW205:CW233" si="199">IF(OR(CU205="",$L205="",TYPE($L205)&lt;&gt;1),"",ROUND($L205*CV205,0))</f>
        <v>#REF!</v>
      </c>
      <c r="CX205" s="75">
        <v>1</v>
      </c>
      <c r="CY205" s="182" t="e">
        <f t="shared" ref="CY205:CY233" si="200">IF($CU205="","",$CW205/$CX205)</f>
        <v>#REF!</v>
      </c>
      <c r="CZ205" s="109" t="str">
        <f t="shared" si="192"/>
        <v/>
      </c>
      <c r="DA205" s="76" t="str">
        <f t="shared" si="194"/>
        <v/>
      </c>
      <c r="DB205" s="82">
        <v>1</v>
      </c>
      <c r="DC205" s="183" t="str">
        <f t="shared" si="193"/>
        <v/>
      </c>
      <c r="DD205" s="85" t="str">
        <f>IF($CZ205="","",INDEX(#REF!,MATCH($F205,#REF!,0),MATCH(CZ$4,#REF!,0)))</f>
        <v/>
      </c>
      <c r="DE205" s="184" t="str">
        <f t="shared" ref="DE205:DE233" si="201">IF(OR(DC205="",TYPE(DC205)&lt;&gt;1),"",ROUND(DC205*DD205,0))</f>
        <v/>
      </c>
      <c r="DF205" s="77">
        <v>3</v>
      </c>
      <c r="DG205" s="185" t="str">
        <f t="shared" ref="DG205:DG233" si="202">IF(DE205="","",DE205/DF205)</f>
        <v/>
      </c>
      <c r="DH205" s="78" t="str">
        <f t="shared" ref="DH205:DH233" si="203">IF(CZ205="","",CZ205+20)</f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ref="DJ205:DJ233" si="204">IF(OR(DH205="",$DC205="",TYPE($DC205)&lt;&gt;1),"",ROUND($DC205*DI205,0))</f>
        <v/>
      </c>
      <c r="DK205" s="75">
        <v>1</v>
      </c>
      <c r="DL205" s="181" t="str">
        <f t="shared" ref="DL205:DL233" si="205">IF(DH205="","",DJ205/DK205)</f>
        <v/>
      </c>
      <c r="DM205" s="78" t="str">
        <f t="shared" ref="DM205:DM233" si="206">IF(CZ205="","",IF(OR(DA205="RC",DA205="SRC",DA205="S"),CZ205+40,""))</f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ref="DO205:DO233" si="207">IF(OR(DM205="",$DC205="",TYPE($DC205)&lt;&gt;1),"",ROUND($DC205*DN205,0))</f>
        <v/>
      </c>
      <c r="DP205" s="75">
        <v>1</v>
      </c>
      <c r="DQ205" s="181" t="str">
        <f t="shared" ref="DQ205:DQ233" si="208">IF($DM205="","",$DO205/$DP205)</f>
        <v/>
      </c>
      <c r="DR205" s="78" t="str">
        <f t="shared" ref="DR205:DR233" si="209">IF(CZ205="","",IF(OR(DA205="RC",DA205="SRC"),CZ205+60,""))</f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ref="DT205:DT233" si="210">IF(OR(DR205="",$DC205="",TYPE($DC205)&lt;&gt;1),"",ROUND($DC205*DS205,0))</f>
        <v/>
      </c>
      <c r="DU205" s="75">
        <v>1</v>
      </c>
      <c r="DV205" s="154" t="str">
        <f t="shared" ref="DV205:DV233" si="211">IF($DR205="","",$DT205/$DU205)</f>
        <v/>
      </c>
      <c r="DW205" s="508"/>
      <c r="DX205" s="812"/>
      <c r="DY205" s="838"/>
      <c r="DZ205" s="838"/>
      <c r="EA205" s="838"/>
      <c r="EB205" s="855"/>
      <c r="EC205" s="769" t="s">
        <v>627</v>
      </c>
      <c r="ED205" s="799" t="s">
        <v>627</v>
      </c>
      <c r="EE205" s="799" t="s">
        <v>627</v>
      </c>
      <c r="EF205" s="799" t="s">
        <v>627</v>
      </c>
      <c r="EG205" s="794" t="s">
        <v>627</v>
      </c>
      <c r="EH205" s="888" t="s">
        <v>627</v>
      </c>
      <c r="EI205" s="792"/>
      <c r="EJ205" s="792"/>
      <c r="EK205" s="788"/>
      <c r="EL205" s="789"/>
      <c r="EM205" s="787"/>
      <c r="EN205" s="788"/>
      <c r="EO205" s="788"/>
      <c r="EP205" s="788"/>
      <c r="EQ205" s="789"/>
      <c r="ER205" s="787"/>
      <c r="ES205" s="788"/>
      <c r="ET205" s="788"/>
      <c r="EU205" s="788"/>
      <c r="EV205" s="789"/>
      <c r="EW205" s="787"/>
      <c r="EX205" s="792"/>
      <c r="EY205" s="757" t="s">
        <v>626</v>
      </c>
      <c r="EZ205" s="757" t="s">
        <v>626</v>
      </c>
      <c r="FA205" s="757" t="s">
        <v>626</v>
      </c>
      <c r="FB205" s="931"/>
      <c r="FC205" s="808"/>
      <c r="FD205" s="838"/>
      <c r="FE205" s="788"/>
      <c r="FF205" s="789"/>
      <c r="FG205" s="867"/>
      <c r="FH205" s="788"/>
      <c r="FI205" s="788"/>
      <c r="FJ205" s="788"/>
      <c r="FK205" s="915"/>
      <c r="FL205" s="210"/>
      <c r="FM205" s="688"/>
      <c r="FN205" s="688"/>
      <c r="FO205" s="688">
        <v>1</v>
      </c>
      <c r="FP205" s="43"/>
      <c r="FQ205" s="43"/>
    </row>
    <row r="206" spans="1:173" s="13" customFormat="1" ht="22.5" customHeight="1">
      <c r="A206" s="1028">
        <v>199</v>
      </c>
      <c r="B206" s="166"/>
      <c r="C206" s="494"/>
      <c r="D206" s="660" t="s">
        <v>374</v>
      </c>
      <c r="E206" s="991" t="s">
        <v>284</v>
      </c>
      <c r="F206" s="663" t="s">
        <v>358</v>
      </c>
      <c r="G206" s="167"/>
      <c r="H206" s="165"/>
      <c r="I206" s="665">
        <v>1974</v>
      </c>
      <c r="J206" s="167" t="str">
        <f t="shared" si="195"/>
        <v>昭49</v>
      </c>
      <c r="K206" s="665">
        <f t="shared" si="185"/>
        <v>46</v>
      </c>
      <c r="L206" s="998">
        <v>329</v>
      </c>
      <c r="M206" s="693" t="s">
        <v>68</v>
      </c>
      <c r="N206" s="68"/>
      <c r="O206" s="168"/>
      <c r="P206" s="168"/>
      <c r="Q206" s="169"/>
      <c r="R206" s="461" t="e">
        <f t="shared" ref="R206:R246" si="212">IF(OR(TYPE(L206)&lt;&gt;1,L206=""),"",IF(L206=0,0,ROUND(L206/(O206+P206)*1.1,0)))</f>
        <v>#DIV/0!</v>
      </c>
      <c r="S206" s="461" t="e">
        <f t="shared" ref="S206:S246" si="213">IF(OR(TYPE(L206)&lt;&gt;1,L206=""),"",IF(L206=0,0,ROUND((L206/(O206+P206))^0.5*1.1*4*(4*O206+1)*0.7,0)))</f>
        <v>#DIV/0!</v>
      </c>
      <c r="T206" s="462" t="e">
        <f t="shared" ref="T206:T233" si="214">IF(OR(TYPE(L206)&lt;&gt;1,L206=""),"",IF(L206=0,0,ROUND((L206/(O206+P206))^0.5*1.1*4*(4*O206+1)*0.3,0)))</f>
        <v>#DIV/0!</v>
      </c>
      <c r="U206" s="68"/>
      <c r="V206" s="68"/>
      <c r="W206" s="68"/>
      <c r="X206" s="68"/>
      <c r="Y206" s="68"/>
      <c r="Z206" s="79" t="str">
        <f t="shared" ref="Z206:Z233" si="215">IF(OR(L206="",TYPE(L206)&lt;&gt;1),"",IF(L206&gt;=5000,"1: 5,000㎡以上",IF(L206&gt;=3000,"2: 3,000㎡以上",IF(L206&gt;=1000,"3: 1,000㎡以上",IF(L206&gt;=500,"4: 500㎡以上",IF(L206&gt;=200,"5: 200㎡以上",IF(L206&gt;=100,"6: 100㎡以上",IF(L206&gt;=0,"7: 100㎡未満",""))))))))</f>
        <v>5: 200㎡以上</v>
      </c>
      <c r="AA206" s="69"/>
      <c r="AB206" s="69" t="str">
        <f t="shared" ref="AB206:AB225" si="216">IF(AA206="","",AA206-I206)</f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ref="AN206:AN233" si="217">IF(OR(AM206="",AY206=""),"",IF(OR(AM206="80年以上",AM206="躯体補修の上80年以上"),80-AY206,IF(OR(AM206="60年以上80年未満",AM206="躯体補修の上60年未満"),IF(TYPE(AK206)=1,AK206-AY206,80-AY206),IF(OR(AM206="60年未満",AM206="60年"),60-AY206,IF(AM206="40年",40-AY206,"")))))</f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186"/>
        <v>41</v>
      </c>
      <c r="AZ206" s="68"/>
      <c r="BA206" s="68">
        <f t="shared" ref="BA206:BA233" si="218">IF(AY206="","",AY206+AZ206)</f>
        <v>41</v>
      </c>
      <c r="BB206" s="69" t="e">
        <f>#REF!/10</f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187"/>
        <v/>
      </c>
      <c r="BK206" s="663" t="s">
        <v>68</v>
      </c>
      <c r="BL206" s="663">
        <v>2</v>
      </c>
      <c r="BM206" s="441"/>
      <c r="BN206" s="441"/>
      <c r="BO206" s="663"/>
      <c r="BP206" s="663"/>
      <c r="BQ206" s="663"/>
      <c r="BR206" s="663"/>
      <c r="BS206" s="663"/>
      <c r="BT206" s="663"/>
      <c r="BU206" s="663"/>
      <c r="BV206" s="663"/>
      <c r="BW206" s="441"/>
      <c r="BX206" s="695"/>
      <c r="BY206" s="696"/>
      <c r="BZ206" s="499"/>
      <c r="CA206" s="192">
        <v>1</v>
      </c>
      <c r="CB206" s="177" t="str">
        <f>IF($F206="","",IFERROR(INDEX(#REF!,MATCH('一覧（改訂後・学校空調は非表示）'!$F157,#REF!,0),MATCH($CA$4,#REF!,0)),""))</f>
        <v/>
      </c>
      <c r="CC206" s="178" t="str">
        <f t="shared" si="181"/>
        <v/>
      </c>
      <c r="CD206" s="176" t="str">
        <f t="shared" si="188"/>
        <v/>
      </c>
      <c r="CE206" s="179"/>
      <c r="CF206" s="106" t="str">
        <f t="shared" si="189"/>
        <v/>
      </c>
      <c r="CG206" s="75" t="str">
        <f>IF(OR($CF206="",$F206=""),"",INDEX(#REF!,MATCH($F206,#REF!,0),MATCH(CF$4,#REF!,0)))</f>
        <v/>
      </c>
      <c r="CH206" s="180" t="str">
        <f t="shared" si="190"/>
        <v/>
      </c>
      <c r="CI206" s="75">
        <v>1</v>
      </c>
      <c r="CJ206" s="181" t="str">
        <f t="shared" si="196"/>
        <v/>
      </c>
      <c r="CK206" s="107" t="e">
        <f>IF(OR(L206="",TYPE(L206)&lt;&gt;1),"",IF(OR(BJ206="",INDEX(#REF!,MATCH('一覧（改訂後・学校空調は非表示）'!$N157,#REF!,0),MATCH('一覧（改訂後・学校空調は非表示）'!CK$4,#REF!,0))="",INDEX(#REF!,MATCH('一覧（改訂後・学校空調は非表示）'!$N157,#REF!,0),MATCH('一覧（改訂後・学校空調は非表示）'!CK$4,#REF!,0))+$I206&gt;=BJ206),"",IF(OR(BI206="事後保全対応で更新",BI206="事後保全のみ更新せず"),"",INDEX(#REF!,MATCH('一覧（改訂後・学校空調は非表示）'!$N157,#REF!,0),MATCH('一覧（改訂後・学校空調は非表示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197"/>
        <v>#REF!</v>
      </c>
      <c r="CN206" s="75">
        <v>1</v>
      </c>
      <c r="CO206" s="181" t="e">
        <f t="shared" si="198"/>
        <v>#REF!</v>
      </c>
      <c r="CP206" s="107" t="e">
        <f>IF(OR(L206="",TYPE(L206)&lt;&gt;1),"",IF(OR(BJ206="",INDEX(#REF!,MATCH('一覧（改訂後・学校空調は非表示）'!N157,#REF!,0),MATCH(CP$4,#REF!,0))="",INDEX(#REF!,MATCH('一覧（改訂後・学校空調は非表示）'!N157,#REF!,0),MATCH(CP$4,#REF!,0))+$I206&gt;=BJ206),"",IF(OR(BI206="事後保全対応で更新",BI206="事後保全のみ更新せず"),"",INDEX(#REF!,MATCH('一覧（改訂後・学校空調は非表示）'!$N157,#REF!,0),MATCH('一覧（改訂後・学校空調は非表示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191"/>
        <v>#REF!</v>
      </c>
      <c r="CS206" s="75">
        <v>1</v>
      </c>
      <c r="CT206" s="181" t="e">
        <f t="shared" si="182"/>
        <v>#REF!</v>
      </c>
      <c r="CU206" s="107" t="e">
        <f>IF(OR(L206="",TYPE(L206)&lt;&gt;1),"",IF(OR(BJ206="",,INDEX(#REF!,MATCH('一覧（改訂後・学校空調は非表示）'!$N157,#REF!,0),MATCH('一覧（改訂後・学校空調は非表示）'!CU$4,#REF!,0))="",INDEX(#REF!,MATCH('一覧（改訂後・学校空調は非表示）'!$N157,#REF!,0),MATCH('一覧（改訂後・学校空調は非表示）'!CU$4,#REF!,0))+I206&gt;=BJ206),"",IF(OR(BI206="事後保全対応で更新",BI206="事後保全のみ更新せず"),"",INDEX(#REF!,MATCH('一覧（改訂後・学校空調は非表示）'!$N157,#REF!,0),MATCH('一覧（改訂後・学校空調は非表示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199"/>
        <v>#REF!</v>
      </c>
      <c r="CX206" s="75">
        <v>1</v>
      </c>
      <c r="CY206" s="182" t="e">
        <f t="shared" si="200"/>
        <v>#REF!</v>
      </c>
      <c r="CZ206" s="109" t="str">
        <f t="shared" si="192"/>
        <v/>
      </c>
      <c r="DA206" s="76" t="str">
        <f t="shared" si="194"/>
        <v/>
      </c>
      <c r="DB206" s="82">
        <v>1</v>
      </c>
      <c r="DC206" s="183" t="str">
        <f t="shared" si="193"/>
        <v/>
      </c>
      <c r="DD206" s="85" t="str">
        <f>IF($CZ206="","",INDEX(#REF!,MATCH($F206,#REF!,0),MATCH(CZ$4,#REF!,0)))</f>
        <v/>
      </c>
      <c r="DE206" s="184" t="str">
        <f t="shared" si="201"/>
        <v/>
      </c>
      <c r="DF206" s="77">
        <v>3</v>
      </c>
      <c r="DG206" s="185" t="str">
        <f t="shared" si="202"/>
        <v/>
      </c>
      <c r="DH206" s="78" t="str">
        <f t="shared" si="203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204"/>
        <v/>
      </c>
      <c r="DK206" s="75">
        <v>1</v>
      </c>
      <c r="DL206" s="181" t="str">
        <f t="shared" si="205"/>
        <v/>
      </c>
      <c r="DM206" s="78" t="str">
        <f t="shared" si="206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207"/>
        <v/>
      </c>
      <c r="DP206" s="75">
        <v>1</v>
      </c>
      <c r="DQ206" s="181" t="str">
        <f t="shared" si="208"/>
        <v/>
      </c>
      <c r="DR206" s="78" t="str">
        <f t="shared" si="209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210"/>
        <v/>
      </c>
      <c r="DU206" s="75">
        <v>1</v>
      </c>
      <c r="DV206" s="154" t="str">
        <f t="shared" si="211"/>
        <v/>
      </c>
      <c r="DW206" s="508"/>
      <c r="DX206" s="812"/>
      <c r="DY206" s="838"/>
      <c r="DZ206" s="838"/>
      <c r="EA206" s="838"/>
      <c r="EB206" s="855"/>
      <c r="EC206" s="769" t="s">
        <v>627</v>
      </c>
      <c r="ED206" s="799" t="s">
        <v>627</v>
      </c>
      <c r="EE206" s="799" t="s">
        <v>627</v>
      </c>
      <c r="EF206" s="799" t="s">
        <v>627</v>
      </c>
      <c r="EG206" s="794" t="s">
        <v>627</v>
      </c>
      <c r="EH206" s="888" t="s">
        <v>627</v>
      </c>
      <c r="EI206" s="792"/>
      <c r="EJ206" s="792"/>
      <c r="EK206" s="788"/>
      <c r="EL206" s="789"/>
      <c r="EM206" s="787"/>
      <c r="EN206" s="788"/>
      <c r="EO206" s="788"/>
      <c r="EP206" s="788"/>
      <c r="EQ206" s="789"/>
      <c r="ER206" s="787"/>
      <c r="ES206" s="788"/>
      <c r="ET206" s="788"/>
      <c r="EU206" s="788"/>
      <c r="EV206" s="789"/>
      <c r="EW206" s="787"/>
      <c r="EX206" s="792"/>
      <c r="EY206" s="757" t="s">
        <v>626</v>
      </c>
      <c r="EZ206" s="757" t="s">
        <v>626</v>
      </c>
      <c r="FA206" s="757" t="s">
        <v>626</v>
      </c>
      <c r="FB206" s="931"/>
      <c r="FC206" s="808"/>
      <c r="FD206" s="838"/>
      <c r="FE206" s="788"/>
      <c r="FF206" s="789"/>
      <c r="FG206" s="867"/>
      <c r="FH206" s="788"/>
      <c r="FI206" s="788"/>
      <c r="FJ206" s="788"/>
      <c r="FK206" s="915"/>
      <c r="FL206" s="210"/>
      <c r="FM206" s="688"/>
      <c r="FN206" s="688"/>
      <c r="FO206" s="688">
        <v>1</v>
      </c>
      <c r="FP206" s="43"/>
      <c r="FQ206" s="43"/>
    </row>
    <row r="207" spans="1:173" s="13" customFormat="1" ht="22.5" customHeight="1">
      <c r="A207" s="1028">
        <v>200</v>
      </c>
      <c r="B207" s="166"/>
      <c r="C207" s="494"/>
      <c r="D207" s="660" t="s">
        <v>374</v>
      </c>
      <c r="E207" s="991" t="s">
        <v>593</v>
      </c>
      <c r="F207" s="663" t="s">
        <v>391</v>
      </c>
      <c r="G207" s="167"/>
      <c r="H207" s="165"/>
      <c r="I207" s="665">
        <v>1969</v>
      </c>
      <c r="J207" s="167" t="str">
        <f t="shared" si="195"/>
        <v>昭44</v>
      </c>
      <c r="K207" s="665">
        <f t="shared" si="185"/>
        <v>51</v>
      </c>
      <c r="L207" s="995">
        <v>180</v>
      </c>
      <c r="M207" s="706"/>
      <c r="N207" s="68"/>
      <c r="O207" s="168"/>
      <c r="P207" s="168"/>
      <c r="Q207" s="169"/>
      <c r="R207" s="461" t="e">
        <f t="shared" si="212"/>
        <v>#DIV/0!</v>
      </c>
      <c r="S207" s="461" t="e">
        <f t="shared" si="213"/>
        <v>#DIV/0!</v>
      </c>
      <c r="T207" s="462" t="e">
        <f t="shared" si="214"/>
        <v>#DIV/0!</v>
      </c>
      <c r="U207" s="68"/>
      <c r="V207" s="68"/>
      <c r="W207" s="68"/>
      <c r="X207" s="68"/>
      <c r="Y207" s="68"/>
      <c r="Z207" s="79" t="str">
        <f t="shared" si="215"/>
        <v>6: 100㎡以上</v>
      </c>
      <c r="AA207" s="69"/>
      <c r="AB207" s="69" t="str">
        <f t="shared" si="216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217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186"/>
        <v>46</v>
      </c>
      <c r="AZ207" s="68"/>
      <c r="BA207" s="68">
        <f t="shared" si="218"/>
        <v>46</v>
      </c>
      <c r="BB207" s="69" t="e">
        <f>#REF!/10</f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187"/>
        <v/>
      </c>
      <c r="BK207" s="801"/>
      <c r="BL207" s="801"/>
      <c r="BM207" s="441" t="s">
        <v>3</v>
      </c>
      <c r="BN207" s="441"/>
      <c r="BO207" s="663"/>
      <c r="BP207" s="663"/>
      <c r="BQ207" s="663"/>
      <c r="BR207" s="663"/>
      <c r="BS207" s="663"/>
      <c r="BT207" s="663"/>
      <c r="BU207" s="663"/>
      <c r="BV207" s="663"/>
      <c r="BW207" s="441" t="s">
        <v>1</v>
      </c>
      <c r="BX207" s="695"/>
      <c r="BY207" s="696"/>
      <c r="BZ207" s="499">
        <v>23760900</v>
      </c>
      <c r="CA207" s="192">
        <v>1</v>
      </c>
      <c r="CB207" s="177" t="str">
        <f>IF($F207="","",IFERROR(INDEX(#REF!,MATCH('一覧（改訂後・学校空調は非表示）'!$F158,#REF!,0),MATCH($CA$4,#REF!,0)),""))</f>
        <v/>
      </c>
      <c r="CC207" s="178" t="str">
        <f t="shared" si="181"/>
        <v/>
      </c>
      <c r="CD207" s="176" t="str">
        <f t="shared" si="188"/>
        <v/>
      </c>
      <c r="CE207" s="179"/>
      <c r="CF207" s="106" t="str">
        <f t="shared" si="189"/>
        <v/>
      </c>
      <c r="CG207" s="75" t="str">
        <f>IF(OR($CF207="",$F207=""),"",INDEX(#REF!,MATCH($F207,#REF!,0),MATCH(CF$4,#REF!,0)))</f>
        <v/>
      </c>
      <c r="CH207" s="180" t="str">
        <f t="shared" si="190"/>
        <v/>
      </c>
      <c r="CI207" s="75">
        <v>1</v>
      </c>
      <c r="CJ207" s="181" t="str">
        <f t="shared" si="196"/>
        <v/>
      </c>
      <c r="CK207" s="107" t="e">
        <f>IF(OR(L207="",TYPE(L207)&lt;&gt;1),"",IF(OR(BJ207="",INDEX(#REF!,MATCH('一覧（改訂後・学校空調は非表示）'!$N158,#REF!,0),MATCH('一覧（改訂後・学校空調は非表示）'!CK$4,#REF!,0))="",INDEX(#REF!,MATCH('一覧（改訂後・学校空調は非表示）'!$N158,#REF!,0),MATCH('一覧（改訂後・学校空調は非表示）'!CK$4,#REF!,0))+$I207&gt;=BJ207),"",IF(OR(BI207="事後保全対応で更新",BI207="事後保全のみ更新せず"),"",INDEX(#REF!,MATCH('一覧（改訂後・学校空調は非表示）'!$N158,#REF!,0),MATCH('一覧（改訂後・学校空調は非表示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197"/>
        <v>#REF!</v>
      </c>
      <c r="CN207" s="75">
        <v>1</v>
      </c>
      <c r="CO207" s="181" t="e">
        <f t="shared" si="198"/>
        <v>#REF!</v>
      </c>
      <c r="CP207" s="107" t="e">
        <f>IF(OR(L207="",TYPE(L207)&lt;&gt;1),"",IF(OR(BJ207="",INDEX(#REF!,MATCH('一覧（改訂後・学校空調は非表示）'!N158,#REF!,0),MATCH(CP$4,#REF!,0))="",INDEX(#REF!,MATCH('一覧（改訂後・学校空調は非表示）'!N158,#REF!,0),MATCH(CP$4,#REF!,0))+$I207&gt;=BJ207),"",IF(OR(BI207="事後保全対応で更新",BI207="事後保全のみ更新せず"),"",INDEX(#REF!,MATCH('一覧（改訂後・学校空調は非表示）'!$N158,#REF!,0),MATCH('一覧（改訂後・学校空調は非表示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191"/>
        <v>#REF!</v>
      </c>
      <c r="CS207" s="75">
        <v>1</v>
      </c>
      <c r="CT207" s="181" t="e">
        <f t="shared" si="182"/>
        <v>#REF!</v>
      </c>
      <c r="CU207" s="107" t="e">
        <f>IF(OR(L207="",TYPE(L207)&lt;&gt;1),"",IF(OR(BJ207="",,INDEX(#REF!,MATCH('一覧（改訂後・学校空調は非表示）'!$N158,#REF!,0),MATCH('一覧（改訂後・学校空調は非表示）'!CU$4,#REF!,0))="",INDEX(#REF!,MATCH('一覧（改訂後・学校空調は非表示）'!$N158,#REF!,0),MATCH('一覧（改訂後・学校空調は非表示）'!CU$4,#REF!,0))+I207&gt;=BJ207),"",IF(OR(BI207="事後保全対応で更新",BI207="事後保全のみ更新せず"),"",INDEX(#REF!,MATCH('一覧（改訂後・学校空調は非表示）'!$N158,#REF!,0),MATCH('一覧（改訂後・学校空調は非表示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199"/>
        <v>#REF!</v>
      </c>
      <c r="CX207" s="75">
        <v>1</v>
      </c>
      <c r="CY207" s="182" t="e">
        <f t="shared" si="200"/>
        <v>#REF!</v>
      </c>
      <c r="CZ207" s="109" t="str">
        <f t="shared" si="192"/>
        <v/>
      </c>
      <c r="DA207" s="76" t="str">
        <f t="shared" si="194"/>
        <v/>
      </c>
      <c r="DB207" s="82">
        <v>1</v>
      </c>
      <c r="DC207" s="183" t="str">
        <f t="shared" si="193"/>
        <v/>
      </c>
      <c r="DD207" s="85" t="str">
        <f>IF($CZ207="","",INDEX(#REF!,MATCH($F207,#REF!,0),MATCH(CZ$4,#REF!,0)))</f>
        <v/>
      </c>
      <c r="DE207" s="184" t="str">
        <f t="shared" si="201"/>
        <v/>
      </c>
      <c r="DF207" s="77">
        <v>3</v>
      </c>
      <c r="DG207" s="185" t="str">
        <f t="shared" si="202"/>
        <v/>
      </c>
      <c r="DH207" s="78" t="str">
        <f t="shared" si="203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204"/>
        <v/>
      </c>
      <c r="DK207" s="75">
        <v>1</v>
      </c>
      <c r="DL207" s="181" t="str">
        <f t="shared" si="205"/>
        <v/>
      </c>
      <c r="DM207" s="78" t="str">
        <f t="shared" si="206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207"/>
        <v/>
      </c>
      <c r="DP207" s="75">
        <v>1</v>
      </c>
      <c r="DQ207" s="181" t="str">
        <f t="shared" si="208"/>
        <v/>
      </c>
      <c r="DR207" s="78" t="str">
        <f t="shared" si="209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210"/>
        <v/>
      </c>
      <c r="DU207" s="75">
        <v>1</v>
      </c>
      <c r="DV207" s="154" t="str">
        <f t="shared" si="211"/>
        <v/>
      </c>
      <c r="DW207" s="508"/>
      <c r="DX207" s="812"/>
      <c r="DY207" s="808"/>
      <c r="DZ207" s="808"/>
      <c r="EA207" s="808"/>
      <c r="EB207" s="855"/>
      <c r="EC207" s="769" t="s">
        <v>627</v>
      </c>
      <c r="ED207" s="770" t="s">
        <v>627</v>
      </c>
      <c r="EE207" s="799" t="s">
        <v>627</v>
      </c>
      <c r="EF207" s="799" t="s">
        <v>627</v>
      </c>
      <c r="EG207" s="800" t="s">
        <v>627</v>
      </c>
      <c r="EH207" s="791"/>
      <c r="EI207" s="792"/>
      <c r="EJ207" s="792"/>
      <c r="EK207" s="792"/>
      <c r="EL207" s="790"/>
      <c r="EM207" s="791"/>
      <c r="EN207" s="792"/>
      <c r="EO207" s="792"/>
      <c r="EP207" s="792"/>
      <c r="EQ207" s="790"/>
      <c r="ER207" s="791"/>
      <c r="ES207" s="792"/>
      <c r="ET207" s="792"/>
      <c r="EU207" s="792"/>
      <c r="EV207" s="790"/>
      <c r="EW207" s="791"/>
      <c r="EX207" s="792"/>
      <c r="EY207" s="757" t="s">
        <v>626</v>
      </c>
      <c r="EZ207" s="758" t="s">
        <v>626</v>
      </c>
      <c r="FA207" s="790"/>
      <c r="FB207" s="932"/>
      <c r="FC207" s="838"/>
      <c r="FD207" s="792"/>
      <c r="FE207" s="792"/>
      <c r="FF207" s="790"/>
      <c r="FG207" s="868"/>
      <c r="FH207" s="792"/>
      <c r="FI207" s="792"/>
      <c r="FJ207" s="792"/>
      <c r="FK207" s="918"/>
      <c r="FL207" s="210"/>
      <c r="FM207" s="688"/>
      <c r="FN207" s="688"/>
      <c r="FO207" s="688">
        <v>1</v>
      </c>
      <c r="FP207" s="43"/>
      <c r="FQ207" s="43"/>
    </row>
    <row r="208" spans="1:173" s="13" customFormat="1" ht="22.5" customHeight="1">
      <c r="A208" s="1028">
        <v>201</v>
      </c>
      <c r="B208" s="166"/>
      <c r="C208" s="494"/>
      <c r="D208" s="660" t="s">
        <v>374</v>
      </c>
      <c r="E208" s="991" t="s">
        <v>285</v>
      </c>
      <c r="F208" s="663" t="s">
        <v>358</v>
      </c>
      <c r="G208" s="167"/>
      <c r="H208" s="165"/>
      <c r="I208" s="662">
        <v>2008</v>
      </c>
      <c r="J208" s="167" t="str">
        <f t="shared" si="195"/>
        <v>平20</v>
      </c>
      <c r="K208" s="665">
        <f t="shared" si="185"/>
        <v>12</v>
      </c>
      <c r="L208" s="995">
        <v>1295</v>
      </c>
      <c r="M208" s="693" t="s">
        <v>70</v>
      </c>
      <c r="N208" s="68"/>
      <c r="O208" s="168"/>
      <c r="P208" s="168"/>
      <c r="Q208" s="169"/>
      <c r="R208" s="461" t="e">
        <f t="shared" si="212"/>
        <v>#DIV/0!</v>
      </c>
      <c r="S208" s="461" t="e">
        <f t="shared" si="213"/>
        <v>#DIV/0!</v>
      </c>
      <c r="T208" s="462" t="e">
        <f t="shared" si="214"/>
        <v>#DIV/0!</v>
      </c>
      <c r="U208" s="68"/>
      <c r="V208" s="68"/>
      <c r="W208" s="68"/>
      <c r="X208" s="68"/>
      <c r="Y208" s="68"/>
      <c r="Z208" s="79" t="str">
        <f t="shared" si="215"/>
        <v>3: 1,000㎡以上</v>
      </c>
      <c r="AA208" s="69"/>
      <c r="AB208" s="69" t="str">
        <f t="shared" si="216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217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186"/>
        <v>7</v>
      </c>
      <c r="AZ208" s="68"/>
      <c r="BA208" s="68">
        <f t="shared" si="218"/>
        <v>7</v>
      </c>
      <c r="BB208" s="69" t="e">
        <f>#REF!/10</f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187"/>
        <v/>
      </c>
      <c r="BK208" s="663" t="s">
        <v>70</v>
      </c>
      <c r="BL208" s="663">
        <v>2</v>
      </c>
      <c r="BM208" s="441" t="s">
        <v>0</v>
      </c>
      <c r="BN208" s="441"/>
      <c r="BO208" s="663"/>
      <c r="BP208" s="663"/>
      <c r="BQ208" s="663"/>
      <c r="BR208" s="663"/>
      <c r="BS208" s="663"/>
      <c r="BT208" s="663"/>
      <c r="BU208" s="663"/>
      <c r="BV208" s="663"/>
      <c r="BW208" s="441" t="s">
        <v>0</v>
      </c>
      <c r="BX208" s="695"/>
      <c r="BY208" s="696"/>
      <c r="BZ208" s="499"/>
      <c r="CA208" s="192">
        <v>1</v>
      </c>
      <c r="CB208" s="177" t="str">
        <f>IF($F208="","",IFERROR(INDEX(#REF!,MATCH('一覧（改訂後・学校空調は非表示）'!$F159,#REF!,0),MATCH($CA$4,#REF!,0)),""))</f>
        <v/>
      </c>
      <c r="CC208" s="178" t="str">
        <f t="shared" si="181"/>
        <v/>
      </c>
      <c r="CD208" s="176" t="str">
        <f t="shared" si="188"/>
        <v/>
      </c>
      <c r="CE208" s="179"/>
      <c r="CF208" s="106" t="str">
        <f t="shared" si="189"/>
        <v/>
      </c>
      <c r="CG208" s="75" t="str">
        <f>IF(OR($CF208="",$F208=""),"",INDEX(#REF!,MATCH($F208,#REF!,0),MATCH(CF$4,#REF!,0)))</f>
        <v/>
      </c>
      <c r="CH208" s="180" t="str">
        <f t="shared" si="190"/>
        <v/>
      </c>
      <c r="CI208" s="75">
        <v>1</v>
      </c>
      <c r="CJ208" s="181" t="str">
        <f t="shared" si="196"/>
        <v/>
      </c>
      <c r="CK208" s="107" t="e">
        <f>IF(OR(L208="",TYPE(L208)&lt;&gt;1),"",IF(OR(BJ208="",INDEX(#REF!,MATCH('一覧（改訂後・学校空調は非表示）'!$N159,#REF!,0),MATCH('一覧（改訂後・学校空調は非表示）'!CK$4,#REF!,0))="",INDEX(#REF!,MATCH('一覧（改訂後・学校空調は非表示）'!$N159,#REF!,0),MATCH('一覧（改訂後・学校空調は非表示）'!CK$4,#REF!,0))+$I208&gt;=BJ208),"",IF(OR(BI208="事後保全対応で更新",BI208="事後保全のみ更新せず"),"",INDEX(#REF!,MATCH('一覧（改訂後・学校空調は非表示）'!$N159,#REF!,0),MATCH('一覧（改訂後・学校空調は非表示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197"/>
        <v>#REF!</v>
      </c>
      <c r="CN208" s="75">
        <v>1</v>
      </c>
      <c r="CO208" s="181" t="e">
        <f t="shared" si="198"/>
        <v>#REF!</v>
      </c>
      <c r="CP208" s="107" t="e">
        <f>IF(OR(L208="",TYPE(L208)&lt;&gt;1),"",IF(OR(BJ208="",INDEX(#REF!,MATCH('一覧（改訂後・学校空調は非表示）'!N159,#REF!,0),MATCH(CP$4,#REF!,0))="",INDEX(#REF!,MATCH('一覧（改訂後・学校空調は非表示）'!N159,#REF!,0),MATCH(CP$4,#REF!,0))+$I208&gt;=BJ208),"",IF(OR(BI208="事後保全対応で更新",BI208="事後保全のみ更新せず"),"",INDEX(#REF!,MATCH('一覧（改訂後・学校空調は非表示）'!$N159,#REF!,0),MATCH('一覧（改訂後・学校空調は非表示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191"/>
        <v>#REF!</v>
      </c>
      <c r="CS208" s="75">
        <v>1</v>
      </c>
      <c r="CT208" s="181" t="e">
        <f t="shared" si="182"/>
        <v>#REF!</v>
      </c>
      <c r="CU208" s="107" t="e">
        <f>IF(OR(L208="",TYPE(L208)&lt;&gt;1),"",IF(OR(BJ208="",,INDEX(#REF!,MATCH('一覧（改訂後・学校空調は非表示）'!$N159,#REF!,0),MATCH('一覧（改訂後・学校空調は非表示）'!CU$4,#REF!,0))="",INDEX(#REF!,MATCH('一覧（改訂後・学校空調は非表示）'!$N159,#REF!,0),MATCH('一覧（改訂後・学校空調は非表示）'!CU$4,#REF!,0))+I208&gt;=BJ208),"",IF(OR(BI208="事後保全対応で更新",BI208="事後保全のみ更新せず"),"",INDEX(#REF!,MATCH('一覧（改訂後・学校空調は非表示）'!$N159,#REF!,0),MATCH('一覧（改訂後・学校空調は非表示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199"/>
        <v>#REF!</v>
      </c>
      <c r="CX208" s="75">
        <v>1</v>
      </c>
      <c r="CY208" s="182" t="e">
        <f t="shared" si="200"/>
        <v>#REF!</v>
      </c>
      <c r="CZ208" s="109" t="str">
        <f t="shared" si="192"/>
        <v/>
      </c>
      <c r="DA208" s="76" t="str">
        <f t="shared" si="194"/>
        <v/>
      </c>
      <c r="DB208" s="82">
        <v>1</v>
      </c>
      <c r="DC208" s="183" t="str">
        <f t="shared" si="193"/>
        <v/>
      </c>
      <c r="DD208" s="85" t="str">
        <f>IF($CZ208="","",INDEX(#REF!,MATCH($F208,#REF!,0),MATCH(CZ$4,#REF!,0)))</f>
        <v/>
      </c>
      <c r="DE208" s="184" t="str">
        <f t="shared" si="201"/>
        <v/>
      </c>
      <c r="DF208" s="77">
        <v>3</v>
      </c>
      <c r="DG208" s="185" t="str">
        <f t="shared" si="202"/>
        <v/>
      </c>
      <c r="DH208" s="78" t="str">
        <f t="shared" si="203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204"/>
        <v/>
      </c>
      <c r="DK208" s="75">
        <v>1</v>
      </c>
      <c r="DL208" s="181" t="str">
        <f t="shared" si="205"/>
        <v/>
      </c>
      <c r="DM208" s="78" t="str">
        <f t="shared" si="206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207"/>
        <v/>
      </c>
      <c r="DP208" s="75">
        <v>1</v>
      </c>
      <c r="DQ208" s="181" t="str">
        <f t="shared" si="208"/>
        <v/>
      </c>
      <c r="DR208" s="78" t="str">
        <f t="shared" si="209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210"/>
        <v/>
      </c>
      <c r="DU208" s="75">
        <v>1</v>
      </c>
      <c r="DV208" s="154" t="str">
        <f t="shared" si="211"/>
        <v/>
      </c>
      <c r="DW208" s="508"/>
      <c r="DX208" s="812"/>
      <c r="DY208" s="808"/>
      <c r="DZ208" s="808"/>
      <c r="EA208" s="808"/>
      <c r="EB208" s="855"/>
      <c r="EC208" s="791"/>
      <c r="ED208" s="792"/>
      <c r="EE208" s="792"/>
      <c r="EF208" s="792"/>
      <c r="EG208" s="790"/>
      <c r="EH208" s="791"/>
      <c r="EI208" s="758" t="s">
        <v>626</v>
      </c>
      <c r="EJ208" s="758" t="s">
        <v>626</v>
      </c>
      <c r="EK208" s="788"/>
      <c r="EL208" s="789"/>
      <c r="EM208" s="787"/>
      <c r="EN208" s="788"/>
      <c r="EO208" s="788"/>
      <c r="EP208" s="788"/>
      <c r="EQ208" s="789"/>
      <c r="ER208" s="787"/>
      <c r="ES208" s="788"/>
      <c r="ET208" s="788"/>
      <c r="EU208" s="788"/>
      <c r="EV208" s="789"/>
      <c r="EW208" s="787"/>
      <c r="EX208" s="788"/>
      <c r="EY208" s="788"/>
      <c r="EZ208" s="788"/>
      <c r="FA208" s="789"/>
      <c r="FB208" s="791"/>
      <c r="FC208" s="809" t="s">
        <v>623</v>
      </c>
      <c r="FD208" s="809" t="s">
        <v>623</v>
      </c>
      <c r="FE208" s="792"/>
      <c r="FF208" s="789"/>
      <c r="FG208" s="867"/>
      <c r="FH208" s="788"/>
      <c r="FI208" s="788"/>
      <c r="FJ208" s="788"/>
      <c r="FK208" s="915"/>
      <c r="FL208" s="210"/>
      <c r="FM208" s="688"/>
      <c r="FN208" s="688"/>
      <c r="FO208" s="688">
        <v>1</v>
      </c>
      <c r="FP208" s="43"/>
      <c r="FQ208" s="43"/>
    </row>
    <row r="209" spans="1:173" s="13" customFormat="1" ht="22.5" customHeight="1">
      <c r="A209" s="1028">
        <v>202</v>
      </c>
      <c r="B209" s="166"/>
      <c r="C209" s="494"/>
      <c r="D209" s="660" t="s">
        <v>374</v>
      </c>
      <c r="E209" s="991" t="s">
        <v>286</v>
      </c>
      <c r="F209" s="663" t="s">
        <v>358</v>
      </c>
      <c r="G209" s="167"/>
      <c r="H209" s="165"/>
      <c r="I209" s="662">
        <v>1968</v>
      </c>
      <c r="J209" s="167" t="str">
        <f t="shared" si="195"/>
        <v>昭43</v>
      </c>
      <c r="K209" s="665">
        <f t="shared" si="185"/>
        <v>52</v>
      </c>
      <c r="L209" s="998">
        <v>68</v>
      </c>
      <c r="M209" s="693" t="s">
        <v>70</v>
      </c>
      <c r="N209" s="68"/>
      <c r="O209" s="168"/>
      <c r="P209" s="168"/>
      <c r="Q209" s="169"/>
      <c r="R209" s="461" t="e">
        <f t="shared" si="212"/>
        <v>#DIV/0!</v>
      </c>
      <c r="S209" s="461" t="e">
        <f t="shared" si="213"/>
        <v>#DIV/0!</v>
      </c>
      <c r="T209" s="462" t="e">
        <f t="shared" si="214"/>
        <v>#DIV/0!</v>
      </c>
      <c r="U209" s="68"/>
      <c r="V209" s="68"/>
      <c r="W209" s="68"/>
      <c r="X209" s="68"/>
      <c r="Y209" s="68"/>
      <c r="Z209" s="79" t="str">
        <f t="shared" si="215"/>
        <v>7: 100㎡未満</v>
      </c>
      <c r="AA209" s="69"/>
      <c r="AB209" s="69" t="str">
        <f t="shared" si="216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217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186"/>
        <v>47</v>
      </c>
      <c r="AZ209" s="68"/>
      <c r="BA209" s="68">
        <f t="shared" si="218"/>
        <v>47</v>
      </c>
      <c r="BB209" s="69" t="e">
        <f>#REF!/10</f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187"/>
        <v/>
      </c>
      <c r="BK209" s="663" t="s">
        <v>70</v>
      </c>
      <c r="BL209" s="663">
        <v>1</v>
      </c>
      <c r="BM209" s="441"/>
      <c r="BN209" s="441"/>
      <c r="BO209" s="663"/>
      <c r="BP209" s="663"/>
      <c r="BQ209" s="663"/>
      <c r="BR209" s="663"/>
      <c r="BS209" s="663"/>
      <c r="BT209" s="663"/>
      <c r="BU209" s="663"/>
      <c r="BV209" s="663"/>
      <c r="BW209" s="441"/>
      <c r="BX209" s="695"/>
      <c r="BY209" s="696"/>
      <c r="BZ209" s="499"/>
      <c r="CA209" s="192">
        <v>1</v>
      </c>
      <c r="CB209" s="177" t="str">
        <f>IF($F209="","",IFERROR(INDEX(#REF!,MATCH('一覧（改訂後・学校空調は非表示）'!$F160,#REF!,0),MATCH($CA$4,#REF!,0)),""))</f>
        <v/>
      </c>
      <c r="CC209" s="178" t="str">
        <f t="shared" si="181"/>
        <v/>
      </c>
      <c r="CD209" s="176" t="str">
        <f t="shared" si="188"/>
        <v/>
      </c>
      <c r="CE209" s="179"/>
      <c r="CF209" s="106" t="str">
        <f t="shared" si="189"/>
        <v/>
      </c>
      <c r="CG209" s="75" t="str">
        <f>IF(OR($CF209="",$F209=""),"",INDEX(#REF!,MATCH($F209,#REF!,0),MATCH(CF$4,#REF!,0)))</f>
        <v/>
      </c>
      <c r="CH209" s="180" t="str">
        <f t="shared" si="190"/>
        <v/>
      </c>
      <c r="CI209" s="75">
        <v>1</v>
      </c>
      <c r="CJ209" s="181" t="str">
        <f t="shared" si="196"/>
        <v/>
      </c>
      <c r="CK209" s="107" t="e">
        <f>IF(OR(L209="",TYPE(L209)&lt;&gt;1),"",IF(OR(BJ209="",INDEX(#REF!,MATCH('一覧（改訂後・学校空調は非表示）'!$N160,#REF!,0),MATCH('一覧（改訂後・学校空調は非表示）'!CK$4,#REF!,0))="",INDEX(#REF!,MATCH('一覧（改訂後・学校空調は非表示）'!$N160,#REF!,0),MATCH('一覧（改訂後・学校空調は非表示）'!CK$4,#REF!,0))+$I209&gt;=BJ209),"",IF(OR(BI209="事後保全対応で更新",BI209="事後保全のみ更新せず"),"",INDEX(#REF!,MATCH('一覧（改訂後・学校空調は非表示）'!$N160,#REF!,0),MATCH('一覧（改訂後・学校空調は非表示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197"/>
        <v>#REF!</v>
      </c>
      <c r="CN209" s="75">
        <v>1</v>
      </c>
      <c r="CO209" s="181" t="e">
        <f t="shared" si="198"/>
        <v>#REF!</v>
      </c>
      <c r="CP209" s="107" t="e">
        <f>IF(OR(L209="",TYPE(L209)&lt;&gt;1),"",IF(OR(BJ209="",INDEX(#REF!,MATCH('一覧（改訂後・学校空調は非表示）'!N160,#REF!,0),MATCH(CP$4,#REF!,0))="",INDEX(#REF!,MATCH('一覧（改訂後・学校空調は非表示）'!N160,#REF!,0),MATCH(CP$4,#REF!,0))+$I209&gt;=BJ209),"",IF(OR(BI209="事後保全対応で更新",BI209="事後保全のみ更新せず"),"",INDEX(#REF!,MATCH('一覧（改訂後・学校空調は非表示）'!$N160,#REF!,0),MATCH('一覧（改訂後・学校空調は非表示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191"/>
        <v>#REF!</v>
      </c>
      <c r="CS209" s="75">
        <v>1</v>
      </c>
      <c r="CT209" s="181" t="e">
        <f t="shared" si="182"/>
        <v>#REF!</v>
      </c>
      <c r="CU209" s="107" t="e">
        <f>IF(OR(L209="",TYPE(L209)&lt;&gt;1),"",IF(OR(BJ209="",,INDEX(#REF!,MATCH('一覧（改訂後・学校空調は非表示）'!$N160,#REF!,0),MATCH('一覧（改訂後・学校空調は非表示）'!CU$4,#REF!,0))="",INDEX(#REF!,MATCH('一覧（改訂後・学校空調は非表示）'!$N160,#REF!,0),MATCH('一覧（改訂後・学校空調は非表示）'!CU$4,#REF!,0))+I209&gt;=BJ209),"",IF(OR(BI209="事後保全対応で更新",BI209="事後保全のみ更新せず"),"",INDEX(#REF!,MATCH('一覧（改訂後・学校空調は非表示）'!$N160,#REF!,0),MATCH('一覧（改訂後・学校空調は非表示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199"/>
        <v>#REF!</v>
      </c>
      <c r="CX209" s="75">
        <v>1</v>
      </c>
      <c r="CY209" s="182" t="e">
        <f t="shared" si="200"/>
        <v>#REF!</v>
      </c>
      <c r="CZ209" s="109" t="str">
        <f t="shared" si="192"/>
        <v/>
      </c>
      <c r="DA209" s="76" t="str">
        <f t="shared" si="194"/>
        <v/>
      </c>
      <c r="DB209" s="82">
        <v>1</v>
      </c>
      <c r="DC209" s="183" t="str">
        <f t="shared" si="193"/>
        <v/>
      </c>
      <c r="DD209" s="85" t="str">
        <f>IF($CZ209="","",INDEX(#REF!,MATCH($F209,#REF!,0),MATCH(CZ$4,#REF!,0)))</f>
        <v/>
      </c>
      <c r="DE209" s="184" t="str">
        <f t="shared" si="201"/>
        <v/>
      </c>
      <c r="DF209" s="77">
        <v>3</v>
      </c>
      <c r="DG209" s="185" t="str">
        <f t="shared" si="202"/>
        <v/>
      </c>
      <c r="DH209" s="78" t="str">
        <f t="shared" si="203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204"/>
        <v/>
      </c>
      <c r="DK209" s="75">
        <v>1</v>
      </c>
      <c r="DL209" s="181" t="str">
        <f t="shared" si="205"/>
        <v/>
      </c>
      <c r="DM209" s="78" t="str">
        <f t="shared" si="206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207"/>
        <v/>
      </c>
      <c r="DP209" s="75">
        <v>1</v>
      </c>
      <c r="DQ209" s="181" t="str">
        <f t="shared" si="208"/>
        <v/>
      </c>
      <c r="DR209" s="78" t="str">
        <f t="shared" si="209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210"/>
        <v/>
      </c>
      <c r="DU209" s="75">
        <v>1</v>
      </c>
      <c r="DV209" s="154" t="str">
        <f t="shared" si="211"/>
        <v/>
      </c>
      <c r="DW209" s="508"/>
      <c r="DX209" s="812"/>
      <c r="DY209" s="808"/>
      <c r="DZ209" s="808"/>
      <c r="EA209" s="808"/>
      <c r="EB209" s="855"/>
      <c r="EC209" s="791"/>
      <c r="ED209" s="792"/>
      <c r="EE209" s="792"/>
      <c r="EF209" s="801"/>
      <c r="EG209" s="790"/>
      <c r="EH209" s="791"/>
      <c r="EI209" s="792"/>
      <c r="EJ209" s="792"/>
      <c r="EK209" s="788"/>
      <c r="EL209" s="789"/>
      <c r="EM209" s="787"/>
      <c r="EN209" s="792"/>
      <c r="EO209" s="801"/>
      <c r="EP209" s="792"/>
      <c r="EQ209" s="790"/>
      <c r="ER209" s="791"/>
      <c r="ES209" s="792"/>
      <c r="ET209" s="788"/>
      <c r="EU209" s="788"/>
      <c r="EV209" s="789"/>
      <c r="EW209" s="787"/>
      <c r="EX209" s="788"/>
      <c r="EY209" s="792"/>
      <c r="EZ209" s="792"/>
      <c r="FA209" s="790"/>
      <c r="FB209" s="787"/>
      <c r="FC209" s="788"/>
      <c r="FD209" s="788"/>
      <c r="FE209" s="788"/>
      <c r="FF209" s="789"/>
      <c r="FG209" s="867"/>
      <c r="FH209" s="788"/>
      <c r="FI209" s="788"/>
      <c r="FJ209" s="788"/>
      <c r="FK209" s="915"/>
      <c r="FL209" s="210"/>
      <c r="FM209" s="688"/>
      <c r="FN209" s="688"/>
      <c r="FO209" s="688">
        <v>1</v>
      </c>
      <c r="FP209" s="43"/>
      <c r="FQ209" s="43"/>
    </row>
    <row r="210" spans="1:173" s="13" customFormat="1" ht="22.5" customHeight="1">
      <c r="A210" s="1028">
        <v>203</v>
      </c>
      <c r="B210" s="166"/>
      <c r="C210" s="494"/>
      <c r="D210" s="660" t="s">
        <v>374</v>
      </c>
      <c r="E210" s="991" t="s">
        <v>594</v>
      </c>
      <c r="F210" s="663" t="s">
        <v>358</v>
      </c>
      <c r="G210" s="167"/>
      <c r="H210" s="165"/>
      <c r="I210" s="662">
        <v>1978</v>
      </c>
      <c r="J210" s="167" t="str">
        <f t="shared" si="195"/>
        <v>昭53</v>
      </c>
      <c r="K210" s="665">
        <f t="shared" si="185"/>
        <v>42</v>
      </c>
      <c r="L210" s="998">
        <v>1555</v>
      </c>
      <c r="M210" s="693" t="s">
        <v>68</v>
      </c>
      <c r="N210" s="68"/>
      <c r="O210" s="168"/>
      <c r="P210" s="168"/>
      <c r="Q210" s="169"/>
      <c r="R210" s="461" t="e">
        <f t="shared" si="212"/>
        <v>#DIV/0!</v>
      </c>
      <c r="S210" s="461" t="e">
        <f t="shared" si="213"/>
        <v>#DIV/0!</v>
      </c>
      <c r="T210" s="462" t="e">
        <f t="shared" si="214"/>
        <v>#DIV/0!</v>
      </c>
      <c r="U210" s="68"/>
      <c r="V210" s="68"/>
      <c r="W210" s="68"/>
      <c r="X210" s="68"/>
      <c r="Y210" s="68"/>
      <c r="Z210" s="79" t="str">
        <f t="shared" si="215"/>
        <v>3: 1,000㎡以上</v>
      </c>
      <c r="AA210" s="69"/>
      <c r="AB210" s="69" t="str">
        <f t="shared" si="216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217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186"/>
        <v>37</v>
      </c>
      <c r="AZ210" s="68"/>
      <c r="BA210" s="68">
        <f t="shared" si="218"/>
        <v>37</v>
      </c>
      <c r="BB210" s="69" t="e">
        <f>#REF!/10</f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187"/>
        <v/>
      </c>
      <c r="BK210" s="663" t="s">
        <v>68</v>
      </c>
      <c r="BL210" s="663">
        <v>2</v>
      </c>
      <c r="BM210" s="441" t="s">
        <v>0</v>
      </c>
      <c r="BN210" s="441"/>
      <c r="BO210" s="663"/>
      <c r="BP210" s="663"/>
      <c r="BQ210" s="663"/>
      <c r="BR210" s="663"/>
      <c r="BS210" s="663"/>
      <c r="BT210" s="663"/>
      <c r="BU210" s="663"/>
      <c r="BV210" s="663"/>
      <c r="BW210" s="441" t="s">
        <v>0</v>
      </c>
      <c r="BX210" s="695"/>
      <c r="BY210" s="696"/>
      <c r="BZ210" s="499"/>
      <c r="CA210" s="192">
        <v>1</v>
      </c>
      <c r="CB210" s="177" t="str">
        <f>IF($F210="","",IFERROR(INDEX(#REF!,MATCH('一覧（改訂後・学校空調は非表示）'!$F161,#REF!,0),MATCH($CA$4,#REF!,0)),""))</f>
        <v/>
      </c>
      <c r="CC210" s="178" t="str">
        <f t="shared" si="181"/>
        <v/>
      </c>
      <c r="CD210" s="176" t="str">
        <f t="shared" si="188"/>
        <v/>
      </c>
      <c r="CE210" s="179"/>
      <c r="CF210" s="106" t="str">
        <f t="shared" si="189"/>
        <v/>
      </c>
      <c r="CG210" s="75" t="str">
        <f>IF(OR($CF210="",$F210=""),"",INDEX(#REF!,MATCH($F210,#REF!,0),MATCH(CF$4,#REF!,0)))</f>
        <v/>
      </c>
      <c r="CH210" s="180" t="str">
        <f t="shared" si="190"/>
        <v/>
      </c>
      <c r="CI210" s="75">
        <v>1</v>
      </c>
      <c r="CJ210" s="181" t="str">
        <f t="shared" si="196"/>
        <v/>
      </c>
      <c r="CK210" s="107" t="e">
        <f>IF(OR(L210="",TYPE(L210)&lt;&gt;1),"",IF(OR(BJ210="",INDEX(#REF!,MATCH('一覧（改訂後・学校空調は非表示）'!$N161,#REF!,0),MATCH('一覧（改訂後・学校空調は非表示）'!CK$4,#REF!,0))="",INDEX(#REF!,MATCH('一覧（改訂後・学校空調は非表示）'!$N161,#REF!,0),MATCH('一覧（改訂後・学校空調は非表示）'!CK$4,#REF!,0))+$I210&gt;=BJ210),"",IF(OR(BI210="事後保全対応で更新",BI210="事後保全のみ更新せず"),"",INDEX(#REF!,MATCH('一覧（改訂後・学校空調は非表示）'!$N161,#REF!,0),MATCH('一覧（改訂後・学校空調は非表示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197"/>
        <v>#REF!</v>
      </c>
      <c r="CN210" s="75">
        <v>1</v>
      </c>
      <c r="CO210" s="181" t="e">
        <f t="shared" si="198"/>
        <v>#REF!</v>
      </c>
      <c r="CP210" s="107" t="e">
        <f>IF(OR(L210="",TYPE(L210)&lt;&gt;1),"",IF(OR(BJ210="",INDEX(#REF!,MATCH('一覧（改訂後・学校空調は非表示）'!N161,#REF!,0),MATCH(CP$4,#REF!,0))="",INDEX(#REF!,MATCH('一覧（改訂後・学校空調は非表示）'!N161,#REF!,0),MATCH(CP$4,#REF!,0))+$I210&gt;=BJ210),"",IF(OR(BI210="事後保全対応で更新",BI210="事後保全のみ更新せず"),"",INDEX(#REF!,MATCH('一覧（改訂後・学校空調は非表示）'!$N161,#REF!,0),MATCH('一覧（改訂後・学校空調は非表示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191"/>
        <v>#REF!</v>
      </c>
      <c r="CS210" s="75">
        <v>1</v>
      </c>
      <c r="CT210" s="181" t="e">
        <f t="shared" si="182"/>
        <v>#REF!</v>
      </c>
      <c r="CU210" s="107" t="e">
        <f>IF(OR(L210="",TYPE(L210)&lt;&gt;1),"",IF(OR(BJ210="",,INDEX(#REF!,MATCH('一覧（改訂後・学校空調は非表示）'!$N161,#REF!,0),MATCH('一覧（改訂後・学校空調は非表示）'!CU$4,#REF!,0))="",INDEX(#REF!,MATCH('一覧（改訂後・学校空調は非表示）'!$N161,#REF!,0),MATCH('一覧（改訂後・学校空調は非表示）'!CU$4,#REF!,0))+I210&gt;=BJ210),"",IF(OR(BI210="事後保全対応で更新",BI210="事後保全のみ更新せず"),"",INDEX(#REF!,MATCH('一覧（改訂後・学校空調は非表示）'!$N161,#REF!,0),MATCH('一覧（改訂後・学校空調は非表示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199"/>
        <v>#REF!</v>
      </c>
      <c r="CX210" s="75">
        <v>1</v>
      </c>
      <c r="CY210" s="182" t="e">
        <f t="shared" si="200"/>
        <v>#REF!</v>
      </c>
      <c r="CZ210" s="109" t="str">
        <f t="shared" si="192"/>
        <v/>
      </c>
      <c r="DA210" s="76" t="str">
        <f t="shared" si="194"/>
        <v/>
      </c>
      <c r="DB210" s="82">
        <v>1</v>
      </c>
      <c r="DC210" s="183" t="str">
        <f t="shared" si="193"/>
        <v/>
      </c>
      <c r="DD210" s="85" t="str">
        <f>IF($CZ210="","",INDEX(#REF!,MATCH($F210,#REF!,0),MATCH(CZ$4,#REF!,0)))</f>
        <v/>
      </c>
      <c r="DE210" s="184" t="str">
        <f t="shared" si="201"/>
        <v/>
      </c>
      <c r="DF210" s="77">
        <v>3</v>
      </c>
      <c r="DG210" s="185" t="str">
        <f t="shared" si="202"/>
        <v/>
      </c>
      <c r="DH210" s="78" t="str">
        <f t="shared" si="203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204"/>
        <v/>
      </c>
      <c r="DK210" s="75">
        <v>1</v>
      </c>
      <c r="DL210" s="181" t="str">
        <f t="shared" si="205"/>
        <v/>
      </c>
      <c r="DM210" s="78" t="str">
        <f t="shared" si="206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207"/>
        <v/>
      </c>
      <c r="DP210" s="75">
        <v>1</v>
      </c>
      <c r="DQ210" s="181" t="str">
        <f t="shared" si="208"/>
        <v/>
      </c>
      <c r="DR210" s="78" t="str">
        <f t="shared" si="209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210"/>
        <v/>
      </c>
      <c r="DU210" s="75">
        <v>1</v>
      </c>
      <c r="DV210" s="154" t="str">
        <f t="shared" si="211"/>
        <v/>
      </c>
      <c r="DW210" s="508"/>
      <c r="DX210" s="812"/>
      <c r="DY210" s="838"/>
      <c r="DZ210" s="838"/>
      <c r="EA210" s="838"/>
      <c r="EB210" s="855"/>
      <c r="EC210" s="791"/>
      <c r="ED210" s="779"/>
      <c r="EE210" s="779"/>
      <c r="EF210" s="779"/>
      <c r="EG210" s="771"/>
      <c r="EH210" s="765"/>
      <c r="EI210" s="792"/>
      <c r="EJ210" s="792"/>
      <c r="EK210" s="792"/>
      <c r="EL210" s="789"/>
      <c r="EM210" s="787"/>
      <c r="EN210" s="788"/>
      <c r="EO210" s="788"/>
      <c r="EP210" s="788"/>
      <c r="EQ210" s="789"/>
      <c r="ER210" s="787"/>
      <c r="ES210" s="788"/>
      <c r="ET210" s="788"/>
      <c r="EU210" s="788"/>
      <c r="EV210" s="790"/>
      <c r="EW210" s="791"/>
      <c r="EX210" s="788"/>
      <c r="EY210" s="788"/>
      <c r="EZ210" s="788"/>
      <c r="FA210" s="933"/>
      <c r="FB210" s="932"/>
      <c r="FC210" s="838"/>
      <c r="FD210" s="792"/>
      <c r="FE210" s="788"/>
      <c r="FF210" s="789"/>
      <c r="FG210" s="867"/>
      <c r="FH210" s="788"/>
      <c r="FI210" s="788"/>
      <c r="FJ210" s="788"/>
      <c r="FK210" s="915"/>
      <c r="FL210" s="210"/>
      <c r="FM210" s="688">
        <v>1</v>
      </c>
      <c r="FN210" s="688">
        <v>1</v>
      </c>
      <c r="FO210" s="688">
        <v>1</v>
      </c>
      <c r="FP210" s="43"/>
      <c r="FQ210" s="43"/>
    </row>
    <row r="211" spans="1:173" s="13" customFormat="1" ht="22.5" customHeight="1">
      <c r="A211" s="1028">
        <v>204</v>
      </c>
      <c r="B211" s="166"/>
      <c r="C211" s="494"/>
      <c r="D211" s="660" t="s">
        <v>374</v>
      </c>
      <c r="E211" s="991" t="s">
        <v>248</v>
      </c>
      <c r="F211" s="663" t="s">
        <v>358</v>
      </c>
      <c r="G211" s="167"/>
      <c r="H211" s="165"/>
      <c r="I211" s="662">
        <v>1979</v>
      </c>
      <c r="J211" s="167" t="str">
        <f t="shared" si="195"/>
        <v>昭54</v>
      </c>
      <c r="K211" s="665">
        <f t="shared" si="185"/>
        <v>41</v>
      </c>
      <c r="L211" s="995">
        <v>1120</v>
      </c>
      <c r="M211" s="693" t="s">
        <v>68</v>
      </c>
      <c r="N211" s="68"/>
      <c r="O211" s="168"/>
      <c r="P211" s="168"/>
      <c r="Q211" s="169"/>
      <c r="R211" s="461" t="e">
        <f t="shared" si="212"/>
        <v>#DIV/0!</v>
      </c>
      <c r="S211" s="461" t="e">
        <f t="shared" si="213"/>
        <v>#DIV/0!</v>
      </c>
      <c r="T211" s="462" t="e">
        <f t="shared" si="214"/>
        <v>#DIV/0!</v>
      </c>
      <c r="U211" s="68"/>
      <c r="V211" s="68"/>
      <c r="W211" s="68"/>
      <c r="X211" s="68"/>
      <c r="Y211" s="68"/>
      <c r="Z211" s="79" t="str">
        <f t="shared" si="215"/>
        <v>3: 1,000㎡以上</v>
      </c>
      <c r="AA211" s="69"/>
      <c r="AB211" s="69" t="str">
        <f t="shared" si="216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217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186"/>
        <v>36</v>
      </c>
      <c r="AZ211" s="68"/>
      <c r="BA211" s="68">
        <f t="shared" si="218"/>
        <v>36</v>
      </c>
      <c r="BB211" s="69" t="e">
        <f>#REF!/10</f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187"/>
        <v/>
      </c>
      <c r="BK211" s="663" t="s">
        <v>68</v>
      </c>
      <c r="BL211" s="663">
        <v>2</v>
      </c>
      <c r="BM211" s="441"/>
      <c r="BN211" s="441"/>
      <c r="BO211" s="663"/>
      <c r="BP211" s="663"/>
      <c r="BQ211" s="663"/>
      <c r="BR211" s="663"/>
      <c r="BS211" s="663"/>
      <c r="BT211" s="663"/>
      <c r="BU211" s="663"/>
      <c r="BV211" s="663"/>
      <c r="BW211" s="441"/>
      <c r="BX211" s="695"/>
      <c r="BY211" s="696"/>
      <c r="BZ211" s="499"/>
      <c r="CA211" s="192">
        <v>1</v>
      </c>
      <c r="CB211" s="177" t="str">
        <f>IF($F211="","",IFERROR(INDEX(#REF!,MATCH('一覧（改訂後・学校空調は非表示）'!$F162,#REF!,0),MATCH($CA$4,#REF!,0)),""))</f>
        <v/>
      </c>
      <c r="CC211" s="178" t="str">
        <f t="shared" si="181"/>
        <v/>
      </c>
      <c r="CD211" s="176" t="str">
        <f t="shared" si="188"/>
        <v/>
      </c>
      <c r="CE211" s="179"/>
      <c r="CF211" s="106" t="str">
        <f t="shared" si="189"/>
        <v/>
      </c>
      <c r="CG211" s="75" t="str">
        <f>IF(OR($CF211="",$F211=""),"",INDEX(#REF!,MATCH($F211,#REF!,0),MATCH(CF$4,#REF!,0)))</f>
        <v/>
      </c>
      <c r="CH211" s="180" t="str">
        <f t="shared" si="190"/>
        <v/>
      </c>
      <c r="CI211" s="75">
        <v>1</v>
      </c>
      <c r="CJ211" s="181" t="str">
        <f t="shared" si="196"/>
        <v/>
      </c>
      <c r="CK211" s="107" t="e">
        <f>IF(OR(L211="",TYPE(L211)&lt;&gt;1),"",IF(OR(BJ211="",INDEX(#REF!,MATCH('一覧（改訂後・学校空調は非表示）'!$N162,#REF!,0),MATCH('一覧（改訂後・学校空調は非表示）'!CK$4,#REF!,0))="",INDEX(#REF!,MATCH('一覧（改訂後・学校空調は非表示）'!$N162,#REF!,0),MATCH('一覧（改訂後・学校空調は非表示）'!CK$4,#REF!,0))+$I211&gt;=BJ211),"",IF(OR(BI211="事後保全対応で更新",BI211="事後保全のみ更新せず"),"",INDEX(#REF!,MATCH('一覧（改訂後・学校空調は非表示）'!$N162,#REF!,0),MATCH('一覧（改訂後・学校空調は非表示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197"/>
        <v>#REF!</v>
      </c>
      <c r="CN211" s="75">
        <v>1</v>
      </c>
      <c r="CO211" s="181" t="e">
        <f t="shared" si="198"/>
        <v>#REF!</v>
      </c>
      <c r="CP211" s="107" t="e">
        <f>IF(OR(L211="",TYPE(L211)&lt;&gt;1),"",IF(OR(BJ211="",INDEX(#REF!,MATCH('一覧（改訂後・学校空調は非表示）'!N162,#REF!,0),MATCH(CP$4,#REF!,0))="",INDEX(#REF!,MATCH('一覧（改訂後・学校空調は非表示）'!N162,#REF!,0),MATCH(CP$4,#REF!,0))+$I211&gt;=BJ211),"",IF(OR(BI211="事後保全対応で更新",BI211="事後保全のみ更新せず"),"",INDEX(#REF!,MATCH('一覧（改訂後・学校空調は非表示）'!$N162,#REF!,0),MATCH('一覧（改訂後・学校空調は非表示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191"/>
        <v>#REF!</v>
      </c>
      <c r="CS211" s="75">
        <v>1</v>
      </c>
      <c r="CT211" s="181" t="e">
        <f t="shared" si="182"/>
        <v>#REF!</v>
      </c>
      <c r="CU211" s="107" t="e">
        <f>IF(OR(L211="",TYPE(L211)&lt;&gt;1),"",IF(OR(BJ211="",,INDEX(#REF!,MATCH('一覧（改訂後・学校空調は非表示）'!$N162,#REF!,0),MATCH('一覧（改訂後・学校空調は非表示）'!CU$4,#REF!,0))="",INDEX(#REF!,MATCH('一覧（改訂後・学校空調は非表示）'!$N162,#REF!,0),MATCH('一覧（改訂後・学校空調は非表示）'!CU$4,#REF!,0))+I211&gt;=BJ211),"",IF(OR(BI211="事後保全対応で更新",BI211="事後保全のみ更新せず"),"",INDEX(#REF!,MATCH('一覧（改訂後・学校空調は非表示）'!$N162,#REF!,0),MATCH('一覧（改訂後・学校空調は非表示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199"/>
        <v>#REF!</v>
      </c>
      <c r="CX211" s="75">
        <v>1</v>
      </c>
      <c r="CY211" s="182" t="e">
        <f t="shared" si="200"/>
        <v>#REF!</v>
      </c>
      <c r="CZ211" s="109" t="str">
        <f t="shared" si="192"/>
        <v/>
      </c>
      <c r="DA211" s="76" t="str">
        <f t="shared" si="194"/>
        <v/>
      </c>
      <c r="DB211" s="82">
        <v>1</v>
      </c>
      <c r="DC211" s="183" t="str">
        <f t="shared" si="193"/>
        <v/>
      </c>
      <c r="DD211" s="85" t="str">
        <f>IF($CZ211="","",INDEX(#REF!,MATCH($F211,#REF!,0),MATCH(CZ$4,#REF!,0)))</f>
        <v/>
      </c>
      <c r="DE211" s="184" t="str">
        <f t="shared" si="201"/>
        <v/>
      </c>
      <c r="DF211" s="77">
        <v>3</v>
      </c>
      <c r="DG211" s="185" t="str">
        <f t="shared" si="202"/>
        <v/>
      </c>
      <c r="DH211" s="78" t="str">
        <f t="shared" si="203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204"/>
        <v/>
      </c>
      <c r="DK211" s="75">
        <v>1</v>
      </c>
      <c r="DL211" s="181" t="str">
        <f t="shared" si="205"/>
        <v/>
      </c>
      <c r="DM211" s="78" t="str">
        <f t="shared" si="206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207"/>
        <v/>
      </c>
      <c r="DP211" s="75">
        <v>1</v>
      </c>
      <c r="DQ211" s="181" t="str">
        <f t="shared" si="208"/>
        <v/>
      </c>
      <c r="DR211" s="78" t="str">
        <f t="shared" si="209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210"/>
        <v/>
      </c>
      <c r="DU211" s="75">
        <v>1</v>
      </c>
      <c r="DV211" s="154" t="str">
        <f t="shared" si="211"/>
        <v/>
      </c>
      <c r="DW211" s="508"/>
      <c r="DX211" s="812"/>
      <c r="DY211" s="838"/>
      <c r="DZ211" s="838"/>
      <c r="EA211" s="838"/>
      <c r="EB211" s="855"/>
      <c r="EC211" s="791"/>
      <c r="ED211" s="779"/>
      <c r="EE211" s="779"/>
      <c r="EF211" s="779"/>
      <c r="EG211" s="771"/>
      <c r="EH211" s="765"/>
      <c r="EI211" s="792"/>
      <c r="EJ211" s="792"/>
      <c r="EK211" s="788"/>
      <c r="EL211" s="789"/>
      <c r="EM211" s="787"/>
      <c r="EN211" s="788"/>
      <c r="EO211" s="788"/>
      <c r="EP211" s="788"/>
      <c r="EQ211" s="789"/>
      <c r="ER211" s="787"/>
      <c r="ES211" s="788"/>
      <c r="ET211" s="788"/>
      <c r="EU211" s="788"/>
      <c r="EV211" s="790"/>
      <c r="EW211" s="791"/>
      <c r="EX211" s="788"/>
      <c r="EY211" s="788"/>
      <c r="EZ211" s="788"/>
      <c r="FA211" s="933"/>
      <c r="FB211" s="932"/>
      <c r="FC211" s="838"/>
      <c r="FD211" s="788"/>
      <c r="FE211" s="788"/>
      <c r="FF211" s="789"/>
      <c r="FG211" s="867"/>
      <c r="FH211" s="788"/>
      <c r="FI211" s="788"/>
      <c r="FJ211" s="788"/>
      <c r="FK211" s="915"/>
      <c r="FL211" s="210"/>
      <c r="FM211" s="688"/>
      <c r="FN211" s="688"/>
      <c r="FO211" s="688">
        <v>1</v>
      </c>
      <c r="FP211" s="43"/>
      <c r="FQ211" s="43"/>
    </row>
    <row r="212" spans="1:173" s="13" customFormat="1" ht="22.5" customHeight="1">
      <c r="A212" s="1028">
        <v>205</v>
      </c>
      <c r="B212" s="166"/>
      <c r="C212" s="494"/>
      <c r="D212" s="660" t="s">
        <v>374</v>
      </c>
      <c r="E212" s="991" t="s">
        <v>595</v>
      </c>
      <c r="F212" s="663" t="s">
        <v>358</v>
      </c>
      <c r="G212" s="167"/>
      <c r="H212" s="165"/>
      <c r="I212" s="662">
        <v>1979</v>
      </c>
      <c r="J212" s="167" t="str">
        <f t="shared" si="195"/>
        <v>昭54</v>
      </c>
      <c r="K212" s="665">
        <f t="shared" si="185"/>
        <v>41</v>
      </c>
      <c r="L212" s="998">
        <v>360</v>
      </c>
      <c r="M212" s="693" t="s">
        <v>68</v>
      </c>
      <c r="N212" s="68"/>
      <c r="O212" s="168"/>
      <c r="P212" s="168"/>
      <c r="Q212" s="169"/>
      <c r="R212" s="461" t="e">
        <f t="shared" si="212"/>
        <v>#DIV/0!</v>
      </c>
      <c r="S212" s="461" t="e">
        <f t="shared" si="213"/>
        <v>#DIV/0!</v>
      </c>
      <c r="T212" s="462" t="e">
        <f t="shared" si="214"/>
        <v>#DIV/0!</v>
      </c>
      <c r="U212" s="68"/>
      <c r="V212" s="68"/>
      <c r="W212" s="68"/>
      <c r="X212" s="68"/>
      <c r="Y212" s="68"/>
      <c r="Z212" s="79" t="str">
        <f t="shared" si="215"/>
        <v>5: 200㎡以上</v>
      </c>
      <c r="AA212" s="69"/>
      <c r="AB212" s="69" t="str">
        <f t="shared" si="216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217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186"/>
        <v>36</v>
      </c>
      <c r="AZ212" s="68"/>
      <c r="BA212" s="68">
        <f t="shared" si="218"/>
        <v>36</v>
      </c>
      <c r="BB212" s="69" t="e">
        <f>#REF!/10</f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187"/>
        <v/>
      </c>
      <c r="BK212" s="663" t="s">
        <v>68</v>
      </c>
      <c r="BL212" s="663">
        <v>1</v>
      </c>
      <c r="BM212" s="441"/>
      <c r="BN212" s="441"/>
      <c r="BO212" s="663"/>
      <c r="BP212" s="663"/>
      <c r="BQ212" s="663"/>
      <c r="BR212" s="663"/>
      <c r="BS212" s="663"/>
      <c r="BT212" s="663"/>
      <c r="BU212" s="663"/>
      <c r="BV212" s="663"/>
      <c r="BW212" s="441"/>
      <c r="BX212" s="695"/>
      <c r="BY212" s="696"/>
      <c r="BZ212" s="499"/>
      <c r="CA212" s="192">
        <v>1</v>
      </c>
      <c r="CB212" s="177" t="str">
        <f>IF($F212="","",IFERROR(INDEX(#REF!,MATCH('一覧（改訂後・学校空調は非表示）'!$F163,#REF!,0),MATCH($CA$4,#REF!,0)),""))</f>
        <v/>
      </c>
      <c r="CC212" s="178" t="str">
        <f t="shared" si="181"/>
        <v/>
      </c>
      <c r="CD212" s="176" t="str">
        <f t="shared" si="188"/>
        <v/>
      </c>
      <c r="CE212" s="179"/>
      <c r="CF212" s="106" t="str">
        <f t="shared" si="189"/>
        <v/>
      </c>
      <c r="CG212" s="75" t="str">
        <f>IF(OR($CF212="",$F212=""),"",INDEX(#REF!,MATCH($F212,#REF!,0),MATCH(CF$4,#REF!,0)))</f>
        <v/>
      </c>
      <c r="CH212" s="180" t="str">
        <f t="shared" si="190"/>
        <v/>
      </c>
      <c r="CI212" s="75">
        <v>1</v>
      </c>
      <c r="CJ212" s="181" t="str">
        <f t="shared" si="196"/>
        <v/>
      </c>
      <c r="CK212" s="107" t="e">
        <f>IF(OR(L212="",TYPE(L212)&lt;&gt;1),"",IF(OR(BJ212="",INDEX(#REF!,MATCH('一覧（改訂後・学校空調は非表示）'!$N163,#REF!,0),MATCH('一覧（改訂後・学校空調は非表示）'!CK$4,#REF!,0))="",INDEX(#REF!,MATCH('一覧（改訂後・学校空調は非表示）'!$N163,#REF!,0),MATCH('一覧（改訂後・学校空調は非表示）'!CK$4,#REF!,0))+$I212&gt;=BJ212),"",IF(OR(BI212="事後保全対応で更新",BI212="事後保全のみ更新せず"),"",INDEX(#REF!,MATCH('一覧（改訂後・学校空調は非表示）'!$N163,#REF!,0),MATCH('一覧（改訂後・学校空調は非表示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197"/>
        <v>#REF!</v>
      </c>
      <c r="CN212" s="75">
        <v>1</v>
      </c>
      <c r="CO212" s="181" t="e">
        <f t="shared" si="198"/>
        <v>#REF!</v>
      </c>
      <c r="CP212" s="107" t="e">
        <f>IF(OR(L212="",TYPE(L212)&lt;&gt;1),"",IF(OR(BJ212="",INDEX(#REF!,MATCH('一覧（改訂後・学校空調は非表示）'!N163,#REF!,0),MATCH(CP$4,#REF!,0))="",INDEX(#REF!,MATCH('一覧（改訂後・学校空調は非表示）'!N163,#REF!,0),MATCH(CP$4,#REF!,0))+$I212&gt;=BJ212),"",IF(OR(BI212="事後保全対応で更新",BI212="事後保全のみ更新せず"),"",INDEX(#REF!,MATCH('一覧（改訂後・学校空調は非表示）'!$N163,#REF!,0),MATCH('一覧（改訂後・学校空調は非表示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191"/>
        <v>#REF!</v>
      </c>
      <c r="CS212" s="75">
        <v>1</v>
      </c>
      <c r="CT212" s="181" t="e">
        <f t="shared" si="182"/>
        <v>#REF!</v>
      </c>
      <c r="CU212" s="107" t="e">
        <f>IF(OR(L212="",TYPE(L212)&lt;&gt;1),"",IF(OR(BJ212="",,INDEX(#REF!,MATCH('一覧（改訂後・学校空調は非表示）'!$N163,#REF!,0),MATCH('一覧（改訂後・学校空調は非表示）'!CU$4,#REF!,0))="",INDEX(#REF!,MATCH('一覧（改訂後・学校空調は非表示）'!$N163,#REF!,0),MATCH('一覧（改訂後・学校空調は非表示）'!CU$4,#REF!,0))+I212&gt;=BJ212),"",IF(OR(BI212="事後保全対応で更新",BI212="事後保全のみ更新せず"),"",INDEX(#REF!,MATCH('一覧（改訂後・学校空調は非表示）'!$N163,#REF!,0),MATCH('一覧（改訂後・学校空調は非表示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199"/>
        <v>#REF!</v>
      </c>
      <c r="CX212" s="75">
        <v>1</v>
      </c>
      <c r="CY212" s="182" t="e">
        <f t="shared" si="200"/>
        <v>#REF!</v>
      </c>
      <c r="CZ212" s="109" t="str">
        <f t="shared" si="192"/>
        <v/>
      </c>
      <c r="DA212" s="76" t="str">
        <f t="shared" si="194"/>
        <v/>
      </c>
      <c r="DB212" s="82">
        <v>1</v>
      </c>
      <c r="DC212" s="183" t="str">
        <f t="shared" si="193"/>
        <v/>
      </c>
      <c r="DD212" s="85" t="str">
        <f>IF($CZ212="","",INDEX(#REF!,MATCH($F212,#REF!,0),MATCH(CZ$4,#REF!,0)))</f>
        <v/>
      </c>
      <c r="DE212" s="184" t="str">
        <f t="shared" si="201"/>
        <v/>
      </c>
      <c r="DF212" s="77">
        <v>3</v>
      </c>
      <c r="DG212" s="185" t="str">
        <f t="shared" si="202"/>
        <v/>
      </c>
      <c r="DH212" s="78" t="str">
        <f t="shared" si="203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204"/>
        <v/>
      </c>
      <c r="DK212" s="75">
        <v>1</v>
      </c>
      <c r="DL212" s="181" t="str">
        <f t="shared" si="205"/>
        <v/>
      </c>
      <c r="DM212" s="78" t="str">
        <f t="shared" si="206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207"/>
        <v/>
      </c>
      <c r="DP212" s="75">
        <v>1</v>
      </c>
      <c r="DQ212" s="181" t="str">
        <f t="shared" si="208"/>
        <v/>
      </c>
      <c r="DR212" s="78" t="str">
        <f t="shared" si="209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210"/>
        <v/>
      </c>
      <c r="DU212" s="75">
        <v>1</v>
      </c>
      <c r="DV212" s="154" t="str">
        <f t="shared" si="211"/>
        <v/>
      </c>
      <c r="DW212" s="513" t="s">
        <v>438</v>
      </c>
      <c r="DX212" s="812"/>
      <c r="DY212" s="838"/>
      <c r="DZ212" s="838"/>
      <c r="EA212" s="838"/>
      <c r="EB212" s="855"/>
      <c r="EC212" s="791"/>
      <c r="ED212" s="779"/>
      <c r="EE212" s="779"/>
      <c r="EF212" s="779"/>
      <c r="EG212" s="771"/>
      <c r="EH212" s="765"/>
      <c r="EI212" s="792"/>
      <c r="EJ212" s="792"/>
      <c r="EK212" s="788"/>
      <c r="EL212" s="789"/>
      <c r="EM212" s="787"/>
      <c r="EN212" s="792"/>
      <c r="EO212" s="801"/>
      <c r="EP212" s="792"/>
      <c r="EQ212" s="790"/>
      <c r="ER212" s="791"/>
      <c r="ES212" s="788"/>
      <c r="ET212" s="788"/>
      <c r="EU212" s="788"/>
      <c r="EV212" s="790"/>
      <c r="EW212" s="791"/>
      <c r="EX212" s="788"/>
      <c r="EY212" s="788"/>
      <c r="EZ212" s="788"/>
      <c r="FA212" s="933"/>
      <c r="FB212" s="932"/>
      <c r="FC212" s="838"/>
      <c r="FD212" s="792"/>
      <c r="FE212" s="788"/>
      <c r="FF212" s="789"/>
      <c r="FG212" s="867"/>
      <c r="FH212" s="788"/>
      <c r="FI212" s="788"/>
      <c r="FJ212" s="788"/>
      <c r="FK212" s="915"/>
      <c r="FL212" s="210"/>
      <c r="FM212" s="688"/>
      <c r="FN212" s="688"/>
      <c r="FO212" s="688">
        <v>1</v>
      </c>
      <c r="FP212" s="43"/>
      <c r="FQ212" s="43"/>
    </row>
    <row r="213" spans="1:173" s="13" customFormat="1" ht="22.5" customHeight="1">
      <c r="A213" s="1028">
        <v>206</v>
      </c>
      <c r="B213" s="166"/>
      <c r="C213" s="494"/>
      <c r="D213" s="660" t="s">
        <v>374</v>
      </c>
      <c r="E213" s="991" t="s">
        <v>250</v>
      </c>
      <c r="F213" s="663" t="s">
        <v>358</v>
      </c>
      <c r="G213" s="167"/>
      <c r="H213" s="165"/>
      <c r="I213" s="662">
        <v>1979</v>
      </c>
      <c r="J213" s="167" t="str">
        <f t="shared" si="195"/>
        <v>昭54</v>
      </c>
      <c r="K213" s="665">
        <f t="shared" si="185"/>
        <v>41</v>
      </c>
      <c r="L213" s="998">
        <v>866</v>
      </c>
      <c r="M213" s="693" t="s">
        <v>70</v>
      </c>
      <c r="N213" s="68"/>
      <c r="O213" s="168"/>
      <c r="P213" s="168"/>
      <c r="Q213" s="169"/>
      <c r="R213" s="461" t="e">
        <f t="shared" si="212"/>
        <v>#DIV/0!</v>
      </c>
      <c r="S213" s="461" t="e">
        <f t="shared" si="213"/>
        <v>#DIV/0!</v>
      </c>
      <c r="T213" s="462" t="e">
        <f t="shared" si="214"/>
        <v>#DIV/0!</v>
      </c>
      <c r="U213" s="68"/>
      <c r="V213" s="68"/>
      <c r="W213" s="68"/>
      <c r="X213" s="68"/>
      <c r="Y213" s="68"/>
      <c r="Z213" s="79" t="str">
        <f t="shared" si="215"/>
        <v>4: 500㎡以上</v>
      </c>
      <c r="AA213" s="69"/>
      <c r="AB213" s="69" t="str">
        <f t="shared" si="216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217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186"/>
        <v>36</v>
      </c>
      <c r="AZ213" s="68"/>
      <c r="BA213" s="68">
        <f t="shared" si="218"/>
        <v>36</v>
      </c>
      <c r="BB213" s="69" t="e">
        <f>#REF!/10</f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187"/>
        <v/>
      </c>
      <c r="BK213" s="663" t="s">
        <v>70</v>
      </c>
      <c r="BL213" s="663">
        <v>1</v>
      </c>
      <c r="BM213" s="441"/>
      <c r="BN213" s="441"/>
      <c r="BO213" s="663"/>
      <c r="BP213" s="663"/>
      <c r="BQ213" s="663"/>
      <c r="BR213" s="663"/>
      <c r="BS213" s="663"/>
      <c r="BT213" s="663"/>
      <c r="BU213" s="663"/>
      <c r="BV213" s="663"/>
      <c r="BW213" s="441"/>
      <c r="BX213" s="695"/>
      <c r="BY213" s="696"/>
      <c r="BZ213" s="499"/>
      <c r="CA213" s="192">
        <v>1</v>
      </c>
      <c r="CB213" s="177" t="str">
        <f>IF($F213="","",IFERROR(INDEX(#REF!,MATCH('一覧（改訂後・学校空調は非表示）'!$F164,#REF!,0),MATCH($CA$4,#REF!,0)),""))</f>
        <v/>
      </c>
      <c r="CC213" s="178" t="str">
        <f t="shared" si="181"/>
        <v/>
      </c>
      <c r="CD213" s="176" t="str">
        <f t="shared" si="188"/>
        <v/>
      </c>
      <c r="CE213" s="179"/>
      <c r="CF213" s="106" t="str">
        <f t="shared" si="189"/>
        <v/>
      </c>
      <c r="CG213" s="75" t="str">
        <f>IF(OR($CF213="",$F213=""),"",INDEX(#REF!,MATCH($F213,#REF!,0),MATCH(CF$4,#REF!,0)))</f>
        <v/>
      </c>
      <c r="CH213" s="180" t="str">
        <f t="shared" si="190"/>
        <v/>
      </c>
      <c r="CI213" s="75">
        <v>1</v>
      </c>
      <c r="CJ213" s="181" t="str">
        <f t="shared" si="196"/>
        <v/>
      </c>
      <c r="CK213" s="107" t="e">
        <f>IF(OR(L213="",TYPE(L213)&lt;&gt;1),"",IF(OR(BJ213="",INDEX(#REF!,MATCH('一覧（改訂後・学校空調は非表示）'!$N164,#REF!,0),MATCH('一覧（改訂後・学校空調は非表示）'!CK$4,#REF!,0))="",INDEX(#REF!,MATCH('一覧（改訂後・学校空調は非表示）'!$N164,#REF!,0),MATCH('一覧（改訂後・学校空調は非表示）'!CK$4,#REF!,0))+$I213&gt;=BJ213),"",IF(OR(BI213="事後保全対応で更新",BI213="事後保全のみ更新せず"),"",INDEX(#REF!,MATCH('一覧（改訂後・学校空調は非表示）'!$N164,#REF!,0),MATCH('一覧（改訂後・学校空調は非表示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197"/>
        <v>#REF!</v>
      </c>
      <c r="CN213" s="75">
        <v>1</v>
      </c>
      <c r="CO213" s="181" t="e">
        <f t="shared" si="198"/>
        <v>#REF!</v>
      </c>
      <c r="CP213" s="107" t="e">
        <f>IF(OR(L213="",TYPE(L213)&lt;&gt;1),"",IF(OR(BJ213="",INDEX(#REF!,MATCH('一覧（改訂後・学校空調は非表示）'!N164,#REF!,0),MATCH(CP$4,#REF!,0))="",INDEX(#REF!,MATCH('一覧（改訂後・学校空調は非表示）'!N164,#REF!,0),MATCH(CP$4,#REF!,0))+$I213&gt;=BJ213),"",IF(OR(BI213="事後保全対応で更新",BI213="事後保全のみ更新せず"),"",INDEX(#REF!,MATCH('一覧（改訂後・学校空調は非表示）'!$N164,#REF!,0),MATCH('一覧（改訂後・学校空調は非表示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191"/>
        <v>#REF!</v>
      </c>
      <c r="CS213" s="75">
        <v>1</v>
      </c>
      <c r="CT213" s="181" t="e">
        <f t="shared" si="182"/>
        <v>#REF!</v>
      </c>
      <c r="CU213" s="107" t="e">
        <f>IF(OR(L213="",TYPE(L213)&lt;&gt;1),"",IF(OR(BJ213="",,INDEX(#REF!,MATCH('一覧（改訂後・学校空調は非表示）'!$N164,#REF!,0),MATCH('一覧（改訂後・学校空調は非表示）'!CU$4,#REF!,0))="",INDEX(#REF!,MATCH('一覧（改訂後・学校空調は非表示）'!$N164,#REF!,0),MATCH('一覧（改訂後・学校空調は非表示）'!CU$4,#REF!,0))+I213&gt;=BJ213),"",IF(OR(BI213="事後保全対応で更新",BI213="事後保全のみ更新せず"),"",INDEX(#REF!,MATCH('一覧（改訂後・学校空調は非表示）'!$N164,#REF!,0),MATCH('一覧（改訂後・学校空調は非表示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199"/>
        <v>#REF!</v>
      </c>
      <c r="CX213" s="75">
        <v>1</v>
      </c>
      <c r="CY213" s="182" t="e">
        <f t="shared" si="200"/>
        <v>#REF!</v>
      </c>
      <c r="CZ213" s="109" t="str">
        <f t="shared" si="192"/>
        <v/>
      </c>
      <c r="DA213" s="76" t="str">
        <f t="shared" si="194"/>
        <v/>
      </c>
      <c r="DB213" s="82">
        <v>1</v>
      </c>
      <c r="DC213" s="183" t="str">
        <f t="shared" si="193"/>
        <v/>
      </c>
      <c r="DD213" s="85" t="str">
        <f>IF($CZ213="","",INDEX(#REF!,MATCH($F213,#REF!,0),MATCH(CZ$4,#REF!,0)))</f>
        <v/>
      </c>
      <c r="DE213" s="184" t="str">
        <f t="shared" si="201"/>
        <v/>
      </c>
      <c r="DF213" s="77">
        <v>3</v>
      </c>
      <c r="DG213" s="185" t="str">
        <f t="shared" si="202"/>
        <v/>
      </c>
      <c r="DH213" s="78" t="str">
        <f t="shared" si="203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204"/>
        <v/>
      </c>
      <c r="DK213" s="75">
        <v>1</v>
      </c>
      <c r="DL213" s="181" t="str">
        <f t="shared" si="205"/>
        <v/>
      </c>
      <c r="DM213" s="78" t="str">
        <f t="shared" si="206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207"/>
        <v/>
      </c>
      <c r="DP213" s="75">
        <v>1</v>
      </c>
      <c r="DQ213" s="181" t="str">
        <f t="shared" si="208"/>
        <v/>
      </c>
      <c r="DR213" s="78" t="str">
        <f t="shared" si="209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210"/>
        <v/>
      </c>
      <c r="DU213" s="75">
        <v>1</v>
      </c>
      <c r="DV213" s="154" t="str">
        <f t="shared" si="211"/>
        <v/>
      </c>
      <c r="DW213" s="513" t="s">
        <v>438</v>
      </c>
      <c r="DX213" s="812"/>
      <c r="DY213" s="838"/>
      <c r="DZ213" s="838"/>
      <c r="EA213" s="838"/>
      <c r="EB213" s="855"/>
      <c r="EC213" s="791"/>
      <c r="ED213" s="779"/>
      <c r="EE213" s="779"/>
      <c r="EF213" s="779"/>
      <c r="EG213" s="771"/>
      <c r="EH213" s="765"/>
      <c r="EI213" s="792"/>
      <c r="EJ213" s="792"/>
      <c r="EK213" s="788"/>
      <c r="EL213" s="789"/>
      <c r="EM213" s="787"/>
      <c r="EN213" s="788"/>
      <c r="EO213" s="788"/>
      <c r="EP213" s="788"/>
      <c r="EQ213" s="789"/>
      <c r="ER213" s="787"/>
      <c r="ES213" s="788"/>
      <c r="ET213" s="788"/>
      <c r="EU213" s="788"/>
      <c r="EV213" s="790"/>
      <c r="EW213" s="791"/>
      <c r="EX213" s="788"/>
      <c r="EY213" s="788"/>
      <c r="EZ213" s="788"/>
      <c r="FA213" s="933"/>
      <c r="FB213" s="932"/>
      <c r="FC213" s="838"/>
      <c r="FD213" s="788"/>
      <c r="FE213" s="788"/>
      <c r="FF213" s="789"/>
      <c r="FG213" s="867"/>
      <c r="FH213" s="788"/>
      <c r="FI213" s="788"/>
      <c r="FJ213" s="788"/>
      <c r="FK213" s="915"/>
      <c r="FL213" s="210"/>
      <c r="FM213" s="688"/>
      <c r="FN213" s="688"/>
      <c r="FO213" s="688">
        <v>1</v>
      </c>
      <c r="FP213" s="43"/>
      <c r="FQ213" s="43"/>
    </row>
    <row r="214" spans="1:173" s="13" customFormat="1" ht="22.5" customHeight="1">
      <c r="A214" s="1028">
        <v>207</v>
      </c>
      <c r="B214" s="166"/>
      <c r="C214" s="494"/>
      <c r="D214" s="660" t="s">
        <v>374</v>
      </c>
      <c r="E214" s="991" t="s">
        <v>251</v>
      </c>
      <c r="F214" s="663" t="s">
        <v>358</v>
      </c>
      <c r="G214" s="167"/>
      <c r="H214" s="165"/>
      <c r="I214" s="662">
        <v>1968</v>
      </c>
      <c r="J214" s="167" t="str">
        <f t="shared" si="195"/>
        <v>昭43</v>
      </c>
      <c r="K214" s="665">
        <f t="shared" si="185"/>
        <v>52</v>
      </c>
      <c r="L214" s="995">
        <v>36</v>
      </c>
      <c r="M214" s="693" t="s">
        <v>91</v>
      </c>
      <c r="N214" s="68"/>
      <c r="O214" s="168"/>
      <c r="P214" s="168"/>
      <c r="Q214" s="169"/>
      <c r="R214" s="461" t="e">
        <f t="shared" si="212"/>
        <v>#DIV/0!</v>
      </c>
      <c r="S214" s="461" t="e">
        <f t="shared" si="213"/>
        <v>#DIV/0!</v>
      </c>
      <c r="T214" s="462" t="e">
        <f t="shared" si="214"/>
        <v>#DIV/0!</v>
      </c>
      <c r="U214" s="68"/>
      <c r="V214" s="68"/>
      <c r="W214" s="68"/>
      <c r="X214" s="68"/>
      <c r="Y214" s="68"/>
      <c r="Z214" s="79" t="str">
        <f t="shared" si="215"/>
        <v>7: 100㎡未満</v>
      </c>
      <c r="AA214" s="69"/>
      <c r="AB214" s="69" t="str">
        <f t="shared" si="216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217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186"/>
        <v>47</v>
      </c>
      <c r="AZ214" s="68"/>
      <c r="BA214" s="68">
        <f t="shared" si="218"/>
        <v>47</v>
      </c>
      <c r="BB214" s="69" t="e">
        <f>#REF!/10</f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187"/>
        <v/>
      </c>
      <c r="BK214" s="663" t="s">
        <v>91</v>
      </c>
      <c r="BL214" s="663">
        <v>1</v>
      </c>
      <c r="BM214" s="441"/>
      <c r="BN214" s="441"/>
      <c r="BO214" s="663"/>
      <c r="BP214" s="663"/>
      <c r="BQ214" s="663"/>
      <c r="BR214" s="663"/>
      <c r="BS214" s="663"/>
      <c r="BT214" s="663"/>
      <c r="BU214" s="663"/>
      <c r="BV214" s="663"/>
      <c r="BW214" s="441"/>
      <c r="BX214" s="695"/>
      <c r="BY214" s="696"/>
      <c r="BZ214" s="499"/>
      <c r="CA214" s="192">
        <v>1</v>
      </c>
      <c r="CB214" s="177" t="str">
        <f>IF($F214="","",IFERROR(INDEX(#REF!,MATCH('一覧（改訂後・学校空調は非表示）'!$F165,#REF!,0),MATCH($CA$4,#REF!,0)),""))</f>
        <v/>
      </c>
      <c r="CC214" s="178" t="str">
        <f t="shared" si="181"/>
        <v/>
      </c>
      <c r="CD214" s="176" t="str">
        <f t="shared" si="188"/>
        <v/>
      </c>
      <c r="CE214" s="179"/>
      <c r="CF214" s="106" t="str">
        <f t="shared" si="189"/>
        <v/>
      </c>
      <c r="CG214" s="75" t="str">
        <f>IF(OR($CF214="",$F214=""),"",INDEX(#REF!,MATCH($F214,#REF!,0),MATCH(CF$4,#REF!,0)))</f>
        <v/>
      </c>
      <c r="CH214" s="180" t="str">
        <f t="shared" si="190"/>
        <v/>
      </c>
      <c r="CI214" s="75">
        <v>1</v>
      </c>
      <c r="CJ214" s="181" t="str">
        <f t="shared" si="196"/>
        <v/>
      </c>
      <c r="CK214" s="107" t="e">
        <f>IF(OR(L214="",TYPE(L214)&lt;&gt;1),"",IF(OR(BJ214="",INDEX(#REF!,MATCH('一覧（改訂後・学校空調は非表示）'!$N165,#REF!,0),MATCH('一覧（改訂後・学校空調は非表示）'!CK$4,#REF!,0))="",INDEX(#REF!,MATCH('一覧（改訂後・学校空調は非表示）'!$N165,#REF!,0),MATCH('一覧（改訂後・学校空調は非表示）'!CK$4,#REF!,0))+$I214&gt;=BJ214),"",IF(OR(BI214="事後保全対応で更新",BI214="事後保全のみ更新せず"),"",INDEX(#REF!,MATCH('一覧（改訂後・学校空調は非表示）'!$N165,#REF!,0),MATCH('一覧（改訂後・学校空調は非表示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197"/>
        <v>#REF!</v>
      </c>
      <c r="CN214" s="75">
        <v>1</v>
      </c>
      <c r="CO214" s="181" t="e">
        <f t="shared" si="198"/>
        <v>#REF!</v>
      </c>
      <c r="CP214" s="107" t="e">
        <f>IF(OR(L214="",TYPE(L214)&lt;&gt;1),"",IF(OR(BJ214="",INDEX(#REF!,MATCH('一覧（改訂後・学校空調は非表示）'!N165,#REF!,0),MATCH(CP$4,#REF!,0))="",INDEX(#REF!,MATCH('一覧（改訂後・学校空調は非表示）'!N165,#REF!,0),MATCH(CP$4,#REF!,0))+$I214&gt;=BJ214),"",IF(OR(BI214="事後保全対応で更新",BI214="事後保全のみ更新せず"),"",INDEX(#REF!,MATCH('一覧（改訂後・学校空調は非表示）'!$N165,#REF!,0),MATCH('一覧（改訂後・学校空調は非表示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191"/>
        <v>#REF!</v>
      </c>
      <c r="CS214" s="75">
        <v>1</v>
      </c>
      <c r="CT214" s="181" t="e">
        <f t="shared" si="182"/>
        <v>#REF!</v>
      </c>
      <c r="CU214" s="107" t="e">
        <f>IF(OR(L214="",TYPE(L214)&lt;&gt;1),"",IF(OR(BJ214="",,INDEX(#REF!,MATCH('一覧（改訂後・学校空調は非表示）'!$N165,#REF!,0),MATCH('一覧（改訂後・学校空調は非表示）'!CU$4,#REF!,0))="",INDEX(#REF!,MATCH('一覧（改訂後・学校空調は非表示）'!$N165,#REF!,0),MATCH('一覧（改訂後・学校空調は非表示）'!CU$4,#REF!,0))+I214&gt;=BJ214),"",IF(OR(BI214="事後保全対応で更新",BI214="事後保全のみ更新せず"),"",INDEX(#REF!,MATCH('一覧（改訂後・学校空調は非表示）'!$N165,#REF!,0),MATCH('一覧（改訂後・学校空調は非表示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199"/>
        <v>#REF!</v>
      </c>
      <c r="CX214" s="75">
        <v>1</v>
      </c>
      <c r="CY214" s="182" t="e">
        <f t="shared" si="200"/>
        <v>#REF!</v>
      </c>
      <c r="CZ214" s="109" t="str">
        <f t="shared" si="192"/>
        <v/>
      </c>
      <c r="DA214" s="76" t="str">
        <f t="shared" si="194"/>
        <v/>
      </c>
      <c r="DB214" s="82">
        <v>1</v>
      </c>
      <c r="DC214" s="183" t="str">
        <f t="shared" si="193"/>
        <v/>
      </c>
      <c r="DD214" s="85" t="str">
        <f>IF($CZ214="","",INDEX(#REF!,MATCH($F214,#REF!,0),MATCH(CZ$4,#REF!,0)))</f>
        <v/>
      </c>
      <c r="DE214" s="184" t="str">
        <f t="shared" si="201"/>
        <v/>
      </c>
      <c r="DF214" s="77">
        <v>3</v>
      </c>
      <c r="DG214" s="185" t="str">
        <f t="shared" si="202"/>
        <v/>
      </c>
      <c r="DH214" s="78" t="str">
        <f t="shared" si="203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204"/>
        <v/>
      </c>
      <c r="DK214" s="75">
        <v>1</v>
      </c>
      <c r="DL214" s="181" t="str">
        <f t="shared" si="205"/>
        <v/>
      </c>
      <c r="DM214" s="78" t="str">
        <f t="shared" si="206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207"/>
        <v/>
      </c>
      <c r="DP214" s="75">
        <v>1</v>
      </c>
      <c r="DQ214" s="181" t="str">
        <f t="shared" si="208"/>
        <v/>
      </c>
      <c r="DR214" s="78" t="str">
        <f t="shared" si="209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210"/>
        <v/>
      </c>
      <c r="DU214" s="75">
        <v>1</v>
      </c>
      <c r="DV214" s="154" t="str">
        <f t="shared" si="211"/>
        <v/>
      </c>
      <c r="DW214" s="513" t="s">
        <v>438</v>
      </c>
      <c r="DX214" s="812"/>
      <c r="DY214" s="838"/>
      <c r="DZ214" s="838"/>
      <c r="EA214" s="838"/>
      <c r="EB214" s="855"/>
      <c r="EC214" s="791"/>
      <c r="ED214" s="806"/>
      <c r="EE214" s="806"/>
      <c r="EF214" s="792"/>
      <c r="EG214" s="803"/>
      <c r="EH214" s="791"/>
      <c r="EI214" s="792"/>
      <c r="EJ214" s="792"/>
      <c r="EK214" s="788"/>
      <c r="EL214" s="789"/>
      <c r="EM214" s="787"/>
      <c r="EN214" s="788"/>
      <c r="EO214" s="788"/>
      <c r="EP214" s="788"/>
      <c r="EQ214" s="789"/>
      <c r="ER214" s="787"/>
      <c r="ES214" s="788"/>
      <c r="ET214" s="788"/>
      <c r="EU214" s="788"/>
      <c r="EV214" s="790"/>
      <c r="EW214" s="791"/>
      <c r="EX214" s="788"/>
      <c r="EY214" s="788"/>
      <c r="EZ214" s="788"/>
      <c r="FA214" s="804"/>
      <c r="FB214" s="890"/>
      <c r="FC214" s="835"/>
      <c r="FD214" s="788"/>
      <c r="FE214" s="788"/>
      <c r="FF214" s="789"/>
      <c r="FG214" s="867"/>
      <c r="FH214" s="788"/>
      <c r="FI214" s="788"/>
      <c r="FJ214" s="788"/>
      <c r="FK214" s="915"/>
      <c r="FL214" s="210"/>
      <c r="FM214" s="688"/>
      <c r="FN214" s="688"/>
      <c r="FO214" s="688">
        <v>1</v>
      </c>
      <c r="FP214" s="43"/>
      <c r="FQ214" s="43"/>
    </row>
    <row r="215" spans="1:173" s="13" customFormat="1" ht="22.5" customHeight="1">
      <c r="A215" s="1028">
        <v>208</v>
      </c>
      <c r="B215" s="166"/>
      <c r="C215" s="494"/>
      <c r="D215" s="660" t="s">
        <v>374</v>
      </c>
      <c r="E215" s="991" t="s">
        <v>596</v>
      </c>
      <c r="F215" s="663" t="s">
        <v>358</v>
      </c>
      <c r="G215" s="167"/>
      <c r="H215" s="165"/>
      <c r="I215" s="662">
        <v>1987</v>
      </c>
      <c r="J215" s="167" t="str">
        <f t="shared" si="195"/>
        <v>昭62</v>
      </c>
      <c r="K215" s="665">
        <f t="shared" si="185"/>
        <v>33</v>
      </c>
      <c r="L215" s="998">
        <v>2123</v>
      </c>
      <c r="M215" s="693" t="s">
        <v>68</v>
      </c>
      <c r="N215" s="68"/>
      <c r="O215" s="168"/>
      <c r="P215" s="168"/>
      <c r="Q215" s="169"/>
      <c r="R215" s="461" t="e">
        <f t="shared" si="212"/>
        <v>#DIV/0!</v>
      </c>
      <c r="S215" s="461" t="e">
        <f t="shared" si="213"/>
        <v>#DIV/0!</v>
      </c>
      <c r="T215" s="462" t="e">
        <f t="shared" si="214"/>
        <v>#DIV/0!</v>
      </c>
      <c r="U215" s="68"/>
      <c r="V215" s="68"/>
      <c r="W215" s="68"/>
      <c r="X215" s="68"/>
      <c r="Y215" s="68"/>
      <c r="Z215" s="79" t="str">
        <f t="shared" si="215"/>
        <v>3: 1,000㎡以上</v>
      </c>
      <c r="AA215" s="69"/>
      <c r="AB215" s="69" t="str">
        <f t="shared" si="216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217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186"/>
        <v>28</v>
      </c>
      <c r="AZ215" s="68"/>
      <c r="BA215" s="68">
        <f t="shared" si="218"/>
        <v>28</v>
      </c>
      <c r="BB215" s="69" t="e">
        <f>#REF!/10</f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187"/>
        <v/>
      </c>
      <c r="BK215" s="663" t="s">
        <v>68</v>
      </c>
      <c r="BL215" s="663">
        <v>3</v>
      </c>
      <c r="BM215" s="441"/>
      <c r="BN215" s="441"/>
      <c r="BO215" s="663"/>
      <c r="BP215" s="663"/>
      <c r="BQ215" s="663"/>
      <c r="BR215" s="663"/>
      <c r="BS215" s="663"/>
      <c r="BT215" s="663"/>
      <c r="BU215" s="663"/>
      <c r="BV215" s="663"/>
      <c r="BW215" s="441"/>
      <c r="BX215" s="695"/>
      <c r="BY215" s="696"/>
      <c r="BZ215" s="499"/>
      <c r="CA215" s="192">
        <v>1</v>
      </c>
      <c r="CB215" s="177" t="str">
        <f>IF($F215="","",IFERROR(INDEX(#REF!,MATCH('一覧（改訂後・学校空調は非表示）'!$F166,#REF!,0),MATCH($CA$4,#REF!,0)),""))</f>
        <v/>
      </c>
      <c r="CC215" s="178" t="str">
        <f t="shared" si="181"/>
        <v/>
      </c>
      <c r="CD215" s="176" t="str">
        <f t="shared" si="188"/>
        <v/>
      </c>
      <c r="CE215" s="179"/>
      <c r="CF215" s="106" t="str">
        <f t="shared" si="189"/>
        <v/>
      </c>
      <c r="CG215" s="75" t="str">
        <f>IF(OR($CF215="",$F215=""),"",INDEX(#REF!,MATCH($F215,#REF!,0),MATCH(CF$4,#REF!,0)))</f>
        <v/>
      </c>
      <c r="CH215" s="180" t="str">
        <f t="shared" si="190"/>
        <v/>
      </c>
      <c r="CI215" s="75">
        <v>1</v>
      </c>
      <c r="CJ215" s="181" t="str">
        <f t="shared" si="196"/>
        <v/>
      </c>
      <c r="CK215" s="107" t="e">
        <f>IF(OR(L215="",TYPE(L215)&lt;&gt;1),"",IF(OR(BJ215="",INDEX(#REF!,MATCH('一覧（改訂後・学校空調は非表示）'!$N166,#REF!,0),MATCH('一覧（改訂後・学校空調は非表示）'!CK$4,#REF!,0))="",INDEX(#REF!,MATCH('一覧（改訂後・学校空調は非表示）'!$N166,#REF!,0),MATCH('一覧（改訂後・学校空調は非表示）'!CK$4,#REF!,0))+$I215&gt;=BJ215),"",IF(OR(BI215="事後保全対応で更新",BI215="事後保全のみ更新せず"),"",INDEX(#REF!,MATCH('一覧（改訂後・学校空調は非表示）'!$N166,#REF!,0),MATCH('一覧（改訂後・学校空調は非表示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197"/>
        <v>#REF!</v>
      </c>
      <c r="CN215" s="75">
        <v>1</v>
      </c>
      <c r="CO215" s="181" t="e">
        <f t="shared" si="198"/>
        <v>#REF!</v>
      </c>
      <c r="CP215" s="107" t="e">
        <f>IF(OR(L215="",TYPE(L215)&lt;&gt;1),"",IF(OR(BJ215="",INDEX(#REF!,MATCH('一覧（改訂後・学校空調は非表示）'!N166,#REF!,0),MATCH(CP$4,#REF!,0))="",INDEX(#REF!,MATCH('一覧（改訂後・学校空調は非表示）'!N166,#REF!,0),MATCH(CP$4,#REF!,0))+$I215&gt;=BJ215),"",IF(OR(BI215="事後保全対応で更新",BI215="事後保全のみ更新せず"),"",INDEX(#REF!,MATCH('一覧（改訂後・学校空調は非表示）'!$N166,#REF!,0),MATCH('一覧（改訂後・学校空調は非表示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191"/>
        <v>#REF!</v>
      </c>
      <c r="CS215" s="75">
        <v>1</v>
      </c>
      <c r="CT215" s="181" t="e">
        <f t="shared" si="182"/>
        <v>#REF!</v>
      </c>
      <c r="CU215" s="107" t="e">
        <f>IF(OR(L215="",TYPE(L215)&lt;&gt;1),"",IF(OR(BJ215="",,INDEX(#REF!,MATCH('一覧（改訂後・学校空調は非表示）'!$N166,#REF!,0),MATCH('一覧（改訂後・学校空調は非表示）'!CU$4,#REF!,0))="",INDEX(#REF!,MATCH('一覧（改訂後・学校空調は非表示）'!$N166,#REF!,0),MATCH('一覧（改訂後・学校空調は非表示）'!CU$4,#REF!,0))+I215&gt;=BJ215),"",IF(OR(BI215="事後保全対応で更新",BI215="事後保全のみ更新せず"),"",INDEX(#REF!,MATCH('一覧（改訂後・学校空調は非表示）'!$N166,#REF!,0),MATCH('一覧（改訂後・学校空調は非表示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199"/>
        <v>#REF!</v>
      </c>
      <c r="CX215" s="75">
        <v>1</v>
      </c>
      <c r="CY215" s="182" t="e">
        <f t="shared" si="200"/>
        <v>#REF!</v>
      </c>
      <c r="CZ215" s="109" t="str">
        <f t="shared" si="192"/>
        <v/>
      </c>
      <c r="DA215" s="76" t="str">
        <f t="shared" si="194"/>
        <v/>
      </c>
      <c r="DB215" s="82">
        <v>1</v>
      </c>
      <c r="DC215" s="183" t="str">
        <f t="shared" si="193"/>
        <v/>
      </c>
      <c r="DD215" s="85" t="str">
        <f>IF($CZ215="","",INDEX(#REF!,MATCH($F215,#REF!,0),MATCH(CZ$4,#REF!,0)))</f>
        <v/>
      </c>
      <c r="DE215" s="184" t="str">
        <f t="shared" si="201"/>
        <v/>
      </c>
      <c r="DF215" s="77">
        <v>3</v>
      </c>
      <c r="DG215" s="185" t="str">
        <f t="shared" si="202"/>
        <v/>
      </c>
      <c r="DH215" s="78" t="str">
        <f t="shared" si="203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204"/>
        <v/>
      </c>
      <c r="DK215" s="75">
        <v>1</v>
      </c>
      <c r="DL215" s="181" t="str">
        <f t="shared" si="205"/>
        <v/>
      </c>
      <c r="DM215" s="78" t="str">
        <f t="shared" si="206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207"/>
        <v/>
      </c>
      <c r="DP215" s="75">
        <v>1</v>
      </c>
      <c r="DQ215" s="181" t="str">
        <f t="shared" si="208"/>
        <v/>
      </c>
      <c r="DR215" s="78" t="str">
        <f t="shared" si="209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210"/>
        <v/>
      </c>
      <c r="DU215" s="75">
        <v>1</v>
      </c>
      <c r="DV215" s="154" t="str">
        <f t="shared" si="211"/>
        <v/>
      </c>
      <c r="DW215" s="513" t="s">
        <v>438</v>
      </c>
      <c r="DX215" s="812"/>
      <c r="DY215" s="838"/>
      <c r="DZ215" s="838"/>
      <c r="EA215" s="838"/>
      <c r="EB215" s="855"/>
      <c r="EC215" s="791"/>
      <c r="ED215" s="779"/>
      <c r="EE215" s="779"/>
      <c r="EF215" s="779"/>
      <c r="EG215" s="771"/>
      <c r="EH215" s="765"/>
      <c r="EI215" s="792"/>
      <c r="EJ215" s="792"/>
      <c r="EK215" s="788"/>
      <c r="EL215" s="789"/>
      <c r="EM215" s="787"/>
      <c r="EN215" s="788"/>
      <c r="EO215" s="788"/>
      <c r="EP215" s="788"/>
      <c r="EQ215" s="789"/>
      <c r="ER215" s="787"/>
      <c r="ES215" s="788"/>
      <c r="ET215" s="788"/>
      <c r="EU215" s="792"/>
      <c r="EV215" s="790"/>
      <c r="EW215" s="791"/>
      <c r="EX215" s="788"/>
      <c r="EY215" s="788"/>
      <c r="EZ215" s="788"/>
      <c r="FA215" s="933"/>
      <c r="FB215" s="932"/>
      <c r="FC215" s="838"/>
      <c r="FD215" s="792"/>
      <c r="FE215" s="788"/>
      <c r="FF215" s="789"/>
      <c r="FG215" s="867"/>
      <c r="FH215" s="788"/>
      <c r="FI215" s="788"/>
      <c r="FJ215" s="788"/>
      <c r="FK215" s="915"/>
      <c r="FL215" s="210"/>
      <c r="FM215" s="688">
        <v>1</v>
      </c>
      <c r="FN215" s="688">
        <v>1</v>
      </c>
      <c r="FO215" s="688">
        <v>1</v>
      </c>
      <c r="FP215" s="43"/>
      <c r="FQ215" s="43"/>
    </row>
    <row r="216" spans="1:173" s="13" customFormat="1" ht="22.5" customHeight="1">
      <c r="A216" s="1028">
        <v>209</v>
      </c>
      <c r="B216" s="166"/>
      <c r="C216" s="494"/>
      <c r="D216" s="660" t="s">
        <v>374</v>
      </c>
      <c r="E216" s="991" t="s">
        <v>252</v>
      </c>
      <c r="F216" s="663" t="s">
        <v>358</v>
      </c>
      <c r="G216" s="167"/>
      <c r="H216" s="165"/>
      <c r="I216" s="662">
        <v>1987</v>
      </c>
      <c r="J216" s="167" t="str">
        <f t="shared" si="195"/>
        <v>昭62</v>
      </c>
      <c r="K216" s="665">
        <f t="shared" si="185"/>
        <v>33</v>
      </c>
      <c r="L216" s="998">
        <v>1111</v>
      </c>
      <c r="M216" s="693" t="s">
        <v>68</v>
      </c>
      <c r="N216" s="68"/>
      <c r="O216" s="168"/>
      <c r="P216" s="168"/>
      <c r="Q216" s="169"/>
      <c r="R216" s="461" t="e">
        <f t="shared" si="212"/>
        <v>#DIV/0!</v>
      </c>
      <c r="S216" s="461" t="e">
        <f t="shared" si="213"/>
        <v>#DIV/0!</v>
      </c>
      <c r="T216" s="462" t="e">
        <f t="shared" si="214"/>
        <v>#DIV/0!</v>
      </c>
      <c r="U216" s="68"/>
      <c r="V216" s="68"/>
      <c r="W216" s="68"/>
      <c r="X216" s="68"/>
      <c r="Y216" s="68"/>
      <c r="Z216" s="79" t="str">
        <f t="shared" si="215"/>
        <v>3: 1,000㎡以上</v>
      </c>
      <c r="AA216" s="69"/>
      <c r="AB216" s="69" t="str">
        <f t="shared" si="216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217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186"/>
        <v>28</v>
      </c>
      <c r="AZ216" s="68"/>
      <c r="BA216" s="68">
        <f t="shared" si="218"/>
        <v>28</v>
      </c>
      <c r="BB216" s="69" t="e">
        <f>#REF!/10</f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187"/>
        <v/>
      </c>
      <c r="BK216" s="663" t="s">
        <v>68</v>
      </c>
      <c r="BL216" s="661">
        <v>2</v>
      </c>
      <c r="BM216" s="441"/>
      <c r="BN216" s="441"/>
      <c r="BO216" s="663"/>
      <c r="BP216" s="663"/>
      <c r="BQ216" s="663"/>
      <c r="BR216" s="663"/>
      <c r="BS216" s="663"/>
      <c r="BT216" s="663"/>
      <c r="BU216" s="663"/>
      <c r="BV216" s="663"/>
      <c r="BW216" s="441"/>
      <c r="BX216" s="695"/>
      <c r="BY216" s="696"/>
      <c r="BZ216" s="499"/>
      <c r="CA216" s="192">
        <v>1</v>
      </c>
      <c r="CB216" s="177" t="str">
        <f>IF($F216="","",IFERROR(INDEX(#REF!,MATCH('一覧（改訂後・学校空調は非表示）'!$F167,#REF!,0),MATCH($CA$4,#REF!,0)),""))</f>
        <v/>
      </c>
      <c r="CC216" s="178" t="str">
        <f t="shared" si="181"/>
        <v/>
      </c>
      <c r="CD216" s="176" t="str">
        <f t="shared" si="188"/>
        <v/>
      </c>
      <c r="CE216" s="179"/>
      <c r="CF216" s="106" t="str">
        <f t="shared" si="189"/>
        <v/>
      </c>
      <c r="CG216" s="75" t="str">
        <f>IF(OR($CF216="",$F216=""),"",INDEX(#REF!,MATCH($F216,#REF!,0),MATCH(CF$4,#REF!,0)))</f>
        <v/>
      </c>
      <c r="CH216" s="180" t="str">
        <f t="shared" si="190"/>
        <v/>
      </c>
      <c r="CI216" s="75">
        <v>1</v>
      </c>
      <c r="CJ216" s="181" t="str">
        <f t="shared" si="196"/>
        <v/>
      </c>
      <c r="CK216" s="107" t="e">
        <f>IF(OR(L216="",TYPE(L216)&lt;&gt;1),"",IF(OR(BJ216="",INDEX(#REF!,MATCH('一覧（改訂後・学校空調は非表示）'!$N167,#REF!,0),MATCH('一覧（改訂後・学校空調は非表示）'!CK$4,#REF!,0))="",INDEX(#REF!,MATCH('一覧（改訂後・学校空調は非表示）'!$N167,#REF!,0),MATCH('一覧（改訂後・学校空調は非表示）'!CK$4,#REF!,0))+$I216&gt;=BJ216),"",IF(OR(BI216="事後保全対応で更新",BI216="事後保全のみ更新せず"),"",INDEX(#REF!,MATCH('一覧（改訂後・学校空調は非表示）'!$N167,#REF!,0),MATCH('一覧（改訂後・学校空調は非表示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197"/>
        <v>#REF!</v>
      </c>
      <c r="CN216" s="75">
        <v>1</v>
      </c>
      <c r="CO216" s="181" t="e">
        <f t="shared" si="198"/>
        <v>#REF!</v>
      </c>
      <c r="CP216" s="107" t="e">
        <f>IF(OR(L216="",TYPE(L216)&lt;&gt;1),"",IF(OR(BJ216="",INDEX(#REF!,MATCH('一覧（改訂後・学校空調は非表示）'!N167,#REF!,0),MATCH(CP$4,#REF!,0))="",INDEX(#REF!,MATCH('一覧（改訂後・学校空調は非表示）'!N167,#REF!,0),MATCH(CP$4,#REF!,0))+$I216&gt;=BJ216),"",IF(OR(BI216="事後保全対応で更新",BI216="事後保全のみ更新せず"),"",INDEX(#REF!,MATCH('一覧（改訂後・学校空調は非表示）'!$N167,#REF!,0),MATCH('一覧（改訂後・学校空調は非表示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191"/>
        <v>#REF!</v>
      </c>
      <c r="CS216" s="75">
        <v>1</v>
      </c>
      <c r="CT216" s="181" t="e">
        <f t="shared" si="182"/>
        <v>#REF!</v>
      </c>
      <c r="CU216" s="107" t="e">
        <f>IF(OR(L216="",TYPE(L216)&lt;&gt;1),"",IF(OR(BJ216="",,INDEX(#REF!,MATCH('一覧（改訂後・学校空調は非表示）'!$N167,#REF!,0),MATCH('一覧（改訂後・学校空調は非表示）'!CU$4,#REF!,0))="",INDEX(#REF!,MATCH('一覧（改訂後・学校空調は非表示）'!$N167,#REF!,0),MATCH('一覧（改訂後・学校空調は非表示）'!CU$4,#REF!,0))+I216&gt;=BJ216),"",IF(OR(BI216="事後保全対応で更新",BI216="事後保全のみ更新せず"),"",INDEX(#REF!,MATCH('一覧（改訂後・学校空調は非表示）'!$N167,#REF!,0),MATCH('一覧（改訂後・学校空調は非表示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199"/>
        <v>#REF!</v>
      </c>
      <c r="CX216" s="75">
        <v>1</v>
      </c>
      <c r="CY216" s="182" t="e">
        <f t="shared" si="200"/>
        <v>#REF!</v>
      </c>
      <c r="CZ216" s="109" t="str">
        <f t="shared" si="192"/>
        <v/>
      </c>
      <c r="DA216" s="76" t="str">
        <f t="shared" si="194"/>
        <v/>
      </c>
      <c r="DB216" s="82">
        <v>1</v>
      </c>
      <c r="DC216" s="183" t="str">
        <f t="shared" si="193"/>
        <v/>
      </c>
      <c r="DD216" s="85" t="str">
        <f>IF($CZ216="","",INDEX(#REF!,MATCH($F216,#REF!,0),MATCH(CZ$4,#REF!,0)))</f>
        <v/>
      </c>
      <c r="DE216" s="184" t="str">
        <f t="shared" si="201"/>
        <v/>
      </c>
      <c r="DF216" s="77">
        <v>3</v>
      </c>
      <c r="DG216" s="185" t="str">
        <f t="shared" si="202"/>
        <v/>
      </c>
      <c r="DH216" s="78" t="str">
        <f t="shared" si="203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204"/>
        <v/>
      </c>
      <c r="DK216" s="75">
        <v>1</v>
      </c>
      <c r="DL216" s="181" t="str">
        <f t="shared" si="205"/>
        <v/>
      </c>
      <c r="DM216" s="78" t="str">
        <f t="shared" si="206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207"/>
        <v/>
      </c>
      <c r="DP216" s="75">
        <v>1</v>
      </c>
      <c r="DQ216" s="181" t="str">
        <f t="shared" si="208"/>
        <v/>
      </c>
      <c r="DR216" s="78" t="str">
        <f t="shared" si="209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210"/>
        <v/>
      </c>
      <c r="DU216" s="75">
        <v>1</v>
      </c>
      <c r="DV216" s="154" t="str">
        <f t="shared" si="211"/>
        <v/>
      </c>
      <c r="DW216" s="513" t="s">
        <v>438</v>
      </c>
      <c r="DX216" s="812"/>
      <c r="DY216" s="838"/>
      <c r="DZ216" s="838"/>
      <c r="EA216" s="838"/>
      <c r="EB216" s="855"/>
      <c r="EC216" s="791"/>
      <c r="ED216" s="779"/>
      <c r="EE216" s="779"/>
      <c r="EF216" s="779"/>
      <c r="EG216" s="771"/>
      <c r="EH216" s="765"/>
      <c r="EI216" s="792"/>
      <c r="EJ216" s="792"/>
      <c r="EK216" s="788"/>
      <c r="EL216" s="789"/>
      <c r="EM216" s="787"/>
      <c r="EN216" s="788"/>
      <c r="EO216" s="788"/>
      <c r="EP216" s="788"/>
      <c r="EQ216" s="789"/>
      <c r="ER216" s="787"/>
      <c r="ES216" s="788"/>
      <c r="ET216" s="788"/>
      <c r="EU216" s="792"/>
      <c r="EV216" s="790"/>
      <c r="EW216" s="791"/>
      <c r="EX216" s="788"/>
      <c r="EY216" s="788"/>
      <c r="EZ216" s="788"/>
      <c r="FA216" s="933"/>
      <c r="FB216" s="932"/>
      <c r="FC216" s="838"/>
      <c r="FD216" s="788"/>
      <c r="FE216" s="788"/>
      <c r="FF216" s="789"/>
      <c r="FG216" s="867"/>
      <c r="FH216" s="788"/>
      <c r="FI216" s="788"/>
      <c r="FJ216" s="788"/>
      <c r="FK216" s="915"/>
      <c r="FL216" s="210"/>
      <c r="FM216" s="688"/>
      <c r="FN216" s="688"/>
      <c r="FO216" s="688">
        <v>1</v>
      </c>
      <c r="FP216" s="43"/>
      <c r="FQ216" s="43"/>
    </row>
    <row r="217" spans="1:173" s="13" customFormat="1" ht="22.5" customHeight="1">
      <c r="A217" s="1028">
        <v>210</v>
      </c>
      <c r="B217" s="166"/>
      <c r="C217" s="494"/>
      <c r="D217" s="660" t="s">
        <v>374</v>
      </c>
      <c r="E217" s="991" t="s">
        <v>254</v>
      </c>
      <c r="F217" s="663" t="s">
        <v>358</v>
      </c>
      <c r="G217" s="167"/>
      <c r="H217" s="165"/>
      <c r="I217" s="662">
        <v>1987</v>
      </c>
      <c r="J217" s="167" t="str">
        <f t="shared" si="195"/>
        <v>昭62</v>
      </c>
      <c r="K217" s="665">
        <f t="shared" si="185"/>
        <v>33</v>
      </c>
      <c r="L217" s="998">
        <v>836</v>
      </c>
      <c r="M217" s="693" t="s">
        <v>68</v>
      </c>
      <c r="N217" s="68"/>
      <c r="O217" s="168"/>
      <c r="P217" s="168"/>
      <c r="Q217" s="169"/>
      <c r="R217" s="461" t="e">
        <f t="shared" si="212"/>
        <v>#DIV/0!</v>
      </c>
      <c r="S217" s="461" t="e">
        <f t="shared" si="213"/>
        <v>#DIV/0!</v>
      </c>
      <c r="T217" s="462" t="e">
        <f t="shared" si="214"/>
        <v>#DIV/0!</v>
      </c>
      <c r="U217" s="68"/>
      <c r="V217" s="68"/>
      <c r="W217" s="68"/>
      <c r="X217" s="68"/>
      <c r="Y217" s="68"/>
      <c r="Z217" s="79" t="str">
        <f t="shared" si="215"/>
        <v>4: 500㎡以上</v>
      </c>
      <c r="AA217" s="69"/>
      <c r="AB217" s="69" t="str">
        <f t="shared" si="216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217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186"/>
        <v>28</v>
      </c>
      <c r="AZ217" s="68"/>
      <c r="BA217" s="68">
        <f t="shared" si="218"/>
        <v>28</v>
      </c>
      <c r="BB217" s="69" t="e">
        <f>#REF!/10</f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187"/>
        <v/>
      </c>
      <c r="BK217" s="663" t="s">
        <v>68</v>
      </c>
      <c r="BL217" s="663">
        <v>1</v>
      </c>
      <c r="BM217" s="441"/>
      <c r="BN217" s="441"/>
      <c r="BO217" s="663"/>
      <c r="BP217" s="663"/>
      <c r="BQ217" s="663"/>
      <c r="BR217" s="663"/>
      <c r="BS217" s="663"/>
      <c r="BT217" s="663"/>
      <c r="BU217" s="663"/>
      <c r="BV217" s="663"/>
      <c r="BW217" s="441"/>
      <c r="BX217" s="695"/>
      <c r="BY217" s="696"/>
      <c r="BZ217" s="499"/>
      <c r="CA217" s="192">
        <v>1</v>
      </c>
      <c r="CB217" s="177" t="str">
        <f>IF($F217="","",IFERROR(INDEX(#REF!,MATCH('一覧（改訂後・学校空調は非表示）'!$F168,#REF!,0),MATCH($CA$4,#REF!,0)),""))</f>
        <v/>
      </c>
      <c r="CC217" s="178" t="str">
        <f t="shared" si="181"/>
        <v/>
      </c>
      <c r="CD217" s="176" t="str">
        <f t="shared" si="188"/>
        <v/>
      </c>
      <c r="CE217" s="179"/>
      <c r="CF217" s="106" t="str">
        <f t="shared" si="189"/>
        <v/>
      </c>
      <c r="CG217" s="75" t="str">
        <f>IF(OR($CF217="",$F217=""),"",INDEX(#REF!,MATCH($F217,#REF!,0),MATCH(CF$4,#REF!,0)))</f>
        <v/>
      </c>
      <c r="CH217" s="180" t="str">
        <f t="shared" si="190"/>
        <v/>
      </c>
      <c r="CI217" s="75">
        <v>1</v>
      </c>
      <c r="CJ217" s="181" t="str">
        <f t="shared" si="196"/>
        <v/>
      </c>
      <c r="CK217" s="107" t="e">
        <f>IF(OR(L217="",TYPE(L217)&lt;&gt;1),"",IF(OR(BJ217="",INDEX(#REF!,MATCH('一覧（改訂後・学校空調は非表示）'!$N168,#REF!,0),MATCH('一覧（改訂後・学校空調は非表示）'!CK$4,#REF!,0))="",INDEX(#REF!,MATCH('一覧（改訂後・学校空調は非表示）'!$N168,#REF!,0),MATCH('一覧（改訂後・学校空調は非表示）'!CK$4,#REF!,0))+$I217&gt;=BJ217),"",IF(OR(BI217="事後保全対応で更新",BI217="事後保全のみ更新せず"),"",INDEX(#REF!,MATCH('一覧（改訂後・学校空調は非表示）'!$N168,#REF!,0),MATCH('一覧（改訂後・学校空調は非表示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197"/>
        <v>#REF!</v>
      </c>
      <c r="CN217" s="75">
        <v>1</v>
      </c>
      <c r="CO217" s="181" t="e">
        <f t="shared" si="198"/>
        <v>#REF!</v>
      </c>
      <c r="CP217" s="107" t="e">
        <f>IF(OR(L217="",TYPE(L217)&lt;&gt;1),"",IF(OR(BJ217="",INDEX(#REF!,MATCH('一覧（改訂後・学校空調は非表示）'!N168,#REF!,0),MATCH(CP$4,#REF!,0))="",INDEX(#REF!,MATCH('一覧（改訂後・学校空調は非表示）'!N168,#REF!,0),MATCH(CP$4,#REF!,0))+$I217&gt;=BJ217),"",IF(OR(BI217="事後保全対応で更新",BI217="事後保全のみ更新せず"),"",INDEX(#REF!,MATCH('一覧（改訂後・学校空調は非表示）'!$N168,#REF!,0),MATCH('一覧（改訂後・学校空調は非表示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191"/>
        <v>#REF!</v>
      </c>
      <c r="CS217" s="75">
        <v>1</v>
      </c>
      <c r="CT217" s="181" t="e">
        <f t="shared" si="182"/>
        <v>#REF!</v>
      </c>
      <c r="CU217" s="107" t="e">
        <f>IF(OR(L217="",TYPE(L217)&lt;&gt;1),"",IF(OR(BJ217="",,INDEX(#REF!,MATCH('一覧（改訂後・学校空調は非表示）'!$N168,#REF!,0),MATCH('一覧（改訂後・学校空調は非表示）'!CU$4,#REF!,0))="",INDEX(#REF!,MATCH('一覧（改訂後・学校空調は非表示）'!$N168,#REF!,0),MATCH('一覧（改訂後・学校空調は非表示）'!CU$4,#REF!,0))+I217&gt;=BJ217),"",IF(OR(BI217="事後保全対応で更新",BI217="事後保全のみ更新せず"),"",INDEX(#REF!,MATCH('一覧（改訂後・学校空調は非表示）'!$N168,#REF!,0),MATCH('一覧（改訂後・学校空調は非表示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199"/>
        <v>#REF!</v>
      </c>
      <c r="CX217" s="75">
        <v>1</v>
      </c>
      <c r="CY217" s="182" t="e">
        <f t="shared" si="200"/>
        <v>#REF!</v>
      </c>
      <c r="CZ217" s="109" t="str">
        <f t="shared" si="192"/>
        <v/>
      </c>
      <c r="DA217" s="76" t="str">
        <f t="shared" si="194"/>
        <v/>
      </c>
      <c r="DB217" s="82">
        <v>1</v>
      </c>
      <c r="DC217" s="183" t="str">
        <f t="shared" si="193"/>
        <v/>
      </c>
      <c r="DD217" s="85" t="str">
        <f>IF($CZ217="","",INDEX(#REF!,MATCH($F217,#REF!,0),MATCH(CZ$4,#REF!,0)))</f>
        <v/>
      </c>
      <c r="DE217" s="184" t="str">
        <f t="shared" si="201"/>
        <v/>
      </c>
      <c r="DF217" s="77">
        <v>3</v>
      </c>
      <c r="DG217" s="185" t="str">
        <f t="shared" si="202"/>
        <v/>
      </c>
      <c r="DH217" s="78" t="str">
        <f t="shared" si="203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204"/>
        <v/>
      </c>
      <c r="DK217" s="75">
        <v>1</v>
      </c>
      <c r="DL217" s="181" t="str">
        <f t="shared" si="205"/>
        <v/>
      </c>
      <c r="DM217" s="78" t="str">
        <f t="shared" si="206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207"/>
        <v/>
      </c>
      <c r="DP217" s="75">
        <v>1</v>
      </c>
      <c r="DQ217" s="181" t="str">
        <f t="shared" si="208"/>
        <v/>
      </c>
      <c r="DR217" s="78" t="str">
        <f t="shared" si="209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210"/>
        <v/>
      </c>
      <c r="DU217" s="75">
        <v>1</v>
      </c>
      <c r="DV217" s="154" t="str">
        <f t="shared" si="211"/>
        <v/>
      </c>
      <c r="DW217" s="513" t="s">
        <v>438</v>
      </c>
      <c r="DX217" s="812"/>
      <c r="DY217" s="838"/>
      <c r="DZ217" s="838"/>
      <c r="EA217" s="838"/>
      <c r="EB217" s="855"/>
      <c r="EC217" s="791"/>
      <c r="ED217" s="779"/>
      <c r="EE217" s="779"/>
      <c r="EF217" s="779"/>
      <c r="EG217" s="771"/>
      <c r="EH217" s="765"/>
      <c r="EI217" s="792"/>
      <c r="EJ217" s="792"/>
      <c r="EK217" s="788"/>
      <c r="EL217" s="789"/>
      <c r="EM217" s="787"/>
      <c r="EN217" s="788"/>
      <c r="EO217" s="788"/>
      <c r="EP217" s="788"/>
      <c r="EQ217" s="789"/>
      <c r="ER217" s="787"/>
      <c r="ES217" s="788"/>
      <c r="ET217" s="788"/>
      <c r="EU217" s="788"/>
      <c r="EV217" s="790"/>
      <c r="EW217" s="791"/>
      <c r="EX217" s="788"/>
      <c r="EY217" s="788"/>
      <c r="EZ217" s="788"/>
      <c r="FA217" s="933"/>
      <c r="FB217" s="932"/>
      <c r="FC217" s="838"/>
      <c r="FD217" s="788"/>
      <c r="FE217" s="788"/>
      <c r="FF217" s="789"/>
      <c r="FG217" s="867"/>
      <c r="FH217" s="788"/>
      <c r="FI217" s="788"/>
      <c r="FJ217" s="788"/>
      <c r="FK217" s="915"/>
      <c r="FL217" s="210"/>
      <c r="FM217" s="688"/>
      <c r="FN217" s="688"/>
      <c r="FO217" s="688">
        <v>1</v>
      </c>
      <c r="FP217" s="43"/>
      <c r="FQ217" s="43"/>
    </row>
    <row r="218" spans="1:173" s="13" customFormat="1" ht="22.5" customHeight="1">
      <c r="A218" s="1028">
        <v>211</v>
      </c>
      <c r="B218" s="166"/>
      <c r="C218" s="494"/>
      <c r="D218" s="660" t="s">
        <v>374</v>
      </c>
      <c r="E218" s="991" t="s">
        <v>255</v>
      </c>
      <c r="F218" s="663" t="s">
        <v>358</v>
      </c>
      <c r="G218" s="167"/>
      <c r="H218" s="165"/>
      <c r="I218" s="662">
        <v>1965</v>
      </c>
      <c r="J218" s="167" t="str">
        <f t="shared" si="195"/>
        <v>昭40</v>
      </c>
      <c r="K218" s="665">
        <f t="shared" si="185"/>
        <v>55</v>
      </c>
      <c r="L218" s="995">
        <v>8</v>
      </c>
      <c r="M218" s="693" t="s">
        <v>70</v>
      </c>
      <c r="N218" s="68"/>
      <c r="O218" s="168"/>
      <c r="P218" s="168"/>
      <c r="Q218" s="169"/>
      <c r="R218" s="461" t="e">
        <f t="shared" si="212"/>
        <v>#DIV/0!</v>
      </c>
      <c r="S218" s="461" t="e">
        <f t="shared" si="213"/>
        <v>#DIV/0!</v>
      </c>
      <c r="T218" s="462" t="e">
        <f t="shared" si="214"/>
        <v>#DIV/0!</v>
      </c>
      <c r="U218" s="68"/>
      <c r="V218" s="68"/>
      <c r="W218" s="68"/>
      <c r="X218" s="68"/>
      <c r="Y218" s="68"/>
      <c r="Z218" s="79" t="str">
        <f t="shared" si="215"/>
        <v>7: 100㎡未満</v>
      </c>
      <c r="AA218" s="69"/>
      <c r="AB218" s="69" t="str">
        <f t="shared" si="216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217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186"/>
        <v>50</v>
      </c>
      <c r="AZ218" s="68"/>
      <c r="BA218" s="68">
        <f t="shared" si="218"/>
        <v>50</v>
      </c>
      <c r="BB218" s="69" t="e">
        <f>#REF!/10</f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187"/>
        <v/>
      </c>
      <c r="BK218" s="663" t="s">
        <v>70</v>
      </c>
      <c r="BL218" s="663">
        <v>1</v>
      </c>
      <c r="BM218" s="441"/>
      <c r="BN218" s="441"/>
      <c r="BO218" s="663"/>
      <c r="BP218" s="663"/>
      <c r="BQ218" s="663"/>
      <c r="BR218" s="663"/>
      <c r="BS218" s="663"/>
      <c r="BT218" s="663"/>
      <c r="BU218" s="663"/>
      <c r="BV218" s="663"/>
      <c r="BW218" s="441"/>
      <c r="BX218" s="695"/>
      <c r="BY218" s="696"/>
      <c r="BZ218" s="499"/>
      <c r="CA218" s="192">
        <v>1</v>
      </c>
      <c r="CB218" s="177" t="str">
        <f>IF($F218="","",IFERROR(INDEX(#REF!,MATCH('一覧（改訂後・学校空調は非表示）'!$F170,#REF!,0),MATCH($CA$4,#REF!,0)),""))</f>
        <v/>
      </c>
      <c r="CC218" s="178" t="str">
        <f t="shared" si="181"/>
        <v/>
      </c>
      <c r="CD218" s="176" t="str">
        <f t="shared" si="188"/>
        <v/>
      </c>
      <c r="CE218" s="179"/>
      <c r="CF218" s="106" t="str">
        <f t="shared" si="189"/>
        <v/>
      </c>
      <c r="CG218" s="75" t="str">
        <f>IF(OR($CF218="",$F218=""),"",INDEX(#REF!,MATCH($F218,#REF!,0),MATCH(CF$4,#REF!,0)))</f>
        <v/>
      </c>
      <c r="CH218" s="180" t="str">
        <f t="shared" si="190"/>
        <v/>
      </c>
      <c r="CI218" s="75">
        <v>1</v>
      </c>
      <c r="CJ218" s="181" t="str">
        <f t="shared" si="196"/>
        <v/>
      </c>
      <c r="CK218" s="107" t="e">
        <f>IF(OR(L218="",TYPE(L218)&lt;&gt;1),"",IF(OR(BJ218="",INDEX(#REF!,MATCH('一覧（改訂後・学校空調は非表示）'!$N170,#REF!,0),MATCH('一覧（改訂後・学校空調は非表示）'!CK$4,#REF!,0))="",INDEX(#REF!,MATCH('一覧（改訂後・学校空調は非表示）'!$N170,#REF!,0),MATCH('一覧（改訂後・学校空調は非表示）'!CK$4,#REF!,0))+$I218&gt;=BJ218),"",IF(OR(BI218="事後保全対応で更新",BI218="事後保全のみ更新せず"),"",INDEX(#REF!,MATCH('一覧（改訂後・学校空調は非表示）'!$N170,#REF!,0),MATCH('一覧（改訂後・学校空調は非表示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197"/>
        <v>#REF!</v>
      </c>
      <c r="CN218" s="75">
        <v>1</v>
      </c>
      <c r="CO218" s="181" t="e">
        <f t="shared" si="198"/>
        <v>#REF!</v>
      </c>
      <c r="CP218" s="107" t="e">
        <f>IF(OR(L218="",TYPE(L218)&lt;&gt;1),"",IF(OR(BJ218="",INDEX(#REF!,MATCH('一覧（改訂後・学校空調は非表示）'!N170,#REF!,0),MATCH(CP$4,#REF!,0))="",INDEX(#REF!,MATCH('一覧（改訂後・学校空調は非表示）'!N170,#REF!,0),MATCH(CP$4,#REF!,0))+$I218&gt;=BJ218),"",IF(OR(BI218="事後保全対応で更新",BI218="事後保全のみ更新せず"),"",INDEX(#REF!,MATCH('一覧（改訂後・学校空調は非表示）'!$N170,#REF!,0),MATCH('一覧（改訂後・学校空調は非表示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191"/>
        <v>#REF!</v>
      </c>
      <c r="CS218" s="75">
        <v>1</v>
      </c>
      <c r="CT218" s="181" t="e">
        <f t="shared" si="182"/>
        <v>#REF!</v>
      </c>
      <c r="CU218" s="107" t="e">
        <f>IF(OR(L218="",TYPE(L218)&lt;&gt;1),"",IF(OR(BJ218="",,INDEX(#REF!,MATCH('一覧（改訂後・学校空調は非表示）'!$N170,#REF!,0),MATCH('一覧（改訂後・学校空調は非表示）'!CU$4,#REF!,0))="",INDEX(#REF!,MATCH('一覧（改訂後・学校空調は非表示）'!$N170,#REF!,0),MATCH('一覧（改訂後・学校空調は非表示）'!CU$4,#REF!,0))+I218&gt;=BJ218),"",IF(OR(BI218="事後保全対応で更新",BI218="事後保全のみ更新せず"),"",INDEX(#REF!,MATCH('一覧（改訂後・学校空調は非表示）'!$N170,#REF!,0),MATCH('一覧（改訂後・学校空調は非表示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199"/>
        <v>#REF!</v>
      </c>
      <c r="CX218" s="75">
        <v>1</v>
      </c>
      <c r="CY218" s="182" t="e">
        <f t="shared" si="200"/>
        <v>#REF!</v>
      </c>
      <c r="CZ218" s="109" t="str">
        <f t="shared" si="192"/>
        <v/>
      </c>
      <c r="DA218" s="76" t="str">
        <f t="shared" si="194"/>
        <v/>
      </c>
      <c r="DB218" s="82">
        <v>1</v>
      </c>
      <c r="DC218" s="183" t="str">
        <f t="shared" si="193"/>
        <v/>
      </c>
      <c r="DD218" s="85" t="str">
        <f>IF($CZ218="","",INDEX(#REF!,MATCH($F218,#REF!,0),MATCH(CZ$4,#REF!,0)))</f>
        <v/>
      </c>
      <c r="DE218" s="184" t="str">
        <f t="shared" si="201"/>
        <v/>
      </c>
      <c r="DF218" s="77">
        <v>3</v>
      </c>
      <c r="DG218" s="185" t="str">
        <f t="shared" si="202"/>
        <v/>
      </c>
      <c r="DH218" s="78" t="str">
        <f t="shared" si="203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204"/>
        <v/>
      </c>
      <c r="DK218" s="75">
        <v>1</v>
      </c>
      <c r="DL218" s="181" t="str">
        <f t="shared" si="205"/>
        <v/>
      </c>
      <c r="DM218" s="78" t="str">
        <f t="shared" si="206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207"/>
        <v/>
      </c>
      <c r="DP218" s="75">
        <v>1</v>
      </c>
      <c r="DQ218" s="181" t="str">
        <f t="shared" si="208"/>
        <v/>
      </c>
      <c r="DR218" s="78" t="str">
        <f t="shared" si="209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210"/>
        <v/>
      </c>
      <c r="DU218" s="75">
        <v>1</v>
      </c>
      <c r="DV218" s="154" t="str">
        <f t="shared" si="211"/>
        <v/>
      </c>
      <c r="DW218" s="513" t="s">
        <v>438</v>
      </c>
      <c r="DX218" s="812"/>
      <c r="DY218" s="838"/>
      <c r="DZ218" s="838"/>
      <c r="EA218" s="838"/>
      <c r="EB218" s="855"/>
      <c r="EC218" s="791"/>
      <c r="ED218" s="792"/>
      <c r="EE218" s="792"/>
      <c r="EF218" s="792"/>
      <c r="EG218" s="803"/>
      <c r="EH218" s="791"/>
      <c r="EI218" s="792"/>
      <c r="EJ218" s="792"/>
      <c r="EK218" s="788"/>
      <c r="EL218" s="789"/>
      <c r="EM218" s="787"/>
      <c r="EN218" s="788"/>
      <c r="EO218" s="788"/>
      <c r="EP218" s="788"/>
      <c r="EQ218" s="789"/>
      <c r="ER218" s="787"/>
      <c r="ES218" s="788"/>
      <c r="ET218" s="788"/>
      <c r="EU218" s="792"/>
      <c r="EV218" s="790"/>
      <c r="EW218" s="791"/>
      <c r="EX218" s="788"/>
      <c r="EY218" s="788"/>
      <c r="EZ218" s="788"/>
      <c r="FA218" s="789"/>
      <c r="FB218" s="787"/>
      <c r="FC218" s="788"/>
      <c r="FD218" s="788"/>
      <c r="FE218" s="788"/>
      <c r="FF218" s="790"/>
      <c r="FG218" s="868"/>
      <c r="FH218" s="792"/>
      <c r="FI218" s="792"/>
      <c r="FJ218" s="788"/>
      <c r="FK218" s="915"/>
      <c r="FL218" s="210"/>
      <c r="FM218" s="688"/>
      <c r="FN218" s="688"/>
      <c r="FO218" s="688">
        <v>1</v>
      </c>
      <c r="FP218" s="43"/>
      <c r="FQ218" s="43"/>
    </row>
    <row r="219" spans="1:173" s="990" customFormat="1" ht="22.5" customHeight="1" outlineLevel="1">
      <c r="A219" s="1028">
        <v>212</v>
      </c>
      <c r="B219" s="938"/>
      <c r="C219" s="939"/>
      <c r="D219" s="664" t="s">
        <v>523</v>
      </c>
      <c r="E219" s="1002" t="s">
        <v>652</v>
      </c>
      <c r="F219" s="661" t="s">
        <v>358</v>
      </c>
      <c r="G219" s="675"/>
      <c r="H219" s="940"/>
      <c r="I219" s="665" t="s">
        <v>646</v>
      </c>
      <c r="J219" s="675"/>
      <c r="K219" s="665" t="s">
        <v>646</v>
      </c>
      <c r="L219" s="995" t="s">
        <v>646</v>
      </c>
      <c r="M219" s="694"/>
      <c r="N219" s="941"/>
      <c r="O219" s="942"/>
      <c r="P219" s="942"/>
      <c r="Q219" s="943"/>
      <c r="R219" s="944"/>
      <c r="S219" s="944"/>
      <c r="T219" s="945"/>
      <c r="U219" s="941"/>
      <c r="V219" s="941"/>
      <c r="W219" s="941"/>
      <c r="X219" s="941"/>
      <c r="Y219" s="941"/>
      <c r="Z219" s="946"/>
      <c r="AA219" s="947"/>
      <c r="AB219" s="947"/>
      <c r="AC219" s="948"/>
      <c r="AD219" s="948"/>
      <c r="AE219" s="949"/>
      <c r="AF219" s="948"/>
      <c r="AG219" s="948"/>
      <c r="AH219" s="948"/>
      <c r="AI219" s="950"/>
      <c r="AJ219" s="950"/>
      <c r="AK219" s="950"/>
      <c r="AL219" s="950"/>
      <c r="AM219" s="951"/>
      <c r="AN219" s="952"/>
      <c r="AO219" s="953"/>
      <c r="AP219" s="953"/>
      <c r="AQ219" s="953"/>
      <c r="AR219" s="953"/>
      <c r="AS219" s="953"/>
      <c r="AT219" s="953"/>
      <c r="AU219" s="953"/>
      <c r="AV219" s="953"/>
      <c r="AW219" s="953"/>
      <c r="AX219" s="953"/>
      <c r="AY219" s="941"/>
      <c r="AZ219" s="941"/>
      <c r="BA219" s="941"/>
      <c r="BB219" s="947"/>
      <c r="BC219" s="954"/>
      <c r="BD219" s="466"/>
      <c r="BE219" s="466"/>
      <c r="BF219" s="955"/>
      <c r="BG219" s="468"/>
      <c r="BH219" s="468"/>
      <c r="BI219" s="466"/>
      <c r="BJ219" s="956"/>
      <c r="BK219" s="661" t="s">
        <v>646</v>
      </c>
      <c r="BL219" s="661" t="s">
        <v>646</v>
      </c>
      <c r="BM219" s="956"/>
      <c r="BN219" s="956"/>
      <c r="BO219" s="661"/>
      <c r="BP219" s="661"/>
      <c r="BQ219" s="661"/>
      <c r="BR219" s="661"/>
      <c r="BS219" s="661"/>
      <c r="BT219" s="661"/>
      <c r="BU219" s="661"/>
      <c r="BV219" s="661"/>
      <c r="BW219" s="956"/>
      <c r="BX219" s="695"/>
      <c r="BY219" s="696"/>
      <c r="BZ219" s="957"/>
      <c r="CA219" s="958"/>
      <c r="CB219" s="959"/>
      <c r="CC219" s="960"/>
      <c r="CD219" s="961"/>
      <c r="CE219" s="962"/>
      <c r="CF219" s="963"/>
      <c r="CG219" s="964"/>
      <c r="CH219" s="965"/>
      <c r="CI219" s="964"/>
      <c r="CJ219" s="966"/>
      <c r="CK219" s="967"/>
      <c r="CL219" s="964"/>
      <c r="CM219" s="965"/>
      <c r="CN219" s="964"/>
      <c r="CO219" s="966"/>
      <c r="CP219" s="967"/>
      <c r="CQ219" s="964"/>
      <c r="CR219" s="965"/>
      <c r="CS219" s="964"/>
      <c r="CT219" s="966"/>
      <c r="CU219" s="967"/>
      <c r="CV219" s="964"/>
      <c r="CW219" s="965"/>
      <c r="CX219" s="964"/>
      <c r="CY219" s="968"/>
      <c r="CZ219" s="969"/>
      <c r="DA219" s="970"/>
      <c r="DB219" s="971"/>
      <c r="DC219" s="972"/>
      <c r="DD219" s="973"/>
      <c r="DE219" s="974"/>
      <c r="DF219" s="975"/>
      <c r="DG219" s="976"/>
      <c r="DH219" s="967"/>
      <c r="DI219" s="964"/>
      <c r="DJ219" s="965"/>
      <c r="DK219" s="964"/>
      <c r="DL219" s="966"/>
      <c r="DM219" s="967"/>
      <c r="DN219" s="964"/>
      <c r="DO219" s="965"/>
      <c r="DP219" s="964"/>
      <c r="DQ219" s="966"/>
      <c r="DR219" s="967"/>
      <c r="DS219" s="964"/>
      <c r="DT219" s="965"/>
      <c r="DU219" s="964"/>
      <c r="DV219" s="977"/>
      <c r="DW219" s="978"/>
      <c r="DX219" s="979"/>
      <c r="DY219" s="838"/>
      <c r="DZ219" s="838"/>
      <c r="EA219" s="838"/>
      <c r="EB219" s="980"/>
      <c r="EC219" s="896"/>
      <c r="ED219" s="806"/>
      <c r="EE219" s="806"/>
      <c r="EF219" s="770" t="s">
        <v>627</v>
      </c>
      <c r="EG219" s="800" t="s">
        <v>627</v>
      </c>
      <c r="EH219" s="769" t="s">
        <v>627</v>
      </c>
      <c r="EI219" s="770" t="s">
        <v>627</v>
      </c>
      <c r="EJ219" s="770" t="s">
        <v>627</v>
      </c>
      <c r="EK219" s="779"/>
      <c r="EL219" s="771"/>
      <c r="EM219" s="765"/>
      <c r="EN219" s="779"/>
      <c r="EO219" s="779"/>
      <c r="EP219" s="835"/>
      <c r="EQ219" s="804"/>
      <c r="ER219" s="890"/>
      <c r="ES219" s="835"/>
      <c r="ET219" s="835"/>
      <c r="EU219" s="835"/>
      <c r="EV219" s="804"/>
      <c r="EW219" s="890"/>
      <c r="EX219" s="806"/>
      <c r="EY219" s="806"/>
      <c r="EZ219" s="835"/>
      <c r="FA219" s="892"/>
      <c r="FB219" s="876" t="s">
        <v>626</v>
      </c>
      <c r="FC219" s="757" t="s">
        <v>626</v>
      </c>
      <c r="FD219" s="757" t="s">
        <v>626</v>
      </c>
      <c r="FE219" s="838"/>
      <c r="FF219" s="933"/>
      <c r="FG219" s="934"/>
      <c r="FH219" s="838"/>
      <c r="FI219" s="838"/>
      <c r="FJ219" s="835"/>
      <c r="FK219" s="920"/>
      <c r="FL219" s="981"/>
      <c r="FM219" s="667"/>
      <c r="FN219" s="667"/>
      <c r="FO219" s="667"/>
      <c r="FP219" s="982"/>
      <c r="FQ219" s="982"/>
    </row>
    <row r="220" spans="1:173" s="13" customFormat="1" ht="22.5" customHeight="1">
      <c r="A220" s="1028">
        <v>213</v>
      </c>
      <c r="B220" s="166"/>
      <c r="C220" s="494"/>
      <c r="D220" s="660" t="s">
        <v>374</v>
      </c>
      <c r="E220" s="991" t="s">
        <v>597</v>
      </c>
      <c r="F220" s="663" t="s">
        <v>358</v>
      </c>
      <c r="G220" s="167"/>
      <c r="H220" s="165"/>
      <c r="I220" s="662">
        <v>2006</v>
      </c>
      <c r="J220" s="167" t="str">
        <f t="shared" si="195"/>
        <v>平18</v>
      </c>
      <c r="K220" s="665">
        <f t="shared" si="185"/>
        <v>14</v>
      </c>
      <c r="L220" s="998">
        <v>4023</v>
      </c>
      <c r="M220" s="693" t="s">
        <v>68</v>
      </c>
      <c r="N220" s="68"/>
      <c r="O220" s="168"/>
      <c r="P220" s="168"/>
      <c r="Q220" s="169"/>
      <c r="R220" s="461" t="e">
        <f t="shared" si="212"/>
        <v>#DIV/0!</v>
      </c>
      <c r="S220" s="461" t="e">
        <f t="shared" si="213"/>
        <v>#DIV/0!</v>
      </c>
      <c r="T220" s="462" t="e">
        <f t="shared" si="214"/>
        <v>#DIV/0!</v>
      </c>
      <c r="U220" s="68"/>
      <c r="V220" s="68"/>
      <c r="W220" s="68"/>
      <c r="X220" s="68"/>
      <c r="Y220" s="68"/>
      <c r="Z220" s="79" t="str">
        <f t="shared" si="215"/>
        <v>2: 3,000㎡以上</v>
      </c>
      <c r="AA220" s="69"/>
      <c r="AB220" s="69" t="str">
        <f t="shared" si="216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217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ref="AY220:AY225" si="219">IF(AND(TYPE(B$4)=1,B$4&lt;&gt;"",TYPE(I220)=1,I220&lt;&gt;""),B$4-I220,"")</f>
        <v>9</v>
      </c>
      <c r="AZ220" s="68"/>
      <c r="BA220" s="68">
        <f t="shared" si="218"/>
        <v>9</v>
      </c>
      <c r="BB220" s="69" t="e">
        <f>#REF!/10</f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ref="BJ220:BJ225" si="220">IF(OR(B$4="",AN220=""),"",AN220+B$4)</f>
        <v/>
      </c>
      <c r="BK220" s="663" t="s">
        <v>68</v>
      </c>
      <c r="BL220" s="663">
        <v>2</v>
      </c>
      <c r="BM220" s="441" t="s">
        <v>1</v>
      </c>
      <c r="BN220" s="441"/>
      <c r="BO220" s="663"/>
      <c r="BP220" s="663"/>
      <c r="BQ220" s="663"/>
      <c r="BR220" s="663"/>
      <c r="BS220" s="663"/>
      <c r="BT220" s="663"/>
      <c r="BU220" s="663"/>
      <c r="BV220" s="663"/>
      <c r="BW220" s="441" t="s">
        <v>0</v>
      </c>
      <c r="BX220" s="695"/>
      <c r="BY220" s="696"/>
      <c r="BZ220" s="499"/>
      <c r="CA220" s="192">
        <v>1</v>
      </c>
      <c r="CB220" s="177" t="str">
        <f>IF($F220="","",IFERROR(INDEX(#REF!,MATCH('一覧（改訂後・学校空調は非表示）'!$F173,#REF!,0),MATCH($CA$4,#REF!,0)),""))</f>
        <v/>
      </c>
      <c r="CC220" s="178" t="str">
        <f t="shared" si="181"/>
        <v/>
      </c>
      <c r="CD220" s="176" t="str">
        <f t="shared" si="188"/>
        <v/>
      </c>
      <c r="CE220" s="179"/>
      <c r="CF220" s="106" t="str">
        <f t="shared" si="189"/>
        <v/>
      </c>
      <c r="CG220" s="75" t="str">
        <f>IF(OR($CF220="",$F220=""),"",INDEX(#REF!,MATCH($F220,#REF!,0),MATCH(CF$4,#REF!,0)))</f>
        <v/>
      </c>
      <c r="CH220" s="180" t="str">
        <f t="shared" si="190"/>
        <v/>
      </c>
      <c r="CI220" s="75">
        <v>1</v>
      </c>
      <c r="CJ220" s="181" t="str">
        <f t="shared" si="196"/>
        <v/>
      </c>
      <c r="CK220" s="107" t="e">
        <f>IF(OR(L220="",TYPE(L220)&lt;&gt;1),"",IF(OR(BJ220="",INDEX(#REF!,MATCH('一覧（改訂後・学校空調は非表示）'!$N173,#REF!,0),MATCH('一覧（改訂後・学校空調は非表示）'!CK$4,#REF!,0))="",INDEX(#REF!,MATCH('一覧（改訂後・学校空調は非表示）'!$N173,#REF!,0),MATCH('一覧（改訂後・学校空調は非表示）'!CK$4,#REF!,0))+$I220&gt;=BJ220),"",IF(OR(BI220="事後保全対応で更新",BI220="事後保全のみ更新せず"),"",INDEX(#REF!,MATCH('一覧（改訂後・学校空調は非表示）'!$N173,#REF!,0),MATCH('一覧（改訂後・学校空調は非表示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197"/>
        <v>#REF!</v>
      </c>
      <c r="CN220" s="75">
        <v>1</v>
      </c>
      <c r="CO220" s="181" t="e">
        <f t="shared" si="198"/>
        <v>#REF!</v>
      </c>
      <c r="CP220" s="107" t="e">
        <f>IF(OR(L220="",TYPE(L220)&lt;&gt;1),"",IF(OR(BJ220="",INDEX(#REF!,MATCH('一覧（改訂後・学校空調は非表示）'!N173,#REF!,0),MATCH(CP$4,#REF!,0))="",INDEX(#REF!,MATCH('一覧（改訂後・学校空調は非表示）'!N173,#REF!,0),MATCH(CP$4,#REF!,0))+$I220&gt;=BJ220),"",IF(OR(BI220="事後保全対応で更新",BI220="事後保全のみ更新せず"),"",INDEX(#REF!,MATCH('一覧（改訂後・学校空調は非表示）'!$N173,#REF!,0),MATCH('一覧（改訂後・学校空調は非表示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191"/>
        <v>#REF!</v>
      </c>
      <c r="CS220" s="75">
        <v>1</v>
      </c>
      <c r="CT220" s="181" t="e">
        <f t="shared" si="182"/>
        <v>#REF!</v>
      </c>
      <c r="CU220" s="107" t="e">
        <f>IF(OR(L220="",TYPE(L220)&lt;&gt;1),"",IF(OR(BJ220="",,INDEX(#REF!,MATCH('一覧（改訂後・学校空調は非表示）'!$N173,#REF!,0),MATCH('一覧（改訂後・学校空調は非表示）'!CU$4,#REF!,0))="",INDEX(#REF!,MATCH('一覧（改訂後・学校空調は非表示）'!$N173,#REF!,0),MATCH('一覧（改訂後・学校空調は非表示）'!CU$4,#REF!,0))+I220&gt;=BJ220),"",IF(OR(BI220="事後保全対応で更新",BI220="事後保全のみ更新せず"),"",INDEX(#REF!,MATCH('一覧（改訂後・学校空調は非表示）'!$N173,#REF!,0),MATCH('一覧（改訂後・学校空調は非表示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199"/>
        <v>#REF!</v>
      </c>
      <c r="CX220" s="75">
        <v>1</v>
      </c>
      <c r="CY220" s="182" t="e">
        <f t="shared" si="200"/>
        <v>#REF!</v>
      </c>
      <c r="CZ220" s="109" t="str">
        <f t="shared" si="192"/>
        <v/>
      </c>
      <c r="DA220" s="76" t="str">
        <f t="shared" si="194"/>
        <v/>
      </c>
      <c r="DB220" s="82">
        <v>1</v>
      </c>
      <c r="DC220" s="183" t="str">
        <f t="shared" si="193"/>
        <v/>
      </c>
      <c r="DD220" s="85" t="str">
        <f>IF($CZ220="","",INDEX(#REF!,MATCH($F220,#REF!,0),MATCH(CZ$4,#REF!,0)))</f>
        <v/>
      </c>
      <c r="DE220" s="184" t="str">
        <f t="shared" si="201"/>
        <v/>
      </c>
      <c r="DF220" s="77">
        <v>3</v>
      </c>
      <c r="DG220" s="185" t="str">
        <f t="shared" si="202"/>
        <v/>
      </c>
      <c r="DH220" s="78" t="str">
        <f t="shared" si="203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204"/>
        <v/>
      </c>
      <c r="DK220" s="75">
        <v>1</v>
      </c>
      <c r="DL220" s="181" t="str">
        <f t="shared" si="205"/>
        <v/>
      </c>
      <c r="DM220" s="78" t="str">
        <f t="shared" si="206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207"/>
        <v/>
      </c>
      <c r="DP220" s="75">
        <v>1</v>
      </c>
      <c r="DQ220" s="181" t="str">
        <f t="shared" si="208"/>
        <v/>
      </c>
      <c r="DR220" s="78" t="str">
        <f t="shared" si="209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210"/>
        <v/>
      </c>
      <c r="DU220" s="75">
        <v>1</v>
      </c>
      <c r="DV220" s="154" t="str">
        <f t="shared" si="211"/>
        <v/>
      </c>
      <c r="DW220" s="937" t="s">
        <v>55</v>
      </c>
      <c r="DX220" s="812"/>
      <c r="DY220" s="838"/>
      <c r="DZ220" s="838"/>
      <c r="EA220" s="838"/>
      <c r="EB220" s="855"/>
      <c r="EC220" s="802"/>
      <c r="ED220" s="792"/>
      <c r="EE220" s="792"/>
      <c r="EF220" s="792"/>
      <c r="EG220" s="790"/>
      <c r="EH220" s="791"/>
      <c r="EI220" s="792"/>
      <c r="EJ220" s="758" t="s">
        <v>626</v>
      </c>
      <c r="EK220" s="758" t="s">
        <v>626</v>
      </c>
      <c r="EL220" s="780" t="s">
        <v>626</v>
      </c>
      <c r="EM220" s="787"/>
      <c r="EN220" s="788"/>
      <c r="EO220" s="788"/>
      <c r="EP220" s="788"/>
      <c r="EQ220" s="789"/>
      <c r="ER220" s="787"/>
      <c r="ES220" s="788"/>
      <c r="ET220" s="788"/>
      <c r="EU220" s="788"/>
      <c r="EV220" s="789"/>
      <c r="EW220" s="787"/>
      <c r="EX220" s="788"/>
      <c r="EY220" s="788"/>
      <c r="EZ220" s="788"/>
      <c r="FA220" s="789"/>
      <c r="FB220" s="787"/>
      <c r="FC220" s="767" t="s">
        <v>623</v>
      </c>
      <c r="FD220" s="767" t="s">
        <v>623</v>
      </c>
      <c r="FE220" s="767" t="s">
        <v>623</v>
      </c>
      <c r="FF220" s="830" t="s">
        <v>623</v>
      </c>
      <c r="FG220" s="867"/>
      <c r="FH220" s="792"/>
      <c r="FI220" s="792"/>
      <c r="FJ220" s="788"/>
      <c r="FK220" s="915"/>
      <c r="FL220" s="210"/>
      <c r="FM220" s="688">
        <v>1</v>
      </c>
      <c r="FN220" s="688">
        <v>1</v>
      </c>
      <c r="FO220" s="688">
        <v>1</v>
      </c>
      <c r="FP220" s="43"/>
      <c r="FQ220" s="43"/>
    </row>
    <row r="221" spans="1:173" s="13" customFormat="1" ht="22.5" customHeight="1">
      <c r="A221" s="1028">
        <v>214</v>
      </c>
      <c r="B221" s="166"/>
      <c r="C221" s="494"/>
      <c r="D221" s="660" t="s">
        <v>374</v>
      </c>
      <c r="E221" s="991" t="s">
        <v>288</v>
      </c>
      <c r="F221" s="663" t="s">
        <v>358</v>
      </c>
      <c r="G221" s="167"/>
      <c r="H221" s="165"/>
      <c r="I221" s="662">
        <v>2006</v>
      </c>
      <c r="J221" s="167" t="str">
        <f t="shared" si="195"/>
        <v>平18</v>
      </c>
      <c r="K221" s="665">
        <f t="shared" si="185"/>
        <v>14</v>
      </c>
      <c r="L221" s="998">
        <v>1138</v>
      </c>
      <c r="M221" s="693" t="s">
        <v>68</v>
      </c>
      <c r="N221" s="68"/>
      <c r="O221" s="168"/>
      <c r="P221" s="168"/>
      <c r="Q221" s="169"/>
      <c r="R221" s="461" t="e">
        <f t="shared" si="212"/>
        <v>#DIV/0!</v>
      </c>
      <c r="S221" s="461" t="e">
        <f t="shared" si="213"/>
        <v>#DIV/0!</v>
      </c>
      <c r="T221" s="462" t="e">
        <f t="shared" si="214"/>
        <v>#DIV/0!</v>
      </c>
      <c r="U221" s="68"/>
      <c r="V221" s="68"/>
      <c r="W221" s="68"/>
      <c r="X221" s="68"/>
      <c r="Y221" s="68"/>
      <c r="Z221" s="79" t="str">
        <f t="shared" si="215"/>
        <v>3: 1,000㎡以上</v>
      </c>
      <c r="AA221" s="69"/>
      <c r="AB221" s="69" t="str">
        <f t="shared" si="216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217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219"/>
        <v>9</v>
      </c>
      <c r="AZ221" s="68"/>
      <c r="BA221" s="68">
        <f t="shared" si="218"/>
        <v>9</v>
      </c>
      <c r="BB221" s="69" t="e">
        <f>#REF!/10</f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220"/>
        <v/>
      </c>
      <c r="BK221" s="663" t="s">
        <v>68</v>
      </c>
      <c r="BL221" s="663">
        <v>2</v>
      </c>
      <c r="BM221" s="441" t="s">
        <v>2</v>
      </c>
      <c r="BN221" s="441"/>
      <c r="BO221" s="663"/>
      <c r="BP221" s="663"/>
      <c r="BQ221" s="663"/>
      <c r="BR221" s="663"/>
      <c r="BS221" s="663"/>
      <c r="BT221" s="663"/>
      <c r="BU221" s="663"/>
      <c r="BV221" s="663"/>
      <c r="BW221" s="441" t="s">
        <v>1</v>
      </c>
      <c r="BX221" s="695"/>
      <c r="BY221" s="696"/>
      <c r="BZ221" s="499"/>
      <c r="CA221" s="192">
        <v>1</v>
      </c>
      <c r="CB221" s="177" t="str">
        <f>IF($F221="","",IFERROR(INDEX(#REF!,MATCH('一覧（改訂後・学校空調は非表示）'!$F172,#REF!,0),MATCH($CA$4,#REF!,0)),""))</f>
        <v/>
      </c>
      <c r="CC221" s="178" t="str">
        <f t="shared" si="181"/>
        <v/>
      </c>
      <c r="CD221" s="176" t="str">
        <f t="shared" si="188"/>
        <v/>
      </c>
      <c r="CE221" s="179"/>
      <c r="CF221" s="106" t="str">
        <f t="shared" si="189"/>
        <v/>
      </c>
      <c r="CG221" s="75" t="str">
        <f>IF(OR($CF221="",$F221=""),"",INDEX(#REF!,MATCH($F221,#REF!,0),MATCH(CF$4,#REF!,0)))</f>
        <v/>
      </c>
      <c r="CH221" s="180" t="str">
        <f t="shared" si="190"/>
        <v/>
      </c>
      <c r="CI221" s="75">
        <v>1</v>
      </c>
      <c r="CJ221" s="181" t="str">
        <f t="shared" si="196"/>
        <v/>
      </c>
      <c r="CK221" s="107" t="e">
        <f>IF(OR(L221="",TYPE(L221)&lt;&gt;1),"",IF(OR(BJ221="",INDEX(#REF!,MATCH('一覧（改訂後・学校空調は非表示）'!$N172,#REF!,0),MATCH('一覧（改訂後・学校空調は非表示）'!CK$4,#REF!,0))="",INDEX(#REF!,MATCH('一覧（改訂後・学校空調は非表示）'!$N172,#REF!,0),MATCH('一覧（改訂後・学校空調は非表示）'!CK$4,#REF!,0))+$I221&gt;=BJ221),"",IF(OR(BI221="事後保全対応で更新",BI221="事後保全のみ更新せず"),"",INDEX(#REF!,MATCH('一覧（改訂後・学校空調は非表示）'!$N172,#REF!,0),MATCH('一覧（改訂後・学校空調は非表示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197"/>
        <v>#REF!</v>
      </c>
      <c r="CN221" s="75">
        <v>1</v>
      </c>
      <c r="CO221" s="181" t="e">
        <f t="shared" si="198"/>
        <v>#REF!</v>
      </c>
      <c r="CP221" s="107" t="e">
        <f>IF(OR(L221="",TYPE(L221)&lt;&gt;1),"",IF(OR(BJ221="",INDEX(#REF!,MATCH('一覧（改訂後・学校空調は非表示）'!N172,#REF!,0),MATCH(CP$4,#REF!,0))="",INDEX(#REF!,MATCH('一覧（改訂後・学校空調は非表示）'!N172,#REF!,0),MATCH(CP$4,#REF!,0))+$I221&gt;=BJ221),"",IF(OR(BI221="事後保全対応で更新",BI221="事後保全のみ更新せず"),"",INDEX(#REF!,MATCH('一覧（改訂後・学校空調は非表示）'!$N172,#REF!,0),MATCH('一覧（改訂後・学校空調は非表示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191"/>
        <v>#REF!</v>
      </c>
      <c r="CS221" s="75">
        <v>1</v>
      </c>
      <c r="CT221" s="181" t="e">
        <f t="shared" si="182"/>
        <v>#REF!</v>
      </c>
      <c r="CU221" s="107" t="e">
        <f>IF(OR(L221="",TYPE(L221)&lt;&gt;1),"",IF(OR(BJ221="",,INDEX(#REF!,MATCH('一覧（改訂後・学校空調は非表示）'!$N172,#REF!,0),MATCH('一覧（改訂後・学校空調は非表示）'!CU$4,#REF!,0))="",INDEX(#REF!,MATCH('一覧（改訂後・学校空調は非表示）'!$N172,#REF!,0),MATCH('一覧（改訂後・学校空調は非表示）'!CU$4,#REF!,0))+I221&gt;=BJ221),"",IF(OR(BI221="事後保全対応で更新",BI221="事後保全のみ更新せず"),"",INDEX(#REF!,MATCH('一覧（改訂後・学校空調は非表示）'!$N172,#REF!,0),MATCH('一覧（改訂後・学校空調は非表示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199"/>
        <v>#REF!</v>
      </c>
      <c r="CX221" s="75">
        <v>1</v>
      </c>
      <c r="CY221" s="182" t="e">
        <f t="shared" si="200"/>
        <v>#REF!</v>
      </c>
      <c r="CZ221" s="109" t="str">
        <f t="shared" si="192"/>
        <v/>
      </c>
      <c r="DA221" s="76" t="str">
        <f t="shared" si="194"/>
        <v/>
      </c>
      <c r="DB221" s="82">
        <v>1</v>
      </c>
      <c r="DC221" s="183" t="str">
        <f t="shared" si="193"/>
        <v/>
      </c>
      <c r="DD221" s="85" t="str">
        <f>IF($CZ221="","",INDEX(#REF!,MATCH($F221,#REF!,0),MATCH(CZ$4,#REF!,0)))</f>
        <v/>
      </c>
      <c r="DE221" s="184" t="str">
        <f t="shared" si="201"/>
        <v/>
      </c>
      <c r="DF221" s="77">
        <v>3</v>
      </c>
      <c r="DG221" s="185" t="str">
        <f t="shared" si="202"/>
        <v/>
      </c>
      <c r="DH221" s="78" t="str">
        <f t="shared" si="203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204"/>
        <v/>
      </c>
      <c r="DK221" s="75">
        <v>1</v>
      </c>
      <c r="DL221" s="181" t="str">
        <f t="shared" si="205"/>
        <v/>
      </c>
      <c r="DM221" s="78" t="str">
        <f t="shared" si="206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207"/>
        <v/>
      </c>
      <c r="DP221" s="75">
        <v>1</v>
      </c>
      <c r="DQ221" s="181" t="str">
        <f t="shared" si="208"/>
        <v/>
      </c>
      <c r="DR221" s="78" t="str">
        <f t="shared" si="209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210"/>
        <v/>
      </c>
      <c r="DU221" s="75">
        <v>1</v>
      </c>
      <c r="DV221" s="154" t="str">
        <f t="shared" si="211"/>
        <v/>
      </c>
      <c r="DW221" s="937"/>
      <c r="DX221" s="812"/>
      <c r="DY221" s="808"/>
      <c r="DZ221" s="808"/>
      <c r="EA221" s="816"/>
      <c r="EB221" s="855"/>
      <c r="EC221" s="791"/>
      <c r="ED221" s="792"/>
      <c r="EE221" s="792"/>
      <c r="EF221" s="792"/>
      <c r="EG221" s="790"/>
      <c r="EH221" s="791"/>
      <c r="EI221" s="792"/>
      <c r="EJ221" s="758" t="s">
        <v>626</v>
      </c>
      <c r="EK221" s="758" t="s">
        <v>626</v>
      </c>
      <c r="EL221" s="789"/>
      <c r="EM221" s="787"/>
      <c r="EN221" s="788"/>
      <c r="EO221" s="788"/>
      <c r="EP221" s="788"/>
      <c r="EQ221" s="789"/>
      <c r="ER221" s="787"/>
      <c r="ES221" s="788"/>
      <c r="ET221" s="788"/>
      <c r="EU221" s="788"/>
      <c r="EV221" s="789"/>
      <c r="EW221" s="787"/>
      <c r="EX221" s="788"/>
      <c r="EY221" s="788"/>
      <c r="EZ221" s="788"/>
      <c r="FA221" s="789"/>
      <c r="FB221" s="787"/>
      <c r="FC221" s="767" t="s">
        <v>623</v>
      </c>
      <c r="FD221" s="767" t="s">
        <v>623</v>
      </c>
      <c r="FE221" s="767" t="s">
        <v>623</v>
      </c>
      <c r="FF221" s="830" t="s">
        <v>623</v>
      </c>
      <c r="FG221" s="868"/>
      <c r="FH221" s="792"/>
      <c r="FI221" s="788"/>
      <c r="FJ221" s="788"/>
      <c r="FK221" s="915"/>
      <c r="FL221" s="210"/>
      <c r="FM221" s="688"/>
      <c r="FN221" s="688"/>
      <c r="FO221" s="688">
        <v>1</v>
      </c>
      <c r="FP221" s="43"/>
      <c r="FQ221" s="43"/>
    </row>
    <row r="222" spans="1:173" s="13" customFormat="1" ht="22.5" customHeight="1">
      <c r="A222" s="1028">
        <v>215</v>
      </c>
      <c r="B222" s="166"/>
      <c r="C222" s="494"/>
      <c r="D222" s="660" t="s">
        <v>374</v>
      </c>
      <c r="E222" s="991" t="s">
        <v>289</v>
      </c>
      <c r="F222" s="663" t="s">
        <v>358</v>
      </c>
      <c r="G222" s="167"/>
      <c r="H222" s="165"/>
      <c r="I222" s="665">
        <v>1991</v>
      </c>
      <c r="J222" s="167" t="str">
        <f t="shared" si="195"/>
        <v>平3</v>
      </c>
      <c r="K222" s="665">
        <f t="shared" si="185"/>
        <v>29</v>
      </c>
      <c r="L222" s="998">
        <v>87</v>
      </c>
      <c r="M222" s="693" t="s">
        <v>91</v>
      </c>
      <c r="N222" s="68"/>
      <c r="O222" s="168"/>
      <c r="P222" s="168"/>
      <c r="Q222" s="169"/>
      <c r="R222" s="461" t="e">
        <f t="shared" si="212"/>
        <v>#DIV/0!</v>
      </c>
      <c r="S222" s="461" t="e">
        <f t="shared" si="213"/>
        <v>#DIV/0!</v>
      </c>
      <c r="T222" s="462" t="e">
        <f t="shared" si="214"/>
        <v>#DIV/0!</v>
      </c>
      <c r="U222" s="68"/>
      <c r="V222" s="68"/>
      <c r="W222" s="68"/>
      <c r="X222" s="68"/>
      <c r="Y222" s="68"/>
      <c r="Z222" s="79" t="str">
        <f t="shared" si="215"/>
        <v>7: 100㎡未満</v>
      </c>
      <c r="AA222" s="69"/>
      <c r="AB222" s="69" t="str">
        <f t="shared" si="216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217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219"/>
        <v>24</v>
      </c>
      <c r="AZ222" s="68"/>
      <c r="BA222" s="68">
        <f t="shared" si="218"/>
        <v>24</v>
      </c>
      <c r="BB222" s="69" t="e">
        <f>#REF!/10</f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220"/>
        <v/>
      </c>
      <c r="BK222" s="663" t="s">
        <v>91</v>
      </c>
      <c r="BL222" s="663">
        <v>1</v>
      </c>
      <c r="BM222" s="441" t="s">
        <v>0</v>
      </c>
      <c r="BN222" s="441"/>
      <c r="BO222" s="663"/>
      <c r="BP222" s="663"/>
      <c r="BQ222" s="663"/>
      <c r="BR222" s="663"/>
      <c r="BS222" s="663"/>
      <c r="BT222" s="663"/>
      <c r="BU222" s="663"/>
      <c r="BV222" s="663"/>
      <c r="BW222" s="441" t="s">
        <v>1</v>
      </c>
      <c r="BX222" s="695"/>
      <c r="BY222" s="696"/>
      <c r="BZ222" s="499"/>
      <c r="CA222" s="192">
        <v>1</v>
      </c>
      <c r="CB222" s="177" t="str">
        <f>IF($F222="","",IFERROR(INDEX(#REF!,MATCH('一覧（改訂後・学校空調は非表示）'!$F174,#REF!,0),MATCH($CA$4,#REF!,0)),""))</f>
        <v/>
      </c>
      <c r="CC222" s="178" t="str">
        <f t="shared" si="181"/>
        <v/>
      </c>
      <c r="CD222" s="176" t="str">
        <f t="shared" si="188"/>
        <v/>
      </c>
      <c r="CE222" s="179"/>
      <c r="CF222" s="106" t="str">
        <f t="shared" si="189"/>
        <v/>
      </c>
      <c r="CG222" s="75" t="str">
        <f>IF(OR($CF222="",$F222=""),"",INDEX(#REF!,MATCH($F222,#REF!,0),MATCH(CF$4,#REF!,0)))</f>
        <v/>
      </c>
      <c r="CH222" s="180" t="str">
        <f t="shared" si="190"/>
        <v/>
      </c>
      <c r="CI222" s="75">
        <v>1</v>
      </c>
      <c r="CJ222" s="181" t="str">
        <f t="shared" si="196"/>
        <v/>
      </c>
      <c r="CK222" s="107" t="e">
        <f>IF(OR(L222="",TYPE(L222)&lt;&gt;1),"",IF(OR(BJ222="",INDEX(#REF!,MATCH('一覧（改訂後・学校空調は非表示）'!$N174,#REF!,0),MATCH('一覧（改訂後・学校空調は非表示）'!CK$4,#REF!,0))="",INDEX(#REF!,MATCH('一覧（改訂後・学校空調は非表示）'!$N174,#REF!,0),MATCH('一覧（改訂後・学校空調は非表示）'!CK$4,#REF!,0))+$I222&gt;=BJ222),"",IF(OR(BI222="事後保全対応で更新",BI222="事後保全のみ更新せず"),"",INDEX(#REF!,MATCH('一覧（改訂後・学校空調は非表示）'!$N174,#REF!,0),MATCH('一覧（改訂後・学校空調は非表示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197"/>
        <v>#REF!</v>
      </c>
      <c r="CN222" s="75">
        <v>1</v>
      </c>
      <c r="CO222" s="181" t="e">
        <f t="shared" si="198"/>
        <v>#REF!</v>
      </c>
      <c r="CP222" s="107" t="e">
        <f>IF(OR(L222="",TYPE(L222)&lt;&gt;1),"",IF(OR(BJ222="",INDEX(#REF!,MATCH('一覧（改訂後・学校空調は非表示）'!N174,#REF!,0),MATCH(CP$4,#REF!,0))="",INDEX(#REF!,MATCH('一覧（改訂後・学校空調は非表示）'!N174,#REF!,0),MATCH(CP$4,#REF!,0))+$I222&gt;=BJ222),"",IF(OR(BI222="事後保全対応で更新",BI222="事後保全のみ更新せず"),"",INDEX(#REF!,MATCH('一覧（改訂後・学校空調は非表示）'!$N174,#REF!,0),MATCH('一覧（改訂後・学校空調は非表示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191"/>
        <v>#REF!</v>
      </c>
      <c r="CS222" s="75">
        <v>1</v>
      </c>
      <c r="CT222" s="181" t="e">
        <f t="shared" si="182"/>
        <v>#REF!</v>
      </c>
      <c r="CU222" s="107" t="e">
        <f>IF(OR(L222="",TYPE(L222)&lt;&gt;1),"",IF(OR(BJ222="",,INDEX(#REF!,MATCH('一覧（改訂後・学校空調は非表示）'!$N174,#REF!,0),MATCH('一覧（改訂後・学校空調は非表示）'!CU$4,#REF!,0))="",INDEX(#REF!,MATCH('一覧（改訂後・学校空調は非表示）'!$N174,#REF!,0),MATCH('一覧（改訂後・学校空調は非表示）'!CU$4,#REF!,0))+I222&gt;=BJ222),"",IF(OR(BI222="事後保全対応で更新",BI222="事後保全のみ更新せず"),"",INDEX(#REF!,MATCH('一覧（改訂後・学校空調は非表示）'!$N174,#REF!,0),MATCH('一覧（改訂後・学校空調は非表示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199"/>
        <v>#REF!</v>
      </c>
      <c r="CX222" s="75">
        <v>1</v>
      </c>
      <c r="CY222" s="182" t="e">
        <f t="shared" si="200"/>
        <v>#REF!</v>
      </c>
      <c r="CZ222" s="109" t="str">
        <f t="shared" si="192"/>
        <v/>
      </c>
      <c r="DA222" s="76" t="str">
        <f t="shared" si="194"/>
        <v/>
      </c>
      <c r="DB222" s="82">
        <v>1</v>
      </c>
      <c r="DC222" s="183" t="str">
        <f t="shared" si="193"/>
        <v/>
      </c>
      <c r="DD222" s="85" t="str">
        <f>IF($CZ222="","",INDEX(#REF!,MATCH($F222,#REF!,0),MATCH(CZ$4,#REF!,0)))</f>
        <v/>
      </c>
      <c r="DE222" s="184" t="str">
        <f t="shared" si="201"/>
        <v/>
      </c>
      <c r="DF222" s="77">
        <v>3</v>
      </c>
      <c r="DG222" s="185" t="str">
        <f t="shared" si="202"/>
        <v/>
      </c>
      <c r="DH222" s="78" t="str">
        <f t="shared" si="203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204"/>
        <v/>
      </c>
      <c r="DK222" s="75">
        <v>1</v>
      </c>
      <c r="DL222" s="181" t="str">
        <f t="shared" si="205"/>
        <v/>
      </c>
      <c r="DM222" s="78" t="str">
        <f t="shared" si="206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207"/>
        <v/>
      </c>
      <c r="DP222" s="75">
        <v>1</v>
      </c>
      <c r="DQ222" s="181" t="str">
        <f t="shared" si="208"/>
        <v/>
      </c>
      <c r="DR222" s="78" t="str">
        <f t="shared" si="209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210"/>
        <v/>
      </c>
      <c r="DU222" s="75">
        <v>1</v>
      </c>
      <c r="DV222" s="154" t="str">
        <f t="shared" si="211"/>
        <v/>
      </c>
      <c r="DW222" s="937"/>
      <c r="DX222" s="812"/>
      <c r="DY222" s="808"/>
      <c r="DZ222" s="808"/>
      <c r="EA222" s="792"/>
      <c r="EB222" s="855"/>
      <c r="EC222" s="791"/>
      <c r="ED222" s="792"/>
      <c r="EE222" s="792"/>
      <c r="EF222" s="792"/>
      <c r="EG222" s="790"/>
      <c r="EH222" s="791"/>
      <c r="EI222" s="792"/>
      <c r="EJ222" s="792"/>
      <c r="EK222" s="788"/>
      <c r="EL222" s="789"/>
      <c r="EM222" s="787"/>
      <c r="EN222" s="788"/>
      <c r="EO222" s="788"/>
      <c r="EP222" s="788"/>
      <c r="EQ222" s="789"/>
      <c r="ER222" s="787"/>
      <c r="ES222" s="788"/>
      <c r="ET222" s="792"/>
      <c r="EU222" s="792"/>
      <c r="EV222" s="789"/>
      <c r="EW222" s="787"/>
      <c r="EX222" s="788"/>
      <c r="EY222" s="788"/>
      <c r="EZ222" s="788"/>
      <c r="FA222" s="789"/>
      <c r="FB222" s="787"/>
      <c r="FC222" s="788"/>
      <c r="FD222" s="788"/>
      <c r="FE222" s="788"/>
      <c r="FF222" s="789"/>
      <c r="FG222" s="867"/>
      <c r="FH222" s="792"/>
      <c r="FI222" s="788"/>
      <c r="FJ222" s="788"/>
      <c r="FK222" s="915"/>
      <c r="FL222" s="210"/>
      <c r="FM222" s="688"/>
      <c r="FN222" s="688"/>
      <c r="FO222" s="688">
        <v>1</v>
      </c>
      <c r="FP222" s="43"/>
      <c r="FQ222" s="43"/>
    </row>
    <row r="223" spans="1:173" s="13" customFormat="1" ht="22.5" customHeight="1">
      <c r="A223" s="1028">
        <v>216</v>
      </c>
      <c r="B223" s="166"/>
      <c r="C223" s="494"/>
      <c r="D223" s="660" t="s">
        <v>374</v>
      </c>
      <c r="E223" s="991" t="s">
        <v>290</v>
      </c>
      <c r="F223" s="663" t="s">
        <v>358</v>
      </c>
      <c r="G223" s="167"/>
      <c r="H223" s="165"/>
      <c r="I223" s="662">
        <v>2004</v>
      </c>
      <c r="J223" s="167" t="str">
        <f t="shared" si="195"/>
        <v>平16</v>
      </c>
      <c r="K223" s="665">
        <f t="shared" si="185"/>
        <v>16</v>
      </c>
      <c r="L223" s="998">
        <v>2371</v>
      </c>
      <c r="M223" s="693" t="s">
        <v>70</v>
      </c>
      <c r="N223" s="68"/>
      <c r="O223" s="168"/>
      <c r="P223" s="168"/>
      <c r="Q223" s="169"/>
      <c r="R223" s="461" t="e">
        <f t="shared" si="212"/>
        <v>#DIV/0!</v>
      </c>
      <c r="S223" s="461" t="e">
        <f t="shared" si="213"/>
        <v>#DIV/0!</v>
      </c>
      <c r="T223" s="462" t="e">
        <f t="shared" si="214"/>
        <v>#DIV/0!</v>
      </c>
      <c r="U223" s="68"/>
      <c r="V223" s="68"/>
      <c r="W223" s="68"/>
      <c r="X223" s="68"/>
      <c r="Y223" s="68"/>
      <c r="Z223" s="79" t="str">
        <f t="shared" si="215"/>
        <v>3: 1,000㎡以上</v>
      </c>
      <c r="AA223" s="69"/>
      <c r="AB223" s="69" t="str">
        <f t="shared" si="216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217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219"/>
        <v>11</v>
      </c>
      <c r="AZ223" s="68"/>
      <c r="BA223" s="68">
        <f t="shared" si="218"/>
        <v>11</v>
      </c>
      <c r="BB223" s="69" t="e">
        <f>#REF!/10</f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220"/>
        <v/>
      </c>
      <c r="BK223" s="663" t="s">
        <v>70</v>
      </c>
      <c r="BL223" s="663">
        <v>2</v>
      </c>
      <c r="BM223" s="441"/>
      <c r="BN223" s="441"/>
      <c r="BO223" s="663"/>
      <c r="BP223" s="663"/>
      <c r="BQ223" s="663"/>
      <c r="BR223" s="663"/>
      <c r="BS223" s="663"/>
      <c r="BT223" s="663"/>
      <c r="BU223" s="663"/>
      <c r="BV223" s="663"/>
      <c r="BW223" s="441"/>
      <c r="BX223" s="695"/>
      <c r="BY223" s="696"/>
      <c r="BZ223" s="499"/>
      <c r="CA223" s="192">
        <v>1</v>
      </c>
      <c r="CB223" s="177" t="str">
        <f>IF($F223="","",IFERROR(INDEX(#REF!,MATCH('一覧（改訂後・学校空調は非表示）'!$F175,#REF!,0),MATCH($CA$4,#REF!,0)),""))</f>
        <v/>
      </c>
      <c r="CC223" s="178" t="str">
        <f t="shared" si="181"/>
        <v/>
      </c>
      <c r="CD223" s="176" t="str">
        <f t="shared" si="188"/>
        <v/>
      </c>
      <c r="CE223" s="179"/>
      <c r="CF223" s="106" t="str">
        <f t="shared" si="189"/>
        <v/>
      </c>
      <c r="CG223" s="75" t="str">
        <f>IF(OR($CF223="",$F223=""),"",INDEX(#REF!,MATCH($F223,#REF!,0),MATCH(CF$4,#REF!,0)))</f>
        <v/>
      </c>
      <c r="CH223" s="180" t="str">
        <f t="shared" si="190"/>
        <v/>
      </c>
      <c r="CI223" s="75">
        <v>1</v>
      </c>
      <c r="CJ223" s="181" t="str">
        <f t="shared" si="196"/>
        <v/>
      </c>
      <c r="CK223" s="107" t="e">
        <f>IF(OR(L223="",TYPE(L223)&lt;&gt;1),"",IF(OR(BJ223="",INDEX(#REF!,MATCH('一覧（改訂後・学校空調は非表示）'!$N175,#REF!,0),MATCH('一覧（改訂後・学校空調は非表示）'!CK$4,#REF!,0))="",INDEX(#REF!,MATCH('一覧（改訂後・学校空調は非表示）'!$N175,#REF!,0),MATCH('一覧（改訂後・学校空調は非表示）'!CK$4,#REF!,0))+$I223&gt;=BJ223),"",IF(OR(BI223="事後保全対応で更新",BI223="事後保全のみ更新せず"),"",INDEX(#REF!,MATCH('一覧（改訂後・学校空調は非表示）'!$N175,#REF!,0),MATCH('一覧（改訂後・学校空調は非表示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197"/>
        <v>#REF!</v>
      </c>
      <c r="CN223" s="75">
        <v>1</v>
      </c>
      <c r="CO223" s="181" t="e">
        <f t="shared" si="198"/>
        <v>#REF!</v>
      </c>
      <c r="CP223" s="107" t="e">
        <f>IF(OR(L223="",TYPE(L223)&lt;&gt;1),"",IF(OR(BJ223="",INDEX(#REF!,MATCH('一覧（改訂後・学校空調は非表示）'!N175,#REF!,0),MATCH(CP$4,#REF!,0))="",INDEX(#REF!,MATCH('一覧（改訂後・学校空調は非表示）'!N175,#REF!,0),MATCH(CP$4,#REF!,0))+$I223&gt;=BJ223),"",IF(OR(BI223="事後保全対応で更新",BI223="事後保全のみ更新せず"),"",INDEX(#REF!,MATCH('一覧（改訂後・学校空調は非表示）'!$N175,#REF!,0),MATCH('一覧（改訂後・学校空調は非表示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191"/>
        <v>#REF!</v>
      </c>
      <c r="CS223" s="75">
        <v>1</v>
      </c>
      <c r="CT223" s="181" t="e">
        <f t="shared" si="182"/>
        <v>#REF!</v>
      </c>
      <c r="CU223" s="107" t="e">
        <f>IF(OR(L223="",TYPE(L223)&lt;&gt;1),"",IF(OR(BJ223="",,INDEX(#REF!,MATCH('一覧（改訂後・学校空調は非表示）'!$N175,#REF!,0),MATCH('一覧（改訂後・学校空調は非表示）'!CU$4,#REF!,0))="",INDEX(#REF!,MATCH('一覧（改訂後・学校空調は非表示）'!$N175,#REF!,0),MATCH('一覧（改訂後・学校空調は非表示）'!CU$4,#REF!,0))+I223&gt;=BJ223),"",IF(OR(BI223="事後保全対応で更新",BI223="事後保全のみ更新せず"),"",INDEX(#REF!,MATCH('一覧（改訂後・学校空調は非表示）'!$N175,#REF!,0),MATCH('一覧（改訂後・学校空調は非表示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199"/>
        <v>#REF!</v>
      </c>
      <c r="CX223" s="75">
        <v>1</v>
      </c>
      <c r="CY223" s="182" t="e">
        <f t="shared" si="200"/>
        <v>#REF!</v>
      </c>
      <c r="CZ223" s="109" t="str">
        <f t="shared" si="192"/>
        <v/>
      </c>
      <c r="DA223" s="76" t="str">
        <f t="shared" si="194"/>
        <v/>
      </c>
      <c r="DB223" s="82">
        <v>1</v>
      </c>
      <c r="DC223" s="183" t="str">
        <f t="shared" si="193"/>
        <v/>
      </c>
      <c r="DD223" s="85" t="str">
        <f>IF($CZ223="","",INDEX(#REF!,MATCH($F223,#REF!,0),MATCH(CZ$4,#REF!,0)))</f>
        <v/>
      </c>
      <c r="DE223" s="184" t="str">
        <f t="shared" si="201"/>
        <v/>
      </c>
      <c r="DF223" s="77">
        <v>3</v>
      </c>
      <c r="DG223" s="185" t="str">
        <f t="shared" si="202"/>
        <v/>
      </c>
      <c r="DH223" s="78" t="str">
        <f t="shared" si="203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204"/>
        <v/>
      </c>
      <c r="DK223" s="75">
        <v>1</v>
      </c>
      <c r="DL223" s="181" t="str">
        <f t="shared" si="205"/>
        <v/>
      </c>
      <c r="DM223" s="78" t="str">
        <f t="shared" si="206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207"/>
        <v/>
      </c>
      <c r="DP223" s="75">
        <v>1</v>
      </c>
      <c r="DQ223" s="181" t="str">
        <f t="shared" si="208"/>
        <v/>
      </c>
      <c r="DR223" s="78" t="str">
        <f t="shared" si="209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210"/>
        <v/>
      </c>
      <c r="DU223" s="75">
        <v>1</v>
      </c>
      <c r="DV223" s="154" t="str">
        <f t="shared" si="211"/>
        <v/>
      </c>
      <c r="DW223" s="508"/>
      <c r="DX223" s="812"/>
      <c r="DY223" s="808"/>
      <c r="DZ223" s="808"/>
      <c r="EA223" s="792"/>
      <c r="EB223" s="855"/>
      <c r="EC223" s="791"/>
      <c r="ED223" s="792"/>
      <c r="EE223" s="792"/>
      <c r="EF223" s="792"/>
      <c r="EG223" s="790"/>
      <c r="EH223" s="791"/>
      <c r="EI223" s="792"/>
      <c r="EJ223" s="792"/>
      <c r="EK223" s="758" t="s">
        <v>626</v>
      </c>
      <c r="EL223" s="833" t="s">
        <v>626</v>
      </c>
      <c r="EM223" s="791"/>
      <c r="EN223" s="788"/>
      <c r="EO223" s="788"/>
      <c r="EP223" s="788"/>
      <c r="EQ223" s="789"/>
      <c r="ER223" s="787"/>
      <c r="ES223" s="788"/>
      <c r="ET223" s="788"/>
      <c r="EU223" s="788"/>
      <c r="EV223" s="789"/>
      <c r="EW223" s="787"/>
      <c r="EX223" s="792"/>
      <c r="EY223" s="792"/>
      <c r="EZ223" s="792"/>
      <c r="FA223" s="789"/>
      <c r="FB223" s="787"/>
      <c r="FC223" s="767" t="s">
        <v>623</v>
      </c>
      <c r="FD223" s="767" t="s">
        <v>623</v>
      </c>
      <c r="FE223" s="767" t="s">
        <v>623</v>
      </c>
      <c r="FF223" s="822" t="s">
        <v>623</v>
      </c>
      <c r="FG223" s="859"/>
      <c r="FH223" s="779"/>
      <c r="FI223" s="788"/>
      <c r="FJ223" s="788"/>
      <c r="FK223" s="915"/>
      <c r="FL223" s="210"/>
      <c r="FM223" s="688">
        <v>1</v>
      </c>
      <c r="FN223" s="688">
        <v>1</v>
      </c>
      <c r="FO223" s="688">
        <v>1</v>
      </c>
      <c r="FP223" s="43"/>
      <c r="FQ223" s="43"/>
    </row>
    <row r="224" spans="1:173" s="13" customFormat="1" ht="22.5" customHeight="1">
      <c r="A224" s="1028">
        <v>217</v>
      </c>
      <c r="B224" s="166"/>
      <c r="C224" s="494"/>
      <c r="D224" s="660" t="s">
        <v>374</v>
      </c>
      <c r="E224" s="991" t="s">
        <v>645</v>
      </c>
      <c r="F224" s="663" t="s">
        <v>358</v>
      </c>
      <c r="G224" s="167"/>
      <c r="H224" s="165"/>
      <c r="I224" s="665">
        <v>2004</v>
      </c>
      <c r="J224" s="167" t="str">
        <f t="shared" si="195"/>
        <v>平16</v>
      </c>
      <c r="K224" s="665">
        <f t="shared" si="185"/>
        <v>16</v>
      </c>
      <c r="L224" s="995">
        <v>911</v>
      </c>
      <c r="M224" s="693" t="s">
        <v>70</v>
      </c>
      <c r="N224" s="68"/>
      <c r="O224" s="168"/>
      <c r="P224" s="168"/>
      <c r="Q224" s="169"/>
      <c r="R224" s="461" t="e">
        <f t="shared" si="212"/>
        <v>#DIV/0!</v>
      </c>
      <c r="S224" s="461" t="e">
        <f t="shared" si="213"/>
        <v>#DIV/0!</v>
      </c>
      <c r="T224" s="462" t="e">
        <f t="shared" si="214"/>
        <v>#DIV/0!</v>
      </c>
      <c r="U224" s="68"/>
      <c r="V224" s="68"/>
      <c r="W224" s="68"/>
      <c r="X224" s="68"/>
      <c r="Y224" s="68"/>
      <c r="Z224" s="79" t="str">
        <f t="shared" si="215"/>
        <v>4: 500㎡以上</v>
      </c>
      <c r="AA224" s="69"/>
      <c r="AB224" s="69" t="str">
        <f t="shared" si="216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217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219"/>
        <v>11</v>
      </c>
      <c r="AZ224" s="68"/>
      <c r="BA224" s="68">
        <f t="shared" si="218"/>
        <v>11</v>
      </c>
      <c r="BB224" s="69" t="e">
        <f>#REF!/10</f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220"/>
        <v/>
      </c>
      <c r="BK224" s="663" t="s">
        <v>70</v>
      </c>
      <c r="BL224" s="663">
        <v>2</v>
      </c>
      <c r="BM224" s="441" t="s">
        <v>0</v>
      </c>
      <c r="BN224" s="441"/>
      <c r="BO224" s="663"/>
      <c r="BP224" s="663"/>
      <c r="BQ224" s="663"/>
      <c r="BR224" s="663"/>
      <c r="BS224" s="663"/>
      <c r="BT224" s="663"/>
      <c r="BU224" s="663"/>
      <c r="BV224" s="663"/>
      <c r="BW224" s="441" t="s">
        <v>0</v>
      </c>
      <c r="BX224" s="695"/>
      <c r="BY224" s="696"/>
      <c r="BZ224" s="499"/>
      <c r="CA224" s="192">
        <v>1</v>
      </c>
      <c r="CB224" s="177" t="str">
        <f>IF($F224="","",IFERROR(INDEX(#REF!,MATCH('一覧（改訂後・学校空調は非表示）'!$F176,#REF!,0),MATCH($CA$4,#REF!,0)),""))</f>
        <v/>
      </c>
      <c r="CC224" s="178" t="str">
        <f t="shared" si="181"/>
        <v/>
      </c>
      <c r="CD224" s="176" t="str">
        <f t="shared" si="188"/>
        <v/>
      </c>
      <c r="CE224" s="179"/>
      <c r="CF224" s="106" t="str">
        <f t="shared" si="189"/>
        <v/>
      </c>
      <c r="CG224" s="75" t="str">
        <f>IF(OR($CF224="",$F224=""),"",INDEX(#REF!,MATCH($F224,#REF!,0),MATCH(CF$4,#REF!,0)))</f>
        <v/>
      </c>
      <c r="CH224" s="180" t="str">
        <f t="shared" si="190"/>
        <v/>
      </c>
      <c r="CI224" s="75">
        <v>1</v>
      </c>
      <c r="CJ224" s="181" t="str">
        <f t="shared" si="196"/>
        <v/>
      </c>
      <c r="CK224" s="107" t="e">
        <f>IF(OR(L224="",TYPE(L224)&lt;&gt;1),"",IF(OR(BJ224="",INDEX(#REF!,MATCH('一覧（改訂後・学校空調は非表示）'!$N176,#REF!,0),MATCH('一覧（改訂後・学校空調は非表示）'!CK$4,#REF!,0))="",INDEX(#REF!,MATCH('一覧（改訂後・学校空調は非表示）'!$N176,#REF!,0),MATCH('一覧（改訂後・学校空調は非表示）'!CK$4,#REF!,0))+$I224&gt;=BJ224),"",IF(OR(BI224="事後保全対応で更新",BI224="事後保全のみ更新せず"),"",INDEX(#REF!,MATCH('一覧（改訂後・学校空調は非表示）'!$N176,#REF!,0),MATCH('一覧（改訂後・学校空調は非表示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197"/>
        <v>#REF!</v>
      </c>
      <c r="CN224" s="75">
        <v>1</v>
      </c>
      <c r="CO224" s="181" t="e">
        <f t="shared" si="198"/>
        <v>#REF!</v>
      </c>
      <c r="CP224" s="107" t="e">
        <f>IF(OR(L224="",TYPE(L224)&lt;&gt;1),"",IF(OR(BJ224="",INDEX(#REF!,MATCH('一覧（改訂後・学校空調は非表示）'!N176,#REF!,0),MATCH(CP$4,#REF!,0))="",INDEX(#REF!,MATCH('一覧（改訂後・学校空調は非表示）'!N176,#REF!,0),MATCH(CP$4,#REF!,0))+$I224&gt;=BJ224),"",IF(OR(BI224="事後保全対応で更新",BI224="事後保全のみ更新せず"),"",INDEX(#REF!,MATCH('一覧（改訂後・学校空調は非表示）'!$N176,#REF!,0),MATCH('一覧（改訂後・学校空調は非表示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191"/>
        <v>#REF!</v>
      </c>
      <c r="CS224" s="75">
        <v>1</v>
      </c>
      <c r="CT224" s="181" t="e">
        <f t="shared" si="182"/>
        <v>#REF!</v>
      </c>
      <c r="CU224" s="107" t="e">
        <f>IF(OR(L224="",TYPE(L224)&lt;&gt;1),"",IF(OR(BJ224="",,INDEX(#REF!,MATCH('一覧（改訂後・学校空調は非表示）'!$N176,#REF!,0),MATCH('一覧（改訂後・学校空調は非表示）'!CU$4,#REF!,0))="",INDEX(#REF!,MATCH('一覧（改訂後・学校空調は非表示）'!$N176,#REF!,0),MATCH('一覧（改訂後・学校空調は非表示）'!CU$4,#REF!,0))+I224&gt;=BJ224),"",IF(OR(BI224="事後保全対応で更新",BI224="事後保全のみ更新せず"),"",INDEX(#REF!,MATCH('一覧（改訂後・学校空調は非表示）'!$N176,#REF!,0),MATCH('一覧（改訂後・学校空調は非表示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199"/>
        <v>#REF!</v>
      </c>
      <c r="CX224" s="75">
        <v>1</v>
      </c>
      <c r="CY224" s="182" t="e">
        <f t="shared" si="200"/>
        <v>#REF!</v>
      </c>
      <c r="CZ224" s="109" t="str">
        <f t="shared" si="192"/>
        <v/>
      </c>
      <c r="DA224" s="76" t="str">
        <f t="shared" si="194"/>
        <v/>
      </c>
      <c r="DB224" s="82">
        <v>1</v>
      </c>
      <c r="DC224" s="183" t="str">
        <f t="shared" si="193"/>
        <v/>
      </c>
      <c r="DD224" s="85" t="str">
        <f>IF($CZ224="","",INDEX(#REF!,MATCH($F224,#REF!,0),MATCH(CZ$4,#REF!,0)))</f>
        <v/>
      </c>
      <c r="DE224" s="184" t="str">
        <f t="shared" si="201"/>
        <v/>
      </c>
      <c r="DF224" s="77">
        <v>3</v>
      </c>
      <c r="DG224" s="185" t="str">
        <f t="shared" si="202"/>
        <v/>
      </c>
      <c r="DH224" s="78" t="str">
        <f t="shared" si="203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204"/>
        <v/>
      </c>
      <c r="DK224" s="75">
        <v>1</v>
      </c>
      <c r="DL224" s="181" t="str">
        <f t="shared" si="205"/>
        <v/>
      </c>
      <c r="DM224" s="78" t="str">
        <f t="shared" si="206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207"/>
        <v/>
      </c>
      <c r="DP224" s="75">
        <v>1</v>
      </c>
      <c r="DQ224" s="181" t="str">
        <f t="shared" si="208"/>
        <v/>
      </c>
      <c r="DR224" s="78" t="str">
        <f t="shared" si="209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210"/>
        <v/>
      </c>
      <c r="DU224" s="75">
        <v>1</v>
      </c>
      <c r="DV224" s="154" t="str">
        <f t="shared" si="211"/>
        <v/>
      </c>
      <c r="DW224" s="514" t="s">
        <v>55</v>
      </c>
      <c r="DX224" s="812"/>
      <c r="DY224" s="808"/>
      <c r="DZ224" s="808"/>
      <c r="EA224" s="816"/>
      <c r="EB224" s="854"/>
      <c r="EC224" s="787"/>
      <c r="ED224" s="788"/>
      <c r="EE224" s="792"/>
      <c r="EF224" s="792"/>
      <c r="EG224" s="790"/>
      <c r="EH224" s="791"/>
      <c r="EI224" s="792"/>
      <c r="EJ224" s="792"/>
      <c r="EK224" s="758" t="s">
        <v>626</v>
      </c>
      <c r="EL224" s="833" t="s">
        <v>626</v>
      </c>
      <c r="EM224" s="787"/>
      <c r="EN224" s="788"/>
      <c r="EO224" s="788"/>
      <c r="EP224" s="788"/>
      <c r="EQ224" s="789"/>
      <c r="ER224" s="787"/>
      <c r="ES224" s="788"/>
      <c r="ET224" s="788"/>
      <c r="EU224" s="788"/>
      <c r="EV224" s="789"/>
      <c r="EW224" s="787"/>
      <c r="EX224" s="792"/>
      <c r="EY224" s="792"/>
      <c r="EZ224" s="788"/>
      <c r="FA224" s="789"/>
      <c r="FB224" s="787"/>
      <c r="FC224" s="767" t="s">
        <v>623</v>
      </c>
      <c r="FD224" s="767" t="s">
        <v>623</v>
      </c>
      <c r="FE224" s="767" t="s">
        <v>623</v>
      </c>
      <c r="FF224" s="822" t="s">
        <v>623</v>
      </c>
      <c r="FG224" s="859"/>
      <c r="FH224" s="792"/>
      <c r="FI224" s="788"/>
      <c r="FJ224" s="788"/>
      <c r="FK224" s="915"/>
      <c r="FL224" s="210"/>
      <c r="FM224" s="688">
        <v>1</v>
      </c>
      <c r="FN224" s="688">
        <v>1</v>
      </c>
      <c r="FO224" s="688">
        <v>1</v>
      </c>
      <c r="FP224" s="43"/>
      <c r="FQ224" s="43"/>
    </row>
    <row r="225" spans="1:173" s="13" customFormat="1" ht="22.5" customHeight="1">
      <c r="A225" s="1028">
        <v>218</v>
      </c>
      <c r="B225" s="166"/>
      <c r="C225" s="494"/>
      <c r="D225" s="660" t="s">
        <v>522</v>
      </c>
      <c r="E225" s="991" t="s">
        <v>292</v>
      </c>
      <c r="F225" s="663" t="s">
        <v>358</v>
      </c>
      <c r="G225" s="167"/>
      <c r="H225" s="165"/>
      <c r="I225" s="665">
        <v>1999</v>
      </c>
      <c r="J225" s="167" t="str">
        <f t="shared" si="195"/>
        <v>平11</v>
      </c>
      <c r="K225" s="665">
        <f t="shared" si="185"/>
        <v>21</v>
      </c>
      <c r="L225" s="995">
        <v>590</v>
      </c>
      <c r="M225" s="693" t="s">
        <v>70</v>
      </c>
      <c r="N225" s="68"/>
      <c r="O225" s="168"/>
      <c r="P225" s="168"/>
      <c r="Q225" s="169"/>
      <c r="R225" s="461" t="e">
        <f t="shared" si="212"/>
        <v>#DIV/0!</v>
      </c>
      <c r="S225" s="461" t="e">
        <f t="shared" si="213"/>
        <v>#DIV/0!</v>
      </c>
      <c r="T225" s="462" t="e">
        <f t="shared" si="214"/>
        <v>#DIV/0!</v>
      </c>
      <c r="U225" s="68"/>
      <c r="V225" s="68"/>
      <c r="W225" s="68"/>
      <c r="X225" s="68"/>
      <c r="Y225" s="68"/>
      <c r="Z225" s="79" t="str">
        <f t="shared" si="215"/>
        <v>4: 500㎡以上</v>
      </c>
      <c r="AA225" s="69"/>
      <c r="AB225" s="69" t="str">
        <f t="shared" si="216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217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219"/>
        <v>16</v>
      </c>
      <c r="AZ225" s="68"/>
      <c r="BA225" s="68">
        <f t="shared" si="218"/>
        <v>16</v>
      </c>
      <c r="BB225" s="69" t="e">
        <f>#REF!/10</f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220"/>
        <v/>
      </c>
      <c r="BK225" s="663" t="s">
        <v>70</v>
      </c>
      <c r="BL225" s="663">
        <v>1</v>
      </c>
      <c r="BM225" s="441"/>
      <c r="BN225" s="441"/>
      <c r="BO225" s="663"/>
      <c r="BP225" s="663"/>
      <c r="BQ225" s="663"/>
      <c r="BR225" s="663"/>
      <c r="BS225" s="663"/>
      <c r="BT225" s="663"/>
      <c r="BU225" s="663"/>
      <c r="BV225" s="663"/>
      <c r="BW225" s="441"/>
      <c r="BX225" s="695"/>
      <c r="BY225" s="696"/>
      <c r="BZ225" s="499"/>
      <c r="CA225" s="192">
        <v>1</v>
      </c>
      <c r="CB225" s="177" t="str">
        <f>IF($F225="","",IFERROR(INDEX(#REF!,MATCH('一覧（改訂後・学校空調は非表示）'!$F177,#REF!,0),MATCH($CA$4,#REF!,0)),""))</f>
        <v/>
      </c>
      <c r="CC225" s="178" t="str">
        <f t="shared" ref="CC225:CC233" si="221">IF(OR(N225="",CA225="",CB225="",TYPE(L225)&lt;&gt;1),"",L225*CB225)</f>
        <v/>
      </c>
      <c r="CD225" s="176" t="str">
        <f t="shared" si="188"/>
        <v/>
      </c>
      <c r="CE225" s="179"/>
      <c r="CF225" s="106" t="str">
        <f t="shared" si="189"/>
        <v/>
      </c>
      <c r="CG225" s="75" t="str">
        <f>IF(OR($CF225="",$F225=""),"",INDEX(#REF!,MATCH($F225,#REF!,0),MATCH(CF$4,#REF!,0)))</f>
        <v/>
      </c>
      <c r="CH225" s="180" t="str">
        <f t="shared" si="190"/>
        <v/>
      </c>
      <c r="CI225" s="75">
        <v>1</v>
      </c>
      <c r="CJ225" s="181" t="str">
        <f t="shared" si="196"/>
        <v/>
      </c>
      <c r="CK225" s="107" t="e">
        <f>IF(OR(L225="",TYPE(L225)&lt;&gt;1),"",IF(OR(BJ225="",INDEX(#REF!,MATCH('一覧（改訂後・学校空調は非表示）'!$N177,#REF!,0),MATCH('一覧（改訂後・学校空調は非表示）'!CK$4,#REF!,0))="",INDEX(#REF!,MATCH('一覧（改訂後・学校空調は非表示）'!$N177,#REF!,0),MATCH('一覧（改訂後・学校空調は非表示）'!CK$4,#REF!,0))+$I225&gt;=BJ225),"",IF(OR(BI225="事後保全対応で更新",BI225="事後保全のみ更新せず"),"",INDEX(#REF!,MATCH('一覧（改訂後・学校空調は非表示）'!$N177,#REF!,0),MATCH('一覧（改訂後・学校空調は非表示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197"/>
        <v>#REF!</v>
      </c>
      <c r="CN225" s="75">
        <v>1</v>
      </c>
      <c r="CO225" s="181" t="e">
        <f t="shared" si="198"/>
        <v>#REF!</v>
      </c>
      <c r="CP225" s="107" t="e">
        <f>IF(OR(L225="",TYPE(L225)&lt;&gt;1),"",IF(OR(BJ225="",INDEX(#REF!,MATCH('一覧（改訂後・学校空調は非表示）'!N177,#REF!,0),MATCH(CP$4,#REF!,0))="",INDEX(#REF!,MATCH('一覧（改訂後・学校空調は非表示）'!N177,#REF!,0),MATCH(CP$4,#REF!,0))+$I225&gt;=BJ225),"",IF(OR(BI225="事後保全対応で更新",BI225="事後保全のみ更新せず"),"",INDEX(#REF!,MATCH('一覧（改訂後・学校空調は非表示）'!$N177,#REF!,0),MATCH('一覧（改訂後・学校空調は非表示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191"/>
        <v>#REF!</v>
      </c>
      <c r="CS225" s="75">
        <v>1</v>
      </c>
      <c r="CT225" s="181" t="e">
        <f t="shared" si="182"/>
        <v>#REF!</v>
      </c>
      <c r="CU225" s="107" t="e">
        <f>IF(OR(L225="",TYPE(L225)&lt;&gt;1),"",IF(OR(BJ225="",,INDEX(#REF!,MATCH('一覧（改訂後・学校空調は非表示）'!$N177,#REF!,0),MATCH('一覧（改訂後・学校空調は非表示）'!CU$4,#REF!,0))="",INDEX(#REF!,MATCH('一覧（改訂後・学校空調は非表示）'!$N177,#REF!,0),MATCH('一覧（改訂後・学校空調は非表示）'!CU$4,#REF!,0))+I225&gt;=BJ225),"",IF(OR(BI225="事後保全対応で更新",BI225="事後保全のみ更新せず"),"",INDEX(#REF!,MATCH('一覧（改訂後・学校空調は非表示）'!$N177,#REF!,0),MATCH('一覧（改訂後・学校空調は非表示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199"/>
        <v>#REF!</v>
      </c>
      <c r="CX225" s="75">
        <v>1</v>
      </c>
      <c r="CY225" s="182" t="e">
        <f t="shared" si="200"/>
        <v>#REF!</v>
      </c>
      <c r="CZ225" s="109" t="str">
        <f t="shared" si="192"/>
        <v/>
      </c>
      <c r="DA225" s="76" t="str">
        <f t="shared" si="194"/>
        <v/>
      </c>
      <c r="DB225" s="82">
        <v>1</v>
      </c>
      <c r="DC225" s="183" t="str">
        <f t="shared" si="193"/>
        <v/>
      </c>
      <c r="DD225" s="85" t="str">
        <f>IF($CZ225="","",INDEX(#REF!,MATCH($F225,#REF!,0),MATCH(CZ$4,#REF!,0)))</f>
        <v/>
      </c>
      <c r="DE225" s="184" t="str">
        <f t="shared" si="201"/>
        <v/>
      </c>
      <c r="DF225" s="77">
        <v>3</v>
      </c>
      <c r="DG225" s="185" t="str">
        <f t="shared" si="202"/>
        <v/>
      </c>
      <c r="DH225" s="78" t="str">
        <f t="shared" si="203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204"/>
        <v/>
      </c>
      <c r="DK225" s="75">
        <v>1</v>
      </c>
      <c r="DL225" s="181" t="str">
        <f t="shared" si="205"/>
        <v/>
      </c>
      <c r="DM225" s="78" t="str">
        <f t="shared" si="206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207"/>
        <v/>
      </c>
      <c r="DP225" s="75">
        <v>1</v>
      </c>
      <c r="DQ225" s="181" t="str">
        <f t="shared" si="208"/>
        <v/>
      </c>
      <c r="DR225" s="78" t="str">
        <f t="shared" si="209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210"/>
        <v/>
      </c>
      <c r="DU225" s="75">
        <v>1</v>
      </c>
      <c r="DV225" s="154" t="str">
        <f t="shared" si="211"/>
        <v/>
      </c>
      <c r="DW225" s="508"/>
      <c r="DX225" s="812"/>
      <c r="DY225" s="808"/>
      <c r="DZ225" s="808"/>
      <c r="EA225" s="816"/>
      <c r="EB225" s="855"/>
      <c r="EC225" s="791"/>
      <c r="ED225" s="792"/>
      <c r="EE225" s="758" t="s">
        <v>626</v>
      </c>
      <c r="EF225" s="758" t="s">
        <v>626</v>
      </c>
      <c r="EG225" s="789"/>
      <c r="EH225" s="787"/>
      <c r="EI225" s="788"/>
      <c r="EJ225" s="788"/>
      <c r="EK225" s="788"/>
      <c r="EL225" s="789"/>
      <c r="EM225" s="787"/>
      <c r="EN225" s="788"/>
      <c r="EO225" s="788"/>
      <c r="EP225" s="788"/>
      <c r="EQ225" s="789"/>
      <c r="ER225" s="791"/>
      <c r="ES225" s="788"/>
      <c r="ET225" s="788"/>
      <c r="EU225" s="788"/>
      <c r="EV225" s="790"/>
      <c r="EW225" s="767" t="s">
        <v>623</v>
      </c>
      <c r="EX225" s="809" t="s">
        <v>623</v>
      </c>
      <c r="EY225" s="809" t="s">
        <v>623</v>
      </c>
      <c r="EZ225" s="767" t="s">
        <v>623</v>
      </c>
      <c r="FA225" s="789"/>
      <c r="FB225" s="787"/>
      <c r="FC225" s="788"/>
      <c r="FD225" s="788"/>
      <c r="FE225" s="788"/>
      <c r="FF225" s="789"/>
      <c r="FG225" s="867"/>
      <c r="FH225" s="792"/>
      <c r="FI225" s="788"/>
      <c r="FJ225" s="788"/>
      <c r="FK225" s="915"/>
      <c r="FL225" s="210"/>
      <c r="FM225" s="688">
        <v>1</v>
      </c>
      <c r="FN225" s="688">
        <v>1</v>
      </c>
      <c r="FO225" s="688">
        <v>1</v>
      </c>
      <c r="FP225" s="43"/>
      <c r="FQ225" s="43"/>
    </row>
    <row r="226" spans="1:173" s="13" customFormat="1" ht="22.5" customHeight="1">
      <c r="A226" s="1028"/>
      <c r="B226" s="166"/>
      <c r="C226" s="494"/>
      <c r="D226" s="498"/>
      <c r="E226" s="195"/>
      <c r="F226" s="198"/>
      <c r="G226" s="167"/>
      <c r="H226" s="165"/>
      <c r="I226" s="167"/>
      <c r="J226" s="167"/>
      <c r="K226" s="675"/>
      <c r="L226" s="999"/>
      <c r="M226" s="68"/>
      <c r="N226" s="68"/>
      <c r="O226" s="168"/>
      <c r="P226" s="168"/>
      <c r="Q226" s="169"/>
      <c r="R226" s="461"/>
      <c r="S226" s="461"/>
      <c r="T226" s="462"/>
      <c r="U226" s="68"/>
      <c r="V226" s="68"/>
      <c r="W226" s="68"/>
      <c r="X226" s="68"/>
      <c r="Y226" s="68"/>
      <c r="Z226" s="79"/>
      <c r="AA226" s="69"/>
      <c r="AB226" s="69"/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259"/>
      <c r="AN226" s="259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68"/>
      <c r="AZ226" s="68"/>
      <c r="BA226" s="68"/>
      <c r="BB226" s="69"/>
      <c r="BC226" s="69"/>
      <c r="BD226" s="467"/>
      <c r="BE226" s="468"/>
      <c r="BF226" s="175"/>
      <c r="BG226" s="175"/>
      <c r="BH226" s="467"/>
      <c r="BI226" s="467"/>
      <c r="BJ226" s="447"/>
      <c r="BK226" s="682"/>
      <c r="BL226" s="447"/>
      <c r="BM226" s="447"/>
      <c r="BN226" s="447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190"/>
      <c r="BY226" s="190"/>
      <c r="BZ226" s="501"/>
      <c r="CA226" s="260"/>
      <c r="CB226" s="261"/>
      <c r="CC226" s="262"/>
      <c r="CD226" s="186"/>
      <c r="CE226" s="187"/>
      <c r="CF226" s="263"/>
      <c r="CG226" s="74"/>
      <c r="CH226" s="188"/>
      <c r="CI226" s="74"/>
      <c r="CJ226" s="189"/>
      <c r="CK226" s="108"/>
      <c r="CL226" s="74"/>
      <c r="CM226" s="188"/>
      <c r="CN226" s="74"/>
      <c r="CO226" s="189"/>
      <c r="CP226" s="108"/>
      <c r="CQ226" s="74"/>
      <c r="CR226" s="188"/>
      <c r="CS226" s="74"/>
      <c r="CT226" s="189"/>
      <c r="CU226" s="108"/>
      <c r="CV226" s="74"/>
      <c r="CW226" s="188"/>
      <c r="CX226" s="74"/>
      <c r="CY226" s="264"/>
      <c r="CZ226" s="265"/>
      <c r="DA226" s="266"/>
      <c r="DB226" s="267"/>
      <c r="DC226" s="268"/>
      <c r="DD226" s="83"/>
      <c r="DE226" s="269"/>
      <c r="DF226" s="270"/>
      <c r="DG226" s="271"/>
      <c r="DH226" s="272"/>
      <c r="DI226" s="74"/>
      <c r="DJ226" s="188"/>
      <c r="DK226" s="74"/>
      <c r="DL226" s="189"/>
      <c r="DM226" s="272"/>
      <c r="DN226" s="74"/>
      <c r="DO226" s="188"/>
      <c r="DP226" s="74"/>
      <c r="DQ226" s="189"/>
      <c r="DR226" s="272"/>
      <c r="DS226" s="74"/>
      <c r="DT226" s="188"/>
      <c r="DU226" s="74"/>
      <c r="DV226" s="273"/>
      <c r="DW226" s="655"/>
      <c r="DX226" s="656"/>
      <c r="DY226" s="368"/>
      <c r="DZ226" s="368"/>
      <c r="EA226" s="368"/>
      <c r="EB226" s="710"/>
      <c r="EC226" s="411"/>
      <c r="ED226" s="368"/>
      <c r="EE226" s="368"/>
      <c r="EF226" s="368"/>
      <c r="EG226" s="377"/>
      <c r="EH226" s="411"/>
      <c r="EI226" s="346"/>
      <c r="EJ226" s="346"/>
      <c r="EK226" s="368"/>
      <c r="EL226" s="377"/>
      <c r="EM226" s="411"/>
      <c r="EN226" s="368"/>
      <c r="EO226" s="368"/>
      <c r="EP226" s="368"/>
      <c r="EQ226" s="377"/>
      <c r="ER226" s="411"/>
      <c r="ES226" s="368"/>
      <c r="ET226" s="368"/>
      <c r="EU226" s="368"/>
      <c r="EV226" s="377"/>
      <c r="EW226" s="411"/>
      <c r="EX226" s="368"/>
      <c r="EY226" s="368"/>
      <c r="EZ226" s="368"/>
      <c r="FA226" s="377"/>
      <c r="FB226" s="390"/>
      <c r="FC226" s="395"/>
      <c r="FD226" s="395"/>
      <c r="FE226" s="368"/>
      <c r="FF226" s="377"/>
      <c r="FG226" s="658"/>
      <c r="FH226" s="368"/>
      <c r="FI226" s="368"/>
      <c r="FJ226" s="368"/>
      <c r="FK226" s="532"/>
      <c r="FL226" s="210"/>
      <c r="FM226" s="210"/>
      <c r="FN226" s="210"/>
      <c r="FO226" s="210"/>
      <c r="FP226" s="43"/>
      <c r="FQ226" s="43"/>
    </row>
    <row r="227" spans="1:173" s="13" customFormat="1" ht="22.5" customHeight="1" thickBot="1">
      <c r="A227" s="1028"/>
      <c r="B227" s="166"/>
      <c r="C227" s="494"/>
      <c r="D227" s="586"/>
      <c r="E227" s="201"/>
      <c r="F227" s="202"/>
      <c r="G227" s="203"/>
      <c r="H227" s="712"/>
      <c r="I227" s="203"/>
      <c r="J227" s="203"/>
      <c r="K227" s="676"/>
      <c r="L227" s="1000"/>
      <c r="M227" s="72"/>
      <c r="N227" s="72"/>
      <c r="O227" s="713"/>
      <c r="P227" s="713"/>
      <c r="Q227" s="204"/>
      <c r="R227" s="475"/>
      <c r="S227" s="475"/>
      <c r="T227" s="476"/>
      <c r="U227" s="72"/>
      <c r="V227" s="72"/>
      <c r="W227" s="72"/>
      <c r="X227" s="72"/>
      <c r="Y227" s="72"/>
      <c r="Z227" s="477"/>
      <c r="AA227" s="73"/>
      <c r="AB227" s="73"/>
      <c r="AC227" s="205"/>
      <c r="AD227" s="205"/>
      <c r="AE227" s="206"/>
      <c r="AF227" s="205"/>
      <c r="AG227" s="205"/>
      <c r="AH227" s="205"/>
      <c r="AI227" s="207"/>
      <c r="AJ227" s="207"/>
      <c r="AK227" s="207"/>
      <c r="AL227" s="207"/>
      <c r="AM227" s="588"/>
      <c r="AN227" s="588"/>
      <c r="AO227" s="589"/>
      <c r="AP227" s="589"/>
      <c r="AQ227" s="589"/>
      <c r="AR227" s="589"/>
      <c r="AS227" s="589"/>
      <c r="AT227" s="589"/>
      <c r="AU227" s="589"/>
      <c r="AV227" s="589"/>
      <c r="AW227" s="589"/>
      <c r="AX227" s="589"/>
      <c r="AY227" s="72"/>
      <c r="AZ227" s="72"/>
      <c r="BA227" s="72"/>
      <c r="BB227" s="73"/>
      <c r="BC227" s="73"/>
      <c r="BD227" s="478"/>
      <c r="BE227" s="590"/>
      <c r="BF227" s="208"/>
      <c r="BG227" s="208"/>
      <c r="BH227" s="478"/>
      <c r="BI227" s="478"/>
      <c r="BJ227" s="591"/>
      <c r="BK227" s="683"/>
      <c r="BL227" s="591"/>
      <c r="BM227" s="591"/>
      <c r="BN227" s="591"/>
      <c r="BO227" s="591"/>
      <c r="BP227" s="591"/>
      <c r="BQ227" s="591"/>
      <c r="BR227" s="591"/>
      <c r="BS227" s="591"/>
      <c r="BT227" s="591"/>
      <c r="BU227" s="591"/>
      <c r="BV227" s="591"/>
      <c r="BW227" s="591"/>
      <c r="BX227" s="610"/>
      <c r="BY227" s="610"/>
      <c r="BZ227" s="595"/>
      <c r="CA227" s="714"/>
      <c r="CB227" s="715"/>
      <c r="CC227" s="716"/>
      <c r="CD227" s="717"/>
      <c r="CE227" s="716"/>
      <c r="CF227" s="718"/>
      <c r="CG227" s="719"/>
      <c r="CH227" s="720"/>
      <c r="CI227" s="719"/>
      <c r="CJ227" s="721"/>
      <c r="CK227" s="722"/>
      <c r="CL227" s="719"/>
      <c r="CM227" s="720"/>
      <c r="CN227" s="719"/>
      <c r="CO227" s="721"/>
      <c r="CP227" s="722"/>
      <c r="CQ227" s="719"/>
      <c r="CR227" s="720"/>
      <c r="CS227" s="719"/>
      <c r="CT227" s="721"/>
      <c r="CU227" s="722"/>
      <c r="CV227" s="719"/>
      <c r="CW227" s="720"/>
      <c r="CX227" s="719"/>
      <c r="CY227" s="723"/>
      <c r="CZ227" s="724"/>
      <c r="DA227" s="725"/>
      <c r="DB227" s="726"/>
      <c r="DC227" s="727"/>
      <c r="DD227" s="728"/>
      <c r="DE227" s="729"/>
      <c r="DF227" s="730"/>
      <c r="DG227" s="731"/>
      <c r="DH227" s="732"/>
      <c r="DI227" s="719"/>
      <c r="DJ227" s="720"/>
      <c r="DK227" s="719"/>
      <c r="DL227" s="721"/>
      <c r="DM227" s="732"/>
      <c r="DN227" s="719"/>
      <c r="DO227" s="720"/>
      <c r="DP227" s="719"/>
      <c r="DQ227" s="721"/>
      <c r="DR227" s="732"/>
      <c r="DS227" s="719"/>
      <c r="DT227" s="720"/>
      <c r="DU227" s="719"/>
      <c r="DV227" s="733"/>
      <c r="DW227" s="734"/>
      <c r="DX227" s="735"/>
      <c r="DY227" s="736"/>
      <c r="DZ227" s="736"/>
      <c r="EA227" s="736"/>
      <c r="EB227" s="737"/>
      <c r="EC227" s="738"/>
      <c r="ED227" s="736"/>
      <c r="EE227" s="736"/>
      <c r="EF227" s="736"/>
      <c r="EG227" s="739"/>
      <c r="EH227" s="738"/>
      <c r="EI227" s="736"/>
      <c r="EJ227" s="736"/>
      <c r="EK227" s="736"/>
      <c r="EL227" s="739"/>
      <c r="EM227" s="738"/>
      <c r="EN227" s="736"/>
      <c r="EO227" s="736"/>
      <c r="EP227" s="736"/>
      <c r="EQ227" s="739"/>
      <c r="ER227" s="738"/>
      <c r="ES227" s="736"/>
      <c r="ET227" s="736"/>
      <c r="EU227" s="736"/>
      <c r="EV227" s="739"/>
      <c r="EW227" s="738"/>
      <c r="EX227" s="736"/>
      <c r="EY227" s="736"/>
      <c r="EZ227" s="741"/>
      <c r="FA227" s="742"/>
      <c r="FB227" s="738"/>
      <c r="FC227" s="736"/>
      <c r="FD227" s="736"/>
      <c r="FE227" s="736"/>
      <c r="FF227" s="739"/>
      <c r="FG227" s="740"/>
      <c r="FH227" s="736"/>
      <c r="FI227" s="736"/>
      <c r="FJ227" s="736"/>
      <c r="FK227" s="743"/>
      <c r="FL227" s="210"/>
      <c r="FM227" s="210"/>
      <c r="FN227" s="210"/>
      <c r="FO227" s="210"/>
      <c r="FP227" s="43"/>
      <c r="FQ227" s="43"/>
    </row>
    <row r="228" spans="1:173" s="29" customFormat="1" ht="45" customHeight="1">
      <c r="A228" s="1027"/>
      <c r="B228" s="16"/>
      <c r="C228" s="16"/>
      <c r="D228" s="17"/>
      <c r="E228" s="18"/>
      <c r="F228" s="19"/>
      <c r="G228" s="19"/>
      <c r="H228" s="110"/>
      <c r="I228" s="19"/>
      <c r="J228" s="19" t="str">
        <f t="shared" si="195"/>
        <v/>
      </c>
      <c r="K228" s="677"/>
      <c r="L228" s="111"/>
      <c r="M228" s="19"/>
      <c r="N228" s="19"/>
      <c r="O228" s="20"/>
      <c r="P228" s="20"/>
      <c r="Q228" s="20"/>
      <c r="R228" s="112" t="str">
        <f t="shared" si="212"/>
        <v/>
      </c>
      <c r="S228" s="112" t="str">
        <f t="shared" si="213"/>
        <v/>
      </c>
      <c r="T228" s="113" t="str">
        <f t="shared" si="214"/>
        <v/>
      </c>
      <c r="U228" s="19"/>
      <c r="V228" s="19"/>
      <c r="W228" s="21"/>
      <c r="X228" s="21"/>
      <c r="Y228" s="21"/>
      <c r="Z228" s="14" t="str">
        <f t="shared" si="215"/>
        <v/>
      </c>
      <c r="AA228" s="25"/>
      <c r="AB228" s="25">
        <f t="shared" ref="AB228:AB233" si="222">AA228-I228</f>
        <v>0</v>
      </c>
      <c r="AC228" s="114"/>
      <c r="AD228" s="114"/>
      <c r="AE228" s="115"/>
      <c r="AF228" s="114"/>
      <c r="AG228" s="114"/>
      <c r="AH228" s="114"/>
      <c r="AI228" s="116"/>
      <c r="AJ228" s="116"/>
      <c r="AK228" s="116"/>
      <c r="AL228" s="116"/>
      <c r="AM228" s="245"/>
      <c r="AN228" s="245" t="str">
        <f t="shared" si="217"/>
        <v/>
      </c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1" t="str">
        <f t="shared" ref="AY228:AY233" si="223">IF(AND(TYPE(B$4)=1,B$4&lt;&gt;"",TYPE(I228)=1,I228&lt;&gt;""),B$4-I228,"")</f>
        <v/>
      </c>
      <c r="AZ228" s="21"/>
      <c r="BA228" s="21" t="str">
        <f t="shared" si="218"/>
        <v/>
      </c>
      <c r="BB228" s="25" t="e">
        <f>#REF!/10</f>
        <v>#REF!</v>
      </c>
      <c r="BC228" s="25"/>
      <c r="BD228" s="27"/>
      <c r="BE228" s="120"/>
      <c r="BF228" s="122"/>
      <c r="BG228" s="122"/>
      <c r="BH228" s="27"/>
      <c r="BI228" s="27"/>
      <c r="BJ228" s="247" t="str">
        <f t="shared" ref="BJ228:BJ233" si="224">IF(OR(B$4="",AN228=""),"",AN228+B$4)</f>
        <v/>
      </c>
      <c r="BK228" s="684"/>
      <c r="BL228" s="247"/>
      <c r="BM228" s="247"/>
      <c r="BN228" s="247"/>
      <c r="BO228" s="247"/>
      <c r="BP228" s="247"/>
      <c r="BQ228" s="247"/>
      <c r="BR228" s="247"/>
      <c r="BS228" s="247"/>
      <c r="BT228" s="247"/>
      <c r="BU228" s="247"/>
      <c r="BV228" s="247"/>
      <c r="BW228" s="247"/>
      <c r="BX228" s="111"/>
      <c r="BY228" s="111"/>
      <c r="BZ228" s="194"/>
      <c r="CA228" s="247">
        <v>1</v>
      </c>
      <c r="CB228" s="248" t="str">
        <f>IF($F228="","",IFERROR(INDEX(#REF!,MATCH('一覧（改訂後・学校空調は非表示）'!$F228,#REF!,0),MATCH($CA$4,#REF!,0)),""))</f>
        <v/>
      </c>
      <c r="CC228" s="194" t="str">
        <f t="shared" si="221"/>
        <v/>
      </c>
      <c r="CD228" s="247" t="str">
        <f t="shared" si="188"/>
        <v/>
      </c>
      <c r="CE228" s="194"/>
      <c r="CF228" s="23" t="str">
        <f t="shared" si="189"/>
        <v/>
      </c>
      <c r="CG228" s="23" t="str">
        <f>IF(OR($CF228="",$F228=""),"",INDEX(#REF!,MATCH($F228,#REF!,0),MATCH(CF$4,#REF!,0)))</f>
        <v/>
      </c>
      <c r="CH228" s="28" t="str">
        <f t="shared" si="190"/>
        <v/>
      </c>
      <c r="CI228" s="23">
        <v>1</v>
      </c>
      <c r="CJ228" s="128"/>
      <c r="CK228" s="23" t="str">
        <f>IF(OR(L228="",TYPE(L228)&lt;&gt;1),"",IF(OR(BJ228="",INDEX(#REF!,MATCH('一覧（改訂後・学校空調は非表示）'!$N228,#REF!,0),MATCH('一覧（改訂後・学校空調は非表示）'!CK$4,#REF!,0))="",INDEX(#REF!,MATCH('一覧（改訂後・学校空調は非表示）'!$N228,#REF!,0),MATCH('一覧（改訂後・学校空調は非表示）'!CK$4,#REF!,0))+$I228&gt;=BJ228),"",IF(OR(BI228="事後保全対応で更新",BI228="事後保全のみ更新せず"),"",INDEX(#REF!,MATCH('一覧（改訂後・学校空調は非表示）'!$N228,#REF!,0),MATCH('一覧（改訂後・学校空調は非表示）'!CK$4,#REF!,0))+$I228)))</f>
        <v/>
      </c>
      <c r="CL228" s="23" t="str">
        <f>IF(OR(CK228="",$F228=""),"",IF(AND(CK228&lt;&gt;"",$CF228=CK228),INDEX(#REF!,MATCH($F228,#REF!,0),MATCH(CK$4,#REF!,0))+35,INDEX(#REF!,MATCH($F228,#REF!,0),MATCH(CK$4,#REF!,0))))</f>
        <v/>
      </c>
      <c r="CM228" s="28" t="str">
        <f t="shared" si="197"/>
        <v/>
      </c>
      <c r="CN228" s="23">
        <v>1</v>
      </c>
      <c r="CO228" s="128" t="str">
        <f t="shared" si="198"/>
        <v/>
      </c>
      <c r="CP228" s="23" t="str">
        <f>IF(OR(L228="",TYPE(L228)&lt;&gt;1),"",IF(OR(BJ228="",INDEX(#REF!,MATCH('一覧（改訂後・学校空調は非表示）'!N228,#REF!,0),MATCH(CP$4,#REF!,0))="",INDEX(#REF!,MATCH('一覧（改訂後・学校空調は非表示）'!N228,#REF!,0),MATCH(CP$4,#REF!,0))+$I228&gt;=BJ228),"",IF(OR(BI228="事後保全対応で更新",BI228="事後保全のみ更新せず"),"",INDEX(#REF!,MATCH('一覧（改訂後・学校空調は非表示）'!$N228,#REF!,0),MATCH('一覧（改訂後・学校空調は非表示）'!CP$4,#REF!,0))+$I228)))</f>
        <v/>
      </c>
      <c r="CQ228" s="23" t="str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/>
      </c>
      <c r="CR228" s="28" t="str">
        <f t="shared" si="191"/>
        <v/>
      </c>
      <c r="CS228" s="23">
        <v>1</v>
      </c>
      <c r="CT228" s="128" t="str">
        <f t="shared" ref="CT228:CT233" si="225">IF(CP228="","",CR228/CS228)</f>
        <v/>
      </c>
      <c r="CU228" s="23" t="str">
        <f>IF(OR(L228="",TYPE(L228)&lt;&gt;1),"",IF(OR(BJ228="",,INDEX(#REF!,MATCH('一覧（改訂後・学校空調は非表示）'!$N228,#REF!,0),MATCH('一覧（改訂後・学校空調は非表示）'!CU$4,#REF!,0))="",INDEX(#REF!,MATCH('一覧（改訂後・学校空調は非表示）'!$N228,#REF!,0),MATCH('一覧（改訂後・学校空調は非表示）'!CU$4,#REF!,0))+I228&gt;=BJ228),"",IF(OR(BI228="事後保全対応で更新",BI228="事後保全のみ更新せず"),"",INDEX(#REF!,MATCH('一覧（改訂後・学校空調は非表示）'!$N228,#REF!,0),MATCH('一覧（改訂後・学校空調は非表示）'!CU$4,#REF!,0))+I228)))</f>
        <v/>
      </c>
      <c r="CV228" s="23" t="str">
        <f>IF(OR(CU228="",$F228=""),"",IF(AND(CU228&lt;&gt;"",$CF228=CU228),INDEX(#REF!,MATCH($F228,#REF!,0),MATCH(CF$4,#REF!,0))+35,INDEX(#REF!,MATCH($F228,#REF!,0),MATCH(CU$4,#REF!,0))))</f>
        <v/>
      </c>
      <c r="CW228" s="28" t="str">
        <f t="shared" si="199"/>
        <v/>
      </c>
      <c r="CX228" s="23">
        <v>1</v>
      </c>
      <c r="CY228" s="128" t="str">
        <f t="shared" si="200"/>
        <v/>
      </c>
      <c r="CZ228" s="249" t="str">
        <f t="shared" si="192"/>
        <v/>
      </c>
      <c r="DA228" s="249" t="str">
        <f t="shared" si="194"/>
        <v/>
      </c>
      <c r="DB228" s="250">
        <v>1</v>
      </c>
      <c r="DC228" s="251" t="str">
        <f t="shared" si="193"/>
        <v/>
      </c>
      <c r="DD228" s="135" t="str">
        <f>IF($CZ228="","",INDEX(#REF!,MATCH($F228,#REF!,0),MATCH(CZ$4,#REF!,0)))</f>
        <v/>
      </c>
      <c r="DE228" s="136" t="str">
        <f t="shared" si="201"/>
        <v/>
      </c>
      <c r="DF228" s="252">
        <v>3</v>
      </c>
      <c r="DG228" s="251" t="str">
        <f t="shared" si="202"/>
        <v/>
      </c>
      <c r="DH228" s="24" t="str">
        <f t="shared" si="203"/>
        <v/>
      </c>
      <c r="DI228" s="23" t="str">
        <f>IF(OR(DH228="",$F228=""),"",IF(AND(DH228&lt;&gt;"",$CF228=DH228),INDEX(#REF!,MATCH($F228,#REF!,0),MATCH(DI$4,#REF!,0))+35,INDEX(#REF!,MATCH($F228,#REF!,0),MATCH(DI$4,#REF!,0))))</f>
        <v/>
      </c>
      <c r="DJ228" s="28" t="str">
        <f t="shared" si="204"/>
        <v/>
      </c>
      <c r="DK228" s="23">
        <v>1</v>
      </c>
      <c r="DL228" s="128" t="str">
        <f t="shared" si="205"/>
        <v/>
      </c>
      <c r="DM228" s="24" t="str">
        <f t="shared" si="206"/>
        <v/>
      </c>
      <c r="DN228" s="23" t="str">
        <f>IF(OR(DM228="",$F228=""),"",IF(AND($BJ228=DM228,DM228&lt;&gt;""),INDEX(#REF!,MATCH($F228,#REF!,0),MATCH(DN$4,#REF!,0))+35,INDEX(#REF!,MATCH($F228,#REF!,0),MATCH(DN$4,#REF!,0))))</f>
        <v/>
      </c>
      <c r="DO228" s="28" t="str">
        <f t="shared" si="207"/>
        <v/>
      </c>
      <c r="DP228" s="23">
        <v>1</v>
      </c>
      <c r="DQ228" s="128" t="str">
        <f t="shared" si="208"/>
        <v/>
      </c>
      <c r="DR228" s="24" t="str">
        <f t="shared" si="209"/>
        <v/>
      </c>
      <c r="DS228" s="23" t="str">
        <f>IF(OR(DR228="",$F228=""),"",IF(AND(DR228&lt;&gt;"",$CF228=DR228),INDEX(#REF!,MATCH($F228,#REF!,0),MATCH(DS$4,#REF!,0))+35,INDEX(#REF!,MATCH($F228,#REF!,0),MATCH(DS$4,#REF!,0))))</f>
        <v/>
      </c>
      <c r="DT228" s="28" t="str">
        <f t="shared" si="210"/>
        <v/>
      </c>
      <c r="DU228" s="23">
        <v>1</v>
      </c>
      <c r="DV228" s="253" t="str">
        <f t="shared" si="211"/>
        <v/>
      </c>
      <c r="DW228" s="209"/>
      <c r="DX228" s="209"/>
      <c r="DY228" s="209"/>
      <c r="DZ228" s="209"/>
      <c r="EA228" s="209"/>
      <c r="EB228" s="209"/>
      <c r="EC228" s="209"/>
      <c r="ED228" s="209"/>
      <c r="EE228" s="209"/>
      <c r="EF228" s="209"/>
      <c r="EG228" s="209"/>
      <c r="EH228" s="209"/>
      <c r="EI228" s="209"/>
      <c r="EJ228" s="209"/>
      <c r="EK228" s="209"/>
      <c r="EL228" s="209"/>
      <c r="EM228" s="209"/>
      <c r="EN228" s="209"/>
      <c r="EO228" s="209"/>
      <c r="EP228" s="209"/>
      <c r="EQ228" s="209"/>
      <c r="ER228" s="209"/>
      <c r="ES228" s="209"/>
      <c r="ET228" s="209"/>
      <c r="EU228" s="209"/>
      <c r="EV228" s="209"/>
      <c r="EW228" s="209"/>
      <c r="EX228" s="209"/>
      <c r="EY228" s="209"/>
      <c r="EZ228" s="209"/>
      <c r="FA228" s="209"/>
      <c r="FB228" s="209"/>
      <c r="FC228" s="209"/>
      <c r="FD228" s="209"/>
      <c r="FE228" s="209"/>
      <c r="FF228" s="209"/>
      <c r="FG228" s="209"/>
      <c r="FH228" s="209"/>
      <c r="FI228" s="209"/>
      <c r="FJ228" s="209"/>
      <c r="FK228" s="209"/>
    </row>
    <row r="229" spans="1:173" s="29" customFormat="1" ht="45" customHeight="1">
      <c r="A229" s="1027"/>
      <c r="B229" s="16"/>
      <c r="C229" s="16"/>
      <c r="D229" s="17"/>
      <c r="E229" s="18"/>
      <c r="F229" s="19"/>
      <c r="G229" s="19"/>
      <c r="H229" s="110"/>
      <c r="I229" s="19"/>
      <c r="J229" s="19" t="str">
        <f t="shared" si="195"/>
        <v/>
      </c>
      <c r="K229" s="677"/>
      <c r="L229" s="111"/>
      <c r="M229" s="19"/>
      <c r="N229" s="19"/>
      <c r="O229" s="20"/>
      <c r="P229" s="20"/>
      <c r="Q229" s="20"/>
      <c r="R229" s="112" t="str">
        <f t="shared" si="212"/>
        <v/>
      </c>
      <c r="S229" s="112" t="str">
        <f t="shared" si="213"/>
        <v/>
      </c>
      <c r="T229" s="113" t="str">
        <f t="shared" si="214"/>
        <v/>
      </c>
      <c r="U229" s="19"/>
      <c r="V229" s="19"/>
      <c r="W229" s="21"/>
      <c r="X229" s="21"/>
      <c r="Y229" s="21"/>
      <c r="Z229" s="14" t="str">
        <f t="shared" si="215"/>
        <v/>
      </c>
      <c r="AA229" s="25"/>
      <c r="AB229" s="25">
        <f t="shared" si="222"/>
        <v>0</v>
      </c>
      <c r="AC229" s="114"/>
      <c r="AD229" s="114"/>
      <c r="AE229" s="115"/>
      <c r="AF229" s="114"/>
      <c r="AG229" s="114"/>
      <c r="AH229" s="114"/>
      <c r="AI229" s="116"/>
      <c r="AJ229" s="116"/>
      <c r="AK229" s="116"/>
      <c r="AL229" s="116"/>
      <c r="AM229" s="245"/>
      <c r="AN229" s="245" t="str">
        <f t="shared" si="217"/>
        <v/>
      </c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1" t="str">
        <f t="shared" si="223"/>
        <v/>
      </c>
      <c r="AZ229" s="21"/>
      <c r="BA229" s="21" t="str">
        <f t="shared" si="218"/>
        <v/>
      </c>
      <c r="BB229" s="25" t="e">
        <f>#REF!/10</f>
        <v>#REF!</v>
      </c>
      <c r="BC229" s="25"/>
      <c r="BD229" s="27"/>
      <c r="BE229" s="120"/>
      <c r="BF229" s="122"/>
      <c r="BG229" s="122"/>
      <c r="BH229" s="27"/>
      <c r="BI229" s="27"/>
      <c r="BJ229" s="247" t="str">
        <f t="shared" si="224"/>
        <v/>
      </c>
      <c r="BK229" s="684"/>
      <c r="BL229" s="247"/>
      <c r="BM229" s="247"/>
      <c r="BN229" s="247"/>
      <c r="BO229" s="247"/>
      <c r="BP229" s="247"/>
      <c r="BQ229" s="247"/>
      <c r="BR229" s="247"/>
      <c r="BS229" s="247"/>
      <c r="BT229" s="247"/>
      <c r="BU229" s="247"/>
      <c r="BV229" s="247"/>
      <c r="BW229" s="247"/>
      <c r="BX229" s="111"/>
      <c r="BY229" s="111"/>
      <c r="BZ229" s="194"/>
      <c r="CA229" s="247">
        <v>1</v>
      </c>
      <c r="CB229" s="248" t="str">
        <f>IF($F229="","",IFERROR(INDEX(#REF!,MATCH('一覧（改訂後・学校空調は非表示）'!$F229,#REF!,0),MATCH($CA$4,#REF!,0)),""))</f>
        <v/>
      </c>
      <c r="CC229" s="194" t="str">
        <f t="shared" si="221"/>
        <v/>
      </c>
      <c r="CD229" s="247" t="str">
        <f t="shared" si="188"/>
        <v/>
      </c>
      <c r="CE229" s="194"/>
      <c r="CF229" s="23" t="str">
        <f t="shared" si="189"/>
        <v/>
      </c>
      <c r="CG229" s="23" t="str">
        <f>IF(OR($CF229="",$F229=""),"",INDEX(#REF!,MATCH($F229,#REF!,0),MATCH(CF$4,#REF!,0)))</f>
        <v/>
      </c>
      <c r="CH229" s="28" t="str">
        <f t="shared" si="190"/>
        <v/>
      </c>
      <c r="CI229" s="23">
        <v>1</v>
      </c>
      <c r="CJ229" s="128" t="str">
        <f t="shared" si="196"/>
        <v/>
      </c>
      <c r="CK229" s="23" t="str">
        <f>IF(OR(L229="",TYPE(L229)&lt;&gt;1),"",IF(OR(BJ229="",INDEX(#REF!,MATCH('一覧（改訂後・学校空調は非表示）'!$N229,#REF!,0),MATCH('一覧（改訂後・学校空調は非表示）'!CK$4,#REF!,0))="",INDEX(#REF!,MATCH('一覧（改訂後・学校空調は非表示）'!$N229,#REF!,0),MATCH('一覧（改訂後・学校空調は非表示）'!CK$4,#REF!,0))+$I229&gt;=BJ229),"",IF(OR(BI229="事後保全対応で更新",BI229="事後保全のみ更新せず"),"",INDEX(#REF!,MATCH('一覧（改訂後・学校空調は非表示）'!$N229,#REF!,0),MATCH('一覧（改訂後・学校空調は非表示）'!CK$4,#REF!,0))+$I229)))</f>
        <v/>
      </c>
      <c r="CL229" s="23" t="str">
        <f>IF(OR(CK229="",$F229=""),"",IF(AND(CK229&lt;&gt;"",$CF229=CK229),INDEX(#REF!,MATCH($F229,#REF!,0),MATCH(CK$4,#REF!,0))+35,INDEX(#REF!,MATCH($F229,#REF!,0),MATCH(CK$4,#REF!,0))))</f>
        <v/>
      </c>
      <c r="CM229" s="28" t="str">
        <f t="shared" si="197"/>
        <v/>
      </c>
      <c r="CN229" s="23">
        <v>1</v>
      </c>
      <c r="CO229" s="128" t="str">
        <f t="shared" si="198"/>
        <v/>
      </c>
      <c r="CP229" s="23" t="str">
        <f>IF(OR(L229="",TYPE(L229)&lt;&gt;1),"",IF(OR(BJ229="",INDEX(#REF!,MATCH('一覧（改訂後・学校空調は非表示）'!N229,#REF!,0),MATCH(CP$4,#REF!,0))="",INDEX(#REF!,MATCH('一覧（改訂後・学校空調は非表示）'!N229,#REF!,0),MATCH(CP$4,#REF!,0))+$I229&gt;=BJ229),"",IF(OR(BI229="事後保全対応で更新",BI229="事後保全のみ更新せず"),"",INDEX(#REF!,MATCH('一覧（改訂後・学校空調は非表示）'!$N229,#REF!,0),MATCH('一覧（改訂後・学校空調は非表示）'!CP$4,#REF!,0))+$I229)))</f>
        <v/>
      </c>
      <c r="CQ229" s="23" t="str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/>
      </c>
      <c r="CR229" s="28" t="str">
        <f t="shared" si="191"/>
        <v/>
      </c>
      <c r="CS229" s="23">
        <v>1</v>
      </c>
      <c r="CT229" s="128" t="str">
        <f t="shared" si="225"/>
        <v/>
      </c>
      <c r="CU229" s="23" t="str">
        <f>IF(OR(L229="",TYPE(L229)&lt;&gt;1),"",IF(OR(BJ229="",,INDEX(#REF!,MATCH('一覧（改訂後・学校空調は非表示）'!$N229,#REF!,0),MATCH('一覧（改訂後・学校空調は非表示）'!CU$4,#REF!,0))="",INDEX(#REF!,MATCH('一覧（改訂後・学校空調は非表示）'!$N229,#REF!,0),MATCH('一覧（改訂後・学校空調は非表示）'!CU$4,#REF!,0))+I229&gt;=BJ229),"",IF(OR(BI229="事後保全対応で更新",BI229="事後保全のみ更新せず"),"",INDEX(#REF!,MATCH('一覧（改訂後・学校空調は非表示）'!$N229,#REF!,0),MATCH('一覧（改訂後・学校空調は非表示）'!CU$4,#REF!,0))+I229)))</f>
        <v/>
      </c>
      <c r="CV229" s="23" t="str">
        <f>IF(OR(CU229="",$F229=""),"",IF(AND(CU229&lt;&gt;"",$CF229=CU229),INDEX(#REF!,MATCH($F229,#REF!,0),MATCH(CF$4,#REF!,0))+35,INDEX(#REF!,MATCH($F229,#REF!,0),MATCH(CU$4,#REF!,0))))</f>
        <v/>
      </c>
      <c r="CW229" s="28" t="str">
        <f t="shared" si="199"/>
        <v/>
      </c>
      <c r="CX229" s="23">
        <v>1</v>
      </c>
      <c r="CY229" s="128" t="str">
        <f t="shared" si="200"/>
        <v/>
      </c>
      <c r="CZ229" s="249" t="str">
        <f t="shared" si="192"/>
        <v/>
      </c>
      <c r="DA229" s="249" t="str">
        <f t="shared" si="194"/>
        <v/>
      </c>
      <c r="DB229" s="250">
        <v>1</v>
      </c>
      <c r="DC229" s="251" t="str">
        <f t="shared" si="193"/>
        <v/>
      </c>
      <c r="DD229" s="135" t="str">
        <f>IF($CZ229="","",INDEX(#REF!,MATCH($F229,#REF!,0),MATCH(CZ$4,#REF!,0)))</f>
        <v/>
      </c>
      <c r="DE229" s="136" t="str">
        <f t="shared" si="201"/>
        <v/>
      </c>
      <c r="DF229" s="252">
        <v>3</v>
      </c>
      <c r="DG229" s="251" t="str">
        <f t="shared" si="202"/>
        <v/>
      </c>
      <c r="DH229" s="24" t="str">
        <f t="shared" si="203"/>
        <v/>
      </c>
      <c r="DI229" s="23" t="str">
        <f>IF(OR(DH229="",$F229=""),"",IF(AND(DH229&lt;&gt;"",$CF229=DH229),INDEX(#REF!,MATCH($F229,#REF!,0),MATCH(DI$4,#REF!,0))+35,INDEX(#REF!,MATCH($F229,#REF!,0),MATCH(DI$4,#REF!,0))))</f>
        <v/>
      </c>
      <c r="DJ229" s="28" t="str">
        <f t="shared" si="204"/>
        <v/>
      </c>
      <c r="DK229" s="23">
        <v>1</v>
      </c>
      <c r="DL229" s="128" t="str">
        <f t="shared" si="205"/>
        <v/>
      </c>
      <c r="DM229" s="24" t="str">
        <f t="shared" si="206"/>
        <v/>
      </c>
      <c r="DN229" s="23" t="str">
        <f>IF(OR(DM229="",$F229=""),"",IF(AND($BJ229=DM229,DM229&lt;&gt;""),INDEX(#REF!,MATCH($F229,#REF!,0),MATCH(DN$4,#REF!,0))+35,INDEX(#REF!,MATCH($F229,#REF!,0),MATCH(DN$4,#REF!,0))))</f>
        <v/>
      </c>
      <c r="DO229" s="28" t="str">
        <f t="shared" si="207"/>
        <v/>
      </c>
      <c r="DP229" s="23">
        <v>1</v>
      </c>
      <c r="DQ229" s="128" t="str">
        <f t="shared" si="208"/>
        <v/>
      </c>
      <c r="DR229" s="24" t="str">
        <f t="shared" si="209"/>
        <v/>
      </c>
      <c r="DS229" s="23" t="str">
        <f>IF(OR(DR229="",$F229=""),"",IF(AND(DR229&lt;&gt;"",$CF229=DR229),INDEX(#REF!,MATCH($F229,#REF!,0),MATCH(DS$4,#REF!,0))+35,INDEX(#REF!,MATCH($F229,#REF!,0),MATCH(DS$4,#REF!,0))))</f>
        <v/>
      </c>
      <c r="DT229" s="28" t="str">
        <f t="shared" si="210"/>
        <v/>
      </c>
      <c r="DU229" s="23">
        <v>1</v>
      </c>
      <c r="DV229" s="253" t="str">
        <f t="shared" si="211"/>
        <v/>
      </c>
      <c r="DW229" s="209"/>
      <c r="DX229" s="20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  <c r="EM229" s="209"/>
      <c r="EN229" s="209"/>
      <c r="EO229" s="209"/>
      <c r="EP229" s="209"/>
      <c r="EQ229" s="209"/>
      <c r="ER229" s="209"/>
      <c r="ES229" s="209"/>
      <c r="ET229" s="209"/>
      <c r="EU229" s="209"/>
      <c r="EV229" s="209"/>
      <c r="EW229" s="209"/>
      <c r="EX229" s="209"/>
      <c r="EY229" s="209"/>
      <c r="EZ229" s="209"/>
      <c r="FA229" s="209"/>
      <c r="FB229" s="209"/>
      <c r="FC229" s="209"/>
      <c r="FD229" s="209"/>
      <c r="FE229" s="209"/>
      <c r="FF229" s="209"/>
      <c r="FG229" s="209"/>
      <c r="FH229" s="209"/>
      <c r="FI229" s="209"/>
      <c r="FJ229" s="209"/>
      <c r="FK229" s="209"/>
    </row>
    <row r="230" spans="1:173" s="29" customFormat="1" ht="45" customHeight="1">
      <c r="A230" s="1027"/>
      <c r="B230" s="16"/>
      <c r="C230" s="16"/>
      <c r="D230" s="17"/>
      <c r="E230" s="18"/>
      <c r="F230" s="19"/>
      <c r="G230" s="19"/>
      <c r="H230" s="110"/>
      <c r="I230" s="19"/>
      <c r="J230" s="19" t="str">
        <f t="shared" si="195"/>
        <v/>
      </c>
      <c r="K230" s="677"/>
      <c r="L230" s="111"/>
      <c r="M230" s="19"/>
      <c r="N230" s="19"/>
      <c r="O230" s="20"/>
      <c r="P230" s="20"/>
      <c r="Q230" s="20"/>
      <c r="R230" s="112" t="str">
        <f t="shared" si="212"/>
        <v/>
      </c>
      <c r="S230" s="112" t="str">
        <f t="shared" si="213"/>
        <v/>
      </c>
      <c r="T230" s="113" t="str">
        <f t="shared" si="214"/>
        <v/>
      </c>
      <c r="U230" s="19"/>
      <c r="V230" s="19"/>
      <c r="W230" s="21"/>
      <c r="X230" s="21"/>
      <c r="Y230" s="21"/>
      <c r="Z230" s="14" t="str">
        <f t="shared" si="215"/>
        <v/>
      </c>
      <c r="AA230" s="25"/>
      <c r="AB230" s="25">
        <f t="shared" si="222"/>
        <v>0</v>
      </c>
      <c r="AC230" s="114"/>
      <c r="AD230" s="114"/>
      <c r="AE230" s="115"/>
      <c r="AF230" s="114"/>
      <c r="AG230" s="114"/>
      <c r="AH230" s="114"/>
      <c r="AI230" s="116"/>
      <c r="AJ230" s="116"/>
      <c r="AK230" s="116"/>
      <c r="AL230" s="116"/>
      <c r="AM230" s="245"/>
      <c r="AN230" s="245" t="str">
        <f t="shared" si="217"/>
        <v/>
      </c>
      <c r="AO230" s="246"/>
      <c r="AP230" s="246"/>
      <c r="AQ230" s="246"/>
      <c r="AR230" s="246"/>
      <c r="AS230" s="246"/>
      <c r="AT230" s="246"/>
      <c r="AU230" s="246"/>
      <c r="AV230" s="246"/>
      <c r="AW230" s="246"/>
      <c r="AX230" s="246"/>
      <c r="AY230" s="21" t="str">
        <f t="shared" si="223"/>
        <v/>
      </c>
      <c r="AZ230" s="21"/>
      <c r="BA230" s="21" t="str">
        <f t="shared" si="218"/>
        <v/>
      </c>
      <c r="BB230" s="25" t="e">
        <f>#REF!/10</f>
        <v>#REF!</v>
      </c>
      <c r="BC230" s="25"/>
      <c r="BD230" s="27"/>
      <c r="BE230" s="120"/>
      <c r="BF230" s="122"/>
      <c r="BG230" s="122"/>
      <c r="BH230" s="27"/>
      <c r="BI230" s="27"/>
      <c r="BJ230" s="247" t="str">
        <f t="shared" si="224"/>
        <v/>
      </c>
      <c r="BK230" s="684"/>
      <c r="BL230" s="247"/>
      <c r="BM230" s="247"/>
      <c r="BN230" s="247"/>
      <c r="BO230" s="247"/>
      <c r="BP230" s="247"/>
      <c r="BQ230" s="247"/>
      <c r="BR230" s="247"/>
      <c r="BS230" s="247"/>
      <c r="BT230" s="247"/>
      <c r="BU230" s="247"/>
      <c r="BV230" s="247"/>
      <c r="BW230" s="247"/>
      <c r="BX230" s="111"/>
      <c r="BY230" s="111"/>
      <c r="BZ230" s="194"/>
      <c r="CA230" s="247">
        <v>1</v>
      </c>
      <c r="CB230" s="248" t="str">
        <f>IF($F230="","",IFERROR(INDEX(#REF!,MATCH('一覧（改訂後・学校空調は非表示）'!$F230,#REF!,0),MATCH($CA$4,#REF!,0)),""))</f>
        <v/>
      </c>
      <c r="CC230" s="194" t="str">
        <f t="shared" si="221"/>
        <v/>
      </c>
      <c r="CD230" s="247" t="str">
        <f t="shared" si="188"/>
        <v/>
      </c>
      <c r="CE230" s="194"/>
      <c r="CF230" s="23" t="str">
        <f t="shared" si="189"/>
        <v/>
      </c>
      <c r="CG230" s="23" t="str">
        <f>IF(OR($CF230="",$F230=""),"",INDEX(#REF!,MATCH($F230,#REF!,0),MATCH(CF$4,#REF!,0)))</f>
        <v/>
      </c>
      <c r="CH230" s="28" t="str">
        <f t="shared" si="190"/>
        <v/>
      </c>
      <c r="CI230" s="23">
        <v>1</v>
      </c>
      <c r="CJ230" s="128" t="str">
        <f t="shared" si="196"/>
        <v/>
      </c>
      <c r="CK230" s="23" t="str">
        <f>IF(OR(L230="",TYPE(L230)&lt;&gt;1),"",IF(OR(BJ230="",INDEX(#REF!,MATCH('一覧（改訂後・学校空調は非表示）'!$N230,#REF!,0),MATCH('一覧（改訂後・学校空調は非表示）'!CK$4,#REF!,0))="",INDEX(#REF!,MATCH('一覧（改訂後・学校空調は非表示）'!$N230,#REF!,0),MATCH('一覧（改訂後・学校空調は非表示）'!CK$4,#REF!,0))+$I230&gt;=BJ230),"",IF(OR(BI230="事後保全対応で更新",BI230="事後保全のみ更新せず"),"",INDEX(#REF!,MATCH('一覧（改訂後・学校空調は非表示）'!$N230,#REF!,0),MATCH('一覧（改訂後・学校空調は非表示）'!CK$4,#REF!,0))+$I230)))</f>
        <v/>
      </c>
      <c r="CL230" s="23" t="str">
        <f>IF(OR(CK230="",$F230=""),"",IF(AND(CK230&lt;&gt;"",$CF230=CK230),INDEX(#REF!,MATCH($F230,#REF!,0),MATCH(CK$4,#REF!,0))+35,INDEX(#REF!,MATCH($F230,#REF!,0),MATCH(CK$4,#REF!,0))))</f>
        <v/>
      </c>
      <c r="CM230" s="28" t="str">
        <f t="shared" si="197"/>
        <v/>
      </c>
      <c r="CN230" s="23">
        <v>1</v>
      </c>
      <c r="CO230" s="128" t="str">
        <f t="shared" si="198"/>
        <v/>
      </c>
      <c r="CP230" s="23" t="str">
        <f>IF(OR(L230="",TYPE(L230)&lt;&gt;1),"",IF(OR(BJ230="",INDEX(#REF!,MATCH('一覧（改訂後・学校空調は非表示）'!N230,#REF!,0),MATCH(CP$4,#REF!,0))="",INDEX(#REF!,MATCH('一覧（改訂後・学校空調は非表示）'!N230,#REF!,0),MATCH(CP$4,#REF!,0))+$I230&gt;=BJ230),"",IF(OR(BI230="事後保全対応で更新",BI230="事後保全のみ更新せず"),"",INDEX(#REF!,MATCH('一覧（改訂後・学校空調は非表示）'!$N230,#REF!,0),MATCH('一覧（改訂後・学校空調は非表示）'!CP$4,#REF!,0))+$I230)))</f>
        <v/>
      </c>
      <c r="CQ230" s="23" t="str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/>
      </c>
      <c r="CR230" s="28" t="str">
        <f t="shared" si="191"/>
        <v/>
      </c>
      <c r="CS230" s="23">
        <v>1</v>
      </c>
      <c r="CT230" s="128" t="str">
        <f t="shared" si="225"/>
        <v/>
      </c>
      <c r="CU230" s="23" t="str">
        <f>IF(OR(L230="",TYPE(L230)&lt;&gt;1),"",IF(OR(BJ230="",,INDEX(#REF!,MATCH('一覧（改訂後・学校空調は非表示）'!$N230,#REF!,0),MATCH('一覧（改訂後・学校空調は非表示）'!CU$4,#REF!,0))="",INDEX(#REF!,MATCH('一覧（改訂後・学校空調は非表示）'!$N230,#REF!,0),MATCH('一覧（改訂後・学校空調は非表示）'!CU$4,#REF!,0))+I230&gt;=BJ230),"",IF(OR(BI230="事後保全対応で更新",BI230="事後保全のみ更新せず"),"",INDEX(#REF!,MATCH('一覧（改訂後・学校空調は非表示）'!$N230,#REF!,0),MATCH('一覧（改訂後・学校空調は非表示）'!CU$4,#REF!,0))+I230)))</f>
        <v/>
      </c>
      <c r="CV230" s="23" t="str">
        <f>IF(OR(CU230="",$F230=""),"",IF(AND(CU230&lt;&gt;"",$CF230=CU230),INDEX(#REF!,MATCH($F230,#REF!,0),MATCH(CF$4,#REF!,0))+35,INDEX(#REF!,MATCH($F230,#REF!,0),MATCH(CU$4,#REF!,0))))</f>
        <v/>
      </c>
      <c r="CW230" s="28" t="str">
        <f t="shared" si="199"/>
        <v/>
      </c>
      <c r="CX230" s="23">
        <v>1</v>
      </c>
      <c r="CY230" s="128" t="str">
        <f t="shared" si="200"/>
        <v/>
      </c>
      <c r="CZ230" s="249" t="str">
        <f t="shared" si="192"/>
        <v/>
      </c>
      <c r="DA230" s="249" t="str">
        <f t="shared" si="194"/>
        <v/>
      </c>
      <c r="DB230" s="250">
        <v>1</v>
      </c>
      <c r="DC230" s="251" t="str">
        <f t="shared" si="193"/>
        <v/>
      </c>
      <c r="DD230" s="135" t="str">
        <f>IF($CZ230="","",INDEX(#REF!,MATCH($F230,#REF!,0),MATCH(CZ$4,#REF!,0)))</f>
        <v/>
      </c>
      <c r="DE230" s="136" t="str">
        <f t="shared" si="201"/>
        <v/>
      </c>
      <c r="DF230" s="252">
        <v>3</v>
      </c>
      <c r="DG230" s="251" t="str">
        <f t="shared" si="202"/>
        <v/>
      </c>
      <c r="DH230" s="24" t="str">
        <f t="shared" si="203"/>
        <v/>
      </c>
      <c r="DI230" s="23" t="str">
        <f>IF(OR(DH230="",$F230=""),"",IF(AND(DH230&lt;&gt;"",$CF230=DH230),INDEX(#REF!,MATCH($F230,#REF!,0),MATCH(DI$4,#REF!,0))+35,INDEX(#REF!,MATCH($F230,#REF!,0),MATCH(DI$4,#REF!,0))))</f>
        <v/>
      </c>
      <c r="DJ230" s="28" t="str">
        <f t="shared" si="204"/>
        <v/>
      </c>
      <c r="DK230" s="23">
        <v>1</v>
      </c>
      <c r="DL230" s="128" t="str">
        <f t="shared" si="205"/>
        <v/>
      </c>
      <c r="DM230" s="24" t="str">
        <f t="shared" si="206"/>
        <v/>
      </c>
      <c r="DN230" s="23" t="str">
        <f>IF(OR(DM230="",$F230=""),"",IF(AND($BJ230=DM230,DM230&lt;&gt;""),INDEX(#REF!,MATCH($F230,#REF!,0),MATCH(DN$4,#REF!,0))+35,INDEX(#REF!,MATCH($F230,#REF!,0),MATCH(DN$4,#REF!,0))))</f>
        <v/>
      </c>
      <c r="DO230" s="28" t="str">
        <f t="shared" si="207"/>
        <v/>
      </c>
      <c r="DP230" s="23">
        <v>1</v>
      </c>
      <c r="DQ230" s="128" t="str">
        <f t="shared" si="208"/>
        <v/>
      </c>
      <c r="DR230" s="24" t="str">
        <f t="shared" si="209"/>
        <v/>
      </c>
      <c r="DS230" s="23" t="str">
        <f>IF(OR(DR230="",$F230=""),"",IF(AND(DR230&lt;&gt;"",$CF230=DR230),INDEX(#REF!,MATCH($F230,#REF!,0),MATCH(DS$4,#REF!,0))+35,INDEX(#REF!,MATCH($F230,#REF!,0),MATCH(DS$4,#REF!,0))))</f>
        <v/>
      </c>
      <c r="DT230" s="28" t="str">
        <f t="shared" si="210"/>
        <v/>
      </c>
      <c r="DU230" s="23">
        <v>1</v>
      </c>
      <c r="DV230" s="253" t="str">
        <f t="shared" si="211"/>
        <v/>
      </c>
      <c r="DW230" s="209"/>
      <c r="DX230" s="209"/>
      <c r="DY230" s="209"/>
      <c r="DZ230" s="209"/>
      <c r="EA230" s="209"/>
      <c r="EB230" s="209"/>
      <c r="EC230" s="209"/>
      <c r="ED230" s="209"/>
      <c r="EE230" s="209"/>
      <c r="EF230" s="209"/>
      <c r="EG230" s="209"/>
      <c r="EH230" s="209"/>
      <c r="EI230" s="209"/>
      <c r="EJ230" s="209"/>
      <c r="EK230" s="209"/>
      <c r="EL230" s="209"/>
      <c r="EM230" s="209"/>
      <c r="EN230" s="209"/>
      <c r="EO230" s="209"/>
      <c r="EP230" s="209"/>
      <c r="EQ230" s="209"/>
      <c r="ER230" s="209"/>
      <c r="ES230" s="209"/>
      <c r="ET230" s="209"/>
      <c r="EU230" s="209"/>
      <c r="EV230" s="209"/>
      <c r="EW230" s="209"/>
      <c r="EX230" s="209"/>
      <c r="EY230" s="209"/>
      <c r="EZ230" s="209"/>
      <c r="FA230" s="209"/>
      <c r="FB230" s="209"/>
      <c r="FC230" s="209"/>
      <c r="FD230" s="209"/>
      <c r="FE230" s="209"/>
      <c r="FF230" s="209"/>
      <c r="FG230" s="209"/>
      <c r="FH230" s="209"/>
      <c r="FI230" s="209"/>
      <c r="FJ230" s="209"/>
      <c r="FK230" s="209"/>
    </row>
    <row r="231" spans="1:173" s="29" customFormat="1" ht="45" customHeight="1">
      <c r="A231" s="1027"/>
      <c r="B231" s="16"/>
      <c r="C231" s="16"/>
      <c r="D231" s="17"/>
      <c r="E231" s="18"/>
      <c r="F231" s="19"/>
      <c r="G231" s="19"/>
      <c r="H231" s="110"/>
      <c r="I231" s="19"/>
      <c r="J231" s="19" t="str">
        <f t="shared" si="195"/>
        <v/>
      </c>
      <c r="K231" s="677"/>
      <c r="L231" s="111"/>
      <c r="M231" s="19"/>
      <c r="N231" s="19"/>
      <c r="O231" s="20"/>
      <c r="P231" s="20"/>
      <c r="Q231" s="20"/>
      <c r="R231" s="112" t="str">
        <f t="shared" si="212"/>
        <v/>
      </c>
      <c r="S231" s="112" t="str">
        <f t="shared" si="213"/>
        <v/>
      </c>
      <c r="T231" s="113" t="str">
        <f t="shared" si="214"/>
        <v/>
      </c>
      <c r="U231" s="19"/>
      <c r="V231" s="19"/>
      <c r="W231" s="21"/>
      <c r="X231" s="21"/>
      <c r="Y231" s="21"/>
      <c r="Z231" s="14" t="str">
        <f t="shared" si="215"/>
        <v/>
      </c>
      <c r="AA231" s="25"/>
      <c r="AB231" s="25">
        <f t="shared" si="222"/>
        <v>0</v>
      </c>
      <c r="AC231" s="114"/>
      <c r="AD231" s="114"/>
      <c r="AE231" s="115"/>
      <c r="AF231" s="114"/>
      <c r="AG231" s="114"/>
      <c r="AH231" s="114"/>
      <c r="AI231" s="116"/>
      <c r="AJ231" s="116"/>
      <c r="AK231" s="116"/>
      <c r="AL231" s="116"/>
      <c r="AM231" s="245"/>
      <c r="AN231" s="245" t="str">
        <f t="shared" si="217"/>
        <v/>
      </c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1" t="str">
        <f t="shared" si="223"/>
        <v/>
      </c>
      <c r="AZ231" s="21"/>
      <c r="BA231" s="21" t="str">
        <f t="shared" si="218"/>
        <v/>
      </c>
      <c r="BB231" s="25" t="e">
        <f>#REF!/10</f>
        <v>#REF!</v>
      </c>
      <c r="BC231" s="25"/>
      <c r="BD231" s="27"/>
      <c r="BE231" s="120"/>
      <c r="BF231" s="122"/>
      <c r="BG231" s="122"/>
      <c r="BH231" s="27"/>
      <c r="BI231" s="27"/>
      <c r="BJ231" s="247" t="str">
        <f t="shared" si="224"/>
        <v/>
      </c>
      <c r="BK231" s="684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111"/>
      <c r="BY231" s="111"/>
      <c r="BZ231" s="194"/>
      <c r="CA231" s="247">
        <v>1</v>
      </c>
      <c r="CB231" s="248" t="str">
        <f>IF($F231="","",IFERROR(INDEX(#REF!,MATCH('一覧（改訂後・学校空調は非表示）'!$F231,#REF!,0),MATCH($CA$4,#REF!,0)),""))</f>
        <v/>
      </c>
      <c r="CC231" s="194" t="str">
        <f t="shared" si="221"/>
        <v/>
      </c>
      <c r="CD231" s="247" t="str">
        <f t="shared" si="188"/>
        <v/>
      </c>
      <c r="CE231" s="194"/>
      <c r="CF231" s="23" t="str">
        <f t="shared" si="189"/>
        <v/>
      </c>
      <c r="CG231" s="23" t="str">
        <f>IF(OR($CF231="",$F231=""),"",INDEX(#REF!,MATCH($F231,#REF!,0),MATCH(CF$4,#REF!,0)))</f>
        <v/>
      </c>
      <c r="CH231" s="28" t="str">
        <f t="shared" si="190"/>
        <v/>
      </c>
      <c r="CI231" s="23">
        <v>1</v>
      </c>
      <c r="CJ231" s="128" t="str">
        <f t="shared" si="196"/>
        <v/>
      </c>
      <c r="CK231" s="23" t="str">
        <f>IF(OR(L231="",TYPE(L231)&lt;&gt;1),"",IF(OR(BJ231="",INDEX(#REF!,MATCH('一覧（改訂後・学校空調は非表示）'!$N231,#REF!,0),MATCH('一覧（改訂後・学校空調は非表示）'!CK$4,#REF!,0))="",INDEX(#REF!,MATCH('一覧（改訂後・学校空調は非表示）'!$N231,#REF!,0),MATCH('一覧（改訂後・学校空調は非表示）'!CK$4,#REF!,0))+$I231&gt;=BJ231),"",IF(OR(BI231="事後保全対応で更新",BI231="事後保全のみ更新せず"),"",INDEX(#REF!,MATCH('一覧（改訂後・学校空調は非表示）'!$N231,#REF!,0),MATCH('一覧（改訂後・学校空調は非表示）'!CK$4,#REF!,0))+$I231)))</f>
        <v/>
      </c>
      <c r="CL231" s="23" t="str">
        <f>IF(OR(CK231="",$F231=""),"",IF(AND(CK231&lt;&gt;"",$CF231=CK231),INDEX(#REF!,MATCH($F231,#REF!,0),MATCH(CK$4,#REF!,0))+35,INDEX(#REF!,MATCH($F231,#REF!,0),MATCH(CK$4,#REF!,0))))</f>
        <v/>
      </c>
      <c r="CM231" s="28" t="str">
        <f t="shared" si="197"/>
        <v/>
      </c>
      <c r="CN231" s="23">
        <v>1</v>
      </c>
      <c r="CO231" s="128" t="str">
        <f t="shared" si="198"/>
        <v/>
      </c>
      <c r="CP231" s="23" t="str">
        <f>IF(OR(L231="",TYPE(L231)&lt;&gt;1),"",IF(OR(BJ231="",INDEX(#REF!,MATCH('一覧（改訂後・学校空調は非表示）'!N231,#REF!,0),MATCH(CP$4,#REF!,0))="",INDEX(#REF!,MATCH('一覧（改訂後・学校空調は非表示）'!N231,#REF!,0),MATCH(CP$4,#REF!,0))+$I231&gt;=BJ231),"",IF(OR(BI231="事後保全対応で更新",BI231="事後保全のみ更新せず"),"",INDEX(#REF!,MATCH('一覧（改訂後・学校空調は非表示）'!$N231,#REF!,0),MATCH('一覧（改訂後・学校空調は非表示）'!CP$4,#REF!,0))+$I231)))</f>
        <v/>
      </c>
      <c r="CQ231" s="23" t="str">
        <f>IF(OR(CP231="",$F231=""),"",IF(BI231="中規模のみで残存維持",IF(AND($CF231=CP231,CP231&lt;&gt;""),INDEX(#REF!,MATCH($F231,#REF!,0),MATCH(CK$4,#REF!,0))+35,INDEX(#REF!,MATCH($F231,#REF!,0),MATCH(CK$4,#REF!,0))),IF(AND($CF231=CP231,CP231&lt;&gt;""),INDEX(#REF!,MATCH($F231,#REF!,0),MATCH(CF$4,#REF!,0))+35,INDEX(#REF!,MATCH($F231,#REF!,0),MATCH(CP$4,#REF!,0)))))</f>
        <v/>
      </c>
      <c r="CR231" s="28" t="str">
        <f t="shared" si="191"/>
        <v/>
      </c>
      <c r="CS231" s="23">
        <v>1</v>
      </c>
      <c r="CT231" s="128" t="str">
        <f t="shared" si="225"/>
        <v/>
      </c>
      <c r="CU231" s="23" t="str">
        <f>IF(OR(L231="",TYPE(L231)&lt;&gt;1),"",IF(OR(BJ231="",,INDEX(#REF!,MATCH('一覧（改訂後・学校空調は非表示）'!$N231,#REF!,0),MATCH('一覧（改訂後・学校空調は非表示）'!CU$4,#REF!,0))="",INDEX(#REF!,MATCH('一覧（改訂後・学校空調は非表示）'!$N231,#REF!,0),MATCH('一覧（改訂後・学校空調は非表示）'!CU$4,#REF!,0))+I231&gt;=BJ231),"",IF(OR(BI231="事後保全対応で更新",BI231="事後保全のみ更新せず"),"",INDEX(#REF!,MATCH('一覧（改訂後・学校空調は非表示）'!$N231,#REF!,0),MATCH('一覧（改訂後・学校空調は非表示）'!CU$4,#REF!,0))+I231)))</f>
        <v/>
      </c>
      <c r="CV231" s="23" t="str">
        <f>IF(OR(CU231="",$F231=""),"",IF(AND(CU231&lt;&gt;"",$CF231=CU231),INDEX(#REF!,MATCH($F231,#REF!,0),MATCH(CF$4,#REF!,0))+35,INDEX(#REF!,MATCH($F231,#REF!,0),MATCH(CU$4,#REF!,0))))</f>
        <v/>
      </c>
      <c r="CW231" s="28" t="str">
        <f t="shared" si="199"/>
        <v/>
      </c>
      <c r="CX231" s="23">
        <v>1</v>
      </c>
      <c r="CY231" s="128" t="str">
        <f t="shared" si="200"/>
        <v/>
      </c>
      <c r="CZ231" s="249" t="str">
        <f t="shared" si="192"/>
        <v/>
      </c>
      <c r="DA231" s="249" t="str">
        <f t="shared" si="194"/>
        <v/>
      </c>
      <c r="DB231" s="250">
        <v>1</v>
      </c>
      <c r="DC231" s="251" t="str">
        <f t="shared" si="193"/>
        <v/>
      </c>
      <c r="DD231" s="135" t="str">
        <f>IF($CZ231="","",INDEX(#REF!,MATCH($F231,#REF!,0),MATCH(CZ$4,#REF!,0)))</f>
        <v/>
      </c>
      <c r="DE231" s="136" t="str">
        <f t="shared" si="201"/>
        <v/>
      </c>
      <c r="DF231" s="252">
        <v>3</v>
      </c>
      <c r="DG231" s="251" t="str">
        <f t="shared" si="202"/>
        <v/>
      </c>
      <c r="DH231" s="24" t="str">
        <f t="shared" si="203"/>
        <v/>
      </c>
      <c r="DI231" s="23" t="str">
        <f>IF(OR(DH231="",$F231=""),"",IF(AND(DH231&lt;&gt;"",$CF231=DH231),INDEX(#REF!,MATCH($F231,#REF!,0),MATCH(DI$4,#REF!,0))+35,INDEX(#REF!,MATCH($F231,#REF!,0),MATCH(DI$4,#REF!,0))))</f>
        <v/>
      </c>
      <c r="DJ231" s="28" t="str">
        <f t="shared" si="204"/>
        <v/>
      </c>
      <c r="DK231" s="23">
        <v>1</v>
      </c>
      <c r="DL231" s="128" t="str">
        <f t="shared" si="205"/>
        <v/>
      </c>
      <c r="DM231" s="24" t="str">
        <f t="shared" si="206"/>
        <v/>
      </c>
      <c r="DN231" s="23" t="str">
        <f>IF(OR(DM231="",$F231=""),"",IF(AND($BJ231=DM231,DM231&lt;&gt;""),INDEX(#REF!,MATCH($F231,#REF!,0),MATCH(DN$4,#REF!,0))+35,INDEX(#REF!,MATCH($F231,#REF!,0),MATCH(DN$4,#REF!,0))))</f>
        <v/>
      </c>
      <c r="DO231" s="28" t="str">
        <f t="shared" si="207"/>
        <v/>
      </c>
      <c r="DP231" s="23">
        <v>1</v>
      </c>
      <c r="DQ231" s="128" t="str">
        <f t="shared" si="208"/>
        <v/>
      </c>
      <c r="DR231" s="24" t="str">
        <f t="shared" si="209"/>
        <v/>
      </c>
      <c r="DS231" s="23" t="str">
        <f>IF(OR(DR231="",$F231=""),"",IF(AND(DR231&lt;&gt;"",$CF231=DR231),INDEX(#REF!,MATCH($F231,#REF!,0),MATCH(DS$4,#REF!,0))+35,INDEX(#REF!,MATCH($F231,#REF!,0),MATCH(DS$4,#REF!,0))))</f>
        <v/>
      </c>
      <c r="DT231" s="28" t="str">
        <f t="shared" si="210"/>
        <v/>
      </c>
      <c r="DU231" s="23">
        <v>1</v>
      </c>
      <c r="DV231" s="253" t="str">
        <f t="shared" si="211"/>
        <v/>
      </c>
      <c r="DW231" s="209"/>
      <c r="DX231" s="209"/>
      <c r="DY231" s="209"/>
      <c r="DZ231" s="209"/>
      <c r="EA231" s="209"/>
      <c r="EB231" s="209"/>
      <c r="EC231" s="209"/>
      <c r="ED231" s="209"/>
      <c r="EE231" s="209"/>
      <c r="EF231" s="209"/>
      <c r="EG231" s="209"/>
      <c r="EH231" s="209"/>
      <c r="EI231" s="209"/>
      <c r="EJ231" s="209"/>
      <c r="EK231" s="209"/>
      <c r="EL231" s="209"/>
      <c r="EM231" s="209"/>
      <c r="EN231" s="209"/>
      <c r="EO231" s="209"/>
      <c r="EP231" s="209"/>
      <c r="EQ231" s="209"/>
      <c r="ER231" s="209"/>
      <c r="ES231" s="209"/>
      <c r="ET231" s="209"/>
      <c r="EU231" s="209"/>
      <c r="EV231" s="209"/>
      <c r="EW231" s="209"/>
      <c r="EX231" s="209"/>
      <c r="EY231" s="209"/>
      <c r="EZ231" s="209"/>
      <c r="FA231" s="209"/>
      <c r="FB231" s="209"/>
      <c r="FC231" s="209"/>
      <c r="FD231" s="209"/>
      <c r="FE231" s="209"/>
      <c r="FF231" s="209"/>
      <c r="FG231" s="209"/>
      <c r="FH231" s="209"/>
      <c r="FI231" s="209"/>
      <c r="FJ231" s="209"/>
      <c r="FK231" s="209"/>
    </row>
    <row r="232" spans="1:173" s="29" customFormat="1" ht="45" customHeight="1">
      <c r="A232" s="1027"/>
      <c r="B232" s="16"/>
      <c r="C232" s="16"/>
      <c r="D232" s="17"/>
      <c r="E232" s="18"/>
      <c r="F232" s="19"/>
      <c r="G232" s="19"/>
      <c r="H232" s="110"/>
      <c r="I232" s="19"/>
      <c r="J232" s="19" t="str">
        <f t="shared" si="195"/>
        <v/>
      </c>
      <c r="K232" s="677"/>
      <c r="L232" s="111"/>
      <c r="M232" s="19"/>
      <c r="N232" s="19"/>
      <c r="O232" s="20"/>
      <c r="P232" s="20"/>
      <c r="Q232" s="20"/>
      <c r="R232" s="112" t="str">
        <f t="shared" si="212"/>
        <v/>
      </c>
      <c r="S232" s="112" t="str">
        <f t="shared" si="213"/>
        <v/>
      </c>
      <c r="T232" s="113" t="str">
        <f t="shared" si="214"/>
        <v/>
      </c>
      <c r="U232" s="19"/>
      <c r="V232" s="19"/>
      <c r="W232" s="21"/>
      <c r="X232" s="21"/>
      <c r="Y232" s="21"/>
      <c r="Z232" s="14" t="str">
        <f t="shared" si="215"/>
        <v/>
      </c>
      <c r="AA232" s="25"/>
      <c r="AB232" s="25">
        <f t="shared" si="222"/>
        <v>0</v>
      </c>
      <c r="AC232" s="114"/>
      <c r="AD232" s="114"/>
      <c r="AE232" s="115"/>
      <c r="AF232" s="114"/>
      <c r="AG232" s="114"/>
      <c r="AH232" s="114"/>
      <c r="AI232" s="116"/>
      <c r="AJ232" s="116"/>
      <c r="AK232" s="116"/>
      <c r="AL232" s="116"/>
      <c r="AM232" s="245"/>
      <c r="AN232" s="245" t="str">
        <f t="shared" si="217"/>
        <v/>
      </c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1" t="str">
        <f t="shared" si="223"/>
        <v/>
      </c>
      <c r="AZ232" s="21"/>
      <c r="BA232" s="21" t="str">
        <f t="shared" si="218"/>
        <v/>
      </c>
      <c r="BB232" s="25" t="e">
        <f>#REF!/10</f>
        <v>#REF!</v>
      </c>
      <c r="BC232" s="25"/>
      <c r="BD232" s="27"/>
      <c r="BE232" s="120"/>
      <c r="BF232" s="122"/>
      <c r="BG232" s="122"/>
      <c r="BH232" s="27"/>
      <c r="BI232" s="27"/>
      <c r="BJ232" s="247" t="str">
        <f t="shared" si="224"/>
        <v/>
      </c>
      <c r="BK232" s="684"/>
      <c r="BL232" s="247"/>
      <c r="BM232" s="247"/>
      <c r="BN232" s="247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111"/>
      <c r="BY232" s="111"/>
      <c r="BZ232" s="194"/>
      <c r="CA232" s="247">
        <v>1</v>
      </c>
      <c r="CB232" s="248" t="str">
        <f>IF($F232="","",IFERROR(INDEX(#REF!,MATCH('一覧（改訂後・学校空調は非表示）'!$F232,#REF!,0),MATCH($CA$4,#REF!,0)),""))</f>
        <v/>
      </c>
      <c r="CC232" s="194" t="str">
        <f t="shared" si="221"/>
        <v/>
      </c>
      <c r="CD232" s="247" t="str">
        <f t="shared" si="188"/>
        <v/>
      </c>
      <c r="CE232" s="194"/>
      <c r="CF232" s="23" t="str">
        <f t="shared" si="189"/>
        <v/>
      </c>
      <c r="CG232" s="23" t="str">
        <f>IF(OR($CF232="",$F232=""),"",INDEX(#REF!,MATCH($F232,#REF!,0),MATCH(CF$4,#REF!,0)))</f>
        <v/>
      </c>
      <c r="CH232" s="28" t="str">
        <f t="shared" si="190"/>
        <v/>
      </c>
      <c r="CI232" s="23">
        <v>1</v>
      </c>
      <c r="CJ232" s="128" t="str">
        <f t="shared" si="196"/>
        <v/>
      </c>
      <c r="CK232" s="23" t="str">
        <f>IF(OR(L232="",TYPE(L232)&lt;&gt;1),"",IF(OR(BJ232="",INDEX(#REF!,MATCH('一覧（改訂後・学校空調は非表示）'!$N232,#REF!,0),MATCH('一覧（改訂後・学校空調は非表示）'!CK$4,#REF!,0))="",INDEX(#REF!,MATCH('一覧（改訂後・学校空調は非表示）'!$N232,#REF!,0),MATCH('一覧（改訂後・学校空調は非表示）'!CK$4,#REF!,0))+$I232&gt;=BJ232),"",IF(OR(BI232="事後保全対応で更新",BI232="事後保全のみ更新せず"),"",INDEX(#REF!,MATCH('一覧（改訂後・学校空調は非表示）'!$N232,#REF!,0),MATCH('一覧（改訂後・学校空調は非表示）'!CK$4,#REF!,0))+$I232)))</f>
        <v/>
      </c>
      <c r="CL232" s="23" t="str">
        <f>IF(OR(CK232="",$F232=""),"",IF(AND(CK232&lt;&gt;"",$CF232=CK232),INDEX(#REF!,MATCH($F232,#REF!,0),MATCH(CK$4,#REF!,0))+35,INDEX(#REF!,MATCH($F232,#REF!,0),MATCH(CK$4,#REF!,0))))</f>
        <v/>
      </c>
      <c r="CM232" s="28" t="str">
        <f t="shared" si="197"/>
        <v/>
      </c>
      <c r="CN232" s="23">
        <v>1</v>
      </c>
      <c r="CO232" s="128" t="str">
        <f t="shared" si="198"/>
        <v/>
      </c>
      <c r="CP232" s="23" t="str">
        <f>IF(OR(L232="",TYPE(L232)&lt;&gt;1),"",IF(OR(BJ232="",INDEX(#REF!,MATCH('一覧（改訂後・学校空調は非表示）'!N232,#REF!,0),MATCH(CP$4,#REF!,0))="",INDEX(#REF!,MATCH('一覧（改訂後・学校空調は非表示）'!N232,#REF!,0),MATCH(CP$4,#REF!,0))+$I232&gt;=BJ232),"",IF(OR(BI232="事後保全対応で更新",BI232="事後保全のみ更新せず"),"",INDEX(#REF!,MATCH('一覧（改訂後・学校空調は非表示）'!$N232,#REF!,0),MATCH('一覧（改訂後・学校空調は非表示）'!CP$4,#REF!,0))+$I232)))</f>
        <v/>
      </c>
      <c r="CQ232" s="23" t="str">
        <f>IF(OR(CP232="",$F232=""),"",IF(BI232="中規模のみで残存維持",IF(AND($CF232=CP232,CP232&lt;&gt;""),INDEX(#REF!,MATCH($F232,#REF!,0),MATCH(CK$4,#REF!,0))+35,INDEX(#REF!,MATCH($F232,#REF!,0),MATCH(CK$4,#REF!,0))),IF(AND($CF232=CP232,CP232&lt;&gt;""),INDEX(#REF!,MATCH($F232,#REF!,0),MATCH(CF$4,#REF!,0))+35,INDEX(#REF!,MATCH($F232,#REF!,0),MATCH(CP$4,#REF!,0)))))</f>
        <v/>
      </c>
      <c r="CR232" s="28" t="str">
        <f t="shared" si="191"/>
        <v/>
      </c>
      <c r="CS232" s="23">
        <v>1</v>
      </c>
      <c r="CT232" s="128" t="str">
        <f t="shared" si="225"/>
        <v/>
      </c>
      <c r="CU232" s="23" t="str">
        <f>IF(OR(L232="",TYPE(L232)&lt;&gt;1),"",IF(OR(BJ232="",,INDEX(#REF!,MATCH('一覧（改訂後・学校空調は非表示）'!$N232,#REF!,0),MATCH('一覧（改訂後・学校空調は非表示）'!CU$4,#REF!,0))="",INDEX(#REF!,MATCH('一覧（改訂後・学校空調は非表示）'!$N232,#REF!,0),MATCH('一覧（改訂後・学校空調は非表示）'!CU$4,#REF!,0))+I232&gt;=BJ232),"",IF(OR(BI232="事後保全対応で更新",BI232="事後保全のみ更新せず"),"",INDEX(#REF!,MATCH('一覧（改訂後・学校空調は非表示）'!$N232,#REF!,0),MATCH('一覧（改訂後・学校空調は非表示）'!CU$4,#REF!,0))+I232)))</f>
        <v/>
      </c>
      <c r="CV232" s="23" t="str">
        <f>IF(OR(CU232="",$F232=""),"",IF(AND(CU232&lt;&gt;"",$CF232=CU232),INDEX(#REF!,MATCH($F232,#REF!,0),MATCH(CF$4,#REF!,0))+35,INDEX(#REF!,MATCH($F232,#REF!,0),MATCH(CU$4,#REF!,0))))</f>
        <v/>
      </c>
      <c r="CW232" s="28" t="str">
        <f t="shared" si="199"/>
        <v/>
      </c>
      <c r="CX232" s="23">
        <v>1</v>
      </c>
      <c r="CY232" s="128" t="str">
        <f t="shared" si="200"/>
        <v/>
      </c>
      <c r="CZ232" s="249" t="str">
        <f t="shared" si="192"/>
        <v/>
      </c>
      <c r="DA232" s="249" t="str">
        <f t="shared" si="194"/>
        <v/>
      </c>
      <c r="DB232" s="250">
        <v>1</v>
      </c>
      <c r="DC232" s="251" t="str">
        <f t="shared" si="193"/>
        <v/>
      </c>
      <c r="DD232" s="135" t="str">
        <f>IF($CZ232="","",INDEX(#REF!,MATCH($F232,#REF!,0),MATCH(CZ$4,#REF!,0)))</f>
        <v/>
      </c>
      <c r="DE232" s="136" t="str">
        <f t="shared" si="201"/>
        <v/>
      </c>
      <c r="DF232" s="252">
        <v>3</v>
      </c>
      <c r="DG232" s="251" t="str">
        <f t="shared" si="202"/>
        <v/>
      </c>
      <c r="DH232" s="24" t="str">
        <f t="shared" si="203"/>
        <v/>
      </c>
      <c r="DI232" s="23" t="str">
        <f>IF(OR(DH232="",$F232=""),"",IF(AND(DH232&lt;&gt;"",$CF232=DH232),INDEX(#REF!,MATCH($F232,#REF!,0),MATCH(DI$4,#REF!,0))+35,INDEX(#REF!,MATCH($F232,#REF!,0),MATCH(DI$4,#REF!,0))))</f>
        <v/>
      </c>
      <c r="DJ232" s="28" t="str">
        <f t="shared" si="204"/>
        <v/>
      </c>
      <c r="DK232" s="23">
        <v>1</v>
      </c>
      <c r="DL232" s="128" t="str">
        <f t="shared" si="205"/>
        <v/>
      </c>
      <c r="DM232" s="24" t="str">
        <f t="shared" si="206"/>
        <v/>
      </c>
      <c r="DN232" s="23" t="str">
        <f>IF(OR(DM232="",$F232=""),"",IF(AND($BJ232=DM232,DM232&lt;&gt;""),INDEX(#REF!,MATCH($F232,#REF!,0),MATCH(DN$4,#REF!,0))+35,INDEX(#REF!,MATCH($F232,#REF!,0),MATCH(DN$4,#REF!,0))))</f>
        <v/>
      </c>
      <c r="DO232" s="28" t="str">
        <f t="shared" si="207"/>
        <v/>
      </c>
      <c r="DP232" s="23">
        <v>1</v>
      </c>
      <c r="DQ232" s="128" t="str">
        <f t="shared" si="208"/>
        <v/>
      </c>
      <c r="DR232" s="24" t="str">
        <f t="shared" si="209"/>
        <v/>
      </c>
      <c r="DS232" s="23" t="str">
        <f>IF(OR(DR232="",$F232=""),"",IF(AND(DR232&lt;&gt;"",$CF232=DR232),INDEX(#REF!,MATCH($F232,#REF!,0),MATCH(DS$4,#REF!,0))+35,INDEX(#REF!,MATCH($F232,#REF!,0),MATCH(DS$4,#REF!,0))))</f>
        <v/>
      </c>
      <c r="DT232" s="28" t="str">
        <f t="shared" si="210"/>
        <v/>
      </c>
      <c r="DU232" s="23">
        <v>1</v>
      </c>
      <c r="DV232" s="253" t="str">
        <f t="shared" si="211"/>
        <v/>
      </c>
      <c r="DW232" s="209"/>
      <c r="DX232" s="209"/>
      <c r="DY232" s="209"/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</row>
    <row r="233" spans="1:173" s="29" customFormat="1" ht="45" customHeight="1">
      <c r="A233" s="1027"/>
      <c r="B233" s="16"/>
      <c r="C233" s="16"/>
      <c r="D233" s="17"/>
      <c r="E233" s="18"/>
      <c r="F233" s="19"/>
      <c r="G233" s="19"/>
      <c r="H233" s="110"/>
      <c r="I233" s="19"/>
      <c r="J233" s="19" t="str">
        <f t="shared" si="195"/>
        <v/>
      </c>
      <c r="K233" s="677"/>
      <c r="L233" s="111"/>
      <c r="M233" s="19"/>
      <c r="N233" s="19"/>
      <c r="O233" s="20"/>
      <c r="P233" s="20"/>
      <c r="Q233" s="20"/>
      <c r="R233" s="112" t="str">
        <f t="shared" si="212"/>
        <v/>
      </c>
      <c r="S233" s="112" t="str">
        <f t="shared" si="213"/>
        <v/>
      </c>
      <c r="T233" s="113" t="str">
        <f t="shared" si="214"/>
        <v/>
      </c>
      <c r="U233" s="19"/>
      <c r="V233" s="19"/>
      <c r="W233" s="21"/>
      <c r="X233" s="21"/>
      <c r="Y233" s="21"/>
      <c r="Z233" s="14" t="str">
        <f t="shared" si="215"/>
        <v/>
      </c>
      <c r="AA233" s="25"/>
      <c r="AB233" s="25">
        <f t="shared" si="222"/>
        <v>0</v>
      </c>
      <c r="AC233" s="114"/>
      <c r="AD233" s="114"/>
      <c r="AE233" s="115"/>
      <c r="AF233" s="114"/>
      <c r="AG233" s="114"/>
      <c r="AH233" s="114"/>
      <c r="AI233" s="116"/>
      <c r="AJ233" s="116"/>
      <c r="AK233" s="116"/>
      <c r="AL233" s="116"/>
      <c r="AM233" s="245"/>
      <c r="AN233" s="245" t="str">
        <f t="shared" si="217"/>
        <v/>
      </c>
      <c r="AO233" s="246"/>
      <c r="AP233" s="246"/>
      <c r="AQ233" s="246"/>
      <c r="AR233" s="246"/>
      <c r="AS233" s="246"/>
      <c r="AT233" s="246"/>
      <c r="AU233" s="246"/>
      <c r="AV233" s="246"/>
      <c r="AW233" s="246"/>
      <c r="AX233" s="246"/>
      <c r="AY233" s="21" t="str">
        <f t="shared" si="223"/>
        <v/>
      </c>
      <c r="AZ233" s="21"/>
      <c r="BA233" s="21" t="str">
        <f t="shared" si="218"/>
        <v/>
      </c>
      <c r="BB233" s="25" t="e">
        <f>#REF!/10</f>
        <v>#REF!</v>
      </c>
      <c r="BC233" s="25" t="str">
        <f t="shared" ref="BC233" si="226">IF(OR(BA233="",TYPE(BB233)&lt;&gt;1),"",BA233+BB233)</f>
        <v/>
      </c>
      <c r="BD233" s="27"/>
      <c r="BE233" s="120" t="str">
        <f t="shared" ref="BE233" si="227">IF(AL233="×","要躯体改修","")</f>
        <v/>
      </c>
      <c r="BF233" s="122"/>
      <c r="BG233" s="122"/>
      <c r="BH233" s="27"/>
      <c r="BI233" s="27"/>
      <c r="BJ233" s="124" t="str">
        <f t="shared" si="224"/>
        <v/>
      </c>
      <c r="BK233" s="685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11"/>
      <c r="BY233" s="111"/>
      <c r="BZ233" s="194"/>
      <c r="CA233" s="247">
        <v>1</v>
      </c>
      <c r="CB233" s="248" t="str">
        <f>IF($F233="","",INDEX(#REF!,MATCH('一覧（改訂後・学校空調は非表示）'!$F233,#REF!,0),MATCH($CA$4,#REF!,0)))</f>
        <v/>
      </c>
      <c r="CC233" s="194" t="str">
        <f t="shared" si="221"/>
        <v/>
      </c>
      <c r="CD233" s="124" t="str">
        <f t="shared" si="188"/>
        <v/>
      </c>
      <c r="CE233" s="194"/>
      <c r="CF233" s="23" t="str">
        <f t="shared" si="189"/>
        <v/>
      </c>
      <c r="CG233" s="23" t="str">
        <f>IF(OR($CF233="",$F233=""),"",INDEX(#REF!,MATCH($F233,#REF!,0),MATCH(CF$4,#REF!,0)))</f>
        <v/>
      </c>
      <c r="CH233" s="28" t="str">
        <f t="shared" si="190"/>
        <v/>
      </c>
      <c r="CI233" s="23">
        <v>1</v>
      </c>
      <c r="CJ233" s="128" t="str">
        <f t="shared" si="196"/>
        <v/>
      </c>
      <c r="CK233" s="23" t="str">
        <f>IF(OR(L233="",TYPE(L233)&lt;&gt;1),"",IF(OR(BJ233="",INDEX(#REF!,MATCH('一覧（改訂後・学校空調は非表示）'!$N233,#REF!,0),MATCH('一覧（改訂後・学校空調は非表示）'!CK$4,#REF!,0))="",INDEX(#REF!,MATCH('一覧（改訂後・学校空調は非表示）'!$N233,#REF!,0),MATCH('一覧（改訂後・学校空調は非表示）'!CK$4,#REF!,0))+$I233&gt;=BJ233),"",IF(OR(BI233="事後保全対応で更新",BI233="事後保全のみ更新せず"),"",INDEX(#REF!,MATCH('一覧（改訂後・学校空調は非表示）'!$N233,#REF!,0),MATCH('一覧（改訂後・学校空調は非表示）'!CK$4,#REF!,0))+$I233)))</f>
        <v/>
      </c>
      <c r="CL233" s="23" t="str">
        <f>IF(OR(CK233="",$F233=""),"",IF(AND(CK233&lt;&gt;"",$CF233=CK233),INDEX(#REF!,MATCH($F233,#REF!,0),MATCH(CK$4,#REF!,0))+35,INDEX(#REF!,MATCH($F233,#REF!,0),MATCH(CK$4,#REF!,0))))</f>
        <v/>
      </c>
      <c r="CM233" s="28" t="str">
        <f t="shared" si="197"/>
        <v/>
      </c>
      <c r="CN233" s="23">
        <v>1</v>
      </c>
      <c r="CO233" s="128" t="str">
        <f t="shared" si="198"/>
        <v/>
      </c>
      <c r="CP233" s="23" t="str">
        <f>IF(OR(L233="",TYPE(L233)&lt;&gt;1),"",IF(OR(BJ233="",INDEX(#REF!,MATCH('一覧（改訂後・学校空調は非表示）'!N233,#REF!,0),MATCH(CP$4,#REF!,0))="",INDEX(#REF!,MATCH('一覧（改訂後・学校空調は非表示）'!N233,#REF!,0),MATCH(CP$4,#REF!,0))+$I233&gt;=BJ233),"",IF(OR(BI233="事後保全対応で更新",BI233="事後保全のみ更新せず"),"",INDEX(#REF!,MATCH('一覧（改訂後・学校空調は非表示）'!$N233,#REF!,0),MATCH('一覧（改訂後・学校空調は非表示）'!CP$4,#REF!,0))+$I233)))</f>
        <v/>
      </c>
      <c r="CQ233" s="23" t="str">
        <f>IF(OR(CP233="",$F233=""),"",IF(BI233="中規模のみで残存維持",IF(AND($CF233=CP233,CP233&lt;&gt;""),INDEX(#REF!,MATCH($F233,#REF!,0),MATCH(CK$4,#REF!,0))+35,INDEX(#REF!,MATCH($F233,#REF!,0),MATCH(CK$4,#REF!,0))),IF(AND($CF233=CP233,CP233&lt;&gt;""),INDEX(#REF!,MATCH($F233,#REF!,0),MATCH(CF$4,#REF!,0))+35,INDEX(#REF!,MATCH($F233,#REF!,0),MATCH(CP$4,#REF!,0)))))</f>
        <v/>
      </c>
      <c r="CR233" s="28" t="str">
        <f t="shared" si="191"/>
        <v/>
      </c>
      <c r="CS233" s="23">
        <v>1</v>
      </c>
      <c r="CT233" s="128" t="str">
        <f t="shared" si="225"/>
        <v/>
      </c>
      <c r="CU233" s="23" t="str">
        <f>IF(OR(L233="",TYPE(L233)&lt;&gt;1),"",IF(OR(BJ233="",,INDEX(#REF!,MATCH('一覧（改訂後・学校空調は非表示）'!$N233,#REF!,0),MATCH('一覧（改訂後・学校空調は非表示）'!CU$4,#REF!,0))="",INDEX(#REF!,MATCH('一覧（改訂後・学校空調は非表示）'!$N233,#REF!,0),MATCH('一覧（改訂後・学校空調は非表示）'!CU$4,#REF!,0))+I233&gt;=BJ233),"",IF(OR(BI233="事後保全対応で更新",BI233="事後保全のみ更新せず"),"",INDEX(#REF!,MATCH('一覧（改訂後・学校空調は非表示）'!$N233,#REF!,0),MATCH('一覧（改訂後・学校空調は非表示）'!CU$4,#REF!,0))+I233)))</f>
        <v/>
      </c>
      <c r="CV233" s="23" t="str">
        <f>IF(OR(CU233="",$F233=""),"",IF(AND(CU233&lt;&gt;"",$CF233=CU233),INDEX(#REF!,MATCH($F233,#REF!,0),MATCH(CF$4,#REF!,0))+35,INDEX(#REF!,MATCH($F233,#REF!,0),MATCH(CU$4,#REF!,0))))</f>
        <v/>
      </c>
      <c r="CW233" s="28" t="str">
        <f t="shared" si="199"/>
        <v/>
      </c>
      <c r="CX233" s="23">
        <v>1</v>
      </c>
      <c r="CY233" s="128" t="str">
        <f t="shared" si="200"/>
        <v/>
      </c>
      <c r="CZ233" s="249" t="str">
        <f t="shared" si="192"/>
        <v/>
      </c>
      <c r="DA233" s="249" t="str">
        <f t="shared" si="194"/>
        <v/>
      </c>
      <c r="DB233" s="250">
        <v>1</v>
      </c>
      <c r="DC233" s="251" t="str">
        <f t="shared" si="193"/>
        <v/>
      </c>
      <c r="DD233" s="135" t="str">
        <f>IF($CZ233="","",INDEX(#REF!,MATCH($F233,#REF!,0),MATCH(CZ$4,#REF!,0)))</f>
        <v/>
      </c>
      <c r="DE233" s="136" t="str">
        <f t="shared" si="201"/>
        <v/>
      </c>
      <c r="DF233" s="252">
        <v>3</v>
      </c>
      <c r="DG233" s="251" t="str">
        <f t="shared" si="202"/>
        <v/>
      </c>
      <c r="DH233" s="24" t="str">
        <f t="shared" si="203"/>
        <v/>
      </c>
      <c r="DI233" s="23" t="str">
        <f>IF(OR(DH233="",$F233=""),"",IF(AND(DH233&lt;&gt;"",$CF233=DH233),INDEX(#REF!,MATCH($F233,#REF!,0),MATCH(DI$4,#REF!,0))+35,INDEX(#REF!,MATCH($F233,#REF!,0),MATCH(DI$4,#REF!,0))))</f>
        <v/>
      </c>
      <c r="DJ233" s="28" t="str">
        <f t="shared" si="204"/>
        <v/>
      </c>
      <c r="DK233" s="23">
        <v>1</v>
      </c>
      <c r="DL233" s="128" t="str">
        <f t="shared" si="205"/>
        <v/>
      </c>
      <c r="DM233" s="24" t="str">
        <f t="shared" si="206"/>
        <v/>
      </c>
      <c r="DN233" s="23" t="str">
        <f>IF(OR(DM233="",$F233=""),"",IF(AND($BJ233=DM233,DM233&lt;&gt;""),INDEX(#REF!,MATCH($F233,#REF!,0),MATCH(DN$4,#REF!,0))+35,INDEX(#REF!,MATCH($F233,#REF!,0),MATCH(DN$4,#REF!,0))))</f>
        <v/>
      </c>
      <c r="DO233" s="28" t="str">
        <f t="shared" si="207"/>
        <v/>
      </c>
      <c r="DP233" s="23">
        <v>1</v>
      </c>
      <c r="DQ233" s="128" t="str">
        <f t="shared" si="208"/>
        <v/>
      </c>
      <c r="DR233" s="24" t="str">
        <f t="shared" si="209"/>
        <v/>
      </c>
      <c r="DS233" s="23" t="str">
        <f>IF(OR(DR233="",$F233=""),"",IF(AND(DR233&lt;&gt;"",$CF233=DR233),INDEX(#REF!,MATCH($F233,#REF!,0),MATCH(DS$4,#REF!,0))+35,INDEX(#REF!,MATCH($F233,#REF!,0),MATCH(DS$4,#REF!,0))))</f>
        <v/>
      </c>
      <c r="DT233" s="28" t="str">
        <f t="shared" si="210"/>
        <v/>
      </c>
      <c r="DU233" s="23">
        <v>1</v>
      </c>
      <c r="DV233" s="253" t="str">
        <f t="shared" si="211"/>
        <v/>
      </c>
      <c r="DW233" s="209"/>
      <c r="DX233" s="209"/>
      <c r="DY233" s="209"/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</row>
    <row r="234" spans="1:173" s="29" customFormat="1" ht="33" customHeight="1">
      <c r="A234" s="1027"/>
      <c r="B234" s="16"/>
      <c r="C234" s="16"/>
      <c r="D234" s="17"/>
      <c r="E234" s="18"/>
      <c r="F234" s="19"/>
      <c r="G234" s="19"/>
      <c r="H234" s="110"/>
      <c r="I234" s="19"/>
      <c r="J234" s="19"/>
      <c r="K234" s="677"/>
      <c r="L234" s="111"/>
      <c r="M234" s="19"/>
      <c r="N234" s="19"/>
      <c r="O234" s="20"/>
      <c r="P234" s="20"/>
      <c r="Q234" s="20"/>
      <c r="R234" s="112"/>
      <c r="S234" s="112"/>
      <c r="T234" s="113"/>
      <c r="U234" s="19"/>
      <c r="V234" s="19"/>
      <c r="W234" s="21"/>
      <c r="X234" s="21"/>
      <c r="Y234" s="21"/>
      <c r="Z234" s="14"/>
      <c r="AA234" s="25"/>
      <c r="AB234" s="25"/>
      <c r="AC234" s="114"/>
      <c r="AD234" s="114"/>
      <c r="AE234" s="115"/>
      <c r="AF234" s="114"/>
      <c r="AG234" s="114"/>
      <c r="AH234" s="114"/>
      <c r="AI234" s="116"/>
      <c r="AJ234" s="116"/>
      <c r="AK234" s="116"/>
      <c r="AL234" s="116"/>
      <c r="AM234" s="245"/>
      <c r="AN234" s="245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1"/>
      <c r="AZ234" s="21"/>
      <c r="BA234" s="21"/>
      <c r="BB234" s="25"/>
      <c r="BC234" s="25"/>
      <c r="BD234" s="27"/>
      <c r="BE234" s="120"/>
      <c r="BF234" s="122"/>
      <c r="BG234" s="122"/>
      <c r="BH234" s="27"/>
      <c r="BI234" s="27"/>
      <c r="BJ234" s="124"/>
      <c r="BK234" s="685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11"/>
      <c r="BY234" s="111"/>
      <c r="BZ234" s="194"/>
      <c r="CA234" s="247"/>
      <c r="CB234" s="248"/>
      <c r="CC234" s="194"/>
      <c r="CD234" s="124"/>
      <c r="CE234" s="124"/>
      <c r="CF234" s="23"/>
      <c r="CG234" s="23"/>
      <c r="CH234" s="28"/>
      <c r="CI234" s="23"/>
      <c r="CJ234" s="128"/>
      <c r="CK234" s="23"/>
      <c r="CL234" s="23"/>
      <c r="CM234" s="28"/>
      <c r="CN234" s="23"/>
      <c r="CO234" s="128"/>
      <c r="CP234" s="23"/>
      <c r="CQ234" s="23"/>
      <c r="CR234" s="28"/>
      <c r="CS234" s="23"/>
      <c r="CT234" s="128"/>
      <c r="CU234" s="23"/>
      <c r="CV234" s="23"/>
      <c r="CW234" s="28"/>
      <c r="CX234" s="23"/>
      <c r="CY234" s="128"/>
      <c r="CZ234" s="249"/>
      <c r="DA234" s="249"/>
      <c r="DB234" s="250"/>
      <c r="DC234" s="251"/>
      <c r="DD234" s="135"/>
      <c r="DE234" s="136"/>
      <c r="DF234" s="252"/>
      <c r="DG234" s="251"/>
      <c r="DH234" s="24"/>
      <c r="DI234" s="23"/>
      <c r="DJ234" s="28"/>
      <c r="DK234" s="23"/>
      <c r="DL234" s="128"/>
      <c r="DM234" s="24"/>
      <c r="DN234" s="23"/>
      <c r="DO234" s="28"/>
      <c r="DP234" s="23"/>
      <c r="DQ234" s="128"/>
      <c r="DR234" s="24"/>
      <c r="DS234" s="23"/>
      <c r="DT234" s="28"/>
      <c r="DU234" s="23"/>
      <c r="DV234" s="256" t="s">
        <v>123</v>
      </c>
      <c r="DW234" s="209">
        <v>0</v>
      </c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</row>
    <row r="235" spans="1:173" s="13" customFormat="1" ht="33" customHeight="1">
      <c r="A235" s="1027"/>
      <c r="B235" s="16"/>
      <c r="C235" s="16"/>
      <c r="D235" s="17"/>
      <c r="E235" s="18"/>
      <c r="F235" s="19"/>
      <c r="G235" s="19"/>
      <c r="H235" s="110"/>
      <c r="I235" s="19"/>
      <c r="J235" s="19"/>
      <c r="K235" s="677"/>
      <c r="L235" s="111"/>
      <c r="M235" s="19"/>
      <c r="N235" s="19"/>
      <c r="O235" s="20"/>
      <c r="P235" s="20"/>
      <c r="Q235" s="20"/>
      <c r="R235" s="112"/>
      <c r="S235" s="112"/>
      <c r="T235" s="113"/>
      <c r="U235" s="19"/>
      <c r="V235" s="19"/>
      <c r="W235" s="21"/>
      <c r="X235" s="21"/>
      <c r="Y235" s="21"/>
      <c r="Z235" s="14"/>
      <c r="AA235" s="25"/>
      <c r="AB235" s="25"/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117"/>
      <c r="AN235" s="118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21"/>
      <c r="AZ235" s="21"/>
      <c r="BA235" s="21"/>
      <c r="BB235" s="25"/>
      <c r="BC235" s="25"/>
      <c r="BD235" s="27"/>
      <c r="BE235" s="120"/>
      <c r="BF235" s="121"/>
      <c r="BG235" s="122"/>
      <c r="BH235" s="27"/>
      <c r="BI235" s="123"/>
      <c r="BJ235" s="124"/>
      <c r="BK235" s="685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11"/>
      <c r="BY235" s="111"/>
      <c r="BZ235" s="194"/>
      <c r="CA235" s="125"/>
      <c r="CB235" s="126"/>
      <c r="CC235" s="127"/>
      <c r="CD235" s="124"/>
      <c r="CE235" s="124"/>
      <c r="CF235" s="23"/>
      <c r="CG235" s="23"/>
      <c r="CH235" s="28"/>
      <c r="CI235" s="23"/>
      <c r="CJ235" s="128"/>
      <c r="CK235" s="23"/>
      <c r="CL235" s="23"/>
      <c r="CM235" s="28"/>
      <c r="CN235" s="23"/>
      <c r="CO235" s="128"/>
      <c r="CP235" s="23"/>
      <c r="CQ235" s="129"/>
      <c r="CR235" s="28"/>
      <c r="CS235" s="23"/>
      <c r="CT235" s="128"/>
      <c r="CU235" s="23"/>
      <c r="CV235" s="129"/>
      <c r="CW235" s="28"/>
      <c r="CX235" s="129"/>
      <c r="CY235" s="130"/>
      <c r="CZ235" s="131"/>
      <c r="DA235" s="132"/>
      <c r="DB235" s="133"/>
      <c r="DC235" s="134"/>
      <c r="DD235" s="135"/>
      <c r="DE235" s="136"/>
      <c r="DF235" s="137"/>
      <c r="DG235" s="134"/>
      <c r="DH235" s="138"/>
      <c r="DI235" s="23"/>
      <c r="DJ235" s="28"/>
      <c r="DK235" s="129"/>
      <c r="DL235" s="128"/>
      <c r="DM235" s="138"/>
      <c r="DN235" s="23"/>
      <c r="DO235" s="28"/>
      <c r="DP235" s="129"/>
      <c r="DQ235" s="128"/>
      <c r="DR235" s="138"/>
      <c r="DS235" s="23"/>
      <c r="DT235" s="28"/>
      <c r="DU235" s="129"/>
      <c r="DV235" s="211" t="s">
        <v>127</v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10"/>
      <c r="FM235" s="210"/>
      <c r="FN235" s="210"/>
      <c r="FO235" s="210"/>
      <c r="FP235" s="43"/>
      <c r="FQ235" s="43"/>
    </row>
    <row r="236" spans="1:173" s="13" customFormat="1" ht="33" customHeight="1">
      <c r="A236" s="1029"/>
      <c r="B236" s="61"/>
      <c r="C236" s="16"/>
      <c r="D236" s="17"/>
      <c r="E236" s="18"/>
      <c r="F236" s="18"/>
      <c r="G236" s="18"/>
      <c r="H236" s="14"/>
      <c r="I236" s="19"/>
      <c r="J236" s="19"/>
      <c r="K236" s="677"/>
      <c r="L236" s="18"/>
      <c r="M236" s="19"/>
      <c r="N236" s="19"/>
      <c r="O236" s="20"/>
      <c r="P236" s="20"/>
      <c r="Q236" s="20"/>
      <c r="R236" s="105"/>
      <c r="S236" s="105"/>
      <c r="T236" s="105"/>
      <c r="U236" s="20"/>
      <c r="V236" s="20"/>
      <c r="W236" s="20"/>
      <c r="X236" s="21"/>
      <c r="Y236" s="21"/>
      <c r="Z236" s="14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2"/>
      <c r="AP236" s="22"/>
      <c r="AQ236" s="23"/>
      <c r="AR236" s="23"/>
      <c r="AS236" s="23"/>
      <c r="AT236" s="23"/>
      <c r="AU236" s="23"/>
      <c r="AV236" s="23"/>
      <c r="AW236" s="24"/>
      <c r="AX236" s="23"/>
      <c r="AY236" s="21"/>
      <c r="AZ236" s="21"/>
      <c r="BA236" s="21"/>
      <c r="BB236" s="25"/>
      <c r="BC236" s="25"/>
      <c r="BD236" s="27"/>
      <c r="BE236" s="26"/>
      <c r="BF236" s="27"/>
      <c r="BG236" s="27"/>
      <c r="BH236" s="27"/>
      <c r="BI236" s="27"/>
      <c r="BJ236" s="27"/>
      <c r="BK236" s="686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18"/>
      <c r="BY236" s="18"/>
      <c r="BZ236" s="194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8"/>
      <c r="CN236" s="38"/>
      <c r="CO236" s="49"/>
      <c r="CP236" s="38"/>
      <c r="CQ236" s="38"/>
      <c r="CR236" s="28"/>
      <c r="CS236" s="38"/>
      <c r="CT236" s="49"/>
      <c r="CU236" s="38"/>
      <c r="CV236" s="38"/>
      <c r="CW236" s="28"/>
      <c r="CX236" s="38"/>
      <c r="CY236" s="49"/>
      <c r="CZ236" s="38"/>
      <c r="DA236" s="212"/>
      <c r="DB236" s="212"/>
      <c r="DC236" s="42"/>
      <c r="DD236" s="38"/>
      <c r="DE236" s="28"/>
      <c r="DF236" s="212"/>
      <c r="DG236" s="42"/>
      <c r="DH236" s="38"/>
      <c r="DI236" s="38"/>
      <c r="DJ236" s="28"/>
      <c r="DK236" s="38"/>
      <c r="DL236" s="49"/>
      <c r="DM236" s="38"/>
      <c r="DN236" s="38"/>
      <c r="DO236" s="28"/>
      <c r="DP236" s="38"/>
      <c r="DQ236" s="49"/>
      <c r="DR236" s="38"/>
      <c r="DS236" s="29"/>
      <c r="DT236" s="28"/>
      <c r="DU236" s="38"/>
      <c r="DV236" s="211" t="s">
        <v>71</v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10"/>
      <c r="FM236" s="210"/>
      <c r="FN236" s="210"/>
      <c r="FO236" s="210"/>
      <c r="FP236" s="43"/>
      <c r="FQ236" s="43"/>
    </row>
    <row r="237" spans="1:173" s="13" customFormat="1" ht="33" customHeight="1">
      <c r="A237" s="1029"/>
      <c r="B237" s="61"/>
      <c r="C237" s="16"/>
      <c r="D237" s="17"/>
      <c r="E237" s="18"/>
      <c r="F237" s="18"/>
      <c r="G237" s="18"/>
      <c r="H237" s="14"/>
      <c r="I237" s="19"/>
      <c r="J237" s="19"/>
      <c r="K237" s="677"/>
      <c r="L237" s="18"/>
      <c r="M237" s="19"/>
      <c r="N237" s="19"/>
      <c r="O237" s="20"/>
      <c r="P237" s="20"/>
      <c r="Q237" s="20"/>
      <c r="R237" s="105"/>
      <c r="S237" s="105"/>
      <c r="T237" s="105"/>
      <c r="U237" s="20"/>
      <c r="V237" s="20"/>
      <c r="W237" s="20"/>
      <c r="X237" s="21"/>
      <c r="Y237" s="21"/>
      <c r="Z237" s="14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2"/>
      <c r="AP237" s="22"/>
      <c r="AQ237" s="23"/>
      <c r="AR237" s="23"/>
      <c r="AS237" s="23"/>
      <c r="AT237" s="23"/>
      <c r="AU237" s="23"/>
      <c r="AV237" s="23"/>
      <c r="AW237" s="24"/>
      <c r="AX237" s="23"/>
      <c r="AY237" s="21"/>
      <c r="AZ237" s="21"/>
      <c r="BA237" s="21"/>
      <c r="BB237" s="25"/>
      <c r="BC237" s="25"/>
      <c r="BD237" s="27"/>
      <c r="BE237" s="26"/>
      <c r="BF237" s="27"/>
      <c r="BG237" s="27"/>
      <c r="BH237" s="27"/>
      <c r="BI237" s="27"/>
      <c r="BJ237" s="27"/>
      <c r="BK237" s="686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18"/>
      <c r="BY237" s="18"/>
      <c r="BZ237" s="194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8"/>
      <c r="CN237" s="38"/>
      <c r="CO237" s="49"/>
      <c r="CP237" s="38"/>
      <c r="CQ237" s="38"/>
      <c r="CR237" s="28"/>
      <c r="CS237" s="38"/>
      <c r="CT237" s="49"/>
      <c r="CU237" s="38"/>
      <c r="CV237" s="38"/>
      <c r="CW237" s="28"/>
      <c r="CX237" s="38"/>
      <c r="CY237" s="49"/>
      <c r="CZ237" s="38"/>
      <c r="DA237" s="212"/>
      <c r="DB237" s="212"/>
      <c r="DC237" s="42"/>
      <c r="DD237" s="38"/>
      <c r="DE237" s="28"/>
      <c r="DF237" s="212"/>
      <c r="DG237" s="42"/>
      <c r="DH237" s="38"/>
      <c r="DI237" s="38"/>
      <c r="DJ237" s="28"/>
      <c r="DK237" s="38"/>
      <c r="DL237" s="49"/>
      <c r="DM237" s="38"/>
      <c r="DN237" s="38"/>
      <c r="DO237" s="28"/>
      <c r="DP237" s="38"/>
      <c r="DQ237" s="49"/>
      <c r="DR237" s="38"/>
      <c r="DS237" s="29"/>
      <c r="DT237" s="28"/>
      <c r="DU237" s="38"/>
      <c r="DV237" s="211" t="s">
        <v>38</v>
      </c>
      <c r="DW237" s="213" t="e">
        <f ca="1">ColorSum(DW$10:DW$230,$CZ$239)</f>
        <v>#NAME?</v>
      </c>
      <c r="DX237" s="213"/>
      <c r="DY237" s="213"/>
      <c r="DZ237" s="213"/>
      <c r="EA237" s="213"/>
      <c r="EB237" s="213"/>
      <c r="EC237" s="213"/>
      <c r="ED237" s="213"/>
      <c r="EE237" s="213"/>
      <c r="EF237" s="213"/>
      <c r="EG237" s="213"/>
      <c r="EH237" s="213"/>
      <c r="EI237" s="213"/>
      <c r="EJ237" s="213"/>
      <c r="EK237" s="213"/>
      <c r="EL237" s="213"/>
      <c r="EM237" s="213"/>
      <c r="EN237" s="213"/>
      <c r="EO237" s="213"/>
      <c r="EP237" s="213"/>
      <c r="EQ237" s="213"/>
      <c r="ER237" s="213"/>
      <c r="ES237" s="213"/>
      <c r="ET237" s="213"/>
      <c r="EU237" s="213"/>
      <c r="EV237" s="213"/>
      <c r="EW237" s="213"/>
      <c r="EX237" s="213"/>
      <c r="EY237" s="213"/>
      <c r="EZ237" s="213"/>
      <c r="FA237" s="213"/>
      <c r="FB237" s="213"/>
      <c r="FC237" s="213"/>
      <c r="FD237" s="213"/>
      <c r="FE237" s="213"/>
      <c r="FF237" s="213"/>
      <c r="FG237" s="213"/>
      <c r="FH237" s="213"/>
      <c r="FI237" s="213"/>
      <c r="FJ237" s="213"/>
      <c r="FK237" s="213"/>
      <c r="FL237" s="214"/>
      <c r="FM237" s="214"/>
      <c r="FN237" s="214"/>
      <c r="FO237" s="214"/>
      <c r="FP237" s="156"/>
      <c r="FQ237" s="156"/>
    </row>
    <row r="238" spans="1:173" s="13" customFormat="1" ht="33" customHeight="1">
      <c r="A238" s="1029"/>
      <c r="B238" s="61"/>
      <c r="C238" s="16"/>
      <c r="D238" s="17"/>
      <c r="E238" s="18"/>
      <c r="F238" s="18"/>
      <c r="G238" s="18"/>
      <c r="H238" s="14"/>
      <c r="I238" s="19"/>
      <c r="J238" s="19"/>
      <c r="K238" s="677"/>
      <c r="L238" s="18"/>
      <c r="M238" s="19"/>
      <c r="N238" s="19"/>
      <c r="O238" s="20"/>
      <c r="P238" s="20"/>
      <c r="Q238" s="20"/>
      <c r="R238" s="105"/>
      <c r="S238" s="105"/>
      <c r="T238" s="105"/>
      <c r="U238" s="20"/>
      <c r="V238" s="20"/>
      <c r="W238" s="20"/>
      <c r="X238" s="21"/>
      <c r="Y238" s="21"/>
      <c r="Z238" s="14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2"/>
      <c r="AP238" s="22"/>
      <c r="AQ238" s="23"/>
      <c r="AR238" s="23"/>
      <c r="AS238" s="23"/>
      <c r="AT238" s="23"/>
      <c r="AU238" s="23"/>
      <c r="AV238" s="23"/>
      <c r="AW238" s="24"/>
      <c r="AX238" s="23"/>
      <c r="AY238" s="21"/>
      <c r="AZ238" s="21"/>
      <c r="BA238" s="21"/>
      <c r="BB238" s="25"/>
      <c r="BC238" s="25"/>
      <c r="BD238" s="27"/>
      <c r="BE238" s="26"/>
      <c r="BF238" s="27"/>
      <c r="BG238" s="27"/>
      <c r="BH238" s="27"/>
      <c r="BI238" s="27"/>
      <c r="BJ238" s="27"/>
      <c r="BK238" s="686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18"/>
      <c r="BY238" s="18"/>
      <c r="BZ238" s="194"/>
      <c r="CA238" s="27"/>
      <c r="CB238" s="27"/>
      <c r="CC238" s="27"/>
      <c r="CD238" s="27"/>
      <c r="CE238" s="27"/>
      <c r="CF238" s="38"/>
      <c r="CG238" s="38"/>
      <c r="CH238" s="28"/>
      <c r="CI238" s="38"/>
      <c r="CJ238" s="49"/>
      <c r="CK238" s="38"/>
      <c r="CL238" s="38"/>
      <c r="CM238" s="28"/>
      <c r="CN238" s="38"/>
      <c r="CO238" s="49"/>
      <c r="CP238" s="38"/>
      <c r="CQ238" s="38"/>
      <c r="CR238" s="28"/>
      <c r="CS238" s="38"/>
      <c r="CT238" s="49"/>
      <c r="CU238" s="38"/>
      <c r="CV238" s="38"/>
      <c r="CW238" s="28"/>
      <c r="CX238" s="38"/>
      <c r="CY238" s="49"/>
      <c r="CZ238" s="38"/>
      <c r="DA238" s="212"/>
      <c r="DB238" s="212"/>
      <c r="DC238" s="42"/>
      <c r="DD238" s="38"/>
      <c r="DE238" s="28"/>
      <c r="DF238" s="212"/>
      <c r="DG238" s="42"/>
      <c r="DH238" s="38"/>
      <c r="DI238" s="38"/>
      <c r="DJ238" s="28"/>
      <c r="DK238" s="38"/>
      <c r="DL238" s="49"/>
      <c r="DM238" s="38"/>
      <c r="DN238" s="38"/>
      <c r="DO238" s="28"/>
      <c r="DP238" s="38"/>
      <c r="DQ238" s="49"/>
      <c r="DR238" s="38"/>
      <c r="DS238" s="29"/>
      <c r="DT238" s="28"/>
      <c r="DU238" s="38"/>
      <c r="DV238" s="211" t="s">
        <v>39</v>
      </c>
      <c r="DW238" s="215" t="e">
        <f ca="1">ColorSum(DW$10:DW$230,$CZ$241)</f>
        <v>#NAME?</v>
      </c>
      <c r="DX238" s="215"/>
      <c r="DY238" s="215"/>
      <c r="DZ238" s="215"/>
      <c r="EA238" s="215"/>
      <c r="EB238" s="215"/>
      <c r="EC238" s="215"/>
      <c r="ED238" s="215"/>
      <c r="EE238" s="215"/>
      <c r="EF238" s="215"/>
      <c r="EG238" s="215"/>
      <c r="EH238" s="215"/>
      <c r="EI238" s="215"/>
      <c r="EJ238" s="215"/>
      <c r="EK238" s="215"/>
      <c r="EL238" s="215"/>
      <c r="EM238" s="215"/>
      <c r="EN238" s="215"/>
      <c r="EO238" s="215"/>
      <c r="EP238" s="215"/>
      <c r="EQ238" s="215"/>
      <c r="ER238" s="215"/>
      <c r="ES238" s="215"/>
      <c r="ET238" s="215"/>
      <c r="EU238" s="215"/>
      <c r="EV238" s="215"/>
      <c r="EW238" s="215"/>
      <c r="EX238" s="215"/>
      <c r="EY238" s="215"/>
      <c r="EZ238" s="215"/>
      <c r="FA238" s="215"/>
      <c r="FB238" s="215"/>
      <c r="FC238" s="215"/>
      <c r="FD238" s="215"/>
      <c r="FE238" s="215"/>
      <c r="FF238" s="215"/>
      <c r="FG238" s="215"/>
      <c r="FH238" s="215"/>
      <c r="FI238" s="215"/>
      <c r="FJ238" s="215"/>
      <c r="FK238" s="215"/>
      <c r="FL238" s="216"/>
      <c r="FM238" s="216"/>
      <c r="FN238" s="216"/>
      <c r="FO238" s="216"/>
      <c r="FP238" s="160"/>
      <c r="FQ238" s="160"/>
    </row>
    <row r="239" spans="1:173" s="13" customFormat="1" ht="33" customHeight="1">
      <c r="A239" s="1029"/>
      <c r="B239" s="61"/>
      <c r="C239" s="16"/>
      <c r="D239" s="17"/>
      <c r="E239" s="18"/>
      <c r="F239" s="18"/>
      <c r="G239" s="18"/>
      <c r="H239" s="14"/>
      <c r="I239" s="19"/>
      <c r="J239" s="19"/>
      <c r="K239" s="677"/>
      <c r="L239" s="18"/>
      <c r="M239" s="19"/>
      <c r="N239" s="19"/>
      <c r="O239" s="20"/>
      <c r="P239" s="20"/>
      <c r="Q239" s="20"/>
      <c r="R239" s="105"/>
      <c r="S239" s="105"/>
      <c r="T239" s="105"/>
      <c r="U239" s="20"/>
      <c r="V239" s="20"/>
      <c r="W239" s="20"/>
      <c r="X239" s="21"/>
      <c r="Y239" s="21"/>
      <c r="Z239" s="14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2"/>
      <c r="AP239" s="22"/>
      <c r="AQ239" s="23"/>
      <c r="AR239" s="23"/>
      <c r="AS239" s="23"/>
      <c r="AT239" s="23"/>
      <c r="AU239" s="23"/>
      <c r="AV239" s="23"/>
      <c r="AW239" s="24"/>
      <c r="AX239" s="23"/>
      <c r="AY239" s="21"/>
      <c r="AZ239" s="21"/>
      <c r="BA239" s="21"/>
      <c r="BB239" s="25"/>
      <c r="BC239" s="25"/>
      <c r="BD239" s="27"/>
      <c r="BE239" s="26"/>
      <c r="BF239" s="27"/>
      <c r="BG239" s="27"/>
      <c r="BH239" s="27"/>
      <c r="BI239" s="27"/>
      <c r="BJ239" s="27"/>
      <c r="BK239" s="686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18"/>
      <c r="BY239" s="18"/>
      <c r="BZ239" s="194"/>
      <c r="CA239" s="27"/>
      <c r="CB239" s="27"/>
      <c r="CC239" s="27"/>
      <c r="CD239" s="27"/>
      <c r="CE239" s="27"/>
      <c r="CF239" s="38"/>
      <c r="CG239" s="38"/>
      <c r="CH239" s="28"/>
      <c r="CI239" s="38"/>
      <c r="CJ239" s="49"/>
      <c r="CK239" s="38"/>
      <c r="CL239" s="38"/>
      <c r="CM239" s="28"/>
      <c r="CN239" s="38"/>
      <c r="CO239" s="49"/>
      <c r="CP239" s="38"/>
      <c r="CQ239" s="38"/>
      <c r="CR239" s="28"/>
      <c r="CS239" s="38"/>
      <c r="CT239" s="49"/>
      <c r="CU239" s="38"/>
      <c r="CV239" s="38"/>
      <c r="CW239" s="28"/>
      <c r="CX239" s="38"/>
      <c r="CY239" s="49"/>
      <c r="CZ239" s="213"/>
      <c r="DA239" s="212"/>
      <c r="DB239" s="212"/>
      <c r="DC239" s="42"/>
      <c r="DD239" s="38"/>
      <c r="DE239" s="28"/>
      <c r="DF239" s="212"/>
      <c r="DG239" s="42" t="e">
        <f ca="1">ColorSum(DW$10:DW$230,$CZ$239)</f>
        <v>#NAME?</v>
      </c>
      <c r="DH239" s="38"/>
      <c r="DI239" s="38"/>
      <c r="DJ239" s="28"/>
      <c r="DK239" s="38"/>
      <c r="DL239" s="49"/>
      <c r="DM239" s="38"/>
      <c r="DN239" s="38"/>
      <c r="DO239" s="28"/>
      <c r="DP239" s="38"/>
      <c r="DQ239" s="49"/>
      <c r="DR239" s="38"/>
      <c r="DS239" s="29"/>
      <c r="DT239" s="28"/>
      <c r="DU239" s="38"/>
      <c r="DV239" s="211" t="s">
        <v>41</v>
      </c>
      <c r="DW239" s="217" t="e">
        <f ca="1">ColorSum(DW$10:DW$230,$CZ$242)</f>
        <v>#NAME?</v>
      </c>
      <c r="DX239" s="217"/>
      <c r="DY239" s="217"/>
      <c r="DZ239" s="217"/>
      <c r="EA239" s="217"/>
      <c r="EB239" s="217"/>
      <c r="EC239" s="217"/>
      <c r="ED239" s="217"/>
      <c r="EE239" s="217"/>
      <c r="EF239" s="217"/>
      <c r="EG239" s="217"/>
      <c r="EH239" s="217"/>
      <c r="EI239" s="217"/>
      <c r="EJ239" s="217"/>
      <c r="EK239" s="217"/>
      <c r="EL239" s="217"/>
      <c r="EM239" s="217"/>
      <c r="EN239" s="217"/>
      <c r="EO239" s="217"/>
      <c r="EP239" s="217"/>
      <c r="EQ239" s="217"/>
      <c r="ER239" s="217"/>
      <c r="ES239" s="217"/>
      <c r="ET239" s="217"/>
      <c r="EU239" s="217"/>
      <c r="EV239" s="217"/>
      <c r="EW239" s="217"/>
      <c r="EX239" s="217"/>
      <c r="EY239" s="217"/>
      <c r="EZ239" s="217"/>
      <c r="FA239" s="217"/>
      <c r="FB239" s="217"/>
      <c r="FC239" s="217"/>
      <c r="FD239" s="217"/>
      <c r="FE239" s="217"/>
      <c r="FF239" s="217"/>
      <c r="FG239" s="217"/>
      <c r="FH239" s="217"/>
      <c r="FI239" s="217"/>
      <c r="FJ239" s="217"/>
      <c r="FK239" s="217"/>
      <c r="FL239" s="218"/>
      <c r="FM239" s="218"/>
      <c r="FN239" s="218"/>
      <c r="FO239" s="218"/>
      <c r="FP239" s="163"/>
      <c r="FQ239" s="163"/>
    </row>
    <row r="240" spans="1:173" s="13" customFormat="1" ht="33" customHeight="1">
      <c r="A240" s="1029"/>
      <c r="B240" s="61" t="s">
        <v>102</v>
      </c>
      <c r="C240" s="16"/>
      <c r="D240" s="17"/>
      <c r="E240" s="18"/>
      <c r="F240" s="18"/>
      <c r="G240" s="18"/>
      <c r="H240" s="14"/>
      <c r="I240" s="19"/>
      <c r="J240" s="19"/>
      <c r="K240" s="677"/>
      <c r="L240" s="18"/>
      <c r="M240" s="19"/>
      <c r="N240" s="19"/>
      <c r="O240" s="20"/>
      <c r="P240" s="20"/>
      <c r="Q240" s="20"/>
      <c r="R240" s="105"/>
      <c r="S240" s="105"/>
      <c r="T240" s="105"/>
      <c r="U240" s="20"/>
      <c r="V240" s="20"/>
      <c r="W240" s="20"/>
      <c r="X240" s="21"/>
      <c r="Y240" s="21"/>
      <c r="Z240" s="14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2"/>
      <c r="AP240" s="22"/>
      <c r="AQ240" s="23"/>
      <c r="AR240" s="23"/>
      <c r="AS240" s="23"/>
      <c r="AT240" s="23"/>
      <c r="AU240" s="23"/>
      <c r="AV240" s="23"/>
      <c r="AW240" s="24"/>
      <c r="AX240" s="23"/>
      <c r="AY240" s="21"/>
      <c r="AZ240" s="21"/>
      <c r="BA240" s="21"/>
      <c r="BB240" s="25"/>
      <c r="BC240" s="25"/>
      <c r="BD240" s="27"/>
      <c r="BE240" s="26"/>
      <c r="BF240" s="27"/>
      <c r="BG240" s="27"/>
      <c r="BH240" s="27"/>
      <c r="BI240" s="27"/>
      <c r="BJ240" s="27"/>
      <c r="BK240" s="686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18"/>
      <c r="BY240" s="18"/>
      <c r="BZ240" s="194"/>
      <c r="CA240" s="27"/>
      <c r="CB240" s="27"/>
      <c r="CC240" s="27"/>
      <c r="CD240" s="27"/>
      <c r="CE240" s="27"/>
      <c r="CF240" s="38"/>
      <c r="CG240" s="38"/>
      <c r="CH240" s="28"/>
      <c r="CI240" s="38"/>
      <c r="CJ240" s="49"/>
      <c r="CK240" s="38"/>
      <c r="CL240" s="38"/>
      <c r="CM240" s="28"/>
      <c r="CN240" s="38"/>
      <c r="CO240" s="49"/>
      <c r="CP240" s="38"/>
      <c r="CQ240" s="38"/>
      <c r="CR240" s="28"/>
      <c r="CS240" s="38"/>
      <c r="CT240" s="49"/>
      <c r="CU240" s="38"/>
      <c r="CV240" s="38"/>
      <c r="CW240" s="28"/>
      <c r="CX240" s="38"/>
      <c r="CY240" s="49"/>
      <c r="CZ240" s="219"/>
      <c r="DA240" s="212"/>
      <c r="DB240" s="212"/>
      <c r="DC240" s="42"/>
      <c r="DD240" s="38"/>
      <c r="DE240" s="28"/>
      <c r="DF240" s="212"/>
      <c r="DG240" s="42" t="e">
        <f ca="1">ColorSum(DW$10:DW$230,$CZ$240)</f>
        <v>#NAME?</v>
      </c>
      <c r="DH240" s="38"/>
      <c r="DI240" s="38"/>
      <c r="DJ240" s="28"/>
      <c r="DK240" s="38"/>
      <c r="DL240" s="49"/>
      <c r="DM240" s="38"/>
      <c r="DN240" s="38"/>
      <c r="DO240" s="28"/>
      <c r="DP240" s="38"/>
      <c r="DQ240" s="49"/>
      <c r="DR240" s="38"/>
      <c r="DS240" s="29"/>
      <c r="DT240" s="28"/>
      <c r="DU240" s="38"/>
      <c r="DV240" s="211" t="s">
        <v>37</v>
      </c>
      <c r="DW240" s="219" t="e">
        <f ca="1">ColorSum(DW$10:DW$230,$CZ$240)</f>
        <v>#NAME?</v>
      </c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  <c r="FD240" s="219"/>
      <c r="FE240" s="219"/>
      <c r="FF240" s="219"/>
      <c r="FG240" s="219"/>
      <c r="FH240" s="219"/>
      <c r="FI240" s="219"/>
      <c r="FJ240" s="219"/>
      <c r="FK240" s="219"/>
      <c r="FL240" s="220"/>
      <c r="FM240" s="220"/>
      <c r="FN240" s="220"/>
      <c r="FO240" s="220"/>
      <c r="FP240" s="158"/>
      <c r="FQ240" s="158"/>
    </row>
    <row r="241" spans="1:173" s="13" customFormat="1" ht="33" customHeight="1">
      <c r="A241" s="1029"/>
      <c r="B241" s="61"/>
      <c r="C241" s="16"/>
      <c r="D241" s="17"/>
      <c r="E241" s="18"/>
      <c r="F241" s="18"/>
      <c r="G241" s="18"/>
      <c r="H241" s="14"/>
      <c r="I241" s="19"/>
      <c r="J241" s="19"/>
      <c r="K241" s="677"/>
      <c r="L241" s="18"/>
      <c r="M241" s="19"/>
      <c r="N241" s="19"/>
      <c r="O241" s="20"/>
      <c r="P241" s="20"/>
      <c r="Q241" s="20"/>
      <c r="R241" s="105"/>
      <c r="S241" s="105"/>
      <c r="T241" s="105"/>
      <c r="U241" s="20"/>
      <c r="V241" s="20"/>
      <c r="W241" s="20"/>
      <c r="X241" s="21"/>
      <c r="Y241" s="21"/>
      <c r="Z241" s="14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2"/>
      <c r="AP241" s="22"/>
      <c r="AQ241" s="23"/>
      <c r="AR241" s="23"/>
      <c r="AS241" s="23"/>
      <c r="AT241" s="23"/>
      <c r="AU241" s="23"/>
      <c r="AV241" s="23"/>
      <c r="AW241" s="24"/>
      <c r="AX241" s="23"/>
      <c r="AY241" s="21"/>
      <c r="AZ241" s="21"/>
      <c r="BA241" s="21"/>
      <c r="BB241" s="25"/>
      <c r="BC241" s="25"/>
      <c r="BD241" s="27"/>
      <c r="BE241" s="26"/>
      <c r="BF241" s="27"/>
      <c r="BG241" s="27"/>
      <c r="BH241" s="27"/>
      <c r="BI241" s="27"/>
      <c r="BJ241" s="27"/>
      <c r="BK241" s="686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18"/>
      <c r="BY241" s="18"/>
      <c r="BZ241" s="194"/>
      <c r="CA241" s="27"/>
      <c r="CB241" s="27"/>
      <c r="CC241" s="27"/>
      <c r="CD241" s="27"/>
      <c r="CE241" s="27"/>
      <c r="CF241" s="38"/>
      <c r="CG241" s="38"/>
      <c r="CH241" s="28"/>
      <c r="CI241" s="38"/>
      <c r="CJ241" s="49"/>
      <c r="CK241" s="38"/>
      <c r="CL241" s="38"/>
      <c r="CM241" s="28"/>
      <c r="CN241" s="38"/>
      <c r="CO241" s="49"/>
      <c r="CP241" s="38"/>
      <c r="CQ241" s="38"/>
      <c r="CR241" s="28"/>
      <c r="CS241" s="38"/>
      <c r="CT241" s="49"/>
      <c r="CU241" s="38"/>
      <c r="CV241" s="38"/>
      <c r="CW241" s="28"/>
      <c r="CX241" s="38"/>
      <c r="CY241" s="49"/>
      <c r="CZ241" s="215"/>
      <c r="DA241" s="212"/>
      <c r="DB241" s="212"/>
      <c r="DC241" s="42"/>
      <c r="DD241" s="38"/>
      <c r="DE241" s="28"/>
      <c r="DF241" s="212"/>
      <c r="DG241" s="42" t="e">
        <f ca="1">ColorSum(DW$10:DW$230,$CZ$241)</f>
        <v>#NAME?</v>
      </c>
      <c r="DH241" s="38"/>
      <c r="DI241" s="38"/>
      <c r="DJ241" s="28"/>
      <c r="DK241" s="38"/>
      <c r="DL241" s="49"/>
      <c r="DM241" s="38"/>
      <c r="DN241" s="38"/>
      <c r="DO241" s="28"/>
      <c r="DP241" s="38"/>
      <c r="DQ241" s="49"/>
      <c r="DR241" s="38"/>
      <c r="DS241" s="29"/>
      <c r="DT241" s="28"/>
      <c r="DU241" s="38"/>
      <c r="DV241" s="211" t="s">
        <v>111</v>
      </c>
      <c r="DW241" s="209">
        <f>SUM(DW10:DW233)+DW234</f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L241" s="210"/>
      <c r="FM241" s="210"/>
      <c r="FN241" s="210"/>
      <c r="FO241" s="210"/>
      <c r="FP241" s="43"/>
      <c r="FQ241" s="43"/>
    </row>
    <row r="242" spans="1:173" s="39" customFormat="1" ht="33" customHeight="1">
      <c r="A242" s="1029"/>
      <c r="B242" s="16"/>
      <c r="C242" s="16"/>
      <c r="D242" s="89"/>
      <c r="E242" s="19"/>
      <c r="F242" s="19"/>
      <c r="G242" s="19"/>
      <c r="H242" s="21"/>
      <c r="I242" s="19"/>
      <c r="J242" s="19"/>
      <c r="K242" s="677"/>
      <c r="L242" s="19"/>
      <c r="M242" s="19"/>
      <c r="N242" s="19"/>
      <c r="O242" s="20"/>
      <c r="P242" s="20"/>
      <c r="Q242" s="20"/>
      <c r="R242" s="105"/>
      <c r="S242" s="105"/>
      <c r="T242" s="105"/>
      <c r="U242" s="20"/>
      <c r="V242" s="20"/>
      <c r="W242" s="20"/>
      <c r="X242" s="21"/>
      <c r="Y242" s="21"/>
      <c r="Z242" s="21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2"/>
      <c r="AP242" s="22"/>
      <c r="AQ242" s="23"/>
      <c r="AR242" s="23"/>
      <c r="AS242" s="23"/>
      <c r="AT242" s="23"/>
      <c r="AU242" s="23"/>
      <c r="AV242" s="23"/>
      <c r="AW242" s="24"/>
      <c r="AX242" s="23"/>
      <c r="AY242" s="21"/>
      <c r="AZ242" s="21"/>
      <c r="BA242" s="21"/>
      <c r="BB242" s="25"/>
      <c r="BC242" s="25"/>
      <c r="BD242" s="27"/>
      <c r="BE242" s="26"/>
      <c r="BF242" s="27"/>
      <c r="BG242" s="27"/>
      <c r="BH242" s="27"/>
      <c r="BI242" s="27"/>
      <c r="BJ242" s="27"/>
      <c r="BK242" s="686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19"/>
      <c r="BY242" s="19"/>
      <c r="BZ242" s="194"/>
      <c r="CA242" s="27"/>
      <c r="CB242" s="27"/>
      <c r="CC242" s="27"/>
      <c r="CD242" s="27"/>
      <c r="CE242" s="27"/>
      <c r="CF242" s="38"/>
      <c r="CG242" s="38"/>
      <c r="CH242" s="27"/>
      <c r="CI242" s="38"/>
      <c r="CJ242" s="90"/>
      <c r="CK242" s="38"/>
      <c r="CL242" s="38"/>
      <c r="CM242" s="27"/>
      <c r="CN242" s="38"/>
      <c r="CO242" s="90"/>
      <c r="CP242" s="38"/>
      <c r="CQ242" s="38"/>
      <c r="CR242" s="27"/>
      <c r="CS242" s="38"/>
      <c r="CT242" s="90"/>
      <c r="CU242" s="38"/>
      <c r="CV242" s="38"/>
      <c r="CW242" s="27"/>
      <c r="CX242" s="38"/>
      <c r="CY242" s="90"/>
      <c r="CZ242" s="217"/>
      <c r="DA242" s="212"/>
      <c r="DB242" s="212"/>
      <c r="DC242" s="212"/>
      <c r="DD242" s="38"/>
      <c r="DE242" s="27"/>
      <c r="DF242" s="212"/>
      <c r="DG242" s="212"/>
      <c r="DH242" s="38"/>
      <c r="DI242" s="38"/>
      <c r="DJ242" s="27"/>
      <c r="DK242" s="38"/>
      <c r="DL242" s="90"/>
      <c r="DM242" s="38"/>
      <c r="DN242" s="38"/>
      <c r="DO242" s="27"/>
      <c r="DP242" s="38"/>
      <c r="DQ242" s="90"/>
      <c r="DR242" s="38"/>
      <c r="DS242" s="38"/>
      <c r="DT242" s="27"/>
      <c r="DU242" s="38"/>
      <c r="DV242" s="211" t="s">
        <v>112</v>
      </c>
      <c r="DW242" s="221" t="e">
        <f ca="1">IF(DW243=DW241,"○",DW243-DW241)</f>
        <v>#NAME?</v>
      </c>
      <c r="DX242" s="221"/>
      <c r="DY242" s="221"/>
      <c r="DZ242" s="221"/>
      <c r="EA242" s="221"/>
      <c r="EB242" s="221"/>
      <c r="EC242" s="221"/>
      <c r="ED242" s="221"/>
      <c r="EE242" s="221"/>
      <c r="EF242" s="221"/>
      <c r="EG242" s="221"/>
      <c r="EH242" s="221"/>
      <c r="EI242" s="221"/>
      <c r="EJ242" s="221"/>
      <c r="EK242" s="221"/>
      <c r="EL242" s="221"/>
      <c r="EM242" s="221"/>
      <c r="EN242" s="221"/>
      <c r="EO242" s="221"/>
      <c r="EP242" s="221"/>
      <c r="EQ242" s="221"/>
      <c r="ER242" s="221"/>
      <c r="ES242" s="221"/>
      <c r="ET242" s="221"/>
      <c r="EU242" s="221"/>
      <c r="EV242" s="221"/>
      <c r="EW242" s="221"/>
      <c r="EX242" s="221"/>
      <c r="EY242" s="221"/>
      <c r="EZ242" s="221"/>
      <c r="FA242" s="221"/>
      <c r="FB242" s="221"/>
      <c r="FC242" s="221"/>
      <c r="FD242" s="221"/>
      <c r="FE242" s="221"/>
      <c r="FF242" s="221"/>
      <c r="FG242" s="221"/>
      <c r="FH242" s="221"/>
      <c r="FI242" s="221"/>
      <c r="FJ242" s="221"/>
      <c r="FK242" s="221"/>
      <c r="FL242" s="140"/>
      <c r="FM242" s="140"/>
      <c r="FN242" s="140"/>
      <c r="FO242" s="140"/>
      <c r="FP242" s="46"/>
      <c r="FQ242" s="46"/>
    </row>
    <row r="243" spans="1:173" ht="33.75" customHeight="1">
      <c r="A243" s="1029"/>
      <c r="B243" s="222"/>
      <c r="C243" s="212"/>
      <c r="D243" s="223"/>
      <c r="E243" s="223"/>
      <c r="F243" s="223"/>
      <c r="G243" s="223"/>
      <c r="H243" s="223"/>
      <c r="I243" s="224"/>
      <c r="J243" s="224"/>
      <c r="K243" s="678"/>
      <c r="L243" s="223"/>
      <c r="M243" s="224"/>
      <c r="N243" s="224"/>
      <c r="O243" s="225"/>
      <c r="P243" s="225"/>
      <c r="Q243" s="225"/>
      <c r="R243" s="226"/>
      <c r="S243" s="226"/>
      <c r="T243" s="226"/>
      <c r="U243" s="225"/>
      <c r="V243" s="225"/>
      <c r="W243" s="225"/>
      <c r="X243" s="227"/>
      <c r="Y243" s="227"/>
      <c r="Z243" s="228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227"/>
      <c r="AZ243" s="227"/>
      <c r="BA243" s="227"/>
      <c r="BB243" s="212"/>
      <c r="BC243" s="212"/>
      <c r="BD243" s="212"/>
      <c r="BE243" s="42"/>
      <c r="BF243" s="42"/>
      <c r="BG243" s="42"/>
      <c r="BH243" s="42"/>
      <c r="BI243" s="42"/>
      <c r="BJ243" s="42"/>
      <c r="BK243" s="687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223"/>
      <c r="BY243" s="223"/>
      <c r="BZ243" s="229"/>
      <c r="CA243" s="42"/>
      <c r="CB243" s="42"/>
      <c r="CC243" s="42"/>
      <c r="CD243" s="42"/>
      <c r="CE243" s="42"/>
      <c r="CF243" s="212"/>
      <c r="CG243" s="212"/>
      <c r="CH243" s="42"/>
      <c r="CI243" s="212"/>
      <c r="CJ243" s="229"/>
      <c r="CK243" s="212"/>
      <c r="CL243" s="212"/>
      <c r="CM243" s="42"/>
      <c r="CN243" s="212"/>
      <c r="CO243" s="229"/>
      <c r="CP243" s="212"/>
      <c r="CQ243" s="212"/>
      <c r="CR243" s="42"/>
      <c r="CS243" s="212"/>
      <c r="CT243" s="229"/>
      <c r="CU243" s="212"/>
      <c r="CV243" s="212"/>
      <c r="CW243" s="42"/>
      <c r="CX243" s="212"/>
      <c r="CY243" s="229"/>
      <c r="CZ243" s="212"/>
      <c r="DA243" s="212"/>
      <c r="DB243" s="212"/>
      <c r="DC243" s="42"/>
      <c r="DD243" s="212"/>
      <c r="DE243" s="42"/>
      <c r="DF243" s="212"/>
      <c r="DG243" s="42"/>
      <c r="DH243" s="212"/>
      <c r="DI243" s="212"/>
      <c r="DJ243" s="42"/>
      <c r="DK243" s="212"/>
      <c r="DL243" s="229"/>
      <c r="DM243" s="212"/>
      <c r="DN243" s="212"/>
      <c r="DO243" s="42"/>
      <c r="DP243" s="212"/>
      <c r="DQ243" s="229"/>
      <c r="DR243" s="212"/>
      <c r="DS243" s="42"/>
      <c r="DT243" s="230"/>
      <c r="DU243" s="212"/>
      <c r="DV243" s="231" t="s">
        <v>40</v>
      </c>
      <c r="DW243" s="209" t="e">
        <f ca="1">SUM(DW234:DW240)</f>
        <v>#NAME?</v>
      </c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210"/>
      <c r="FN243" s="210"/>
      <c r="FO243" s="210"/>
      <c r="FP243" s="43"/>
      <c r="FQ243" s="43"/>
    </row>
    <row r="244" spans="1:173" ht="36" customHeight="1">
      <c r="A244" s="1029"/>
      <c r="B244" s="222"/>
      <c r="C244" s="212"/>
      <c r="D244" s="223"/>
      <c r="E244" s="223"/>
      <c r="F244" s="223"/>
      <c r="G244" s="223"/>
      <c r="H244" s="223"/>
      <c r="I244" s="224"/>
      <c r="J244" s="224"/>
      <c r="K244" s="678"/>
      <c r="L244" s="223"/>
      <c r="M244" s="224"/>
      <c r="N244" s="224"/>
      <c r="O244" s="225"/>
      <c r="P244" s="225"/>
      <c r="Q244" s="225"/>
      <c r="R244" s="226"/>
      <c r="S244" s="226"/>
      <c r="T244" s="226"/>
      <c r="U244" s="225"/>
      <c r="V244" s="225"/>
      <c r="W244" s="225"/>
      <c r="X244" s="227"/>
      <c r="Y244" s="227"/>
      <c r="Z244" s="228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227"/>
      <c r="AZ244" s="227"/>
      <c r="BA244" s="227"/>
      <c r="BB244" s="212"/>
      <c r="BC244" s="212"/>
      <c r="BD244" s="212"/>
      <c r="BE244" s="42"/>
      <c r="BF244" s="42"/>
      <c r="BG244" s="42"/>
      <c r="BH244" s="42"/>
      <c r="BI244" s="42"/>
      <c r="BJ244" s="42"/>
      <c r="BK244" s="687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223"/>
      <c r="BY244" s="223"/>
      <c r="BZ244" s="229"/>
      <c r="CA244" s="42"/>
      <c r="CB244" s="42"/>
      <c r="CC244" s="42"/>
      <c r="CD244" s="42"/>
      <c r="CE244" s="42"/>
      <c r="CF244" s="212"/>
      <c r="CG244" s="212"/>
      <c r="CH244" s="42"/>
      <c r="CI244" s="212"/>
      <c r="CJ244" s="229"/>
      <c r="CK244" s="212"/>
      <c r="CL244" s="212"/>
      <c r="CM244" s="42"/>
      <c r="CN244" s="212"/>
      <c r="CO244" s="229"/>
      <c r="CP244" s="212"/>
      <c r="CQ244" s="212"/>
      <c r="CR244" s="42"/>
      <c r="CS244" s="212"/>
      <c r="CT244" s="229"/>
      <c r="CU244" s="212"/>
      <c r="CV244" s="212"/>
      <c r="CW244" s="42"/>
      <c r="CX244" s="212"/>
      <c r="CY244" s="229"/>
      <c r="CZ244" s="212"/>
      <c r="DA244" s="212"/>
      <c r="DB244" s="212"/>
      <c r="DC244" s="42"/>
      <c r="DD244" s="212"/>
      <c r="DE244" s="42"/>
      <c r="DF244" s="212"/>
      <c r="DG244" s="42"/>
      <c r="DH244" s="212"/>
      <c r="DI244" s="212"/>
      <c r="DJ244" s="42"/>
      <c r="DK244" s="212"/>
      <c r="DL244" s="229"/>
      <c r="DM244" s="212"/>
      <c r="DN244" s="212"/>
      <c r="DO244" s="42"/>
      <c r="DP244" s="212"/>
      <c r="DQ244" s="229"/>
      <c r="DR244" s="212"/>
      <c r="DS244" s="42"/>
      <c r="DT244" s="230"/>
      <c r="DU244" s="212"/>
      <c r="DV244" s="232"/>
      <c r="DW244" s="233"/>
      <c r="DX244" s="233"/>
      <c r="DY244" s="233"/>
      <c r="DZ244" s="233"/>
      <c r="EA244" s="233"/>
      <c r="EB244" s="233"/>
      <c r="EC244" s="233"/>
      <c r="ED244" s="233"/>
      <c r="EE244" s="233"/>
      <c r="EF244" s="233"/>
      <c r="EG244" s="233"/>
      <c r="EH244" s="233"/>
      <c r="EI244" s="233"/>
      <c r="EJ244" s="233"/>
      <c r="EK244" s="233"/>
      <c r="EL244" s="233"/>
      <c r="EM244" s="233"/>
      <c r="EN244" s="233"/>
      <c r="EO244" s="233"/>
      <c r="EP244" s="233"/>
      <c r="EQ244" s="233"/>
      <c r="ER244" s="233"/>
      <c r="ES244" s="233"/>
      <c r="ET244" s="233"/>
      <c r="EU244" s="233"/>
      <c r="EV244" s="233"/>
      <c r="EW244" s="233"/>
      <c r="EX244" s="233"/>
      <c r="EY244" s="233"/>
      <c r="EZ244" s="233"/>
      <c r="FA244" s="233"/>
      <c r="FB244" s="233"/>
      <c r="FC244" s="233"/>
      <c r="FD244" s="233"/>
      <c r="FE244" s="233"/>
      <c r="FF244" s="233"/>
      <c r="FG244" s="233"/>
      <c r="FH244" s="233"/>
      <c r="FI244" s="233"/>
      <c r="FJ244" s="233"/>
      <c r="FK244" s="233"/>
      <c r="FL244" s="210"/>
      <c r="FM244" s="210"/>
      <c r="FN244" s="210"/>
      <c r="FO244" s="210"/>
      <c r="FP244" s="43"/>
      <c r="FQ244" s="43"/>
    </row>
    <row r="245" spans="1:173" ht="42" customHeight="1">
      <c r="A245" s="1029"/>
      <c r="B245" s="222"/>
      <c r="C245" s="212"/>
      <c r="D245" s="223"/>
      <c r="E245" s="223"/>
      <c r="F245" s="223"/>
      <c r="G245" s="223"/>
      <c r="H245" s="223"/>
      <c r="I245" s="224"/>
      <c r="J245" s="224"/>
      <c r="K245" s="678"/>
      <c r="L245" s="223"/>
      <c r="M245" s="224"/>
      <c r="N245" s="224"/>
      <c r="O245" s="225"/>
      <c r="P245" s="225"/>
      <c r="Q245" s="225"/>
      <c r="R245" s="226"/>
      <c r="S245" s="226"/>
      <c r="T245" s="226"/>
      <c r="U245" s="225"/>
      <c r="V245" s="225"/>
      <c r="W245" s="225"/>
      <c r="X245" s="227"/>
      <c r="Y245" s="227"/>
      <c r="Z245" s="228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227"/>
      <c r="AZ245" s="227"/>
      <c r="BA245" s="227"/>
      <c r="BB245" s="212"/>
      <c r="BC245" s="212"/>
      <c r="BD245" s="212"/>
      <c r="BE245" s="42"/>
      <c r="BF245" s="42"/>
      <c r="BG245" s="42"/>
      <c r="BH245" s="42"/>
      <c r="BI245" s="42"/>
      <c r="BJ245" s="42"/>
      <c r="BK245" s="687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223"/>
      <c r="BY245" s="223"/>
      <c r="BZ245" s="229"/>
      <c r="CA245" s="42"/>
      <c r="CB245" s="42"/>
      <c r="CC245" s="42"/>
      <c r="CD245" s="42"/>
      <c r="CE245" s="42"/>
      <c r="CF245" s="212"/>
      <c r="CG245" s="212"/>
      <c r="CH245" s="42"/>
      <c r="CI245" s="212"/>
      <c r="CJ245" s="229"/>
      <c r="CK245" s="212"/>
      <c r="CL245" s="212"/>
      <c r="CM245" s="42"/>
      <c r="CN245" s="212"/>
      <c r="CO245" s="229"/>
      <c r="CP245" s="212"/>
      <c r="CQ245" s="212"/>
      <c r="CR245" s="42"/>
      <c r="CS245" s="212"/>
      <c r="CT245" s="229"/>
      <c r="CU245" s="212"/>
      <c r="CV245" s="212"/>
      <c r="CW245" s="42"/>
      <c r="CX245" s="212"/>
      <c r="CY245" s="229"/>
      <c r="CZ245" s="212"/>
      <c r="DA245" s="212"/>
      <c r="DB245" s="212"/>
      <c r="DC245" s="42"/>
      <c r="DD245" s="212"/>
      <c r="DE245" s="42"/>
      <c r="DF245" s="212"/>
      <c r="DG245" s="42"/>
      <c r="DH245" s="212"/>
      <c r="DI245" s="212"/>
      <c r="DJ245" s="42"/>
      <c r="DK245" s="212"/>
      <c r="DL245" s="229"/>
      <c r="DM245" s="212"/>
      <c r="DN245" s="212"/>
      <c r="DO245" s="42"/>
      <c r="DP245" s="212"/>
      <c r="DQ245" s="229"/>
      <c r="DR245" s="212"/>
      <c r="DS245" s="42"/>
      <c r="DT245" s="230"/>
      <c r="DU245" s="212"/>
      <c r="DV245" s="232"/>
      <c r="DW245" s="42">
        <f>COUNT(DW10:DW233)</f>
        <v>0</v>
      </c>
      <c r="DX245" s="42"/>
      <c r="DY245" s="42"/>
      <c r="DZ245" s="42"/>
      <c r="EA245" s="42"/>
      <c r="EB245" s="42"/>
      <c r="EC245" s="42"/>
      <c r="ED245" s="42"/>
      <c r="EE245" s="42"/>
      <c r="EF245" s="42"/>
      <c r="EG245" s="42"/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2"/>
      <c r="FG245" s="42"/>
      <c r="FH245" s="42"/>
      <c r="FI245" s="42"/>
      <c r="FJ245" s="42"/>
      <c r="FK245" s="42"/>
      <c r="FL245" s="210"/>
      <c r="FM245" s="210"/>
      <c r="FN245" s="210"/>
      <c r="FO245" s="210"/>
      <c r="FP245" s="43"/>
      <c r="FQ245" s="43"/>
    </row>
    <row r="246" spans="1:173" ht="39.75" customHeight="1">
      <c r="A246" s="1029"/>
      <c r="B246" s="222"/>
      <c r="C246" s="212"/>
      <c r="D246" s="223"/>
      <c r="E246" s="223"/>
      <c r="F246" s="223"/>
      <c r="G246" s="223"/>
      <c r="H246" s="223"/>
      <c r="I246" s="224"/>
      <c r="J246" s="224"/>
      <c r="K246" s="678"/>
      <c r="L246" s="223"/>
      <c r="M246" s="224"/>
      <c r="N246" s="224"/>
      <c r="O246" s="225"/>
      <c r="P246" s="225"/>
      <c r="Q246" s="225"/>
      <c r="R246" s="234" t="str">
        <f t="shared" si="212"/>
        <v/>
      </c>
      <c r="S246" s="234" t="str">
        <f t="shared" si="213"/>
        <v/>
      </c>
      <c r="T246" s="105">
        <f>IF(L246=0,0,ROUND((L246/(O246+P246))^0.5*1.1*4*(4*O246+1)*0.3,0))</f>
        <v>0</v>
      </c>
      <c r="U246" s="224"/>
      <c r="V246" s="224"/>
      <c r="W246" s="224"/>
      <c r="X246" s="227"/>
      <c r="Y246" s="227"/>
      <c r="Z246" s="228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227"/>
      <c r="AZ246" s="227"/>
      <c r="BA246" s="227"/>
      <c r="BB246" s="212"/>
      <c r="BC246" s="212"/>
      <c r="BD246" s="212"/>
      <c r="BE246" s="42"/>
      <c r="BF246" s="42"/>
      <c r="BG246" s="42"/>
      <c r="BH246" s="42"/>
      <c r="BI246" s="42"/>
      <c r="BJ246" s="42"/>
      <c r="BK246" s="687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223"/>
      <c r="BY246" s="223"/>
      <c r="BZ246" s="229"/>
      <c r="CA246" s="42"/>
      <c r="CB246" s="42"/>
      <c r="CC246" s="42"/>
      <c r="CD246" s="42"/>
      <c r="CE246" s="42"/>
      <c r="CF246" s="212"/>
      <c r="CG246" s="212"/>
      <c r="CH246" s="42"/>
      <c r="CI246" s="212"/>
      <c r="CJ246" s="229"/>
      <c r="CK246" s="212"/>
      <c r="CL246" s="212"/>
      <c r="CM246" s="42"/>
      <c r="CN246" s="212"/>
      <c r="CO246" s="229"/>
      <c r="CP246" s="212"/>
      <c r="CQ246" s="212"/>
      <c r="CR246" s="42"/>
      <c r="CS246" s="212"/>
      <c r="CT246" s="229"/>
      <c r="CU246" s="212"/>
      <c r="CV246" s="212"/>
      <c r="CW246" s="42"/>
      <c r="CX246" s="212"/>
      <c r="CY246" s="229"/>
      <c r="CZ246" s="212"/>
      <c r="DA246" s="212"/>
      <c r="DB246" s="212"/>
      <c r="DC246" s="42"/>
      <c r="DD246" s="212"/>
      <c r="DE246" s="42"/>
      <c r="DF246" s="212"/>
      <c r="DG246" s="42"/>
      <c r="DH246" s="212"/>
      <c r="DI246" s="212"/>
      <c r="DJ246" s="42"/>
      <c r="DK246" s="212"/>
      <c r="DL246" s="229"/>
      <c r="DM246" s="212"/>
      <c r="DN246" s="212"/>
      <c r="DO246" s="42"/>
      <c r="DP246" s="212"/>
      <c r="DQ246" s="229"/>
      <c r="DR246" s="212"/>
      <c r="DS246" s="42"/>
      <c r="DT246" s="235"/>
      <c r="DU246" s="212"/>
      <c r="DV246" s="211" t="s">
        <v>388</v>
      </c>
      <c r="DW246" s="236">
        <v>427000</v>
      </c>
      <c r="DX246" s="236"/>
      <c r="DY246" s="236"/>
      <c r="DZ246" s="236"/>
      <c r="EA246" s="236"/>
      <c r="EB246" s="236"/>
      <c r="EC246" s="236"/>
      <c r="ED246" s="236"/>
      <c r="EE246" s="236"/>
      <c r="EF246" s="236"/>
      <c r="EG246" s="236"/>
      <c r="EH246" s="236"/>
      <c r="EI246" s="236"/>
      <c r="EJ246" s="236"/>
      <c r="EK246" s="236"/>
      <c r="EL246" s="236"/>
      <c r="EM246" s="236"/>
      <c r="EN246" s="236"/>
      <c r="EO246" s="236"/>
      <c r="EP246" s="236"/>
      <c r="EQ246" s="236"/>
      <c r="ER246" s="236"/>
      <c r="ES246" s="236"/>
      <c r="ET246" s="236"/>
      <c r="EU246" s="236"/>
      <c r="EV246" s="236"/>
      <c r="EW246" s="236"/>
      <c r="EX246" s="236"/>
      <c r="EY246" s="236"/>
      <c r="EZ246" s="236"/>
      <c r="FA246" s="236"/>
      <c r="FB246" s="236"/>
      <c r="FC246" s="236"/>
      <c r="FD246" s="236"/>
      <c r="FE246" s="236"/>
      <c r="FF246" s="236"/>
      <c r="FG246" s="236"/>
      <c r="FH246" s="236"/>
      <c r="FI246" s="236"/>
      <c r="FJ246" s="236"/>
      <c r="FK246" s="236"/>
      <c r="FL246" s="210"/>
      <c r="FM246" s="210"/>
      <c r="FN246" s="210"/>
      <c r="FO246" s="210"/>
      <c r="FP246" s="43"/>
      <c r="FQ246" s="43"/>
    </row>
    <row r="247" spans="1:173" ht="15.75" customHeight="1" outlineLevel="1" thickBot="1">
      <c r="FL247" s="210"/>
      <c r="FM247" s="210"/>
      <c r="FN247" s="210"/>
      <c r="FO247" s="210"/>
      <c r="FP247" s="43"/>
      <c r="FQ247" s="43"/>
    </row>
    <row r="248" spans="1:173" ht="15.75" customHeight="1" outlineLevel="1">
      <c r="DW248" s="92">
        <f>SUMIF($CF$10:$CF$233,DW$6,DW$10:DW$233)</f>
        <v>0</v>
      </c>
      <c r="DX248" s="93"/>
      <c r="DY248" s="93"/>
      <c r="DZ248" s="93"/>
      <c r="EA248" s="94"/>
      <c r="EB248" s="95"/>
      <c r="EC248" s="93"/>
      <c r="ED248" s="93"/>
      <c r="EE248" s="93"/>
      <c r="EF248" s="96"/>
      <c r="EG248" s="95"/>
      <c r="EH248" s="93"/>
      <c r="EI248" s="93"/>
      <c r="EJ248" s="93"/>
      <c r="EK248" s="96"/>
      <c r="EL248" s="95"/>
      <c r="EM248" s="93"/>
      <c r="EN248" s="93"/>
      <c r="EO248" s="93"/>
      <c r="EP248" s="96"/>
      <c r="EQ248" s="95"/>
      <c r="ER248" s="93"/>
      <c r="ES248" s="93"/>
      <c r="ET248" s="93"/>
      <c r="EU248" s="96"/>
      <c r="EV248" s="95"/>
      <c r="EW248" s="93"/>
      <c r="EX248" s="93"/>
      <c r="EY248" s="93"/>
      <c r="EZ248" s="94"/>
      <c r="FA248" s="97"/>
      <c r="FB248" s="93"/>
      <c r="FC248" s="93"/>
      <c r="FD248" s="93"/>
      <c r="FE248" s="94"/>
      <c r="FF248" s="95"/>
      <c r="FG248" s="93"/>
      <c r="FH248" s="93"/>
      <c r="FI248" s="93"/>
      <c r="FJ248" s="94"/>
      <c r="FK248" s="95"/>
      <c r="FL248" s="210"/>
      <c r="FM248" s="210"/>
      <c r="FN248" s="210"/>
      <c r="FO248" s="210"/>
      <c r="FP248" s="43"/>
      <c r="FQ248" s="43"/>
    </row>
    <row r="249" spans="1:173" ht="15.75" customHeight="1" outlineLevel="1">
      <c r="DW249" s="62">
        <f>SUMIF($CK$10:$CK$233,DW$6,DW$10:DW$233)+SUMIF($DH$10:$DH$233,DW$6,DW$10:DW$233)</f>
        <v>0</v>
      </c>
      <c r="DX249" s="63"/>
      <c r="DY249" s="63"/>
      <c r="DZ249" s="63"/>
      <c r="EA249" s="64"/>
      <c r="EB249" s="65"/>
      <c r="EC249" s="63"/>
      <c r="ED249" s="63"/>
      <c r="EE249" s="63"/>
      <c r="EF249" s="66"/>
      <c r="EG249" s="65"/>
      <c r="EH249" s="63"/>
      <c r="EI249" s="63"/>
      <c r="EJ249" s="63"/>
      <c r="EK249" s="66"/>
      <c r="EL249" s="65"/>
      <c r="EM249" s="63"/>
      <c r="EN249" s="63"/>
      <c r="EO249" s="63"/>
      <c r="EP249" s="66"/>
      <c r="EQ249" s="65"/>
      <c r="ER249" s="63"/>
      <c r="ES249" s="63"/>
      <c r="ET249" s="63"/>
      <c r="EU249" s="66"/>
      <c r="EV249" s="65"/>
      <c r="EW249" s="63"/>
      <c r="EX249" s="63"/>
      <c r="EY249" s="63"/>
      <c r="EZ249" s="64"/>
      <c r="FA249" s="67"/>
      <c r="FB249" s="63"/>
      <c r="FC249" s="63"/>
      <c r="FD249" s="63"/>
      <c r="FE249" s="64"/>
      <c r="FF249" s="65"/>
      <c r="FG249" s="63"/>
      <c r="FH249" s="63"/>
      <c r="FI249" s="63"/>
      <c r="FJ249" s="64"/>
      <c r="FK249" s="65"/>
      <c r="FL249" s="210"/>
      <c r="FM249" s="210"/>
      <c r="FN249" s="210"/>
      <c r="FO249" s="210"/>
      <c r="FP249" s="43"/>
      <c r="FQ249" s="43"/>
    </row>
    <row r="250" spans="1:173" ht="15.75" customHeight="1" outlineLevel="1">
      <c r="DW250" s="62">
        <f>SUMIF($CP$10:$CP$233,DW$6,DW$10:DW$233)+SUMIF($DM$10:$DM$233,DW$6,DW$10:DW$233)</f>
        <v>0</v>
      </c>
      <c r="DX250" s="63"/>
      <c r="DY250" s="63"/>
      <c r="DZ250" s="63"/>
      <c r="EA250" s="64"/>
      <c r="EB250" s="65"/>
      <c r="EC250" s="63"/>
      <c r="ED250" s="63"/>
      <c r="EE250" s="63"/>
      <c r="EF250" s="66"/>
      <c r="EG250" s="65"/>
      <c r="EH250" s="63"/>
      <c r="EI250" s="63"/>
      <c r="EJ250" s="63"/>
      <c r="EK250" s="66"/>
      <c r="EL250" s="65"/>
      <c r="EM250" s="63"/>
      <c r="EN250" s="63"/>
      <c r="EO250" s="63"/>
      <c r="EP250" s="66"/>
      <c r="EQ250" s="65"/>
      <c r="ER250" s="63"/>
      <c r="ES250" s="63"/>
      <c r="ET250" s="63"/>
      <c r="EU250" s="66"/>
      <c r="EV250" s="65"/>
      <c r="EW250" s="63"/>
      <c r="EX250" s="63"/>
      <c r="EY250" s="63"/>
      <c r="EZ250" s="64"/>
      <c r="FA250" s="67"/>
      <c r="FB250" s="63"/>
      <c r="FC250" s="63"/>
      <c r="FD250" s="63"/>
      <c r="FE250" s="64"/>
      <c r="FF250" s="65"/>
      <c r="FG250" s="63"/>
      <c r="FH250" s="63"/>
      <c r="FI250" s="63"/>
      <c r="FJ250" s="64"/>
      <c r="FK250" s="65"/>
      <c r="FL250" s="210"/>
      <c r="FM250" s="210"/>
      <c r="FN250" s="210"/>
      <c r="FO250" s="210"/>
      <c r="FP250" s="43"/>
      <c r="FQ250" s="43"/>
    </row>
    <row r="251" spans="1:173" ht="15.75" customHeight="1" outlineLevel="1">
      <c r="DW251" s="62">
        <f>SUMIF($CU$10:$CU$233,DW$6,DW$10:DW$233)+SUMIF($DR$10:$DR$233,DW$6,DW$10:DW$233)</f>
        <v>0</v>
      </c>
      <c r="DX251" s="63"/>
      <c r="DY251" s="63"/>
      <c r="DZ251" s="63"/>
      <c r="EA251" s="64"/>
      <c r="EB251" s="65"/>
      <c r="EC251" s="63"/>
      <c r="ED251" s="63"/>
      <c r="EE251" s="63"/>
      <c r="EF251" s="66"/>
      <c r="EG251" s="65"/>
      <c r="EH251" s="63"/>
      <c r="EI251" s="63"/>
      <c r="EJ251" s="63"/>
      <c r="EK251" s="66"/>
      <c r="EL251" s="65"/>
      <c r="EM251" s="63"/>
      <c r="EN251" s="63"/>
      <c r="EO251" s="63"/>
      <c r="EP251" s="66"/>
      <c r="EQ251" s="65"/>
      <c r="ER251" s="63"/>
      <c r="ES251" s="63"/>
      <c r="ET251" s="63"/>
      <c r="EU251" s="66"/>
      <c r="EV251" s="65"/>
      <c r="EW251" s="63"/>
      <c r="EX251" s="63"/>
      <c r="EY251" s="63"/>
      <c r="EZ251" s="64"/>
      <c r="FA251" s="67"/>
      <c r="FB251" s="63"/>
      <c r="FC251" s="63"/>
      <c r="FD251" s="63"/>
      <c r="FE251" s="64"/>
      <c r="FF251" s="65"/>
      <c r="FG251" s="63"/>
      <c r="FH251" s="63"/>
      <c r="FI251" s="63"/>
      <c r="FJ251" s="64"/>
      <c r="FK251" s="65"/>
      <c r="FL251" s="210"/>
      <c r="FM251" s="210"/>
      <c r="FN251" s="210"/>
      <c r="FO251" s="210"/>
      <c r="FP251" s="43"/>
      <c r="FQ251" s="43"/>
    </row>
    <row r="252" spans="1:173" ht="15.75" customHeight="1" outlineLevel="1" thickBot="1">
      <c r="DW252" s="98" t="e">
        <f>SUMIFS(DW140:DW247,$CZ$10:$CZ$233,DW138)+SUMIFS(DW140:DW247,$CZ$10:$CZ$233,"="&amp;DW138-1)+SUMIFS(DW140:DW247,$CZ$10:$CZ$233,"="&amp;DW138-2)</f>
        <v>#VALUE!</v>
      </c>
      <c r="DX252" s="99"/>
      <c r="DY252" s="99"/>
      <c r="DZ252" s="99"/>
      <c r="EA252" s="100"/>
      <c r="EB252" s="101"/>
      <c r="EC252" s="99"/>
      <c r="ED252" s="99"/>
      <c r="EE252" s="99"/>
      <c r="EF252" s="102"/>
      <c r="EG252" s="101"/>
      <c r="EH252" s="99"/>
      <c r="EI252" s="99"/>
      <c r="EJ252" s="99"/>
      <c r="EK252" s="102"/>
      <c r="EL252" s="101"/>
      <c r="EM252" s="99"/>
      <c r="EN252" s="99"/>
      <c r="EO252" s="99"/>
      <c r="EP252" s="102"/>
      <c r="EQ252" s="101"/>
      <c r="ER252" s="99"/>
      <c r="ES252" s="99"/>
      <c r="ET252" s="99"/>
      <c r="EU252" s="102"/>
      <c r="EV252" s="101"/>
      <c r="EW252" s="99"/>
      <c r="EX252" s="99"/>
      <c r="EY252" s="99"/>
      <c r="EZ252" s="100"/>
      <c r="FA252" s="103"/>
      <c r="FB252" s="99"/>
      <c r="FC252" s="99"/>
      <c r="FD252" s="99"/>
      <c r="FE252" s="100"/>
      <c r="FF252" s="101"/>
      <c r="FG252" s="99"/>
      <c r="FH252" s="99"/>
      <c r="FI252" s="99"/>
      <c r="FJ252" s="100"/>
      <c r="FK252" s="101"/>
      <c r="FL252" s="210"/>
      <c r="FM252" s="210"/>
      <c r="FN252" s="210"/>
      <c r="FO252" s="210"/>
      <c r="FP252" s="43"/>
      <c r="FQ252" s="43"/>
    </row>
    <row r="253" spans="1:17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Y253" s="1"/>
      <c r="AZ253" s="1"/>
      <c r="BA253" s="1"/>
      <c r="BB253" s="1"/>
      <c r="BC253" s="1"/>
      <c r="BD253" s="1"/>
      <c r="BK253" s="1"/>
      <c r="BX253" s="1"/>
      <c r="BY253" s="1"/>
      <c r="BZ253" s="1"/>
      <c r="CF253" s="1"/>
      <c r="CG253" s="1"/>
      <c r="CI253" s="1"/>
      <c r="CJ253" s="1"/>
      <c r="CK253" s="1"/>
      <c r="CL253" s="1"/>
      <c r="CN253" s="1"/>
      <c r="CO253" s="1"/>
      <c r="CP253" s="1"/>
      <c r="CQ253" s="1"/>
      <c r="CS253" s="1"/>
      <c r="CT253" s="1"/>
      <c r="CU253" s="1"/>
      <c r="CV253" s="1"/>
      <c r="CX253" s="1"/>
      <c r="CY253" s="1"/>
      <c r="CZ253" s="1"/>
      <c r="DA253" s="1"/>
      <c r="DB253" s="1"/>
      <c r="DD253" s="1"/>
      <c r="DF253" s="1"/>
      <c r="DH253" s="1"/>
      <c r="DI253" s="1"/>
      <c r="DK253" s="1"/>
      <c r="DL253" s="1"/>
      <c r="DM253" s="1"/>
      <c r="DN253" s="1"/>
      <c r="DP253" s="1"/>
      <c r="DQ253" s="1"/>
      <c r="DR253" s="1"/>
      <c r="DT253" s="1"/>
      <c r="DU253" s="1"/>
      <c r="FL253" s="210"/>
      <c r="FM253" s="210"/>
      <c r="FN253" s="210"/>
      <c r="FO253" s="210"/>
      <c r="FP253" s="43"/>
      <c r="FQ253" s="43"/>
    </row>
    <row r="254" spans="1:173" ht="17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Y254" s="1"/>
      <c r="AZ254" s="1"/>
      <c r="BA254" s="1"/>
      <c r="BB254" s="1"/>
      <c r="BC254" s="1"/>
      <c r="BD254" s="1"/>
      <c r="BK254" s="1"/>
      <c r="BX254" s="1"/>
      <c r="BY254" s="1"/>
      <c r="BZ254" s="1"/>
      <c r="CF254" s="1"/>
      <c r="CG254" s="1"/>
      <c r="CI254" s="1"/>
      <c r="CJ254" s="1"/>
      <c r="CK254" s="1"/>
      <c r="CL254" s="1"/>
      <c r="CN254" s="1"/>
      <c r="CO254" s="1"/>
      <c r="CP254" s="1"/>
      <c r="CQ254" s="1"/>
      <c r="CS254" s="1"/>
      <c r="CT254" s="1"/>
      <c r="CU254" s="1"/>
      <c r="CV254" s="1"/>
      <c r="CX254" s="1"/>
      <c r="CY254" s="1"/>
      <c r="CZ254" s="1"/>
      <c r="DA254" s="1"/>
      <c r="DB254" s="1"/>
      <c r="DD254" s="1"/>
      <c r="DF254" s="1"/>
      <c r="DH254" s="1"/>
      <c r="DI254" s="1"/>
      <c r="DK254" s="1"/>
      <c r="DL254" s="1"/>
      <c r="DM254" s="1"/>
      <c r="DN254" s="1"/>
      <c r="DP254" s="1"/>
      <c r="DQ254" s="1"/>
      <c r="DR254" s="1"/>
      <c r="DT254" s="1"/>
      <c r="DU254" s="1"/>
      <c r="DW254" s="27">
        <f>SUMIFS($CC$10:$CC$233,$CZ$10:$CZ$233,"",$BJ$10:$BJ$233,"&lt;"&amp;#REF!)</f>
        <v>0</v>
      </c>
      <c r="FL254" s="210"/>
      <c r="FM254" s="210"/>
      <c r="FN254" s="210"/>
      <c r="FO254" s="210"/>
      <c r="FP254" s="43"/>
      <c r="FQ254" s="43"/>
    </row>
    <row r="255" spans="1:173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Y255" s="1"/>
      <c r="AZ255" s="1"/>
      <c r="BA255" s="1"/>
      <c r="BB255" s="1"/>
      <c r="BC255" s="1"/>
      <c r="BD255" s="1"/>
      <c r="BK255" s="1"/>
      <c r="BX255" s="1"/>
      <c r="BY255" s="1"/>
      <c r="BZ255" s="1"/>
      <c r="CF255" s="1"/>
      <c r="CG255" s="1"/>
      <c r="CI255" s="1"/>
      <c r="CJ255" s="1"/>
      <c r="CK255" s="1"/>
      <c r="CL255" s="1"/>
      <c r="CN255" s="1"/>
      <c r="CO255" s="1"/>
      <c r="CP255" s="1"/>
      <c r="CQ255" s="1"/>
      <c r="CS255" s="1"/>
      <c r="CT255" s="1"/>
      <c r="CU255" s="1"/>
      <c r="CV255" s="1"/>
      <c r="CX255" s="1"/>
      <c r="CY255" s="1"/>
      <c r="CZ255" s="1"/>
      <c r="DA255" s="1"/>
      <c r="DB255" s="1"/>
      <c r="DD255" s="1"/>
      <c r="DF255" s="1"/>
      <c r="DH255" s="1"/>
      <c r="DI255" s="1"/>
      <c r="DK255" s="1"/>
      <c r="DL255" s="1"/>
      <c r="DM255" s="1"/>
      <c r="DN255" s="1"/>
      <c r="DP255" s="1"/>
      <c r="DQ255" s="1"/>
      <c r="DR255" s="1"/>
      <c r="DT255" s="1"/>
      <c r="DU255" s="1"/>
      <c r="DW255" s="145">
        <f>SUM(CC10:CC233)</f>
        <v>0</v>
      </c>
      <c r="FL255" s="210"/>
      <c r="FM255" s="210"/>
      <c r="FN255" s="210"/>
      <c r="FO255" s="210"/>
      <c r="FP255" s="43"/>
      <c r="FQ255" s="43"/>
    </row>
    <row r="256" spans="1:173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Y256" s="1"/>
      <c r="AZ256" s="1"/>
      <c r="BA256" s="1"/>
      <c r="BB256" s="1"/>
      <c r="BC256" s="1"/>
      <c r="BD256" s="1"/>
      <c r="BK256" s="1"/>
      <c r="BX256" s="1"/>
      <c r="BY256" s="1"/>
      <c r="BZ256" s="1"/>
      <c r="CF256" s="1"/>
      <c r="CG256" s="1"/>
      <c r="CI256" s="1"/>
      <c r="CJ256" s="1"/>
      <c r="CK256" s="1"/>
      <c r="CL256" s="1"/>
      <c r="CN256" s="1"/>
      <c r="CO256" s="1"/>
      <c r="CP256" s="1"/>
      <c r="CQ256" s="1"/>
      <c r="CS256" s="1"/>
      <c r="CT256" s="1"/>
      <c r="CU256" s="1"/>
      <c r="CV256" s="1"/>
      <c r="CX256" s="1"/>
      <c r="CY256" s="1"/>
      <c r="CZ256" s="1"/>
      <c r="DA256" s="1"/>
      <c r="DB256" s="1"/>
      <c r="DD256" s="1"/>
      <c r="DF256" s="1"/>
      <c r="DH256" s="1"/>
      <c r="DI256" s="1"/>
      <c r="DK256" s="1"/>
      <c r="DL256" s="1"/>
      <c r="DM256" s="1"/>
      <c r="DN256" s="1"/>
      <c r="DP256" s="1"/>
      <c r="DQ256" s="1"/>
      <c r="DR256" s="1"/>
      <c r="DT256" s="1"/>
      <c r="DU256" s="1"/>
      <c r="FL256" s="210"/>
      <c r="FM256" s="210"/>
      <c r="FN256" s="210"/>
      <c r="FO256" s="210"/>
      <c r="FP256" s="43"/>
      <c r="FQ256" s="43"/>
    </row>
    <row r="257" spans="1:173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Y257" s="1"/>
      <c r="AZ257" s="1"/>
      <c r="BA257" s="1"/>
      <c r="BB257" s="1"/>
      <c r="BC257" s="1"/>
      <c r="BD257" s="1"/>
      <c r="BK257" s="1"/>
      <c r="BX257" s="1"/>
      <c r="BY257" s="1"/>
      <c r="BZ257" s="1"/>
      <c r="CF257" s="1"/>
      <c r="CG257" s="1"/>
      <c r="CI257" s="1"/>
      <c r="CJ257" s="1"/>
      <c r="CK257" s="1"/>
      <c r="CL257" s="1"/>
      <c r="CN257" s="1"/>
      <c r="CO257" s="1"/>
      <c r="CP257" s="1"/>
      <c r="CQ257" s="1"/>
      <c r="CS257" s="1"/>
      <c r="CT257" s="1"/>
      <c r="CU257" s="1"/>
      <c r="CV257" s="1"/>
      <c r="CX257" s="1"/>
      <c r="CY257" s="1"/>
      <c r="CZ257" s="1"/>
      <c r="DA257" s="1"/>
      <c r="DB257" s="1"/>
      <c r="DD257" s="1"/>
      <c r="DF257" s="1"/>
      <c r="DH257" s="1"/>
      <c r="DI257" s="1"/>
      <c r="DK257" s="1"/>
      <c r="DL257" s="1"/>
      <c r="DM257" s="1"/>
      <c r="DN257" s="1"/>
      <c r="DP257" s="1"/>
      <c r="DQ257" s="1"/>
      <c r="DR257" s="1"/>
      <c r="DT257" s="1"/>
      <c r="DU257" s="1"/>
      <c r="FL257" s="210"/>
      <c r="FM257" s="210"/>
      <c r="FN257" s="210"/>
      <c r="FO257" s="210"/>
      <c r="FP257" s="43"/>
      <c r="FQ257" s="43"/>
    </row>
    <row r="258" spans="1:173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Y258" s="1"/>
      <c r="AZ258" s="1"/>
      <c r="BA258" s="1"/>
      <c r="BB258" s="1"/>
      <c r="BC258" s="1"/>
      <c r="BD258" s="1"/>
      <c r="BK258" s="1"/>
      <c r="BX258" s="1"/>
      <c r="BY258" s="1"/>
      <c r="BZ258" s="1"/>
      <c r="CF258" s="1"/>
      <c r="CG258" s="1"/>
      <c r="CI258" s="1"/>
      <c r="CJ258" s="1"/>
      <c r="CK258" s="1"/>
      <c r="CL258" s="1"/>
      <c r="CN258" s="1"/>
      <c r="CO258" s="1"/>
      <c r="CP258" s="1"/>
      <c r="CQ258" s="1"/>
      <c r="CS258" s="1"/>
      <c r="CT258" s="1"/>
      <c r="CU258" s="1"/>
      <c r="CV258" s="1"/>
      <c r="CX258" s="1"/>
      <c r="CY258" s="1"/>
      <c r="CZ258" s="1"/>
      <c r="DA258" s="1"/>
      <c r="DB258" s="1"/>
      <c r="DD258" s="1"/>
      <c r="DF258" s="1"/>
      <c r="DH258" s="1"/>
      <c r="DI258" s="1"/>
      <c r="DK258" s="1"/>
      <c r="DL258" s="1"/>
      <c r="DM258" s="1"/>
      <c r="DN258" s="1"/>
      <c r="DP258" s="1"/>
      <c r="DQ258" s="1"/>
      <c r="DR258" s="1"/>
      <c r="DT258" s="1"/>
      <c r="DU258" s="1"/>
      <c r="FL258" s="210"/>
      <c r="FM258" s="210"/>
      <c r="FN258" s="210"/>
      <c r="FO258" s="210"/>
      <c r="FP258" s="43"/>
      <c r="FQ258" s="43"/>
    </row>
    <row r="259" spans="1:173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Y259" s="1"/>
      <c r="AZ259" s="1"/>
      <c r="BA259" s="1"/>
      <c r="BB259" s="1"/>
      <c r="BC259" s="1"/>
      <c r="BD259" s="1"/>
      <c r="BK259" s="1"/>
      <c r="BX259" s="1"/>
      <c r="BY259" s="1"/>
      <c r="BZ259" s="1"/>
      <c r="CF259" s="1"/>
      <c r="CG259" s="1"/>
      <c r="CI259" s="1"/>
      <c r="CJ259" s="1"/>
      <c r="CK259" s="1"/>
      <c r="CL259" s="1"/>
      <c r="CN259" s="1"/>
      <c r="CO259" s="1"/>
      <c r="CP259" s="1"/>
      <c r="CQ259" s="1"/>
      <c r="CS259" s="1"/>
      <c r="CT259" s="1"/>
      <c r="CU259" s="1"/>
      <c r="CV259" s="1"/>
      <c r="CX259" s="1"/>
      <c r="CY259" s="1"/>
      <c r="CZ259" s="1"/>
      <c r="DA259" s="1"/>
      <c r="DB259" s="1"/>
      <c r="DD259" s="1"/>
      <c r="DF259" s="1"/>
      <c r="DH259" s="1"/>
      <c r="DI259" s="1"/>
      <c r="DK259" s="1"/>
      <c r="DL259" s="1"/>
      <c r="DM259" s="1"/>
      <c r="DN259" s="1"/>
      <c r="DP259" s="1"/>
      <c r="DQ259" s="1"/>
      <c r="DR259" s="1"/>
      <c r="DT259" s="1"/>
      <c r="DU259" s="1"/>
      <c r="FL259" s="210"/>
      <c r="FM259" s="210"/>
      <c r="FN259" s="210"/>
      <c r="FO259" s="210"/>
      <c r="FP259" s="43"/>
      <c r="FQ259" s="43"/>
    </row>
    <row r="260" spans="1:173" ht="17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Y260" s="1"/>
      <c r="AZ260" s="1"/>
      <c r="BA260" s="1"/>
      <c r="BB260" s="1"/>
      <c r="BC260" s="1"/>
      <c r="BD260" s="1"/>
      <c r="BK260" s="1"/>
      <c r="BX260" s="1"/>
      <c r="BY260" s="1"/>
      <c r="BZ260" s="1"/>
      <c r="CF260" s="1"/>
      <c r="CG260" s="1"/>
      <c r="CI260" s="1"/>
      <c r="CJ260" s="1"/>
      <c r="CK260" s="1"/>
      <c r="CL260" s="1"/>
      <c r="CN260" s="1"/>
      <c r="CO260" s="1"/>
      <c r="CP260" s="1"/>
      <c r="CQ260" s="1"/>
      <c r="CS260" s="1"/>
      <c r="CT260" s="1"/>
      <c r="CU260" s="1"/>
      <c r="CV260" s="1"/>
      <c r="CX260" s="1"/>
      <c r="CY260" s="1"/>
      <c r="CZ260" s="1"/>
      <c r="DA260" s="1"/>
      <c r="DB260" s="1"/>
      <c r="DD260" s="1"/>
      <c r="DF260" s="1"/>
      <c r="DH260" s="1"/>
      <c r="DI260" s="1"/>
      <c r="DK260" s="1"/>
      <c r="DL260" s="1"/>
      <c r="DM260" s="1"/>
      <c r="DN260" s="1"/>
      <c r="DP260" s="1"/>
      <c r="DQ260" s="1"/>
      <c r="DR260" s="1"/>
      <c r="DT260" s="1"/>
      <c r="DU260" s="1"/>
      <c r="DV260" s="155"/>
      <c r="FL260" s="210"/>
      <c r="FM260" s="210"/>
      <c r="FN260" s="210"/>
      <c r="FO260" s="210"/>
      <c r="FP260" s="43"/>
      <c r="FQ260" s="43"/>
    </row>
    <row r="261" spans="1:17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Y261" s="1"/>
      <c r="AZ261" s="1"/>
      <c r="BA261" s="1"/>
      <c r="BB261" s="1"/>
      <c r="BC261" s="1"/>
      <c r="BD261" s="1"/>
      <c r="BK261" s="1"/>
      <c r="BX261" s="1"/>
      <c r="BY261" s="1"/>
      <c r="BZ261" s="1"/>
      <c r="CF261" s="1"/>
      <c r="CG261" s="1"/>
      <c r="CI261" s="1"/>
      <c r="CJ261" s="1"/>
      <c r="CK261" s="1"/>
      <c r="CL261" s="1"/>
      <c r="CN261" s="1"/>
      <c r="CO261" s="1"/>
      <c r="CP261" s="1"/>
      <c r="CQ261" s="1"/>
      <c r="CS261" s="1"/>
      <c r="CT261" s="1"/>
      <c r="CU261" s="1"/>
      <c r="CV261" s="1"/>
      <c r="CX261" s="1"/>
      <c r="CY261" s="1"/>
      <c r="CZ261" s="1"/>
      <c r="DA261" s="1"/>
      <c r="DB261" s="1"/>
      <c r="DD261" s="1"/>
      <c r="DF261" s="1"/>
      <c r="DH261" s="1"/>
      <c r="DI261" s="1"/>
      <c r="DK261" s="1"/>
      <c r="DL261" s="1"/>
      <c r="DM261" s="1"/>
      <c r="DN261" s="1"/>
      <c r="DP261" s="1"/>
      <c r="DQ261" s="1"/>
      <c r="DR261" s="1"/>
      <c r="DT261" s="1"/>
      <c r="DU261" s="1"/>
      <c r="FL261" s="210"/>
      <c r="FM261" s="210"/>
      <c r="FN261" s="210"/>
      <c r="FO261" s="210"/>
      <c r="FP261" s="43"/>
      <c r="FQ261" s="43"/>
    </row>
    <row r="262" spans="1:17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Y262" s="1"/>
      <c r="AZ262" s="1"/>
      <c r="BA262" s="1"/>
      <c r="BB262" s="1"/>
      <c r="BC262" s="1"/>
      <c r="BD262" s="1"/>
      <c r="BK262" s="1"/>
      <c r="BX262" s="1"/>
      <c r="BY262" s="1"/>
      <c r="BZ262" s="1"/>
      <c r="CF262" s="1"/>
      <c r="CG262" s="1"/>
      <c r="CI262" s="1"/>
      <c r="CJ262" s="1"/>
      <c r="CK262" s="1"/>
      <c r="CL262" s="1"/>
      <c r="CN262" s="1"/>
      <c r="CO262" s="1"/>
      <c r="CP262" s="1"/>
      <c r="CQ262" s="1"/>
      <c r="CS262" s="1"/>
      <c r="CT262" s="1"/>
      <c r="CU262" s="1"/>
      <c r="CV262" s="1"/>
      <c r="CX262" s="1"/>
      <c r="CY262" s="1"/>
      <c r="CZ262" s="1"/>
      <c r="DA262" s="1"/>
      <c r="DB262" s="1"/>
      <c r="DD262" s="1"/>
      <c r="DF262" s="1"/>
      <c r="DH262" s="1"/>
      <c r="DI262" s="1"/>
      <c r="DK262" s="1"/>
      <c r="DL262" s="1"/>
      <c r="DM262" s="1"/>
      <c r="DN262" s="1"/>
      <c r="DP262" s="1"/>
      <c r="DQ262" s="1"/>
      <c r="DR262" s="1"/>
      <c r="DT262" s="1"/>
      <c r="DU262" s="1"/>
      <c r="FL262" s="210"/>
      <c r="FM262" s="210"/>
      <c r="FN262" s="210"/>
      <c r="FO262" s="210"/>
      <c r="FP262" s="43"/>
      <c r="FQ262" s="43"/>
    </row>
    <row r="263" spans="1:17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Y263" s="1"/>
      <c r="AZ263" s="1"/>
      <c r="BA263" s="1"/>
      <c r="BB263" s="1"/>
      <c r="BC263" s="1"/>
      <c r="BD263" s="1"/>
      <c r="BK263" s="1"/>
      <c r="BX263" s="1"/>
      <c r="BY263" s="1"/>
      <c r="BZ263" s="1"/>
      <c r="CF263" s="1"/>
      <c r="CG263" s="1"/>
      <c r="CI263" s="1"/>
      <c r="CJ263" s="1"/>
      <c r="CK263" s="1"/>
      <c r="CL263" s="1"/>
      <c r="CN263" s="1"/>
      <c r="CO263" s="1"/>
      <c r="CP263" s="1"/>
      <c r="CQ263" s="1"/>
      <c r="CS263" s="1"/>
      <c r="CT263" s="1"/>
      <c r="CU263" s="1"/>
      <c r="CV263" s="1"/>
      <c r="CX263" s="1"/>
      <c r="CY263" s="1"/>
      <c r="CZ263" s="1"/>
      <c r="DA263" s="1"/>
      <c r="DB263" s="1"/>
      <c r="DD263" s="1"/>
      <c r="DF263" s="1"/>
      <c r="DH263" s="1"/>
      <c r="DI263" s="1"/>
      <c r="DK263" s="1"/>
      <c r="DL263" s="1"/>
      <c r="DM263" s="1"/>
      <c r="DN263" s="1"/>
      <c r="DP263" s="1"/>
      <c r="DQ263" s="1"/>
      <c r="DR263" s="1"/>
      <c r="DT263" s="1"/>
      <c r="DU263" s="1"/>
      <c r="FL263" s="210"/>
      <c r="FM263" s="210"/>
      <c r="FN263" s="210"/>
      <c r="FO263" s="210"/>
      <c r="FP263" s="43"/>
      <c r="FQ263" s="43"/>
    </row>
    <row r="264" spans="1:17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Y264" s="1"/>
      <c r="AZ264" s="1"/>
      <c r="BA264" s="1"/>
      <c r="BB264" s="1"/>
      <c r="BC264" s="1"/>
      <c r="BD264" s="1"/>
      <c r="BK264" s="1"/>
      <c r="BX264" s="1"/>
      <c r="BY264" s="1"/>
      <c r="BZ264" s="1"/>
      <c r="CF264" s="1"/>
      <c r="CG264" s="1"/>
      <c r="CI264" s="1"/>
      <c r="CJ264" s="1"/>
      <c r="CK264" s="1"/>
      <c r="CL264" s="1"/>
      <c r="CN264" s="1"/>
      <c r="CO264" s="1"/>
      <c r="CP264" s="1"/>
      <c r="CQ264" s="1"/>
      <c r="CS264" s="1"/>
      <c r="CT264" s="1"/>
      <c r="CU264" s="1"/>
      <c r="CV264" s="1"/>
      <c r="CX264" s="1"/>
      <c r="CY264" s="1"/>
      <c r="CZ264" s="1"/>
      <c r="DA264" s="1"/>
      <c r="DB264" s="1"/>
      <c r="DD264" s="1"/>
      <c r="DF264" s="1"/>
      <c r="DH264" s="1"/>
      <c r="DI264" s="1"/>
      <c r="DK264" s="1"/>
      <c r="DL264" s="1"/>
      <c r="DM264" s="1"/>
      <c r="DN264" s="1"/>
      <c r="DP264" s="1"/>
      <c r="DQ264" s="1"/>
      <c r="DR264" s="1"/>
      <c r="DT264" s="1"/>
      <c r="DU264" s="1"/>
      <c r="FL264" s="210"/>
      <c r="FM264" s="210"/>
      <c r="FN264" s="210"/>
      <c r="FO264" s="210"/>
      <c r="FP264" s="43"/>
      <c r="FQ264" s="43"/>
    </row>
    <row r="265" spans="1:17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Y265" s="1"/>
      <c r="AZ265" s="1"/>
      <c r="BA265" s="1"/>
      <c r="BB265" s="1"/>
      <c r="BC265" s="1"/>
      <c r="BD265" s="1"/>
      <c r="BK265" s="1"/>
      <c r="BX265" s="1"/>
      <c r="BY265" s="1"/>
      <c r="BZ265" s="1"/>
      <c r="CF265" s="1"/>
      <c r="CG265" s="1"/>
      <c r="CI265" s="1"/>
      <c r="CJ265" s="1"/>
      <c r="CK265" s="1"/>
      <c r="CL265" s="1"/>
      <c r="CN265" s="1"/>
      <c r="CO265" s="1"/>
      <c r="CP265" s="1"/>
      <c r="CQ265" s="1"/>
      <c r="CS265" s="1"/>
      <c r="CT265" s="1"/>
      <c r="CU265" s="1"/>
      <c r="CV265" s="1"/>
      <c r="CX265" s="1"/>
      <c r="CY265" s="1"/>
      <c r="CZ265" s="1"/>
      <c r="DA265" s="1"/>
      <c r="DB265" s="1"/>
      <c r="DD265" s="1"/>
      <c r="DF265" s="1"/>
      <c r="DH265" s="1"/>
      <c r="DI265" s="1"/>
      <c r="DK265" s="1"/>
      <c r="DL265" s="1"/>
      <c r="DM265" s="1"/>
      <c r="DN265" s="1"/>
      <c r="DP265" s="1"/>
      <c r="DQ265" s="1"/>
      <c r="DR265" s="1"/>
      <c r="DT265" s="1"/>
      <c r="DU265" s="1"/>
      <c r="FL265" s="210"/>
      <c r="FM265" s="210"/>
      <c r="FN265" s="210"/>
      <c r="FO265" s="210"/>
      <c r="FP265" s="43"/>
      <c r="FQ265" s="43"/>
    </row>
    <row r="266" spans="1:17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Y266" s="1"/>
      <c r="AZ266" s="1"/>
      <c r="BA266" s="1"/>
      <c r="BB266" s="1"/>
      <c r="BC266" s="1"/>
      <c r="BD266" s="1"/>
      <c r="BK266" s="1"/>
      <c r="BX266" s="1"/>
      <c r="BY266" s="1"/>
      <c r="BZ266" s="1"/>
      <c r="CF266" s="1"/>
      <c r="CG266" s="1"/>
      <c r="CI266" s="1"/>
      <c r="CJ266" s="1"/>
      <c r="CK266" s="1"/>
      <c r="CL266" s="1"/>
      <c r="CN266" s="1"/>
      <c r="CO266" s="1"/>
      <c r="CP266" s="1"/>
      <c r="CQ266" s="1"/>
      <c r="CS266" s="1"/>
      <c r="CT266" s="1"/>
      <c r="CU266" s="1"/>
      <c r="CV266" s="1"/>
      <c r="CX266" s="1"/>
      <c r="CY266" s="1"/>
      <c r="CZ266" s="1"/>
      <c r="DA266" s="1"/>
      <c r="DB266" s="1"/>
      <c r="DD266" s="1"/>
      <c r="DF266" s="1"/>
      <c r="DH266" s="1"/>
      <c r="DI266" s="1"/>
      <c r="DK266" s="1"/>
      <c r="DL266" s="1"/>
      <c r="DM266" s="1"/>
      <c r="DN266" s="1"/>
      <c r="DP266" s="1"/>
      <c r="DQ266" s="1"/>
      <c r="DR266" s="1"/>
      <c r="DT266" s="1"/>
      <c r="DU266" s="1"/>
      <c r="FL266" s="210"/>
      <c r="FM266" s="210"/>
      <c r="FN266" s="210"/>
      <c r="FO266" s="210"/>
      <c r="FP266" s="43"/>
      <c r="FQ266" s="43"/>
    </row>
    <row r="267" spans="1:17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Y267" s="1"/>
      <c r="AZ267" s="1"/>
      <c r="BA267" s="1"/>
      <c r="BB267" s="1"/>
      <c r="BC267" s="1"/>
      <c r="BD267" s="1"/>
      <c r="BK267" s="1"/>
      <c r="BX267" s="1"/>
      <c r="BY267" s="1"/>
      <c r="BZ267" s="1"/>
      <c r="CF267" s="1"/>
      <c r="CG267" s="1"/>
      <c r="CI267" s="1"/>
      <c r="CJ267" s="1"/>
      <c r="CK267" s="1"/>
      <c r="CL267" s="1"/>
      <c r="CN267" s="1"/>
      <c r="CO267" s="1"/>
      <c r="CP267" s="1"/>
      <c r="CQ267" s="1"/>
      <c r="CS267" s="1"/>
      <c r="CT267" s="1"/>
      <c r="CU267" s="1"/>
      <c r="CV267" s="1"/>
      <c r="CX267" s="1"/>
      <c r="CY267" s="1"/>
      <c r="CZ267" s="1"/>
      <c r="DA267" s="1"/>
      <c r="DB267" s="1"/>
      <c r="DD267" s="1"/>
      <c r="DF267" s="1"/>
      <c r="DH267" s="1"/>
      <c r="DI267" s="1"/>
      <c r="DK267" s="1"/>
      <c r="DL267" s="1"/>
      <c r="DM267" s="1"/>
      <c r="DN267" s="1"/>
      <c r="DP267" s="1"/>
      <c r="DQ267" s="1"/>
      <c r="DR267" s="1"/>
      <c r="DT267" s="1"/>
      <c r="DU267" s="1"/>
      <c r="FL267" s="210"/>
      <c r="FM267" s="210"/>
      <c r="FN267" s="210"/>
      <c r="FO267" s="210"/>
      <c r="FP267" s="43"/>
      <c r="FQ267" s="43"/>
    </row>
    <row r="268" spans="1:17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Y268" s="1"/>
      <c r="AZ268" s="1"/>
      <c r="BA268" s="1"/>
      <c r="BB268" s="1"/>
      <c r="BC268" s="1"/>
      <c r="BD268" s="1"/>
      <c r="BK268" s="1"/>
      <c r="BX268" s="1"/>
      <c r="BY268" s="1"/>
      <c r="BZ268" s="1"/>
      <c r="CF268" s="1"/>
      <c r="CG268" s="1"/>
      <c r="CI268" s="1"/>
      <c r="CJ268" s="1"/>
      <c r="CK268" s="1"/>
      <c r="CL268" s="1"/>
      <c r="CN268" s="1"/>
      <c r="CO268" s="1"/>
      <c r="CP268" s="1"/>
      <c r="CQ268" s="1"/>
      <c r="CS268" s="1"/>
      <c r="CT268" s="1"/>
      <c r="CU268" s="1"/>
      <c r="CV268" s="1"/>
      <c r="CX268" s="1"/>
      <c r="CY268" s="1"/>
      <c r="CZ268" s="1"/>
      <c r="DA268" s="1"/>
      <c r="DB268" s="1"/>
      <c r="DD268" s="1"/>
      <c r="DF268" s="1"/>
      <c r="DH268" s="1"/>
      <c r="DI268" s="1"/>
      <c r="DK268" s="1"/>
      <c r="DL268" s="1"/>
      <c r="DM268" s="1"/>
      <c r="DN268" s="1"/>
      <c r="DP268" s="1"/>
      <c r="DQ268" s="1"/>
      <c r="DR268" s="1"/>
      <c r="DT268" s="1"/>
      <c r="DU268" s="1"/>
      <c r="FL268" s="210"/>
      <c r="FM268" s="210"/>
      <c r="FN268" s="210"/>
      <c r="FO268" s="210"/>
      <c r="FP268" s="43"/>
      <c r="FQ268" s="43"/>
    </row>
    <row r="269" spans="1:17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Y269" s="1"/>
      <c r="AZ269" s="1"/>
      <c r="BA269" s="1"/>
      <c r="BB269" s="1"/>
      <c r="BC269" s="1"/>
      <c r="BD269" s="1"/>
      <c r="BK269" s="1"/>
      <c r="BX269" s="1"/>
      <c r="BY269" s="1"/>
      <c r="BZ269" s="1"/>
      <c r="CF269" s="1"/>
      <c r="CG269" s="1"/>
      <c r="CI269" s="1"/>
      <c r="CJ269" s="1"/>
      <c r="CK269" s="1"/>
      <c r="CL269" s="1"/>
      <c r="CN269" s="1"/>
      <c r="CO269" s="1"/>
      <c r="CP269" s="1"/>
      <c r="CQ269" s="1"/>
      <c r="CS269" s="1"/>
      <c r="CT269" s="1"/>
      <c r="CU269" s="1"/>
      <c r="CV269" s="1"/>
      <c r="CX269" s="1"/>
      <c r="CY269" s="1"/>
      <c r="CZ269" s="1"/>
      <c r="DA269" s="1"/>
      <c r="DB269" s="1"/>
      <c r="DD269" s="1"/>
      <c r="DF269" s="1"/>
      <c r="DH269" s="1"/>
      <c r="DI269" s="1"/>
      <c r="DK269" s="1"/>
      <c r="DL269" s="1"/>
      <c r="DM269" s="1"/>
      <c r="DN269" s="1"/>
      <c r="DP269" s="1"/>
      <c r="DQ269" s="1"/>
      <c r="DR269" s="1"/>
      <c r="DT269" s="1"/>
      <c r="DU269" s="1"/>
      <c r="DV269" s="1"/>
      <c r="FL269" s="210"/>
      <c r="FM269" s="210"/>
      <c r="FN269" s="210"/>
      <c r="FO269" s="210"/>
      <c r="FP269" s="43"/>
      <c r="FQ269" s="43"/>
    </row>
    <row r="270" spans="1:17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Y270" s="1"/>
      <c r="AZ270" s="1"/>
      <c r="BA270" s="1"/>
      <c r="BB270" s="1"/>
      <c r="BC270" s="1"/>
      <c r="BD270" s="1"/>
      <c r="BK270" s="1"/>
      <c r="BX270" s="1"/>
      <c r="BY270" s="1"/>
      <c r="BZ270" s="1"/>
      <c r="CF270" s="1"/>
      <c r="CG270" s="1"/>
      <c r="CI270" s="1"/>
      <c r="CJ270" s="1"/>
      <c r="CK270" s="1"/>
      <c r="CL270" s="1"/>
      <c r="CN270" s="1"/>
      <c r="CO270" s="1"/>
      <c r="CP270" s="1"/>
      <c r="CQ270" s="1"/>
      <c r="CS270" s="1"/>
      <c r="CT270" s="1"/>
      <c r="CU270" s="1"/>
      <c r="CV270" s="1"/>
      <c r="CX270" s="1"/>
      <c r="CY270" s="1"/>
      <c r="CZ270" s="1"/>
      <c r="DA270" s="1"/>
      <c r="DB270" s="1"/>
      <c r="DD270" s="1"/>
      <c r="DF270" s="1"/>
      <c r="DH270" s="1"/>
      <c r="DI270" s="1"/>
      <c r="DK270" s="1"/>
      <c r="DL270" s="1"/>
      <c r="DM270" s="1"/>
      <c r="DN270" s="1"/>
      <c r="DP270" s="1"/>
      <c r="DQ270" s="1"/>
      <c r="DR270" s="1"/>
      <c r="DT270" s="1"/>
      <c r="DU270" s="1"/>
      <c r="DV270" s="1"/>
      <c r="FL270" s="210"/>
      <c r="FM270" s="210"/>
      <c r="FN270" s="210"/>
      <c r="FO270" s="210"/>
      <c r="FP270" s="43"/>
      <c r="FQ270" s="43"/>
    </row>
    <row r="271" spans="1:17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Y271" s="1"/>
      <c r="AZ271" s="1"/>
      <c r="BA271" s="1"/>
      <c r="BB271" s="1"/>
      <c r="BC271" s="1"/>
      <c r="BD271" s="1"/>
      <c r="BK271" s="1"/>
      <c r="BX271" s="1"/>
      <c r="BY271" s="1"/>
      <c r="BZ271" s="1"/>
      <c r="CF271" s="1"/>
      <c r="CG271" s="1"/>
      <c r="CI271" s="1"/>
      <c r="CJ271" s="1"/>
      <c r="CK271" s="1"/>
      <c r="CL271" s="1"/>
      <c r="CN271" s="1"/>
      <c r="CO271" s="1"/>
      <c r="CP271" s="1"/>
      <c r="CQ271" s="1"/>
      <c r="CS271" s="1"/>
      <c r="CT271" s="1"/>
      <c r="CU271" s="1"/>
      <c r="CV271" s="1"/>
      <c r="CX271" s="1"/>
      <c r="CY271" s="1"/>
      <c r="CZ271" s="1"/>
      <c r="DA271" s="1"/>
      <c r="DB271" s="1"/>
      <c r="DD271" s="1"/>
      <c r="DF271" s="1"/>
      <c r="DH271" s="1"/>
      <c r="DI271" s="1"/>
      <c r="DK271" s="1"/>
      <c r="DL271" s="1"/>
      <c r="DM271" s="1"/>
      <c r="DN271" s="1"/>
      <c r="DP271" s="1"/>
      <c r="DQ271" s="1"/>
      <c r="DR271" s="1"/>
      <c r="DT271" s="1"/>
      <c r="DU271" s="1"/>
      <c r="DV271" s="1"/>
      <c r="FL271" s="210"/>
      <c r="FM271" s="210"/>
      <c r="FN271" s="210"/>
      <c r="FO271" s="210"/>
      <c r="FP271" s="43"/>
      <c r="FQ271" s="43"/>
    </row>
    <row r="272" spans="1:17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Y272" s="1"/>
      <c r="AZ272" s="1"/>
      <c r="BA272" s="1"/>
      <c r="BB272" s="1"/>
      <c r="BC272" s="1"/>
      <c r="BD272" s="1"/>
      <c r="BK272" s="1"/>
      <c r="BX272" s="1"/>
      <c r="BY272" s="1"/>
      <c r="BZ272" s="1"/>
      <c r="CF272" s="1"/>
      <c r="CG272" s="1"/>
      <c r="CI272" s="1"/>
      <c r="CJ272" s="1"/>
      <c r="CK272" s="1"/>
      <c r="CL272" s="1"/>
      <c r="CN272" s="1"/>
      <c r="CO272" s="1"/>
      <c r="CP272" s="1"/>
      <c r="CQ272" s="1"/>
      <c r="CS272" s="1"/>
      <c r="CT272" s="1"/>
      <c r="CU272" s="1"/>
      <c r="CV272" s="1"/>
      <c r="CX272" s="1"/>
      <c r="CY272" s="1"/>
      <c r="CZ272" s="1"/>
      <c r="DA272" s="1"/>
      <c r="DB272" s="1"/>
      <c r="DD272" s="1"/>
      <c r="DF272" s="1"/>
      <c r="DH272" s="1"/>
      <c r="DI272" s="1"/>
      <c r="DK272" s="1"/>
      <c r="DL272" s="1"/>
      <c r="DM272" s="1"/>
      <c r="DN272" s="1"/>
      <c r="DP272" s="1"/>
      <c r="DQ272" s="1"/>
      <c r="DR272" s="1"/>
      <c r="DT272" s="1"/>
      <c r="DU272" s="1"/>
      <c r="DV272" s="1"/>
      <c r="FL272" s="210"/>
      <c r="FM272" s="210"/>
      <c r="FN272" s="210"/>
      <c r="FO272" s="210"/>
      <c r="FP272" s="43"/>
      <c r="FQ272" s="43"/>
    </row>
    <row r="273" spans="1:1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Y273" s="1"/>
      <c r="AZ273" s="1"/>
      <c r="BA273" s="1"/>
      <c r="BB273" s="1"/>
      <c r="BC273" s="1"/>
      <c r="BD273" s="1"/>
      <c r="BK273" s="1"/>
      <c r="BX273" s="1"/>
      <c r="BY273" s="1"/>
      <c r="BZ273" s="1"/>
      <c r="CF273" s="1"/>
      <c r="CG273" s="1"/>
      <c r="CI273" s="1"/>
      <c r="CJ273" s="1"/>
      <c r="CK273" s="1"/>
      <c r="CL273" s="1"/>
      <c r="CN273" s="1"/>
      <c r="CO273" s="1"/>
      <c r="CP273" s="1"/>
      <c r="CQ273" s="1"/>
      <c r="CS273" s="1"/>
      <c r="CT273" s="1"/>
      <c r="CU273" s="1"/>
      <c r="CV273" s="1"/>
      <c r="CX273" s="1"/>
      <c r="CY273" s="1"/>
      <c r="CZ273" s="1"/>
      <c r="DA273" s="1"/>
      <c r="DB273" s="1"/>
      <c r="DD273" s="1"/>
      <c r="DF273" s="1"/>
      <c r="DH273" s="1"/>
      <c r="DI273" s="1"/>
      <c r="DK273" s="1"/>
      <c r="DL273" s="1"/>
      <c r="DM273" s="1"/>
      <c r="DN273" s="1"/>
      <c r="DP273" s="1"/>
      <c r="DQ273" s="1"/>
      <c r="DR273" s="1"/>
      <c r="DT273" s="1"/>
      <c r="DU273" s="1"/>
      <c r="DV273" s="1"/>
      <c r="FL273" s="210"/>
      <c r="FM273" s="210"/>
      <c r="FN273" s="210"/>
      <c r="FO273" s="210"/>
      <c r="FP273" s="43"/>
      <c r="FQ273" s="43"/>
    </row>
    <row r="274" spans="1:17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Y274" s="1"/>
      <c r="AZ274" s="1"/>
      <c r="BA274" s="1"/>
      <c r="BB274" s="1"/>
      <c r="BC274" s="1"/>
      <c r="BD274" s="1"/>
      <c r="BK274" s="1"/>
      <c r="BX274" s="1"/>
      <c r="BY274" s="1"/>
      <c r="BZ274" s="1"/>
      <c r="CF274" s="1"/>
      <c r="CG274" s="1"/>
      <c r="CI274" s="1"/>
      <c r="CJ274" s="1"/>
      <c r="CK274" s="1"/>
      <c r="CL274" s="1"/>
      <c r="CN274" s="1"/>
      <c r="CO274" s="1"/>
      <c r="CP274" s="1"/>
      <c r="CQ274" s="1"/>
      <c r="CS274" s="1"/>
      <c r="CT274" s="1"/>
      <c r="CU274" s="1"/>
      <c r="CV274" s="1"/>
      <c r="CX274" s="1"/>
      <c r="CY274" s="1"/>
      <c r="CZ274" s="1"/>
      <c r="DA274" s="1"/>
      <c r="DB274" s="1"/>
      <c r="DD274" s="1"/>
      <c r="DF274" s="1"/>
      <c r="DH274" s="1"/>
      <c r="DI274" s="1"/>
      <c r="DK274" s="1"/>
      <c r="DL274" s="1"/>
      <c r="DM274" s="1"/>
      <c r="DN274" s="1"/>
      <c r="DP274" s="1"/>
      <c r="DQ274" s="1"/>
      <c r="DR274" s="1"/>
      <c r="DT274" s="1"/>
      <c r="DU274" s="1"/>
      <c r="DV274" s="1"/>
      <c r="FL274" s="210"/>
      <c r="FM274" s="210"/>
      <c r="FN274" s="210"/>
      <c r="FO274" s="210"/>
      <c r="FP274" s="43"/>
      <c r="FQ274" s="43"/>
    </row>
    <row r="275" spans="1:17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Y275" s="1"/>
      <c r="AZ275" s="1"/>
      <c r="BA275" s="1"/>
      <c r="BB275" s="1"/>
      <c r="BC275" s="1"/>
      <c r="BD275" s="1"/>
      <c r="BK275" s="1"/>
      <c r="BX275" s="1"/>
      <c r="BY275" s="1"/>
      <c r="BZ275" s="1"/>
      <c r="CF275" s="1"/>
      <c r="CG275" s="1"/>
      <c r="CI275" s="1"/>
      <c r="CJ275" s="1"/>
      <c r="CK275" s="1"/>
      <c r="CL275" s="1"/>
      <c r="CN275" s="1"/>
      <c r="CO275" s="1"/>
      <c r="CP275" s="1"/>
      <c r="CQ275" s="1"/>
      <c r="CS275" s="1"/>
      <c r="CT275" s="1"/>
      <c r="CU275" s="1"/>
      <c r="CV275" s="1"/>
      <c r="CX275" s="1"/>
      <c r="CY275" s="1"/>
      <c r="CZ275" s="1"/>
      <c r="DA275" s="1"/>
      <c r="DB275" s="1"/>
      <c r="DD275" s="1"/>
      <c r="DF275" s="1"/>
      <c r="DH275" s="1"/>
      <c r="DI275" s="1"/>
      <c r="DK275" s="1"/>
      <c r="DL275" s="1"/>
      <c r="DM275" s="1"/>
      <c r="DN275" s="1"/>
      <c r="DP275" s="1"/>
      <c r="DQ275" s="1"/>
      <c r="DR275" s="1"/>
      <c r="DT275" s="1"/>
      <c r="DU275" s="1"/>
      <c r="DV275" s="1"/>
      <c r="FL275" s="210"/>
      <c r="FM275" s="210"/>
      <c r="FN275" s="210"/>
      <c r="FO275" s="210"/>
      <c r="FP275" s="43"/>
      <c r="FQ275" s="43"/>
    </row>
    <row r="276" spans="1:17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Y276" s="1"/>
      <c r="AZ276" s="1"/>
      <c r="BA276" s="1"/>
      <c r="BB276" s="1"/>
      <c r="BC276" s="1"/>
      <c r="BD276" s="1"/>
      <c r="BK276" s="1"/>
      <c r="BX276" s="1"/>
      <c r="BY276" s="1"/>
      <c r="BZ276" s="1"/>
      <c r="CF276" s="1"/>
      <c r="CG276" s="1"/>
      <c r="CI276" s="1"/>
      <c r="CJ276" s="1"/>
      <c r="CK276" s="1"/>
      <c r="CL276" s="1"/>
      <c r="CN276" s="1"/>
      <c r="CO276" s="1"/>
      <c r="CP276" s="1"/>
      <c r="CQ276" s="1"/>
      <c r="CS276" s="1"/>
      <c r="CT276" s="1"/>
      <c r="CU276" s="1"/>
      <c r="CV276" s="1"/>
      <c r="CX276" s="1"/>
      <c r="CY276" s="1"/>
      <c r="CZ276" s="1"/>
      <c r="DA276" s="1"/>
      <c r="DB276" s="1"/>
      <c r="DD276" s="1"/>
      <c r="DF276" s="1"/>
      <c r="DH276" s="1"/>
      <c r="DI276" s="1"/>
      <c r="DK276" s="1"/>
      <c r="DL276" s="1"/>
      <c r="DM276" s="1"/>
      <c r="DN276" s="1"/>
      <c r="DP276" s="1"/>
      <c r="DQ276" s="1"/>
      <c r="DR276" s="1"/>
      <c r="DT276" s="1"/>
      <c r="DU276" s="1"/>
      <c r="DV276" s="1"/>
      <c r="FL276" s="210"/>
      <c r="FM276" s="210"/>
      <c r="FN276" s="210"/>
      <c r="FO276" s="210"/>
      <c r="FP276" s="43"/>
      <c r="FQ276" s="43"/>
    </row>
    <row r="277" spans="1:17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Y277" s="1"/>
      <c r="AZ277" s="1"/>
      <c r="BA277" s="1"/>
      <c r="BB277" s="1"/>
      <c r="BC277" s="1"/>
      <c r="BD277" s="1"/>
      <c r="BK277" s="1"/>
      <c r="BX277" s="1"/>
      <c r="BY277" s="1"/>
      <c r="BZ277" s="1"/>
      <c r="CF277" s="1"/>
      <c r="CG277" s="1"/>
      <c r="CI277" s="1"/>
      <c r="CJ277" s="1"/>
      <c r="CK277" s="1"/>
      <c r="CL277" s="1"/>
      <c r="CN277" s="1"/>
      <c r="CO277" s="1"/>
      <c r="CP277" s="1"/>
      <c r="CQ277" s="1"/>
      <c r="CS277" s="1"/>
      <c r="CT277" s="1"/>
      <c r="CU277" s="1"/>
      <c r="CV277" s="1"/>
      <c r="CX277" s="1"/>
      <c r="CY277" s="1"/>
      <c r="CZ277" s="1"/>
      <c r="DA277" s="1"/>
      <c r="DB277" s="1"/>
      <c r="DD277" s="1"/>
      <c r="DF277" s="1"/>
      <c r="DH277" s="1"/>
      <c r="DI277" s="1"/>
      <c r="DK277" s="1"/>
      <c r="DL277" s="1"/>
      <c r="DM277" s="1"/>
      <c r="DN277" s="1"/>
      <c r="DP277" s="1"/>
      <c r="DQ277" s="1"/>
      <c r="DR277" s="1"/>
      <c r="DT277" s="1"/>
      <c r="DU277" s="1"/>
      <c r="DV277" s="1"/>
      <c r="FL277" s="210"/>
      <c r="FM277" s="210"/>
      <c r="FN277" s="210"/>
      <c r="FO277" s="210"/>
      <c r="FP277" s="43"/>
      <c r="FQ277" s="43"/>
    </row>
    <row r="278" spans="1:17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Y278" s="1"/>
      <c r="AZ278" s="1"/>
      <c r="BA278" s="1"/>
      <c r="BB278" s="1"/>
      <c r="BC278" s="1"/>
      <c r="BD278" s="1"/>
      <c r="BK278" s="1"/>
      <c r="BX278" s="1"/>
      <c r="BY278" s="1"/>
      <c r="BZ278" s="1"/>
      <c r="CF278" s="1"/>
      <c r="CG278" s="1"/>
      <c r="CI278" s="1"/>
      <c r="CJ278" s="1"/>
      <c r="CK278" s="1"/>
      <c r="CL278" s="1"/>
      <c r="CN278" s="1"/>
      <c r="CO278" s="1"/>
      <c r="CP278" s="1"/>
      <c r="CQ278" s="1"/>
      <c r="CS278" s="1"/>
      <c r="CT278" s="1"/>
      <c r="CU278" s="1"/>
      <c r="CV278" s="1"/>
      <c r="CX278" s="1"/>
      <c r="CY278" s="1"/>
      <c r="CZ278" s="1"/>
      <c r="DA278" s="1"/>
      <c r="DB278" s="1"/>
      <c r="DD278" s="1"/>
      <c r="DF278" s="1"/>
      <c r="DH278" s="1"/>
      <c r="DI278" s="1"/>
      <c r="DK278" s="1"/>
      <c r="DL278" s="1"/>
      <c r="DM278" s="1"/>
      <c r="DN278" s="1"/>
      <c r="DP278" s="1"/>
      <c r="DQ278" s="1"/>
      <c r="DR278" s="1"/>
      <c r="DT278" s="1"/>
      <c r="DU278" s="1"/>
      <c r="DV278" s="1"/>
      <c r="FL278" s="210"/>
      <c r="FM278" s="210"/>
      <c r="FN278" s="210"/>
      <c r="FO278" s="210"/>
      <c r="FP278" s="43"/>
      <c r="FQ278" s="43"/>
    </row>
    <row r="279" spans="1:17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Y279" s="1"/>
      <c r="AZ279" s="1"/>
      <c r="BA279" s="1"/>
      <c r="BB279" s="1"/>
      <c r="BC279" s="1"/>
      <c r="BD279" s="1"/>
      <c r="BK279" s="1"/>
      <c r="BX279" s="1"/>
      <c r="BY279" s="1"/>
      <c r="BZ279" s="1"/>
      <c r="CF279" s="1"/>
      <c r="CG279" s="1"/>
      <c r="CI279" s="1"/>
      <c r="CJ279" s="1"/>
      <c r="CK279" s="1"/>
      <c r="CL279" s="1"/>
      <c r="CN279" s="1"/>
      <c r="CO279" s="1"/>
      <c r="CP279" s="1"/>
      <c r="CQ279" s="1"/>
      <c r="CS279" s="1"/>
      <c r="CT279" s="1"/>
      <c r="CU279" s="1"/>
      <c r="CV279" s="1"/>
      <c r="CX279" s="1"/>
      <c r="CY279" s="1"/>
      <c r="CZ279" s="1"/>
      <c r="DA279" s="1"/>
      <c r="DB279" s="1"/>
      <c r="DD279" s="1"/>
      <c r="DF279" s="1"/>
      <c r="DH279" s="1"/>
      <c r="DI279" s="1"/>
      <c r="DK279" s="1"/>
      <c r="DL279" s="1"/>
      <c r="DM279" s="1"/>
      <c r="DN279" s="1"/>
      <c r="DP279" s="1"/>
      <c r="DQ279" s="1"/>
      <c r="DR279" s="1"/>
      <c r="DT279" s="1"/>
      <c r="DU279" s="1"/>
      <c r="DV279" s="1"/>
      <c r="FL279" s="210"/>
      <c r="FM279" s="210"/>
      <c r="FN279" s="210"/>
      <c r="FO279" s="210"/>
      <c r="FP279" s="43"/>
      <c r="FQ279" s="43"/>
    </row>
    <row r="280" spans="1:17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Y280" s="1"/>
      <c r="AZ280" s="1"/>
      <c r="BA280" s="1"/>
      <c r="BB280" s="1"/>
      <c r="BC280" s="1"/>
      <c r="BD280" s="1"/>
      <c r="BK280" s="1"/>
      <c r="BX280" s="1"/>
      <c r="BY280" s="1"/>
      <c r="BZ280" s="1"/>
      <c r="CF280" s="1"/>
      <c r="CG280" s="1"/>
      <c r="CI280" s="1"/>
      <c r="CJ280" s="1"/>
      <c r="CK280" s="1"/>
      <c r="CL280" s="1"/>
      <c r="CN280" s="1"/>
      <c r="CO280" s="1"/>
      <c r="CP280" s="1"/>
      <c r="CQ280" s="1"/>
      <c r="CS280" s="1"/>
      <c r="CT280" s="1"/>
      <c r="CU280" s="1"/>
      <c r="CV280" s="1"/>
      <c r="CX280" s="1"/>
      <c r="CY280" s="1"/>
      <c r="CZ280" s="1"/>
      <c r="DA280" s="1"/>
      <c r="DB280" s="1"/>
      <c r="DD280" s="1"/>
      <c r="DF280" s="1"/>
      <c r="DH280" s="1"/>
      <c r="DI280" s="1"/>
      <c r="DK280" s="1"/>
      <c r="DL280" s="1"/>
      <c r="DM280" s="1"/>
      <c r="DN280" s="1"/>
      <c r="DP280" s="1"/>
      <c r="DQ280" s="1"/>
      <c r="DR280" s="1"/>
      <c r="DT280" s="1"/>
      <c r="DU280" s="1"/>
      <c r="DV280" s="1"/>
      <c r="FL280" s="210"/>
      <c r="FM280" s="210"/>
      <c r="FN280" s="210"/>
      <c r="FO280" s="210"/>
      <c r="FP280" s="43"/>
      <c r="FQ280" s="43"/>
    </row>
    <row r="281" spans="1:173" ht="4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Y281" s="1"/>
      <c r="AZ281" s="1"/>
      <c r="BA281" s="1"/>
      <c r="BB281" s="1"/>
      <c r="BC281" s="1"/>
      <c r="BD281" s="1"/>
      <c r="BK281" s="1"/>
      <c r="BX281" s="1"/>
      <c r="BY281" s="1"/>
      <c r="BZ281" s="1"/>
      <c r="CF281" s="1"/>
      <c r="CG281" s="1"/>
      <c r="CI281" s="1"/>
      <c r="CJ281" s="1"/>
      <c r="CK281" s="1"/>
      <c r="CL281" s="1"/>
      <c r="CN281" s="1"/>
      <c r="CO281" s="1"/>
      <c r="CP281" s="1"/>
      <c r="CQ281" s="1"/>
      <c r="CS281" s="1"/>
      <c r="CT281" s="1"/>
      <c r="CU281" s="1"/>
      <c r="CV281" s="1"/>
      <c r="CX281" s="1"/>
      <c r="CY281" s="1"/>
      <c r="CZ281" s="1"/>
      <c r="DA281" s="1"/>
      <c r="DB281" s="1"/>
      <c r="DD281" s="1"/>
      <c r="DF281" s="1"/>
      <c r="DH281" s="1"/>
      <c r="DI281" s="1"/>
      <c r="DK281" s="1"/>
      <c r="DL281" s="1"/>
      <c r="DM281" s="1"/>
      <c r="DN281" s="1"/>
      <c r="DP281" s="1"/>
      <c r="DQ281" s="1"/>
      <c r="DR281" s="1"/>
      <c r="DT281" s="1"/>
      <c r="DU281" s="1"/>
      <c r="DV281" s="1"/>
      <c r="FL281" s="210"/>
      <c r="FM281" s="210"/>
      <c r="FN281" s="210"/>
      <c r="FO281" s="210"/>
      <c r="FP281" s="43"/>
      <c r="FQ281" s="43"/>
    </row>
    <row r="282" spans="1:173" ht="4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Y282" s="1"/>
      <c r="AZ282" s="1"/>
      <c r="BA282" s="1"/>
      <c r="BB282" s="1"/>
      <c r="BC282" s="1"/>
      <c r="BD282" s="1"/>
      <c r="BK282" s="1"/>
      <c r="BX282" s="1"/>
      <c r="BY282" s="1"/>
      <c r="BZ282" s="1"/>
      <c r="CF282" s="1"/>
      <c r="CG282" s="1"/>
      <c r="CI282" s="1"/>
      <c r="CJ282" s="1"/>
      <c r="CK282" s="1"/>
      <c r="CL282" s="1"/>
      <c r="CN282" s="1"/>
      <c r="CO282" s="1"/>
      <c r="CP282" s="1"/>
      <c r="CQ282" s="1"/>
      <c r="CS282" s="1"/>
      <c r="CT282" s="1"/>
      <c r="CU282" s="1"/>
      <c r="CV282" s="1"/>
      <c r="CX282" s="1"/>
      <c r="CY282" s="1"/>
      <c r="CZ282" s="1"/>
      <c r="DA282" s="1"/>
      <c r="DB282" s="1"/>
      <c r="DD282" s="1"/>
      <c r="DF282" s="1"/>
      <c r="DH282" s="1"/>
      <c r="DI282" s="1"/>
      <c r="DK282" s="1"/>
      <c r="DL282" s="1"/>
      <c r="DM282" s="1"/>
      <c r="DN282" s="1"/>
      <c r="DP282" s="1"/>
      <c r="DQ282" s="1"/>
      <c r="DR282" s="1"/>
      <c r="DT282" s="1"/>
      <c r="DU282" s="1"/>
      <c r="DV282" s="1"/>
      <c r="FL282" s="210"/>
      <c r="FM282" s="210"/>
      <c r="FN282" s="210"/>
      <c r="FO282" s="210"/>
      <c r="FP282" s="43"/>
      <c r="FQ282" s="43"/>
    </row>
    <row r="283" spans="1:173" ht="4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Y283" s="1"/>
      <c r="AZ283" s="1"/>
      <c r="BA283" s="1"/>
      <c r="BB283" s="1"/>
      <c r="BC283" s="1"/>
      <c r="BD283" s="1"/>
      <c r="BK283" s="1"/>
      <c r="BX283" s="1"/>
      <c r="BY283" s="1"/>
      <c r="BZ283" s="1"/>
      <c r="CF283" s="1"/>
      <c r="CG283" s="1"/>
      <c r="CI283" s="1"/>
      <c r="CJ283" s="1"/>
      <c r="CK283" s="1"/>
      <c r="CL283" s="1"/>
      <c r="CN283" s="1"/>
      <c r="CO283" s="1"/>
      <c r="CP283" s="1"/>
      <c r="CQ283" s="1"/>
      <c r="CS283" s="1"/>
      <c r="CT283" s="1"/>
      <c r="CU283" s="1"/>
      <c r="CV283" s="1"/>
      <c r="CX283" s="1"/>
      <c r="CY283" s="1"/>
      <c r="CZ283" s="1"/>
      <c r="DA283" s="1"/>
      <c r="DB283" s="1"/>
      <c r="DD283" s="1"/>
      <c r="DF283" s="1"/>
      <c r="DH283" s="1"/>
      <c r="DI283" s="1"/>
      <c r="DK283" s="1"/>
      <c r="DL283" s="1"/>
      <c r="DM283" s="1"/>
      <c r="DN283" s="1"/>
      <c r="DP283" s="1"/>
      <c r="DQ283" s="1"/>
      <c r="DR283" s="1"/>
      <c r="DT283" s="1"/>
      <c r="DU283" s="1"/>
      <c r="DV283" s="1"/>
      <c r="FL283" s="210"/>
      <c r="FM283" s="210"/>
      <c r="FN283" s="210"/>
      <c r="FO283" s="210"/>
      <c r="FP283" s="43"/>
      <c r="FQ283" s="43"/>
    </row>
    <row r="284" spans="1:173" ht="4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Y284" s="1"/>
      <c r="AZ284" s="1"/>
      <c r="BA284" s="1"/>
      <c r="BB284" s="1"/>
      <c r="BC284" s="1"/>
      <c r="BD284" s="1"/>
      <c r="BK284" s="1"/>
      <c r="BX284" s="1"/>
      <c r="BY284" s="1"/>
      <c r="BZ284" s="1"/>
      <c r="CF284" s="1"/>
      <c r="CG284" s="1"/>
      <c r="CI284" s="1"/>
      <c r="CJ284" s="1"/>
      <c r="CK284" s="1"/>
      <c r="CL284" s="1"/>
      <c r="CN284" s="1"/>
      <c r="CO284" s="1"/>
      <c r="CP284" s="1"/>
      <c r="CQ284" s="1"/>
      <c r="CS284" s="1"/>
      <c r="CT284" s="1"/>
      <c r="CU284" s="1"/>
      <c r="CV284" s="1"/>
      <c r="CX284" s="1"/>
      <c r="CY284" s="1"/>
      <c r="CZ284" s="1"/>
      <c r="DA284" s="1"/>
      <c r="DB284" s="1"/>
      <c r="DD284" s="1"/>
      <c r="DF284" s="1"/>
      <c r="DH284" s="1"/>
      <c r="DI284" s="1"/>
      <c r="DK284" s="1"/>
      <c r="DL284" s="1"/>
      <c r="DM284" s="1"/>
      <c r="DN284" s="1"/>
      <c r="DP284" s="1"/>
      <c r="DQ284" s="1"/>
      <c r="DR284" s="1"/>
      <c r="DT284" s="1"/>
      <c r="DU284" s="1"/>
      <c r="DV284" s="1"/>
      <c r="FL284" s="210"/>
      <c r="FM284" s="210"/>
      <c r="FN284" s="210"/>
      <c r="FO284" s="210"/>
      <c r="FP284" s="43"/>
      <c r="FQ284" s="43"/>
    </row>
    <row r="285" spans="1:173" ht="4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Y285" s="1"/>
      <c r="AZ285" s="1"/>
      <c r="BA285" s="1"/>
      <c r="BB285" s="1"/>
      <c r="BC285" s="1"/>
      <c r="BD285" s="1"/>
      <c r="BK285" s="1"/>
      <c r="BX285" s="1"/>
      <c r="BY285" s="1"/>
      <c r="BZ285" s="1"/>
      <c r="CF285" s="1"/>
      <c r="CG285" s="1"/>
      <c r="CI285" s="1"/>
      <c r="CJ285" s="1"/>
      <c r="CK285" s="1"/>
      <c r="CL285" s="1"/>
      <c r="CN285" s="1"/>
      <c r="CO285" s="1"/>
      <c r="CP285" s="1"/>
      <c r="CQ285" s="1"/>
      <c r="CS285" s="1"/>
      <c r="CT285" s="1"/>
      <c r="CU285" s="1"/>
      <c r="CV285" s="1"/>
      <c r="CX285" s="1"/>
      <c r="CY285" s="1"/>
      <c r="CZ285" s="1"/>
      <c r="DA285" s="1"/>
      <c r="DB285" s="1"/>
      <c r="DD285" s="1"/>
      <c r="DF285" s="1"/>
      <c r="DH285" s="1"/>
      <c r="DI285" s="1"/>
      <c r="DK285" s="1"/>
      <c r="DL285" s="1"/>
      <c r="DM285" s="1"/>
      <c r="DN285" s="1"/>
      <c r="DP285" s="1"/>
      <c r="DQ285" s="1"/>
      <c r="DR285" s="1"/>
      <c r="DT285" s="1"/>
      <c r="DU285" s="1"/>
      <c r="DV285" s="1"/>
      <c r="FL285" s="210"/>
      <c r="FM285" s="210"/>
      <c r="FN285" s="210"/>
      <c r="FO285" s="210"/>
      <c r="FP285" s="43"/>
      <c r="FQ285" s="43"/>
    </row>
    <row r="286" spans="1:173" ht="4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Y286" s="1"/>
      <c r="AZ286" s="1"/>
      <c r="BA286" s="1"/>
      <c r="BB286" s="1"/>
      <c r="BC286" s="1"/>
      <c r="BD286" s="1"/>
      <c r="BK286" s="1"/>
      <c r="BX286" s="1"/>
      <c r="BY286" s="1"/>
      <c r="BZ286" s="1"/>
      <c r="CF286" s="1"/>
      <c r="CG286" s="1"/>
      <c r="CI286" s="1"/>
      <c r="CJ286" s="1"/>
      <c r="CK286" s="1"/>
      <c r="CL286" s="1"/>
      <c r="CN286" s="1"/>
      <c r="CO286" s="1"/>
      <c r="CP286" s="1"/>
      <c r="CQ286" s="1"/>
      <c r="CS286" s="1"/>
      <c r="CT286" s="1"/>
      <c r="CU286" s="1"/>
      <c r="CV286" s="1"/>
      <c r="CX286" s="1"/>
      <c r="CY286" s="1"/>
      <c r="CZ286" s="1"/>
      <c r="DA286" s="1"/>
      <c r="DB286" s="1"/>
      <c r="DD286" s="1"/>
      <c r="DF286" s="1"/>
      <c r="DH286" s="1"/>
      <c r="DI286" s="1"/>
      <c r="DK286" s="1"/>
      <c r="DL286" s="1"/>
      <c r="DM286" s="1"/>
      <c r="DN286" s="1"/>
      <c r="DP286" s="1"/>
      <c r="DQ286" s="1"/>
      <c r="DR286" s="1"/>
      <c r="DT286" s="1"/>
      <c r="DU286" s="1"/>
      <c r="DV286" s="1"/>
      <c r="FL286" s="210"/>
      <c r="FM286" s="210"/>
      <c r="FN286" s="210"/>
      <c r="FO286" s="210"/>
      <c r="FP286" s="43"/>
      <c r="FQ286" s="43"/>
    </row>
    <row r="287" spans="1:173" ht="4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Y287" s="1"/>
      <c r="AZ287" s="1"/>
      <c r="BA287" s="1"/>
      <c r="BB287" s="1"/>
      <c r="BC287" s="1"/>
      <c r="BD287" s="1"/>
      <c r="BK287" s="1"/>
      <c r="BX287" s="1"/>
      <c r="BY287" s="1"/>
      <c r="BZ287" s="1"/>
      <c r="CF287" s="1"/>
      <c r="CG287" s="1"/>
      <c r="CI287" s="1"/>
      <c r="CJ287" s="1"/>
      <c r="CK287" s="1"/>
      <c r="CL287" s="1"/>
      <c r="CN287" s="1"/>
      <c r="CO287" s="1"/>
      <c r="CP287" s="1"/>
      <c r="CQ287" s="1"/>
      <c r="CS287" s="1"/>
      <c r="CT287" s="1"/>
      <c r="CU287" s="1"/>
      <c r="CV287" s="1"/>
      <c r="CX287" s="1"/>
      <c r="CY287" s="1"/>
      <c r="CZ287" s="1"/>
      <c r="DA287" s="1"/>
      <c r="DB287" s="1"/>
      <c r="DD287" s="1"/>
      <c r="DF287" s="1"/>
      <c r="DH287" s="1"/>
      <c r="DI287" s="1"/>
      <c r="DK287" s="1"/>
      <c r="DL287" s="1"/>
      <c r="DM287" s="1"/>
      <c r="DN287" s="1"/>
      <c r="DP287" s="1"/>
      <c r="DQ287" s="1"/>
      <c r="DR287" s="1"/>
      <c r="DT287" s="1"/>
      <c r="DU287" s="1"/>
      <c r="DV287" s="1"/>
      <c r="FL287" s="210"/>
      <c r="FM287" s="210"/>
      <c r="FN287" s="210"/>
      <c r="FO287" s="210"/>
      <c r="FP287" s="43"/>
      <c r="FQ287" s="43"/>
    </row>
    <row r="288" spans="1:173" ht="4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Y288" s="1"/>
      <c r="AZ288" s="1"/>
      <c r="BA288" s="1"/>
      <c r="BB288" s="1"/>
      <c r="BC288" s="1"/>
      <c r="BD288" s="1"/>
      <c r="BK288" s="1"/>
      <c r="BX288" s="1"/>
      <c r="BY288" s="1"/>
      <c r="BZ288" s="1"/>
      <c r="CF288" s="1"/>
      <c r="CG288" s="1"/>
      <c r="CI288" s="1"/>
      <c r="CJ288" s="1"/>
      <c r="CK288" s="1"/>
      <c r="CL288" s="1"/>
      <c r="CN288" s="1"/>
      <c r="CO288" s="1"/>
      <c r="CP288" s="1"/>
      <c r="CQ288" s="1"/>
      <c r="CS288" s="1"/>
      <c r="CT288" s="1"/>
      <c r="CU288" s="1"/>
      <c r="CV288" s="1"/>
      <c r="CX288" s="1"/>
      <c r="CY288" s="1"/>
      <c r="CZ288" s="1"/>
      <c r="DA288" s="1"/>
      <c r="DB288" s="1"/>
      <c r="DD288" s="1"/>
      <c r="DF288" s="1"/>
      <c r="DH288" s="1"/>
      <c r="DI288" s="1"/>
      <c r="DK288" s="1"/>
      <c r="DL288" s="1"/>
      <c r="DM288" s="1"/>
      <c r="DN288" s="1"/>
      <c r="DP288" s="1"/>
      <c r="DQ288" s="1"/>
      <c r="DR288" s="1"/>
      <c r="DT288" s="1"/>
      <c r="DU288" s="1"/>
      <c r="DV288" s="1"/>
      <c r="FL288" s="210"/>
      <c r="FM288" s="210"/>
      <c r="FN288" s="210"/>
      <c r="FO288" s="210"/>
      <c r="FP288" s="43"/>
      <c r="FQ288" s="43"/>
    </row>
    <row r="289" spans="1:173" ht="4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Y289" s="1"/>
      <c r="AZ289" s="1"/>
      <c r="BA289" s="1"/>
      <c r="BB289" s="1"/>
      <c r="BC289" s="1"/>
      <c r="BD289" s="1"/>
      <c r="BK289" s="1"/>
      <c r="BX289" s="1"/>
      <c r="BY289" s="1"/>
      <c r="BZ289" s="1"/>
      <c r="CF289" s="1"/>
      <c r="CG289" s="1"/>
      <c r="CI289" s="1"/>
      <c r="CJ289" s="1"/>
      <c r="CK289" s="1"/>
      <c r="CL289" s="1"/>
      <c r="CN289" s="1"/>
      <c r="CO289" s="1"/>
      <c r="CP289" s="1"/>
      <c r="CQ289" s="1"/>
      <c r="CS289" s="1"/>
      <c r="CT289" s="1"/>
      <c r="CU289" s="1"/>
      <c r="CV289" s="1"/>
      <c r="CX289" s="1"/>
      <c r="CY289" s="1"/>
      <c r="CZ289" s="1"/>
      <c r="DA289" s="1"/>
      <c r="DB289" s="1"/>
      <c r="DD289" s="1"/>
      <c r="DF289" s="1"/>
      <c r="DH289" s="1"/>
      <c r="DI289" s="1"/>
      <c r="DK289" s="1"/>
      <c r="DL289" s="1"/>
      <c r="DM289" s="1"/>
      <c r="DN289" s="1"/>
      <c r="DP289" s="1"/>
      <c r="DQ289" s="1"/>
      <c r="DR289" s="1"/>
      <c r="DT289" s="1"/>
      <c r="DU289" s="1"/>
      <c r="DV289" s="1"/>
      <c r="FL289" s="210"/>
      <c r="FM289" s="210"/>
      <c r="FN289" s="210"/>
      <c r="FO289" s="210"/>
      <c r="FP289" s="43"/>
      <c r="FQ289" s="43"/>
    </row>
    <row r="290" spans="1:173" ht="4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Y290" s="1"/>
      <c r="AZ290" s="1"/>
      <c r="BA290" s="1"/>
      <c r="BB290" s="1"/>
      <c r="BC290" s="1"/>
      <c r="BD290" s="1"/>
      <c r="BK290" s="1"/>
      <c r="BX290" s="1"/>
      <c r="BY290" s="1"/>
      <c r="BZ290" s="1"/>
      <c r="CF290" s="1"/>
      <c r="CG290" s="1"/>
      <c r="CI290" s="1"/>
      <c r="CJ290" s="1"/>
      <c r="CK290" s="1"/>
      <c r="CL290" s="1"/>
      <c r="CN290" s="1"/>
      <c r="CO290" s="1"/>
      <c r="CP290" s="1"/>
      <c r="CQ290" s="1"/>
      <c r="CS290" s="1"/>
      <c r="CT290" s="1"/>
      <c r="CU290" s="1"/>
      <c r="CV290" s="1"/>
      <c r="CX290" s="1"/>
      <c r="CY290" s="1"/>
      <c r="CZ290" s="1"/>
      <c r="DA290" s="1"/>
      <c r="DB290" s="1"/>
      <c r="DD290" s="1"/>
      <c r="DF290" s="1"/>
      <c r="DH290" s="1"/>
      <c r="DI290" s="1"/>
      <c r="DK290" s="1"/>
      <c r="DL290" s="1"/>
      <c r="DM290" s="1"/>
      <c r="DN290" s="1"/>
      <c r="DP290" s="1"/>
      <c r="DQ290" s="1"/>
      <c r="DR290" s="1"/>
      <c r="DT290" s="1"/>
      <c r="DU290" s="1"/>
      <c r="DV290" s="1"/>
      <c r="FL290" s="210"/>
      <c r="FM290" s="210"/>
      <c r="FN290" s="210"/>
      <c r="FO290" s="210"/>
      <c r="FP290" s="43"/>
      <c r="FQ290" s="43"/>
    </row>
    <row r="291" spans="1:173" ht="4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Y291" s="1"/>
      <c r="AZ291" s="1"/>
      <c r="BA291" s="1"/>
      <c r="BB291" s="1"/>
      <c r="BC291" s="1"/>
      <c r="BD291" s="1"/>
      <c r="BK291" s="1"/>
      <c r="BX291" s="1"/>
      <c r="BY291" s="1"/>
      <c r="BZ291" s="1"/>
      <c r="CF291" s="1"/>
      <c r="CG291" s="1"/>
      <c r="CI291" s="1"/>
      <c r="CJ291" s="1"/>
      <c r="CK291" s="1"/>
      <c r="CL291" s="1"/>
      <c r="CN291" s="1"/>
      <c r="CO291" s="1"/>
      <c r="CP291" s="1"/>
      <c r="CQ291" s="1"/>
      <c r="CS291" s="1"/>
      <c r="CT291" s="1"/>
      <c r="CU291" s="1"/>
      <c r="CV291" s="1"/>
      <c r="CX291" s="1"/>
      <c r="CY291" s="1"/>
      <c r="CZ291" s="1"/>
      <c r="DA291" s="1"/>
      <c r="DB291" s="1"/>
      <c r="DD291" s="1"/>
      <c r="DF291" s="1"/>
      <c r="DH291" s="1"/>
      <c r="DI291" s="1"/>
      <c r="DK291" s="1"/>
      <c r="DL291" s="1"/>
      <c r="DM291" s="1"/>
      <c r="DN291" s="1"/>
      <c r="DP291" s="1"/>
      <c r="DQ291" s="1"/>
      <c r="DR291" s="1"/>
      <c r="DT291" s="1"/>
      <c r="DU291" s="1"/>
      <c r="DV291" s="1"/>
      <c r="FL291" s="210"/>
      <c r="FM291" s="210"/>
      <c r="FN291" s="210"/>
      <c r="FO291" s="210"/>
      <c r="FP291" s="43"/>
      <c r="FQ291" s="43"/>
    </row>
    <row r="292" spans="1:173" ht="4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Y292" s="1"/>
      <c r="AZ292" s="1"/>
      <c r="BA292" s="1"/>
      <c r="BB292" s="1"/>
      <c r="BC292" s="1"/>
      <c r="BD292" s="1"/>
      <c r="BK292" s="1"/>
      <c r="BX292" s="1"/>
      <c r="BY292" s="1"/>
      <c r="BZ292" s="1"/>
      <c r="CF292" s="1"/>
      <c r="CG292" s="1"/>
      <c r="CI292" s="1"/>
      <c r="CJ292" s="1"/>
      <c r="CK292" s="1"/>
      <c r="CL292" s="1"/>
      <c r="CN292" s="1"/>
      <c r="CO292" s="1"/>
      <c r="CP292" s="1"/>
      <c r="CQ292" s="1"/>
      <c r="CS292" s="1"/>
      <c r="CT292" s="1"/>
      <c r="CU292" s="1"/>
      <c r="CV292" s="1"/>
      <c r="CX292" s="1"/>
      <c r="CY292" s="1"/>
      <c r="CZ292" s="1"/>
      <c r="DA292" s="1"/>
      <c r="DB292" s="1"/>
      <c r="DD292" s="1"/>
      <c r="DF292" s="1"/>
      <c r="DH292" s="1"/>
      <c r="DI292" s="1"/>
      <c r="DK292" s="1"/>
      <c r="DL292" s="1"/>
      <c r="DM292" s="1"/>
      <c r="DN292" s="1"/>
      <c r="DP292" s="1"/>
      <c r="DQ292" s="1"/>
      <c r="DR292" s="1"/>
      <c r="DT292" s="1"/>
      <c r="DU292" s="1"/>
      <c r="DV292" s="1"/>
      <c r="FL292" s="210"/>
      <c r="FM292" s="210"/>
      <c r="FN292" s="210"/>
      <c r="FO292" s="210"/>
      <c r="FP292" s="43"/>
      <c r="FQ292" s="43"/>
    </row>
    <row r="293" spans="1:173" ht="4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Y293" s="1"/>
      <c r="AZ293" s="1"/>
      <c r="BA293" s="1"/>
      <c r="BB293" s="1"/>
      <c r="BC293" s="1"/>
      <c r="BD293" s="1"/>
      <c r="BK293" s="1"/>
      <c r="BX293" s="1"/>
      <c r="BY293" s="1"/>
      <c r="BZ293" s="1"/>
      <c r="CF293" s="1"/>
      <c r="CG293" s="1"/>
      <c r="CI293" s="1"/>
      <c r="CJ293" s="1"/>
      <c r="CK293" s="1"/>
      <c r="CL293" s="1"/>
      <c r="CN293" s="1"/>
      <c r="CO293" s="1"/>
      <c r="CP293" s="1"/>
      <c r="CQ293" s="1"/>
      <c r="CS293" s="1"/>
      <c r="CT293" s="1"/>
      <c r="CU293" s="1"/>
      <c r="CV293" s="1"/>
      <c r="CX293" s="1"/>
      <c r="CY293" s="1"/>
      <c r="CZ293" s="1"/>
      <c r="DA293" s="1"/>
      <c r="DB293" s="1"/>
      <c r="DD293" s="1"/>
      <c r="DF293" s="1"/>
      <c r="DH293" s="1"/>
      <c r="DI293" s="1"/>
      <c r="DK293" s="1"/>
      <c r="DL293" s="1"/>
      <c r="DM293" s="1"/>
      <c r="DN293" s="1"/>
      <c r="DP293" s="1"/>
      <c r="DQ293" s="1"/>
      <c r="DR293" s="1"/>
      <c r="DT293" s="1"/>
      <c r="DU293" s="1"/>
      <c r="DV293" s="1"/>
      <c r="FL293" s="210"/>
      <c r="FM293" s="210"/>
      <c r="FN293" s="210"/>
      <c r="FO293" s="210"/>
      <c r="FP293" s="43"/>
      <c r="FQ293" s="43"/>
    </row>
    <row r="294" spans="1:173" ht="4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Y294" s="1"/>
      <c r="AZ294" s="1"/>
      <c r="BA294" s="1"/>
      <c r="BB294" s="1"/>
      <c r="BC294" s="1"/>
      <c r="BD294" s="1"/>
      <c r="BK294" s="1"/>
      <c r="BX294" s="1"/>
      <c r="BY294" s="1"/>
      <c r="BZ294" s="1"/>
      <c r="CF294" s="1"/>
      <c r="CG294" s="1"/>
      <c r="CI294" s="1"/>
      <c r="CJ294" s="1"/>
      <c r="CK294" s="1"/>
      <c r="CL294" s="1"/>
      <c r="CN294" s="1"/>
      <c r="CO294" s="1"/>
      <c r="CP294" s="1"/>
      <c r="CQ294" s="1"/>
      <c r="CS294" s="1"/>
      <c r="CT294" s="1"/>
      <c r="CU294" s="1"/>
      <c r="CV294" s="1"/>
      <c r="CX294" s="1"/>
      <c r="CY294" s="1"/>
      <c r="CZ294" s="1"/>
      <c r="DA294" s="1"/>
      <c r="DB294" s="1"/>
      <c r="DD294" s="1"/>
      <c r="DF294" s="1"/>
      <c r="DH294" s="1"/>
      <c r="DI294" s="1"/>
      <c r="DK294" s="1"/>
      <c r="DL294" s="1"/>
      <c r="DM294" s="1"/>
      <c r="DN294" s="1"/>
      <c r="DP294" s="1"/>
      <c r="DQ294" s="1"/>
      <c r="DR294" s="1"/>
      <c r="DT294" s="1"/>
      <c r="DU294" s="1"/>
      <c r="DV294" s="1"/>
      <c r="FL294" s="210"/>
      <c r="FM294" s="210"/>
      <c r="FN294" s="210"/>
      <c r="FO294" s="210"/>
      <c r="FP294" s="43"/>
      <c r="FQ294" s="43"/>
    </row>
    <row r="295" spans="1:173" ht="4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Y295" s="1"/>
      <c r="AZ295" s="1"/>
      <c r="BA295" s="1"/>
      <c r="BB295" s="1"/>
      <c r="BC295" s="1"/>
      <c r="BD295" s="1"/>
      <c r="BK295" s="1"/>
      <c r="BX295" s="1"/>
      <c r="BY295" s="1"/>
      <c r="BZ295" s="1"/>
      <c r="CF295" s="1"/>
      <c r="CG295" s="1"/>
      <c r="CI295" s="1"/>
      <c r="CJ295" s="1"/>
      <c r="CK295" s="1"/>
      <c r="CL295" s="1"/>
      <c r="CN295" s="1"/>
      <c r="CO295" s="1"/>
      <c r="CP295" s="1"/>
      <c r="CQ295" s="1"/>
      <c r="CS295" s="1"/>
      <c r="CT295" s="1"/>
      <c r="CU295" s="1"/>
      <c r="CV295" s="1"/>
      <c r="CX295" s="1"/>
      <c r="CY295" s="1"/>
      <c r="CZ295" s="1"/>
      <c r="DA295" s="1"/>
      <c r="DB295" s="1"/>
      <c r="DD295" s="1"/>
      <c r="DF295" s="1"/>
      <c r="DH295" s="1"/>
      <c r="DI295" s="1"/>
      <c r="DK295" s="1"/>
      <c r="DL295" s="1"/>
      <c r="DM295" s="1"/>
      <c r="DN295" s="1"/>
      <c r="DP295" s="1"/>
      <c r="DQ295" s="1"/>
      <c r="DR295" s="1"/>
      <c r="DT295" s="1"/>
      <c r="DU295" s="1"/>
      <c r="DV295" s="1"/>
      <c r="FL295" s="210"/>
      <c r="FM295" s="210"/>
      <c r="FN295" s="210"/>
      <c r="FO295" s="210"/>
      <c r="FP295" s="43"/>
      <c r="FQ295" s="43"/>
    </row>
    <row r="296" spans="1:173" ht="4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Y296" s="1"/>
      <c r="AZ296" s="1"/>
      <c r="BA296" s="1"/>
      <c r="BB296" s="1"/>
      <c r="BC296" s="1"/>
      <c r="BD296" s="1"/>
      <c r="BK296" s="1"/>
      <c r="BX296" s="1"/>
      <c r="BY296" s="1"/>
      <c r="BZ296" s="1"/>
      <c r="CF296" s="1"/>
      <c r="CG296" s="1"/>
      <c r="CI296" s="1"/>
      <c r="CJ296" s="1"/>
      <c r="CK296" s="1"/>
      <c r="CL296" s="1"/>
      <c r="CN296" s="1"/>
      <c r="CO296" s="1"/>
      <c r="CP296" s="1"/>
      <c r="CQ296" s="1"/>
      <c r="CS296" s="1"/>
      <c r="CT296" s="1"/>
      <c r="CU296" s="1"/>
      <c r="CV296" s="1"/>
      <c r="CX296" s="1"/>
      <c r="CY296" s="1"/>
      <c r="CZ296" s="1"/>
      <c r="DA296" s="1"/>
      <c r="DB296" s="1"/>
      <c r="DD296" s="1"/>
      <c r="DF296" s="1"/>
      <c r="DH296" s="1"/>
      <c r="DI296" s="1"/>
      <c r="DK296" s="1"/>
      <c r="DL296" s="1"/>
      <c r="DM296" s="1"/>
      <c r="DN296" s="1"/>
      <c r="DP296" s="1"/>
      <c r="DQ296" s="1"/>
      <c r="DR296" s="1"/>
      <c r="DT296" s="1"/>
      <c r="DU296" s="1"/>
      <c r="DV296" s="1"/>
      <c r="FL296" s="210"/>
      <c r="FM296" s="210"/>
      <c r="FN296" s="210"/>
      <c r="FO296" s="210"/>
      <c r="FP296" s="43"/>
      <c r="FQ296" s="43"/>
    </row>
    <row r="297" spans="1:173" ht="4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Y297" s="1"/>
      <c r="AZ297" s="1"/>
      <c r="BA297" s="1"/>
      <c r="BB297" s="1"/>
      <c r="BC297" s="1"/>
      <c r="BD297" s="1"/>
      <c r="BK297" s="1"/>
      <c r="BX297" s="1"/>
      <c r="BY297" s="1"/>
      <c r="BZ297" s="1"/>
      <c r="CF297" s="1"/>
      <c r="CG297" s="1"/>
      <c r="CI297" s="1"/>
      <c r="CJ297" s="1"/>
      <c r="CK297" s="1"/>
      <c r="CL297" s="1"/>
      <c r="CN297" s="1"/>
      <c r="CO297" s="1"/>
      <c r="CP297" s="1"/>
      <c r="CQ297" s="1"/>
      <c r="CS297" s="1"/>
      <c r="CT297" s="1"/>
      <c r="CU297" s="1"/>
      <c r="CV297" s="1"/>
      <c r="CX297" s="1"/>
      <c r="CY297" s="1"/>
      <c r="CZ297" s="1"/>
      <c r="DA297" s="1"/>
      <c r="DB297" s="1"/>
      <c r="DD297" s="1"/>
      <c r="DF297" s="1"/>
      <c r="DH297" s="1"/>
      <c r="DI297" s="1"/>
      <c r="DK297" s="1"/>
      <c r="DL297" s="1"/>
      <c r="DM297" s="1"/>
      <c r="DN297" s="1"/>
      <c r="DP297" s="1"/>
      <c r="DQ297" s="1"/>
      <c r="DR297" s="1"/>
      <c r="DT297" s="1"/>
      <c r="DU297" s="1"/>
      <c r="DV297" s="1"/>
      <c r="FL297" s="210"/>
      <c r="FM297" s="210"/>
      <c r="FN297" s="210"/>
      <c r="FO297" s="210"/>
      <c r="FP297" s="43"/>
      <c r="FQ297" s="43"/>
    </row>
    <row r="298" spans="1:173" ht="4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Y298" s="1"/>
      <c r="AZ298" s="1"/>
      <c r="BA298" s="1"/>
      <c r="BB298" s="1"/>
      <c r="BC298" s="1"/>
      <c r="BD298" s="1"/>
      <c r="BK298" s="1"/>
      <c r="BX298" s="1"/>
      <c r="BY298" s="1"/>
      <c r="BZ298" s="1"/>
      <c r="CF298" s="1"/>
      <c r="CG298" s="1"/>
      <c r="CI298" s="1"/>
      <c r="CJ298" s="1"/>
      <c r="CK298" s="1"/>
      <c r="CL298" s="1"/>
      <c r="CN298" s="1"/>
      <c r="CO298" s="1"/>
      <c r="CP298" s="1"/>
      <c r="CQ298" s="1"/>
      <c r="CS298" s="1"/>
      <c r="CT298" s="1"/>
      <c r="CU298" s="1"/>
      <c r="CV298" s="1"/>
      <c r="CX298" s="1"/>
      <c r="CY298" s="1"/>
      <c r="CZ298" s="1"/>
      <c r="DA298" s="1"/>
      <c r="DB298" s="1"/>
      <c r="DD298" s="1"/>
      <c r="DF298" s="1"/>
      <c r="DH298" s="1"/>
      <c r="DI298" s="1"/>
      <c r="DK298" s="1"/>
      <c r="DL298" s="1"/>
      <c r="DM298" s="1"/>
      <c r="DN298" s="1"/>
      <c r="DP298" s="1"/>
      <c r="DQ298" s="1"/>
      <c r="DR298" s="1"/>
      <c r="DT298" s="1"/>
      <c r="DU298" s="1"/>
      <c r="DV298" s="1"/>
      <c r="FL298" s="210"/>
      <c r="FM298" s="210"/>
      <c r="FN298" s="210"/>
      <c r="FO298" s="210"/>
      <c r="FP298" s="43"/>
      <c r="FQ298" s="43"/>
    </row>
    <row r="299" spans="1:173" ht="4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Y299" s="1"/>
      <c r="AZ299" s="1"/>
      <c r="BA299" s="1"/>
      <c r="BB299" s="1"/>
      <c r="BC299" s="1"/>
      <c r="BD299" s="1"/>
      <c r="BK299" s="1"/>
      <c r="BX299" s="1"/>
      <c r="BY299" s="1"/>
      <c r="BZ299" s="1"/>
      <c r="CF299" s="1"/>
      <c r="CG299" s="1"/>
      <c r="CI299" s="1"/>
      <c r="CJ299" s="1"/>
      <c r="CK299" s="1"/>
      <c r="CL299" s="1"/>
      <c r="CN299" s="1"/>
      <c r="CO299" s="1"/>
      <c r="CP299" s="1"/>
      <c r="CQ299" s="1"/>
      <c r="CS299" s="1"/>
      <c r="CT299" s="1"/>
      <c r="CU299" s="1"/>
      <c r="CV299" s="1"/>
      <c r="CX299" s="1"/>
      <c r="CY299" s="1"/>
      <c r="CZ299" s="1"/>
      <c r="DA299" s="1"/>
      <c r="DB299" s="1"/>
      <c r="DD299" s="1"/>
      <c r="DF299" s="1"/>
      <c r="DH299" s="1"/>
      <c r="DI299" s="1"/>
      <c r="DK299" s="1"/>
      <c r="DL299" s="1"/>
      <c r="DM299" s="1"/>
      <c r="DN299" s="1"/>
      <c r="DP299" s="1"/>
      <c r="DQ299" s="1"/>
      <c r="DR299" s="1"/>
      <c r="DT299" s="1"/>
      <c r="DU299" s="1"/>
      <c r="DV299" s="1"/>
      <c r="FL299" s="210"/>
      <c r="FM299" s="210"/>
      <c r="FN299" s="210"/>
      <c r="FO299" s="210"/>
      <c r="FP299" s="43"/>
      <c r="FQ299" s="43"/>
    </row>
    <row r="300" spans="1:173" ht="4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Y300" s="1"/>
      <c r="AZ300" s="1"/>
      <c r="BA300" s="1"/>
      <c r="BB300" s="1"/>
      <c r="BC300" s="1"/>
      <c r="BD300" s="1"/>
      <c r="BK300" s="1"/>
      <c r="BX300" s="1"/>
      <c r="BY300" s="1"/>
      <c r="BZ300" s="1"/>
      <c r="CF300" s="1"/>
      <c r="CG300" s="1"/>
      <c r="CI300" s="1"/>
      <c r="CJ300" s="1"/>
      <c r="CK300" s="1"/>
      <c r="CL300" s="1"/>
      <c r="CN300" s="1"/>
      <c r="CO300" s="1"/>
      <c r="CP300" s="1"/>
      <c r="CQ300" s="1"/>
      <c r="CS300" s="1"/>
      <c r="CT300" s="1"/>
      <c r="CU300" s="1"/>
      <c r="CV300" s="1"/>
      <c r="CX300" s="1"/>
      <c r="CY300" s="1"/>
      <c r="CZ300" s="1"/>
      <c r="DA300" s="1"/>
      <c r="DB300" s="1"/>
      <c r="DD300" s="1"/>
      <c r="DF300" s="1"/>
      <c r="DH300" s="1"/>
      <c r="DI300" s="1"/>
      <c r="DK300" s="1"/>
      <c r="DL300" s="1"/>
      <c r="DM300" s="1"/>
      <c r="DN300" s="1"/>
      <c r="DP300" s="1"/>
      <c r="DQ300" s="1"/>
      <c r="DR300" s="1"/>
      <c r="DT300" s="1"/>
      <c r="DU300" s="1"/>
      <c r="DV300" s="1"/>
      <c r="FL300" s="210"/>
      <c r="FM300" s="210"/>
      <c r="FN300" s="210"/>
      <c r="FO300" s="210"/>
      <c r="FP300" s="43"/>
      <c r="FQ300" s="43"/>
    </row>
    <row r="301" spans="1:173" ht="4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Y301" s="1"/>
      <c r="AZ301" s="1"/>
      <c r="BA301" s="1"/>
      <c r="BB301" s="1"/>
      <c r="BC301" s="1"/>
      <c r="BD301" s="1"/>
      <c r="BK301" s="1"/>
      <c r="BX301" s="1"/>
      <c r="BY301" s="1"/>
      <c r="BZ301" s="1"/>
      <c r="CF301" s="1"/>
      <c r="CG301" s="1"/>
      <c r="CI301" s="1"/>
      <c r="CJ301" s="1"/>
      <c r="CK301" s="1"/>
      <c r="CL301" s="1"/>
      <c r="CN301" s="1"/>
      <c r="CO301" s="1"/>
      <c r="CP301" s="1"/>
      <c r="CQ301" s="1"/>
      <c r="CS301" s="1"/>
      <c r="CT301" s="1"/>
      <c r="CU301" s="1"/>
      <c r="CV301" s="1"/>
      <c r="CX301" s="1"/>
      <c r="CY301" s="1"/>
      <c r="CZ301" s="1"/>
      <c r="DA301" s="1"/>
      <c r="DB301" s="1"/>
      <c r="DD301" s="1"/>
      <c r="DF301" s="1"/>
      <c r="DH301" s="1"/>
      <c r="DI301" s="1"/>
      <c r="DK301" s="1"/>
      <c r="DL301" s="1"/>
      <c r="DM301" s="1"/>
      <c r="DN301" s="1"/>
      <c r="DP301" s="1"/>
      <c r="DQ301" s="1"/>
      <c r="DR301" s="1"/>
      <c r="DT301" s="1"/>
      <c r="DU301" s="1"/>
      <c r="DV301" s="1"/>
      <c r="FL301" s="210"/>
      <c r="FM301" s="210"/>
      <c r="FN301" s="210"/>
      <c r="FO301" s="210"/>
      <c r="FP301" s="43"/>
      <c r="FQ301" s="43"/>
    </row>
    <row r="302" spans="1:173" ht="4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Y302" s="1"/>
      <c r="AZ302" s="1"/>
      <c r="BA302" s="1"/>
      <c r="BB302" s="1"/>
      <c r="BC302" s="1"/>
      <c r="BD302" s="1"/>
      <c r="BK302" s="1"/>
      <c r="BX302" s="1"/>
      <c r="BY302" s="1"/>
      <c r="BZ302" s="1"/>
      <c r="CF302" s="1"/>
      <c r="CG302" s="1"/>
      <c r="CI302" s="1"/>
      <c r="CJ302" s="1"/>
      <c r="CK302" s="1"/>
      <c r="CL302" s="1"/>
      <c r="CN302" s="1"/>
      <c r="CO302" s="1"/>
      <c r="CP302" s="1"/>
      <c r="CQ302" s="1"/>
      <c r="CS302" s="1"/>
      <c r="CT302" s="1"/>
      <c r="CU302" s="1"/>
      <c r="CV302" s="1"/>
      <c r="CX302" s="1"/>
      <c r="CY302" s="1"/>
      <c r="CZ302" s="1"/>
      <c r="DA302" s="1"/>
      <c r="DB302" s="1"/>
      <c r="DD302" s="1"/>
      <c r="DF302" s="1"/>
      <c r="DH302" s="1"/>
      <c r="DI302" s="1"/>
      <c r="DK302" s="1"/>
      <c r="DL302" s="1"/>
      <c r="DM302" s="1"/>
      <c r="DN302" s="1"/>
      <c r="DP302" s="1"/>
      <c r="DQ302" s="1"/>
      <c r="DR302" s="1"/>
      <c r="DT302" s="1"/>
      <c r="DU302" s="1"/>
      <c r="DV302" s="1"/>
      <c r="FL302" s="210"/>
      <c r="FM302" s="210"/>
      <c r="FN302" s="210"/>
      <c r="FO302" s="210"/>
      <c r="FP302" s="43"/>
      <c r="FQ302" s="43"/>
    </row>
    <row r="303" spans="1:173" ht="4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Y303" s="1"/>
      <c r="AZ303" s="1"/>
      <c r="BA303" s="1"/>
      <c r="BB303" s="1"/>
      <c r="BC303" s="1"/>
      <c r="BD303" s="1"/>
      <c r="BK303" s="1"/>
      <c r="BX303" s="1"/>
      <c r="BY303" s="1"/>
      <c r="BZ303" s="1"/>
      <c r="CF303" s="1"/>
      <c r="CG303" s="1"/>
      <c r="CI303" s="1"/>
      <c r="CJ303" s="1"/>
      <c r="CK303" s="1"/>
      <c r="CL303" s="1"/>
      <c r="CN303" s="1"/>
      <c r="CO303" s="1"/>
      <c r="CP303" s="1"/>
      <c r="CQ303" s="1"/>
      <c r="CS303" s="1"/>
      <c r="CT303" s="1"/>
      <c r="CU303" s="1"/>
      <c r="CV303" s="1"/>
      <c r="CX303" s="1"/>
      <c r="CY303" s="1"/>
      <c r="CZ303" s="1"/>
      <c r="DA303" s="1"/>
      <c r="DB303" s="1"/>
      <c r="DD303" s="1"/>
      <c r="DF303" s="1"/>
      <c r="DH303" s="1"/>
      <c r="DI303" s="1"/>
      <c r="DK303" s="1"/>
      <c r="DL303" s="1"/>
      <c r="DM303" s="1"/>
      <c r="DN303" s="1"/>
      <c r="DP303" s="1"/>
      <c r="DQ303" s="1"/>
      <c r="DR303" s="1"/>
      <c r="DT303" s="1"/>
      <c r="DU303" s="1"/>
      <c r="DV303" s="1"/>
      <c r="FL303" s="210"/>
      <c r="FM303" s="210"/>
      <c r="FN303" s="210"/>
      <c r="FO303" s="210"/>
      <c r="FP303" s="43"/>
      <c r="FQ303" s="43"/>
    </row>
    <row r="304" spans="1:173" ht="4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Y304" s="1"/>
      <c r="AZ304" s="1"/>
      <c r="BA304" s="1"/>
      <c r="BB304" s="1"/>
      <c r="BC304" s="1"/>
      <c r="BD304" s="1"/>
      <c r="BK304" s="1"/>
      <c r="BX304" s="1"/>
      <c r="BY304" s="1"/>
      <c r="BZ304" s="1"/>
      <c r="CF304" s="1"/>
      <c r="CG304" s="1"/>
      <c r="CI304" s="1"/>
      <c r="CJ304" s="1"/>
      <c r="CK304" s="1"/>
      <c r="CL304" s="1"/>
      <c r="CN304" s="1"/>
      <c r="CO304" s="1"/>
      <c r="CP304" s="1"/>
      <c r="CQ304" s="1"/>
      <c r="CS304" s="1"/>
      <c r="CT304" s="1"/>
      <c r="CU304" s="1"/>
      <c r="CV304" s="1"/>
      <c r="CX304" s="1"/>
      <c r="CY304" s="1"/>
      <c r="CZ304" s="1"/>
      <c r="DA304" s="1"/>
      <c r="DB304" s="1"/>
      <c r="DD304" s="1"/>
      <c r="DF304" s="1"/>
      <c r="DH304" s="1"/>
      <c r="DI304" s="1"/>
      <c r="DK304" s="1"/>
      <c r="DL304" s="1"/>
      <c r="DM304" s="1"/>
      <c r="DN304" s="1"/>
      <c r="DP304" s="1"/>
      <c r="DQ304" s="1"/>
      <c r="DR304" s="1"/>
      <c r="DT304" s="1"/>
      <c r="DU304" s="1"/>
      <c r="DV304" s="1"/>
      <c r="FL304" s="210"/>
      <c r="FM304" s="210"/>
      <c r="FN304" s="210"/>
      <c r="FO304" s="210"/>
      <c r="FP304" s="43"/>
      <c r="FQ304" s="43"/>
    </row>
    <row r="305" spans="1:173" ht="4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Y305" s="1"/>
      <c r="AZ305" s="1"/>
      <c r="BA305" s="1"/>
      <c r="BB305" s="1"/>
      <c r="BC305" s="1"/>
      <c r="BD305" s="1"/>
      <c r="BK305" s="1"/>
      <c r="BX305" s="1"/>
      <c r="BY305" s="1"/>
      <c r="BZ305" s="1"/>
      <c r="CF305" s="1"/>
      <c r="CG305" s="1"/>
      <c r="CI305" s="1"/>
      <c r="CJ305" s="1"/>
      <c r="CK305" s="1"/>
      <c r="CL305" s="1"/>
      <c r="CN305" s="1"/>
      <c r="CO305" s="1"/>
      <c r="CP305" s="1"/>
      <c r="CQ305" s="1"/>
      <c r="CS305" s="1"/>
      <c r="CT305" s="1"/>
      <c r="CU305" s="1"/>
      <c r="CV305" s="1"/>
      <c r="CX305" s="1"/>
      <c r="CY305" s="1"/>
      <c r="CZ305" s="1"/>
      <c r="DA305" s="1"/>
      <c r="DB305" s="1"/>
      <c r="DD305" s="1"/>
      <c r="DF305" s="1"/>
      <c r="DH305" s="1"/>
      <c r="DI305" s="1"/>
      <c r="DK305" s="1"/>
      <c r="DL305" s="1"/>
      <c r="DM305" s="1"/>
      <c r="DN305" s="1"/>
      <c r="DP305" s="1"/>
      <c r="DQ305" s="1"/>
      <c r="DR305" s="1"/>
      <c r="DT305" s="1"/>
      <c r="DU305" s="1"/>
      <c r="DV305" s="1"/>
      <c r="FL305" s="210"/>
      <c r="FM305" s="210"/>
      <c r="FN305" s="210"/>
      <c r="FO305" s="210"/>
      <c r="FP305" s="43"/>
      <c r="FQ305" s="43"/>
    </row>
    <row r="306" spans="1:173" ht="4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Y306" s="1"/>
      <c r="AZ306" s="1"/>
      <c r="BA306" s="1"/>
      <c r="BB306" s="1"/>
      <c r="BC306" s="1"/>
      <c r="BD306" s="1"/>
      <c r="BK306" s="1"/>
      <c r="BX306" s="1"/>
      <c r="BY306" s="1"/>
      <c r="BZ306" s="1"/>
      <c r="CF306" s="1"/>
      <c r="CG306" s="1"/>
      <c r="CI306" s="1"/>
      <c r="CJ306" s="1"/>
      <c r="CK306" s="1"/>
      <c r="CL306" s="1"/>
      <c r="CN306" s="1"/>
      <c r="CO306" s="1"/>
      <c r="CP306" s="1"/>
      <c r="CQ306" s="1"/>
      <c r="CS306" s="1"/>
      <c r="CT306" s="1"/>
      <c r="CU306" s="1"/>
      <c r="CV306" s="1"/>
      <c r="CX306" s="1"/>
      <c r="CY306" s="1"/>
      <c r="CZ306" s="1"/>
      <c r="DA306" s="1"/>
      <c r="DB306" s="1"/>
      <c r="DD306" s="1"/>
      <c r="DF306" s="1"/>
      <c r="DH306" s="1"/>
      <c r="DI306" s="1"/>
      <c r="DK306" s="1"/>
      <c r="DL306" s="1"/>
      <c r="DM306" s="1"/>
      <c r="DN306" s="1"/>
      <c r="DP306" s="1"/>
      <c r="DQ306" s="1"/>
      <c r="DR306" s="1"/>
      <c r="DT306" s="1"/>
      <c r="DU306" s="1"/>
      <c r="DV306" s="1"/>
      <c r="FL306" s="210"/>
      <c r="FM306" s="210"/>
      <c r="FN306" s="210"/>
      <c r="FO306" s="210"/>
      <c r="FP306" s="43"/>
      <c r="FQ306" s="43"/>
    </row>
    <row r="307" spans="1:173" ht="4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Y307" s="1"/>
      <c r="AZ307" s="1"/>
      <c r="BA307" s="1"/>
      <c r="BB307" s="1"/>
      <c r="BC307" s="1"/>
      <c r="BD307" s="1"/>
      <c r="BK307" s="1"/>
      <c r="BX307" s="1"/>
      <c r="BY307" s="1"/>
      <c r="BZ307" s="1"/>
      <c r="CF307" s="1"/>
      <c r="CG307" s="1"/>
      <c r="CI307" s="1"/>
      <c r="CJ307" s="1"/>
      <c r="CK307" s="1"/>
      <c r="CL307" s="1"/>
      <c r="CN307" s="1"/>
      <c r="CO307" s="1"/>
      <c r="CP307" s="1"/>
      <c r="CQ307" s="1"/>
      <c r="CS307" s="1"/>
      <c r="CT307" s="1"/>
      <c r="CU307" s="1"/>
      <c r="CV307" s="1"/>
      <c r="CX307" s="1"/>
      <c r="CY307" s="1"/>
      <c r="CZ307" s="1"/>
      <c r="DA307" s="1"/>
      <c r="DB307" s="1"/>
      <c r="DD307" s="1"/>
      <c r="DF307" s="1"/>
      <c r="DH307" s="1"/>
      <c r="DI307" s="1"/>
      <c r="DK307" s="1"/>
      <c r="DL307" s="1"/>
      <c r="DM307" s="1"/>
      <c r="DN307" s="1"/>
      <c r="DP307" s="1"/>
      <c r="DQ307" s="1"/>
      <c r="DR307" s="1"/>
      <c r="DT307" s="1"/>
      <c r="DU307" s="1"/>
      <c r="DV307" s="1"/>
      <c r="FL307" s="210"/>
      <c r="FM307" s="210"/>
      <c r="FN307" s="210"/>
      <c r="FO307" s="210"/>
      <c r="FP307" s="43"/>
      <c r="FQ307" s="43"/>
    </row>
    <row r="308" spans="1:173" ht="4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Y308" s="1"/>
      <c r="AZ308" s="1"/>
      <c r="BA308" s="1"/>
      <c r="BB308" s="1"/>
      <c r="BC308" s="1"/>
      <c r="BD308" s="1"/>
      <c r="BK308" s="1"/>
      <c r="BX308" s="1"/>
      <c r="BY308" s="1"/>
      <c r="BZ308" s="1"/>
      <c r="CF308" s="1"/>
      <c r="CG308" s="1"/>
      <c r="CI308" s="1"/>
      <c r="CJ308" s="1"/>
      <c r="CK308" s="1"/>
      <c r="CL308" s="1"/>
      <c r="CN308" s="1"/>
      <c r="CO308" s="1"/>
      <c r="CP308" s="1"/>
      <c r="CQ308" s="1"/>
      <c r="CS308" s="1"/>
      <c r="CT308" s="1"/>
      <c r="CU308" s="1"/>
      <c r="CV308" s="1"/>
      <c r="CX308" s="1"/>
      <c r="CY308" s="1"/>
      <c r="CZ308" s="1"/>
      <c r="DA308" s="1"/>
      <c r="DB308" s="1"/>
      <c r="DD308" s="1"/>
      <c r="DF308" s="1"/>
      <c r="DH308" s="1"/>
      <c r="DI308" s="1"/>
      <c r="DK308" s="1"/>
      <c r="DL308" s="1"/>
      <c r="DM308" s="1"/>
      <c r="DN308" s="1"/>
      <c r="DP308" s="1"/>
      <c r="DQ308" s="1"/>
      <c r="DR308" s="1"/>
      <c r="DT308" s="1"/>
      <c r="DU308" s="1"/>
      <c r="DV308" s="1"/>
      <c r="FL308" s="210"/>
      <c r="FM308" s="210"/>
      <c r="FN308" s="210"/>
      <c r="FO308" s="210"/>
      <c r="FP308" s="43"/>
      <c r="FQ308" s="43"/>
    </row>
    <row r="309" spans="1:173" ht="4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Y309" s="1"/>
      <c r="AZ309" s="1"/>
      <c r="BA309" s="1"/>
      <c r="BB309" s="1"/>
      <c r="BC309" s="1"/>
      <c r="BD309" s="1"/>
      <c r="BK309" s="1"/>
      <c r="BX309" s="1"/>
      <c r="BY309" s="1"/>
      <c r="BZ309" s="1"/>
      <c r="CF309" s="1"/>
      <c r="CG309" s="1"/>
      <c r="CI309" s="1"/>
      <c r="CJ309" s="1"/>
      <c r="CK309" s="1"/>
      <c r="CL309" s="1"/>
      <c r="CN309" s="1"/>
      <c r="CO309" s="1"/>
      <c r="CP309" s="1"/>
      <c r="CQ309" s="1"/>
      <c r="CS309" s="1"/>
      <c r="CT309" s="1"/>
      <c r="CU309" s="1"/>
      <c r="CV309" s="1"/>
      <c r="CX309" s="1"/>
      <c r="CY309" s="1"/>
      <c r="CZ309" s="1"/>
      <c r="DA309" s="1"/>
      <c r="DB309" s="1"/>
      <c r="DD309" s="1"/>
      <c r="DF309" s="1"/>
      <c r="DH309" s="1"/>
      <c r="DI309" s="1"/>
      <c r="DK309" s="1"/>
      <c r="DL309" s="1"/>
      <c r="DM309" s="1"/>
      <c r="DN309" s="1"/>
      <c r="DP309" s="1"/>
      <c r="DQ309" s="1"/>
      <c r="DR309" s="1"/>
      <c r="DT309" s="1"/>
      <c r="DU309" s="1"/>
      <c r="DV309" s="1"/>
      <c r="FL309" s="210"/>
      <c r="FM309" s="210"/>
      <c r="FN309" s="210"/>
      <c r="FO309" s="210"/>
      <c r="FP309" s="43"/>
      <c r="FQ309" s="43"/>
    </row>
    <row r="310" spans="1:173" ht="4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Y310" s="1"/>
      <c r="AZ310" s="1"/>
      <c r="BA310" s="1"/>
      <c r="BB310" s="1"/>
      <c r="BC310" s="1"/>
      <c r="BD310" s="1"/>
      <c r="BK310" s="1"/>
      <c r="BX310" s="1"/>
      <c r="BY310" s="1"/>
      <c r="BZ310" s="1"/>
      <c r="CF310" s="1"/>
      <c r="CG310" s="1"/>
      <c r="CI310" s="1"/>
      <c r="CJ310" s="1"/>
      <c r="CK310" s="1"/>
      <c r="CL310" s="1"/>
      <c r="CN310" s="1"/>
      <c r="CO310" s="1"/>
      <c r="CP310" s="1"/>
      <c r="CQ310" s="1"/>
      <c r="CS310" s="1"/>
      <c r="CT310" s="1"/>
      <c r="CU310" s="1"/>
      <c r="CV310" s="1"/>
      <c r="CX310" s="1"/>
      <c r="CY310" s="1"/>
      <c r="CZ310" s="1"/>
      <c r="DA310" s="1"/>
      <c r="DB310" s="1"/>
      <c r="DD310" s="1"/>
      <c r="DF310" s="1"/>
      <c r="DH310" s="1"/>
      <c r="DI310" s="1"/>
      <c r="DK310" s="1"/>
      <c r="DL310" s="1"/>
      <c r="DM310" s="1"/>
      <c r="DN310" s="1"/>
      <c r="DP310" s="1"/>
      <c r="DQ310" s="1"/>
      <c r="DR310" s="1"/>
      <c r="DT310" s="1"/>
      <c r="DU310" s="1"/>
      <c r="DV310" s="1"/>
      <c r="FL310" s="210"/>
      <c r="FM310" s="210"/>
      <c r="FN310" s="210"/>
      <c r="FO310" s="210"/>
      <c r="FP310" s="43"/>
      <c r="FQ310" s="43"/>
    </row>
    <row r="311" spans="1:173" ht="4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Y311" s="1"/>
      <c r="AZ311" s="1"/>
      <c r="BA311" s="1"/>
      <c r="BB311" s="1"/>
      <c r="BC311" s="1"/>
      <c r="BD311" s="1"/>
      <c r="BK311" s="1"/>
      <c r="BX311" s="1"/>
      <c r="BY311" s="1"/>
      <c r="BZ311" s="1"/>
      <c r="CF311" s="1"/>
      <c r="CG311" s="1"/>
      <c r="CI311" s="1"/>
      <c r="CJ311" s="1"/>
      <c r="CK311" s="1"/>
      <c r="CL311" s="1"/>
      <c r="CN311" s="1"/>
      <c r="CO311" s="1"/>
      <c r="CP311" s="1"/>
      <c r="CQ311" s="1"/>
      <c r="CS311" s="1"/>
      <c r="CT311" s="1"/>
      <c r="CU311" s="1"/>
      <c r="CV311" s="1"/>
      <c r="CX311" s="1"/>
      <c r="CY311" s="1"/>
      <c r="CZ311" s="1"/>
      <c r="DA311" s="1"/>
      <c r="DB311" s="1"/>
      <c r="DD311" s="1"/>
      <c r="DF311" s="1"/>
      <c r="DH311" s="1"/>
      <c r="DI311" s="1"/>
      <c r="DK311" s="1"/>
      <c r="DL311" s="1"/>
      <c r="DM311" s="1"/>
      <c r="DN311" s="1"/>
      <c r="DP311" s="1"/>
      <c r="DQ311" s="1"/>
      <c r="DR311" s="1"/>
      <c r="DT311" s="1"/>
      <c r="DU311" s="1"/>
      <c r="DV311" s="1"/>
      <c r="FL311" s="210"/>
      <c r="FM311" s="210"/>
      <c r="FN311" s="210"/>
      <c r="FO311" s="210"/>
      <c r="FP311" s="43"/>
      <c r="FQ311" s="43"/>
    </row>
    <row r="312" spans="1:173" ht="4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Y312" s="1"/>
      <c r="AZ312" s="1"/>
      <c r="BA312" s="1"/>
      <c r="BB312" s="1"/>
      <c r="BC312" s="1"/>
      <c r="BD312" s="1"/>
      <c r="BK312" s="1"/>
      <c r="BX312" s="1"/>
      <c r="BY312" s="1"/>
      <c r="BZ312" s="1"/>
      <c r="CF312" s="1"/>
      <c r="CG312" s="1"/>
      <c r="CI312" s="1"/>
      <c r="CJ312" s="1"/>
      <c r="CK312" s="1"/>
      <c r="CL312" s="1"/>
      <c r="CN312" s="1"/>
      <c r="CO312" s="1"/>
      <c r="CP312" s="1"/>
      <c r="CQ312" s="1"/>
      <c r="CS312" s="1"/>
      <c r="CT312" s="1"/>
      <c r="CU312" s="1"/>
      <c r="CV312" s="1"/>
      <c r="CX312" s="1"/>
      <c r="CY312" s="1"/>
      <c r="CZ312" s="1"/>
      <c r="DA312" s="1"/>
      <c r="DB312" s="1"/>
      <c r="DD312" s="1"/>
      <c r="DF312" s="1"/>
      <c r="DH312" s="1"/>
      <c r="DI312" s="1"/>
      <c r="DK312" s="1"/>
      <c r="DL312" s="1"/>
      <c r="DM312" s="1"/>
      <c r="DN312" s="1"/>
      <c r="DP312" s="1"/>
      <c r="DQ312" s="1"/>
      <c r="DR312" s="1"/>
      <c r="DT312" s="1"/>
      <c r="DU312" s="1"/>
      <c r="DV312" s="1"/>
      <c r="FL312" s="210"/>
      <c r="FM312" s="210"/>
      <c r="FN312" s="210"/>
      <c r="FO312" s="210"/>
      <c r="FP312" s="43"/>
      <c r="FQ312" s="43"/>
    </row>
    <row r="313" spans="1:173" ht="4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Y313" s="1"/>
      <c r="AZ313" s="1"/>
      <c r="BA313" s="1"/>
      <c r="BB313" s="1"/>
      <c r="BC313" s="1"/>
      <c r="BD313" s="1"/>
      <c r="BK313" s="1"/>
      <c r="BX313" s="1"/>
      <c r="BY313" s="1"/>
      <c r="BZ313" s="1"/>
      <c r="CF313" s="1"/>
      <c r="CG313" s="1"/>
      <c r="CI313" s="1"/>
      <c r="CJ313" s="1"/>
      <c r="CK313" s="1"/>
      <c r="CL313" s="1"/>
      <c r="CN313" s="1"/>
      <c r="CO313" s="1"/>
      <c r="CP313" s="1"/>
      <c r="CQ313" s="1"/>
      <c r="CS313" s="1"/>
      <c r="CT313" s="1"/>
      <c r="CU313" s="1"/>
      <c r="CV313" s="1"/>
      <c r="CX313" s="1"/>
      <c r="CY313" s="1"/>
      <c r="CZ313" s="1"/>
      <c r="DA313" s="1"/>
      <c r="DB313" s="1"/>
      <c r="DD313" s="1"/>
      <c r="DF313" s="1"/>
      <c r="DH313" s="1"/>
      <c r="DI313" s="1"/>
      <c r="DK313" s="1"/>
      <c r="DL313" s="1"/>
      <c r="DM313" s="1"/>
      <c r="DN313" s="1"/>
      <c r="DP313" s="1"/>
      <c r="DQ313" s="1"/>
      <c r="DR313" s="1"/>
      <c r="DT313" s="1"/>
      <c r="DU313" s="1"/>
      <c r="DV313" s="1"/>
      <c r="FL313" s="210"/>
      <c r="FM313" s="210"/>
      <c r="FN313" s="210"/>
      <c r="FO313" s="210"/>
      <c r="FP313" s="43"/>
      <c r="FQ313" s="43"/>
    </row>
    <row r="314" spans="1:173" ht="4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Y314" s="1"/>
      <c r="AZ314" s="1"/>
      <c r="BA314" s="1"/>
      <c r="BB314" s="1"/>
      <c r="BC314" s="1"/>
      <c r="BD314" s="1"/>
      <c r="BK314" s="1"/>
      <c r="BX314" s="1"/>
      <c r="BY314" s="1"/>
      <c r="BZ314" s="1"/>
      <c r="CF314" s="1"/>
      <c r="CG314" s="1"/>
      <c r="CI314" s="1"/>
      <c r="CJ314" s="1"/>
      <c r="CK314" s="1"/>
      <c r="CL314" s="1"/>
      <c r="CN314" s="1"/>
      <c r="CO314" s="1"/>
      <c r="CP314" s="1"/>
      <c r="CQ314" s="1"/>
      <c r="CS314" s="1"/>
      <c r="CT314" s="1"/>
      <c r="CU314" s="1"/>
      <c r="CV314" s="1"/>
      <c r="CX314" s="1"/>
      <c r="CY314" s="1"/>
      <c r="CZ314" s="1"/>
      <c r="DA314" s="1"/>
      <c r="DB314" s="1"/>
      <c r="DD314" s="1"/>
      <c r="DF314" s="1"/>
      <c r="DH314" s="1"/>
      <c r="DI314" s="1"/>
      <c r="DK314" s="1"/>
      <c r="DL314" s="1"/>
      <c r="DM314" s="1"/>
      <c r="DN314" s="1"/>
      <c r="DP314" s="1"/>
      <c r="DQ314" s="1"/>
      <c r="DR314" s="1"/>
      <c r="DT314" s="1"/>
      <c r="DU314" s="1"/>
      <c r="DV314" s="1"/>
      <c r="FL314" s="210"/>
      <c r="FM314" s="210"/>
      <c r="FN314" s="210"/>
      <c r="FO314" s="210"/>
      <c r="FP314" s="43"/>
      <c r="FQ314" s="43"/>
    </row>
    <row r="315" spans="1:173" ht="4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Y315" s="1"/>
      <c r="AZ315" s="1"/>
      <c r="BA315" s="1"/>
      <c r="BB315" s="1"/>
      <c r="BC315" s="1"/>
      <c r="BD315" s="1"/>
      <c r="BK315" s="1"/>
      <c r="BX315" s="1"/>
      <c r="BY315" s="1"/>
      <c r="BZ315" s="1"/>
      <c r="CF315" s="1"/>
      <c r="CG315" s="1"/>
      <c r="CI315" s="1"/>
      <c r="CJ315" s="1"/>
      <c r="CK315" s="1"/>
      <c r="CL315" s="1"/>
      <c r="CN315" s="1"/>
      <c r="CO315" s="1"/>
      <c r="CP315" s="1"/>
      <c r="CQ315" s="1"/>
      <c r="CS315" s="1"/>
      <c r="CT315" s="1"/>
      <c r="CU315" s="1"/>
      <c r="CV315" s="1"/>
      <c r="CX315" s="1"/>
      <c r="CY315" s="1"/>
      <c r="CZ315" s="1"/>
      <c r="DA315" s="1"/>
      <c r="DB315" s="1"/>
      <c r="DD315" s="1"/>
      <c r="DF315" s="1"/>
      <c r="DH315" s="1"/>
      <c r="DI315" s="1"/>
      <c r="DK315" s="1"/>
      <c r="DL315" s="1"/>
      <c r="DM315" s="1"/>
      <c r="DN315" s="1"/>
      <c r="DP315" s="1"/>
      <c r="DQ315" s="1"/>
      <c r="DR315" s="1"/>
      <c r="DT315" s="1"/>
      <c r="DU315" s="1"/>
      <c r="DV315" s="1"/>
      <c r="FL315" s="210"/>
      <c r="FM315" s="210"/>
      <c r="FN315" s="210"/>
      <c r="FO315" s="210"/>
      <c r="FP315" s="43"/>
      <c r="FQ315" s="43"/>
    </row>
    <row r="316" spans="1:173" ht="4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Y316" s="1"/>
      <c r="AZ316" s="1"/>
      <c r="BA316" s="1"/>
      <c r="BB316" s="1"/>
      <c r="BC316" s="1"/>
      <c r="BD316" s="1"/>
      <c r="BK316" s="1"/>
      <c r="BX316" s="1"/>
      <c r="BY316" s="1"/>
      <c r="BZ316" s="1"/>
      <c r="CF316" s="1"/>
      <c r="CG316" s="1"/>
      <c r="CI316" s="1"/>
      <c r="CJ316" s="1"/>
      <c r="CK316" s="1"/>
      <c r="CL316" s="1"/>
      <c r="CN316" s="1"/>
      <c r="CO316" s="1"/>
      <c r="CP316" s="1"/>
      <c r="CQ316" s="1"/>
      <c r="CS316" s="1"/>
      <c r="CT316" s="1"/>
      <c r="CU316" s="1"/>
      <c r="CV316" s="1"/>
      <c r="CX316" s="1"/>
      <c r="CY316" s="1"/>
      <c r="CZ316" s="1"/>
      <c r="DA316" s="1"/>
      <c r="DB316" s="1"/>
      <c r="DD316" s="1"/>
      <c r="DF316" s="1"/>
      <c r="DH316" s="1"/>
      <c r="DI316" s="1"/>
      <c r="DK316" s="1"/>
      <c r="DL316" s="1"/>
      <c r="DM316" s="1"/>
      <c r="DN316" s="1"/>
      <c r="DP316" s="1"/>
      <c r="DQ316" s="1"/>
      <c r="DR316" s="1"/>
      <c r="DT316" s="1"/>
      <c r="DU316" s="1"/>
      <c r="DV316" s="1"/>
      <c r="FL316" s="210"/>
      <c r="FM316" s="210"/>
      <c r="FN316" s="210"/>
      <c r="FO316" s="210"/>
      <c r="FP316" s="43"/>
      <c r="FQ316" s="43"/>
    </row>
    <row r="317" spans="1:173" ht="4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Y317" s="1"/>
      <c r="AZ317" s="1"/>
      <c r="BA317" s="1"/>
      <c r="BB317" s="1"/>
      <c r="BC317" s="1"/>
      <c r="BD317" s="1"/>
      <c r="BK317" s="1"/>
      <c r="BX317" s="1"/>
      <c r="BY317" s="1"/>
      <c r="BZ317" s="1"/>
      <c r="CF317" s="1"/>
      <c r="CG317" s="1"/>
      <c r="CI317" s="1"/>
      <c r="CJ317" s="1"/>
      <c r="CK317" s="1"/>
      <c r="CL317" s="1"/>
      <c r="CN317" s="1"/>
      <c r="CO317" s="1"/>
      <c r="CP317" s="1"/>
      <c r="CQ317" s="1"/>
      <c r="CS317" s="1"/>
      <c r="CT317" s="1"/>
      <c r="CU317" s="1"/>
      <c r="CV317" s="1"/>
      <c r="CX317" s="1"/>
      <c r="CY317" s="1"/>
      <c r="CZ317" s="1"/>
      <c r="DA317" s="1"/>
      <c r="DB317" s="1"/>
      <c r="DD317" s="1"/>
      <c r="DF317" s="1"/>
      <c r="DH317" s="1"/>
      <c r="DI317" s="1"/>
      <c r="DK317" s="1"/>
      <c r="DL317" s="1"/>
      <c r="DM317" s="1"/>
      <c r="DN317" s="1"/>
      <c r="DP317" s="1"/>
      <c r="DQ317" s="1"/>
      <c r="DR317" s="1"/>
      <c r="DT317" s="1"/>
      <c r="DU317" s="1"/>
      <c r="DV317" s="1"/>
      <c r="FL317" s="210"/>
      <c r="FM317" s="210"/>
      <c r="FN317" s="210"/>
      <c r="FO317" s="210"/>
      <c r="FP317" s="43"/>
      <c r="FQ317" s="43"/>
    </row>
    <row r="318" spans="1:173" ht="4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Y318" s="1"/>
      <c r="AZ318" s="1"/>
      <c r="BA318" s="1"/>
      <c r="BB318" s="1"/>
      <c r="BC318" s="1"/>
      <c r="BD318" s="1"/>
      <c r="BK318" s="1"/>
      <c r="BX318" s="1"/>
      <c r="BY318" s="1"/>
      <c r="BZ318" s="1"/>
      <c r="CF318" s="1"/>
      <c r="CG318" s="1"/>
      <c r="CI318" s="1"/>
      <c r="CJ318" s="1"/>
      <c r="CK318" s="1"/>
      <c r="CL318" s="1"/>
      <c r="CN318" s="1"/>
      <c r="CO318" s="1"/>
      <c r="CP318" s="1"/>
      <c r="CQ318" s="1"/>
      <c r="CS318" s="1"/>
      <c r="CT318" s="1"/>
      <c r="CU318" s="1"/>
      <c r="CV318" s="1"/>
      <c r="CX318" s="1"/>
      <c r="CY318" s="1"/>
      <c r="CZ318" s="1"/>
      <c r="DA318" s="1"/>
      <c r="DB318" s="1"/>
      <c r="DD318" s="1"/>
      <c r="DF318" s="1"/>
      <c r="DH318" s="1"/>
      <c r="DI318" s="1"/>
      <c r="DK318" s="1"/>
      <c r="DL318" s="1"/>
      <c r="DM318" s="1"/>
      <c r="DN318" s="1"/>
      <c r="DP318" s="1"/>
      <c r="DQ318" s="1"/>
      <c r="DR318" s="1"/>
      <c r="DT318" s="1"/>
      <c r="DU318" s="1"/>
      <c r="DV318" s="1"/>
      <c r="FL318" s="210"/>
      <c r="FM318" s="210"/>
      <c r="FN318" s="210"/>
      <c r="FO318" s="210"/>
      <c r="FP318" s="43"/>
      <c r="FQ318" s="43"/>
    </row>
    <row r="319" spans="1:173" ht="4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Y319" s="1"/>
      <c r="AZ319" s="1"/>
      <c r="BA319" s="1"/>
      <c r="BB319" s="1"/>
      <c r="BC319" s="1"/>
      <c r="BD319" s="1"/>
      <c r="BK319" s="1"/>
      <c r="BX319" s="1"/>
      <c r="BY319" s="1"/>
      <c r="BZ319" s="1"/>
      <c r="CF319" s="1"/>
      <c r="CG319" s="1"/>
      <c r="CI319" s="1"/>
      <c r="CJ319" s="1"/>
      <c r="CK319" s="1"/>
      <c r="CL319" s="1"/>
      <c r="CN319" s="1"/>
      <c r="CO319" s="1"/>
      <c r="CP319" s="1"/>
      <c r="CQ319" s="1"/>
      <c r="CS319" s="1"/>
      <c r="CT319" s="1"/>
      <c r="CU319" s="1"/>
      <c r="CV319" s="1"/>
      <c r="CX319" s="1"/>
      <c r="CY319" s="1"/>
      <c r="CZ319" s="1"/>
      <c r="DA319" s="1"/>
      <c r="DB319" s="1"/>
      <c r="DD319" s="1"/>
      <c r="DF319" s="1"/>
      <c r="DH319" s="1"/>
      <c r="DI319" s="1"/>
      <c r="DK319" s="1"/>
      <c r="DL319" s="1"/>
      <c r="DM319" s="1"/>
      <c r="DN319" s="1"/>
      <c r="DP319" s="1"/>
      <c r="DQ319" s="1"/>
      <c r="DR319" s="1"/>
      <c r="DT319" s="1"/>
      <c r="DU319" s="1"/>
      <c r="DV319" s="1"/>
      <c r="FL319" s="210"/>
      <c r="FM319" s="210"/>
      <c r="FN319" s="210"/>
      <c r="FO319" s="210"/>
      <c r="FP319" s="43"/>
      <c r="FQ319" s="43"/>
    </row>
    <row r="320" spans="1:173" ht="4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Y320" s="1"/>
      <c r="AZ320" s="1"/>
      <c r="BA320" s="1"/>
      <c r="BB320" s="1"/>
      <c r="BC320" s="1"/>
      <c r="BD320" s="1"/>
      <c r="BK320" s="1"/>
      <c r="BX320" s="1"/>
      <c r="BY320" s="1"/>
      <c r="BZ320" s="1"/>
      <c r="CF320" s="1"/>
      <c r="CG320" s="1"/>
      <c r="CI320" s="1"/>
      <c r="CJ320" s="1"/>
      <c r="CK320" s="1"/>
      <c r="CL320" s="1"/>
      <c r="CN320" s="1"/>
      <c r="CO320" s="1"/>
      <c r="CP320" s="1"/>
      <c r="CQ320" s="1"/>
      <c r="CS320" s="1"/>
      <c r="CT320" s="1"/>
      <c r="CU320" s="1"/>
      <c r="CV320" s="1"/>
      <c r="CX320" s="1"/>
      <c r="CY320" s="1"/>
      <c r="CZ320" s="1"/>
      <c r="DA320" s="1"/>
      <c r="DB320" s="1"/>
      <c r="DD320" s="1"/>
      <c r="DF320" s="1"/>
      <c r="DH320" s="1"/>
      <c r="DI320" s="1"/>
      <c r="DK320" s="1"/>
      <c r="DL320" s="1"/>
      <c r="DM320" s="1"/>
      <c r="DN320" s="1"/>
      <c r="DP320" s="1"/>
      <c r="DQ320" s="1"/>
      <c r="DR320" s="1"/>
      <c r="DT320" s="1"/>
      <c r="DU320" s="1"/>
      <c r="DV320" s="1"/>
      <c r="FL320" s="210"/>
      <c r="FM320" s="210"/>
      <c r="FN320" s="210"/>
      <c r="FO320" s="210"/>
      <c r="FP320" s="43"/>
      <c r="FQ320" s="43"/>
    </row>
    <row r="321" spans="1:173" ht="4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Y321" s="1"/>
      <c r="AZ321" s="1"/>
      <c r="BA321" s="1"/>
      <c r="BB321" s="1"/>
      <c r="BC321" s="1"/>
      <c r="BD321" s="1"/>
      <c r="BK321" s="1"/>
      <c r="BX321" s="1"/>
      <c r="BY321" s="1"/>
      <c r="BZ321" s="1"/>
      <c r="CF321" s="1"/>
      <c r="CG321" s="1"/>
      <c r="CI321" s="1"/>
      <c r="CJ321" s="1"/>
      <c r="CK321" s="1"/>
      <c r="CL321" s="1"/>
      <c r="CN321" s="1"/>
      <c r="CO321" s="1"/>
      <c r="CP321" s="1"/>
      <c r="CQ321" s="1"/>
      <c r="CS321" s="1"/>
      <c r="CT321" s="1"/>
      <c r="CU321" s="1"/>
      <c r="CV321" s="1"/>
      <c r="CX321" s="1"/>
      <c r="CY321" s="1"/>
      <c r="CZ321" s="1"/>
      <c r="DA321" s="1"/>
      <c r="DB321" s="1"/>
      <c r="DD321" s="1"/>
      <c r="DF321" s="1"/>
      <c r="DH321" s="1"/>
      <c r="DI321" s="1"/>
      <c r="DK321" s="1"/>
      <c r="DL321" s="1"/>
      <c r="DM321" s="1"/>
      <c r="DN321" s="1"/>
      <c r="DP321" s="1"/>
      <c r="DQ321" s="1"/>
      <c r="DR321" s="1"/>
      <c r="DT321" s="1"/>
      <c r="DU321" s="1"/>
      <c r="DV321" s="1"/>
      <c r="FL321" s="210"/>
      <c r="FM321" s="210"/>
      <c r="FN321" s="210"/>
      <c r="FO321" s="210"/>
      <c r="FP321" s="43"/>
      <c r="FQ321" s="43"/>
    </row>
    <row r="322" spans="1:173" ht="4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Y322" s="1"/>
      <c r="AZ322" s="1"/>
      <c r="BA322" s="1"/>
      <c r="BB322" s="1"/>
      <c r="BC322" s="1"/>
      <c r="BD322" s="1"/>
      <c r="BK322" s="1"/>
      <c r="BX322" s="1"/>
      <c r="BY322" s="1"/>
      <c r="BZ322" s="1"/>
      <c r="CF322" s="1"/>
      <c r="CG322" s="1"/>
      <c r="CI322" s="1"/>
      <c r="CJ322" s="1"/>
      <c r="CK322" s="1"/>
      <c r="CL322" s="1"/>
      <c r="CN322" s="1"/>
      <c r="CO322" s="1"/>
      <c r="CP322" s="1"/>
      <c r="CQ322" s="1"/>
      <c r="CS322" s="1"/>
      <c r="CT322" s="1"/>
      <c r="CU322" s="1"/>
      <c r="CV322" s="1"/>
      <c r="CX322" s="1"/>
      <c r="CY322" s="1"/>
      <c r="CZ322" s="1"/>
      <c r="DA322" s="1"/>
      <c r="DB322" s="1"/>
      <c r="DD322" s="1"/>
      <c r="DF322" s="1"/>
      <c r="DH322" s="1"/>
      <c r="DI322" s="1"/>
      <c r="DK322" s="1"/>
      <c r="DL322" s="1"/>
      <c r="DM322" s="1"/>
      <c r="DN322" s="1"/>
      <c r="DP322" s="1"/>
      <c r="DQ322" s="1"/>
      <c r="DR322" s="1"/>
      <c r="DT322" s="1"/>
      <c r="DU322" s="1"/>
      <c r="DV322" s="1"/>
      <c r="FL322" s="210"/>
      <c r="FM322" s="210"/>
      <c r="FN322" s="210"/>
      <c r="FO322" s="210"/>
      <c r="FP322" s="43"/>
      <c r="FQ322" s="43"/>
    </row>
    <row r="323" spans="1:173" ht="4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Y323" s="1"/>
      <c r="AZ323" s="1"/>
      <c r="BA323" s="1"/>
      <c r="BB323" s="1"/>
      <c r="BC323" s="1"/>
      <c r="BD323" s="1"/>
      <c r="BK323" s="1"/>
      <c r="BX323" s="1"/>
      <c r="BY323" s="1"/>
      <c r="BZ323" s="1"/>
      <c r="CF323" s="1"/>
      <c r="CG323" s="1"/>
      <c r="CI323" s="1"/>
      <c r="CJ323" s="1"/>
      <c r="CK323" s="1"/>
      <c r="CL323" s="1"/>
      <c r="CN323" s="1"/>
      <c r="CO323" s="1"/>
      <c r="CP323" s="1"/>
      <c r="CQ323" s="1"/>
      <c r="CS323" s="1"/>
      <c r="CT323" s="1"/>
      <c r="CU323" s="1"/>
      <c r="CV323" s="1"/>
      <c r="CX323" s="1"/>
      <c r="CY323" s="1"/>
      <c r="CZ323" s="1"/>
      <c r="DA323" s="1"/>
      <c r="DB323" s="1"/>
      <c r="DD323" s="1"/>
      <c r="DF323" s="1"/>
      <c r="DH323" s="1"/>
      <c r="DI323" s="1"/>
      <c r="DK323" s="1"/>
      <c r="DL323" s="1"/>
      <c r="DM323" s="1"/>
      <c r="DN323" s="1"/>
      <c r="DP323" s="1"/>
      <c r="DQ323" s="1"/>
      <c r="DR323" s="1"/>
      <c r="DT323" s="1"/>
      <c r="DU323" s="1"/>
      <c r="DV323" s="1"/>
      <c r="FL323" s="210"/>
      <c r="FM323" s="210"/>
      <c r="FN323" s="210"/>
      <c r="FO323" s="210"/>
      <c r="FP323" s="43"/>
      <c r="FQ323" s="43"/>
    </row>
    <row r="324" spans="1:173" ht="4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Y324" s="1"/>
      <c r="AZ324" s="1"/>
      <c r="BA324" s="1"/>
      <c r="BB324" s="1"/>
      <c r="BC324" s="1"/>
      <c r="BD324" s="1"/>
      <c r="BK324" s="1"/>
      <c r="BX324" s="1"/>
      <c r="BY324" s="1"/>
      <c r="BZ324" s="1"/>
      <c r="CF324" s="1"/>
      <c r="CG324" s="1"/>
      <c r="CI324" s="1"/>
      <c r="CJ324" s="1"/>
      <c r="CK324" s="1"/>
      <c r="CL324" s="1"/>
      <c r="CN324" s="1"/>
      <c r="CO324" s="1"/>
      <c r="CP324" s="1"/>
      <c r="CQ324" s="1"/>
      <c r="CS324" s="1"/>
      <c r="CT324" s="1"/>
      <c r="CU324" s="1"/>
      <c r="CV324" s="1"/>
      <c r="CX324" s="1"/>
      <c r="CY324" s="1"/>
      <c r="CZ324" s="1"/>
      <c r="DA324" s="1"/>
      <c r="DB324" s="1"/>
      <c r="DD324" s="1"/>
      <c r="DF324" s="1"/>
      <c r="DH324" s="1"/>
      <c r="DI324" s="1"/>
      <c r="DK324" s="1"/>
      <c r="DL324" s="1"/>
      <c r="DM324" s="1"/>
      <c r="DN324" s="1"/>
      <c r="DP324" s="1"/>
      <c r="DQ324" s="1"/>
      <c r="DR324" s="1"/>
      <c r="DT324" s="1"/>
      <c r="DU324" s="1"/>
      <c r="DV324" s="1"/>
      <c r="FL324" s="210"/>
      <c r="FM324" s="210"/>
      <c r="FN324" s="210"/>
      <c r="FO324" s="210"/>
      <c r="FP324" s="43"/>
      <c r="FQ324" s="43"/>
    </row>
    <row r="325" spans="1:173" ht="4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Y325" s="1"/>
      <c r="AZ325" s="1"/>
      <c r="BA325" s="1"/>
      <c r="BB325" s="1"/>
      <c r="BC325" s="1"/>
      <c r="BD325" s="1"/>
      <c r="BK325" s="1"/>
      <c r="BX325" s="1"/>
      <c r="BY325" s="1"/>
      <c r="BZ325" s="1"/>
      <c r="CF325" s="1"/>
      <c r="CG325" s="1"/>
      <c r="CI325" s="1"/>
      <c r="CJ325" s="1"/>
      <c r="CK325" s="1"/>
      <c r="CL325" s="1"/>
      <c r="CN325" s="1"/>
      <c r="CO325" s="1"/>
      <c r="CP325" s="1"/>
      <c r="CQ325" s="1"/>
      <c r="CS325" s="1"/>
      <c r="CT325" s="1"/>
      <c r="CU325" s="1"/>
      <c r="CV325" s="1"/>
      <c r="CX325" s="1"/>
      <c r="CY325" s="1"/>
      <c r="CZ325" s="1"/>
      <c r="DA325" s="1"/>
      <c r="DB325" s="1"/>
      <c r="DD325" s="1"/>
      <c r="DF325" s="1"/>
      <c r="DH325" s="1"/>
      <c r="DI325" s="1"/>
      <c r="DK325" s="1"/>
      <c r="DL325" s="1"/>
      <c r="DM325" s="1"/>
      <c r="DN325" s="1"/>
      <c r="DP325" s="1"/>
      <c r="DQ325" s="1"/>
      <c r="DR325" s="1"/>
      <c r="DT325" s="1"/>
      <c r="DU325" s="1"/>
      <c r="DV325" s="1"/>
      <c r="FL325" s="210"/>
      <c r="FM325" s="210"/>
      <c r="FN325" s="210"/>
      <c r="FO325" s="210"/>
      <c r="FP325" s="43"/>
      <c r="FQ325" s="43"/>
    </row>
    <row r="326" spans="1:173" ht="4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Y326" s="1"/>
      <c r="AZ326" s="1"/>
      <c r="BA326" s="1"/>
      <c r="BB326" s="1"/>
      <c r="BC326" s="1"/>
      <c r="BD326" s="1"/>
      <c r="BK326" s="1"/>
      <c r="BX326" s="1"/>
      <c r="BY326" s="1"/>
      <c r="BZ326" s="1"/>
      <c r="CF326" s="1"/>
      <c r="CG326" s="1"/>
      <c r="CI326" s="1"/>
      <c r="CJ326" s="1"/>
      <c r="CK326" s="1"/>
      <c r="CL326" s="1"/>
      <c r="CN326" s="1"/>
      <c r="CO326" s="1"/>
      <c r="CP326" s="1"/>
      <c r="CQ326" s="1"/>
      <c r="CS326" s="1"/>
      <c r="CT326" s="1"/>
      <c r="CU326" s="1"/>
      <c r="CV326" s="1"/>
      <c r="CX326" s="1"/>
      <c r="CY326" s="1"/>
      <c r="CZ326" s="1"/>
      <c r="DA326" s="1"/>
      <c r="DB326" s="1"/>
      <c r="DD326" s="1"/>
      <c r="DF326" s="1"/>
      <c r="DH326" s="1"/>
      <c r="DI326" s="1"/>
      <c r="DK326" s="1"/>
      <c r="DL326" s="1"/>
      <c r="DM326" s="1"/>
      <c r="DN326" s="1"/>
      <c r="DP326" s="1"/>
      <c r="DQ326" s="1"/>
      <c r="DR326" s="1"/>
      <c r="DT326" s="1"/>
      <c r="DU326" s="1"/>
      <c r="DV326" s="1"/>
      <c r="FL326" s="210"/>
      <c r="FM326" s="210"/>
      <c r="FN326" s="210"/>
      <c r="FO326" s="210"/>
      <c r="FP326" s="43"/>
      <c r="FQ326" s="43"/>
    </row>
    <row r="327" spans="1:173" ht="4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Y327" s="1"/>
      <c r="AZ327" s="1"/>
      <c r="BA327" s="1"/>
      <c r="BB327" s="1"/>
      <c r="BC327" s="1"/>
      <c r="BD327" s="1"/>
      <c r="BK327" s="1"/>
      <c r="BX327" s="1"/>
      <c r="BY327" s="1"/>
      <c r="BZ327" s="1"/>
      <c r="CF327" s="1"/>
      <c r="CG327" s="1"/>
      <c r="CI327" s="1"/>
      <c r="CJ327" s="1"/>
      <c r="CK327" s="1"/>
      <c r="CL327" s="1"/>
      <c r="CN327" s="1"/>
      <c r="CO327" s="1"/>
      <c r="CP327" s="1"/>
      <c r="CQ327" s="1"/>
      <c r="CS327" s="1"/>
      <c r="CT327" s="1"/>
      <c r="CU327" s="1"/>
      <c r="CV327" s="1"/>
      <c r="CX327" s="1"/>
      <c r="CY327" s="1"/>
      <c r="CZ327" s="1"/>
      <c r="DA327" s="1"/>
      <c r="DB327" s="1"/>
      <c r="DD327" s="1"/>
      <c r="DF327" s="1"/>
      <c r="DH327" s="1"/>
      <c r="DI327" s="1"/>
      <c r="DK327" s="1"/>
      <c r="DL327" s="1"/>
      <c r="DM327" s="1"/>
      <c r="DN327" s="1"/>
      <c r="DP327" s="1"/>
      <c r="DQ327" s="1"/>
      <c r="DR327" s="1"/>
      <c r="DT327" s="1"/>
      <c r="DU327" s="1"/>
      <c r="DV327" s="1"/>
      <c r="FL327" s="210"/>
      <c r="FM327" s="210"/>
      <c r="FN327" s="210"/>
      <c r="FO327" s="210"/>
      <c r="FP327" s="43"/>
      <c r="FQ327" s="43"/>
    </row>
    <row r="328" spans="1:173" ht="4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Y328" s="1"/>
      <c r="AZ328" s="1"/>
      <c r="BA328" s="1"/>
      <c r="BB328" s="1"/>
      <c r="BC328" s="1"/>
      <c r="BD328" s="1"/>
      <c r="BK328" s="1"/>
      <c r="BX328" s="1"/>
      <c r="BY328" s="1"/>
      <c r="BZ328" s="1"/>
      <c r="CF328" s="1"/>
      <c r="CG328" s="1"/>
      <c r="CI328" s="1"/>
      <c r="CJ328" s="1"/>
      <c r="CK328" s="1"/>
      <c r="CL328" s="1"/>
      <c r="CN328" s="1"/>
      <c r="CO328" s="1"/>
      <c r="CP328" s="1"/>
      <c r="CQ328" s="1"/>
      <c r="CS328" s="1"/>
      <c r="CT328" s="1"/>
      <c r="CU328" s="1"/>
      <c r="CV328" s="1"/>
      <c r="CX328" s="1"/>
      <c r="CY328" s="1"/>
      <c r="CZ328" s="1"/>
      <c r="DA328" s="1"/>
      <c r="DB328" s="1"/>
      <c r="DD328" s="1"/>
      <c r="DF328" s="1"/>
      <c r="DH328" s="1"/>
      <c r="DI328" s="1"/>
      <c r="DK328" s="1"/>
      <c r="DL328" s="1"/>
      <c r="DM328" s="1"/>
      <c r="DN328" s="1"/>
      <c r="DP328" s="1"/>
      <c r="DQ328" s="1"/>
      <c r="DR328" s="1"/>
      <c r="DT328" s="1"/>
      <c r="DU328" s="1"/>
      <c r="DV328" s="1"/>
      <c r="FL328" s="210"/>
      <c r="FM328" s="210"/>
      <c r="FN328" s="210"/>
      <c r="FO328" s="210"/>
      <c r="FP328" s="43"/>
      <c r="FQ328" s="43"/>
    </row>
    <row r="329" spans="1:173" ht="4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Y329" s="1"/>
      <c r="AZ329" s="1"/>
      <c r="BA329" s="1"/>
      <c r="BB329" s="1"/>
      <c r="BC329" s="1"/>
      <c r="BD329" s="1"/>
      <c r="BK329" s="1"/>
      <c r="BX329" s="1"/>
      <c r="BY329" s="1"/>
      <c r="BZ329" s="1"/>
      <c r="CF329" s="1"/>
      <c r="CG329" s="1"/>
      <c r="CI329" s="1"/>
      <c r="CJ329" s="1"/>
      <c r="CK329" s="1"/>
      <c r="CL329" s="1"/>
      <c r="CN329" s="1"/>
      <c r="CO329" s="1"/>
      <c r="CP329" s="1"/>
      <c r="CQ329" s="1"/>
      <c r="CS329" s="1"/>
      <c r="CT329" s="1"/>
      <c r="CU329" s="1"/>
      <c r="CV329" s="1"/>
      <c r="CX329" s="1"/>
      <c r="CY329" s="1"/>
      <c r="CZ329" s="1"/>
      <c r="DA329" s="1"/>
      <c r="DB329" s="1"/>
      <c r="DD329" s="1"/>
      <c r="DF329" s="1"/>
      <c r="DH329" s="1"/>
      <c r="DI329" s="1"/>
      <c r="DK329" s="1"/>
      <c r="DL329" s="1"/>
      <c r="DM329" s="1"/>
      <c r="DN329" s="1"/>
      <c r="DP329" s="1"/>
      <c r="DQ329" s="1"/>
      <c r="DR329" s="1"/>
      <c r="DT329" s="1"/>
      <c r="DU329" s="1"/>
      <c r="DV329" s="1"/>
      <c r="FL329" s="210"/>
      <c r="FM329" s="210"/>
      <c r="FN329" s="210"/>
      <c r="FO329" s="210"/>
      <c r="FP329" s="43"/>
      <c r="FQ329" s="43"/>
    </row>
    <row r="330" spans="1:173" ht="4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Y330" s="1"/>
      <c r="AZ330" s="1"/>
      <c r="BA330" s="1"/>
      <c r="BB330" s="1"/>
      <c r="BC330" s="1"/>
      <c r="BD330" s="1"/>
      <c r="BK330" s="1"/>
      <c r="BX330" s="1"/>
      <c r="BY330" s="1"/>
      <c r="BZ330" s="1"/>
      <c r="CF330" s="1"/>
      <c r="CG330" s="1"/>
      <c r="CI330" s="1"/>
      <c r="CJ330" s="1"/>
      <c r="CK330" s="1"/>
      <c r="CL330" s="1"/>
      <c r="CN330" s="1"/>
      <c r="CO330" s="1"/>
      <c r="CP330" s="1"/>
      <c r="CQ330" s="1"/>
      <c r="CS330" s="1"/>
      <c r="CT330" s="1"/>
      <c r="CU330" s="1"/>
      <c r="CV330" s="1"/>
      <c r="CX330" s="1"/>
      <c r="CY330" s="1"/>
      <c r="CZ330" s="1"/>
      <c r="DA330" s="1"/>
      <c r="DB330" s="1"/>
      <c r="DD330" s="1"/>
      <c r="DF330" s="1"/>
      <c r="DH330" s="1"/>
      <c r="DI330" s="1"/>
      <c r="DK330" s="1"/>
      <c r="DL330" s="1"/>
      <c r="DM330" s="1"/>
      <c r="DN330" s="1"/>
      <c r="DP330" s="1"/>
      <c r="DQ330" s="1"/>
      <c r="DR330" s="1"/>
      <c r="DT330" s="1"/>
      <c r="DU330" s="1"/>
      <c r="DV330" s="1"/>
    </row>
  </sheetData>
  <dataConsolidate/>
  <mergeCells count="153">
    <mergeCell ref="FM3:FO5"/>
    <mergeCell ref="DV5:DV7"/>
    <mergeCell ref="O6:O7"/>
    <mergeCell ref="P6:P7"/>
    <mergeCell ref="Q6:Q7"/>
    <mergeCell ref="R6:R7"/>
    <mergeCell ref="S6:S7"/>
    <mergeCell ref="T6:T7"/>
    <mergeCell ref="AC6:AC7"/>
    <mergeCell ref="AD6:AD7"/>
    <mergeCell ref="AE6:AE7"/>
    <mergeCell ref="DP5:DP7"/>
    <mergeCell ref="DQ5:DQ7"/>
    <mergeCell ref="DR5:DR7"/>
    <mergeCell ref="DS5:DS7"/>
    <mergeCell ref="DT5:DT7"/>
    <mergeCell ref="DU5:DU7"/>
    <mergeCell ref="DJ5:DJ7"/>
    <mergeCell ref="DK5:DK7"/>
    <mergeCell ref="DL5:DL7"/>
    <mergeCell ref="DM5:DM7"/>
    <mergeCell ref="DN5:DN7"/>
    <mergeCell ref="DO5:DO7"/>
    <mergeCell ref="DD5:DD7"/>
    <mergeCell ref="DE5:DE7"/>
    <mergeCell ref="DF5:DF7"/>
    <mergeCell ref="DG5:DG7"/>
    <mergeCell ref="DH5:DH7"/>
    <mergeCell ref="DI5:DI7"/>
    <mergeCell ref="CX5:CX7"/>
    <mergeCell ref="CY5:CY7"/>
    <mergeCell ref="CZ5:CZ7"/>
    <mergeCell ref="DA5:DA7"/>
    <mergeCell ref="DB5:DB7"/>
    <mergeCell ref="DC5:DC7"/>
    <mergeCell ref="CR5:CR7"/>
    <mergeCell ref="CS5:CS7"/>
    <mergeCell ref="CT5:CT7"/>
    <mergeCell ref="CU5:CU7"/>
    <mergeCell ref="CV5:CV7"/>
    <mergeCell ref="CW5:CW7"/>
    <mergeCell ref="CL5:CL7"/>
    <mergeCell ref="CM5:CM7"/>
    <mergeCell ref="CN5:CN7"/>
    <mergeCell ref="CO5:CO7"/>
    <mergeCell ref="CP5:CP7"/>
    <mergeCell ref="CQ5:CQ7"/>
    <mergeCell ref="CF5:CF7"/>
    <mergeCell ref="CG5:CG7"/>
    <mergeCell ref="CH5:CH7"/>
    <mergeCell ref="CI5:CI7"/>
    <mergeCell ref="CJ5:CJ7"/>
    <mergeCell ref="CK5:CK7"/>
    <mergeCell ref="BZ5:BZ7"/>
    <mergeCell ref="CA5:CA7"/>
    <mergeCell ref="CB5:CB7"/>
    <mergeCell ref="CC5:CC7"/>
    <mergeCell ref="CD5:CD7"/>
    <mergeCell ref="CE5:CE7"/>
    <mergeCell ref="BS5:BS7"/>
    <mergeCell ref="BT5:BT7"/>
    <mergeCell ref="BU5:BU7"/>
    <mergeCell ref="BV5:BV7"/>
    <mergeCell ref="BX5:BX7"/>
    <mergeCell ref="BY5:BY7"/>
    <mergeCell ref="BK5:BK7"/>
    <mergeCell ref="BL5:BL7"/>
    <mergeCell ref="BO5:BO7"/>
    <mergeCell ref="BP5:BP7"/>
    <mergeCell ref="BQ5:BQ7"/>
    <mergeCell ref="BR5:BR7"/>
    <mergeCell ref="BN6:BN7"/>
    <mergeCell ref="BE5:BE7"/>
    <mergeCell ref="BF5:BF7"/>
    <mergeCell ref="BG5:BG7"/>
    <mergeCell ref="BH5:BH7"/>
    <mergeCell ref="BI5:BI7"/>
    <mergeCell ref="BJ5:BJ7"/>
    <mergeCell ref="AY5:AY7"/>
    <mergeCell ref="AZ5:AZ7"/>
    <mergeCell ref="BA5:BA7"/>
    <mergeCell ref="BB5:BB7"/>
    <mergeCell ref="BC5:BC7"/>
    <mergeCell ref="BD5:BD7"/>
    <mergeCell ref="AV5:AV7"/>
    <mergeCell ref="AW5:AW7"/>
    <mergeCell ref="AX5:AX7"/>
    <mergeCell ref="AM5:AM7"/>
    <mergeCell ref="AN5:AN7"/>
    <mergeCell ref="AO5:AO7"/>
    <mergeCell ref="AP5:AP7"/>
    <mergeCell ref="AQ5:AQ7"/>
    <mergeCell ref="AR5:AR7"/>
    <mergeCell ref="AH5:AH7"/>
    <mergeCell ref="AI5:AL5"/>
    <mergeCell ref="AF6:AF7"/>
    <mergeCell ref="AI6:AI7"/>
    <mergeCell ref="AJ6:AJ7"/>
    <mergeCell ref="AK6:AK7"/>
    <mergeCell ref="AS5:AS7"/>
    <mergeCell ref="AT5:AT7"/>
    <mergeCell ref="AU5:AU7"/>
    <mergeCell ref="AL6:AL7"/>
    <mergeCell ref="M5:M7"/>
    <mergeCell ref="N5:N7"/>
    <mergeCell ref="O5:Q5"/>
    <mergeCell ref="R5:T5"/>
    <mergeCell ref="U5:U7"/>
    <mergeCell ref="AB5:AB7"/>
    <mergeCell ref="AC5:AD5"/>
    <mergeCell ref="AE5:AF5"/>
    <mergeCell ref="AG5:AG7"/>
    <mergeCell ref="B5:C7"/>
    <mergeCell ref="D5:D7"/>
    <mergeCell ref="E5:E7"/>
    <mergeCell ref="F5:F7"/>
    <mergeCell ref="G5:G7"/>
    <mergeCell ref="H5:H7"/>
    <mergeCell ref="I5:J6"/>
    <mergeCell ref="K5:K6"/>
    <mergeCell ref="CK4:CO4"/>
    <mergeCell ref="BE3:BH4"/>
    <mergeCell ref="BI3:BJ4"/>
    <mergeCell ref="CF3:CY3"/>
    <mergeCell ref="E3:V4"/>
    <mergeCell ref="AA3:AH4"/>
    <mergeCell ref="AI3:AN4"/>
    <mergeCell ref="AO3:AX4"/>
    <mergeCell ref="AY3:BD4"/>
    <mergeCell ref="V5:V7"/>
    <mergeCell ref="W5:W7"/>
    <mergeCell ref="X5:X7"/>
    <mergeCell ref="Y5:Y7"/>
    <mergeCell ref="Z5:Z7"/>
    <mergeCell ref="AA5:AA7"/>
    <mergeCell ref="L5:L7"/>
    <mergeCell ref="EL3:FE4"/>
    <mergeCell ref="BO4:BV4"/>
    <mergeCell ref="CA4:CC4"/>
    <mergeCell ref="CD4:CE4"/>
    <mergeCell ref="CF4:CJ4"/>
    <mergeCell ref="DY1:EB1"/>
    <mergeCell ref="ED1:EG1"/>
    <mergeCell ref="EI1:EL1"/>
    <mergeCell ref="EN1:EQ1"/>
    <mergeCell ref="EX1:FA1"/>
    <mergeCell ref="DS4:DV4"/>
    <mergeCell ref="CP4:CT4"/>
    <mergeCell ref="CU4:CY4"/>
    <mergeCell ref="CZ4:DG4"/>
    <mergeCell ref="DI4:DL4"/>
    <mergeCell ref="DN4:DQ4"/>
    <mergeCell ref="CZ3:DV3"/>
  </mergeCells>
  <phoneticPr fontId="2"/>
  <conditionalFormatting sqref="AO124:AX127 AO129:AX168 AO64:AX105 AO36:AX56 AO8:AX34 AO218:AX218 AO170:AX188 AO60:AX62 AO220:AX242">
    <cfRule type="cellIs" dxfId="318" priority="327" stopIfTrue="1" operator="equal">
      <formula>"B"</formula>
    </cfRule>
    <cfRule type="cellIs" dxfId="317" priority="328" stopIfTrue="1" operator="equal">
      <formula>"C"</formula>
    </cfRule>
    <cfRule type="cellIs" dxfId="316" priority="329" stopIfTrue="1" operator="equal">
      <formula>"D"</formula>
    </cfRule>
  </conditionalFormatting>
  <conditionalFormatting sqref="AN124:AN168 AN64:AN105 AN36:AN56 AN8:AN34 AN218 AN170:AN189 AN60:AN62 AN220:AN235">
    <cfRule type="cellIs" dxfId="315" priority="326" operator="lessThanOrEqual">
      <formula>10</formula>
    </cfRule>
  </conditionalFormatting>
  <conditionalFormatting sqref="AM124:AM127 AM129:AM168 AM64:AM105 AM36:AM56 AM8:AM34 AM218 AM170:AM188 AM60:AM62 AM220:AM235">
    <cfRule type="cellIs" dxfId="314" priority="324" operator="notEqual">
      <formula>"60年未満"</formula>
    </cfRule>
    <cfRule type="cellIs" dxfId="313" priority="325" operator="equal">
      <formula>"60年未満"</formula>
    </cfRule>
  </conditionalFormatting>
  <conditionalFormatting sqref="AL124:AL127 AL129:AL168 AL64:AL105 AL36:AL56 AL8:AL34 AL218 AL170:AL188 AL60:AL62 AL220:AL235">
    <cfRule type="cellIs" dxfId="312" priority="323" operator="equal">
      <formula>"×"</formula>
    </cfRule>
  </conditionalFormatting>
  <conditionalFormatting sqref="DU234:DU235 CX124:CY127 CX8:CY9 CS36:CU56 CS8:CU34 CX11:CY56 CS170:CU189 CS203:CU218 DK8:DL56 DP8:DQ56 CK8:CK56 DU8:DV56 CN8:CP56 CX60:CY105 CS60:CU168 CS220:CU235 CX129:CY235 CN60:CP235 DU60:DV233 CK60:CK235 DP60:DQ235 DK60:DL235">
    <cfRule type="expression" dxfId="311" priority="330">
      <formula>$CF8=CK8</formula>
    </cfRule>
  </conditionalFormatting>
  <conditionalFormatting sqref="DI8:DI9 CL124:CL168 CL36:CL56 CL8:CL34 CL170:CL189 CL203:CL218 DI11:DI56 CL60:CL105 CL220:CL235 DI60:DI235">
    <cfRule type="expression" dxfId="310" priority="331">
      <formula>AND($CK8&lt;&gt;"",$CF8=$CK8)</formula>
    </cfRule>
  </conditionalFormatting>
  <conditionalFormatting sqref="DJ8:DJ9 CM124:CM168 CM36:CM56 CM8:CM34 CM170:CM189 CM203:CM218 DJ11:DJ56 CM60:CM105 CM220:CM235 DJ60:DJ235">
    <cfRule type="expression" dxfId="309" priority="332">
      <formula>AND($CF8=$CK8,$CK8&lt;&gt;"")</formula>
    </cfRule>
  </conditionalFormatting>
  <conditionalFormatting sqref="CR129 CR124:CR127 CQ124:CQ129 CQ8:CR9 DN36:DO56 DN8:DO34 CQ11:CR56 DN170:DO189 DN203:DO218 CQ60:CR105 DN60:DO168 DN220:DO235 CQ130:CR235">
    <cfRule type="expression" dxfId="308" priority="333">
      <formula>AND($CF8=$CP8,$CP8&lt;&gt;"")</formula>
    </cfRule>
  </conditionalFormatting>
  <conditionalFormatting sqref="CV8:CV9 DS124:DS168 DS36:DS56 DS8:DS34 DS170:DS189 DS203:DS218 CV11:CV56 DS60:DS105 DS220:DS235 CV60:CV235">
    <cfRule type="expression" dxfId="307" priority="334">
      <formula>AND($CU8&lt;&gt;"",$CF8=$CU8)</formula>
    </cfRule>
  </conditionalFormatting>
  <conditionalFormatting sqref="CW124:CW127 CW8:CW9 DT36:DT56 DT8:DT34 CW11:CW56 DT170:DT189 DT203:DT218 CW60:CW105 DT60:DT168 DT220:DT235 CW129:CW235">
    <cfRule type="expression" dxfId="306" priority="335">
      <formula>AND($CF8=$CU8,$CU8&lt;&gt;"")</formula>
    </cfRule>
  </conditionalFormatting>
  <conditionalFormatting sqref="BF124:BH168 BF64:BH105 BF36:BH56 BF8:BH34 BF218:BH218 BF170:BH188 BF60:BH62 BF220:BH235">
    <cfRule type="cellIs" dxfId="305" priority="321" stopIfTrue="1" operator="equal">
      <formula>"修繕"</formula>
    </cfRule>
    <cfRule type="cellIs" dxfId="304" priority="322" stopIfTrue="1" operator="equal">
      <formula>"改修"</formula>
    </cfRule>
  </conditionalFormatting>
  <conditionalFormatting sqref="AO128:AX128">
    <cfRule type="cellIs" dxfId="303" priority="315" stopIfTrue="1" operator="equal">
      <formula>"B"</formula>
    </cfRule>
    <cfRule type="cellIs" dxfId="302" priority="316" stopIfTrue="1" operator="equal">
      <formula>"C"</formula>
    </cfRule>
    <cfRule type="cellIs" dxfId="301" priority="317" stopIfTrue="1" operator="equal">
      <formula>"D"</formula>
    </cfRule>
  </conditionalFormatting>
  <conditionalFormatting sqref="AM128">
    <cfRule type="cellIs" dxfId="300" priority="313" operator="notEqual">
      <formula>"60年未満"</formula>
    </cfRule>
    <cfRule type="cellIs" dxfId="299" priority="314" operator="equal">
      <formula>"60年未満"</formula>
    </cfRule>
  </conditionalFormatting>
  <conditionalFormatting sqref="AL128">
    <cfRule type="cellIs" dxfId="298" priority="312" operator="equal">
      <formula>"×"</formula>
    </cfRule>
  </conditionalFormatting>
  <conditionalFormatting sqref="CX128:CY128">
    <cfRule type="expression" dxfId="297" priority="318">
      <formula>$CF128=CX128</formula>
    </cfRule>
  </conditionalFormatting>
  <conditionalFormatting sqref="CR128">
    <cfRule type="expression" dxfId="296" priority="319">
      <formula>AND($CF128=$CP128,$CP128&lt;&gt;"")</formula>
    </cfRule>
  </conditionalFormatting>
  <conditionalFormatting sqref="CW128">
    <cfRule type="expression" dxfId="295" priority="320">
      <formula>AND($CF128=$CU128,$CU128&lt;&gt;"")</formula>
    </cfRule>
  </conditionalFormatting>
  <conditionalFormatting sqref="CQ8:CQ9 CQ124:CQ168 CQ36:CQ56 CQ11:CQ34 CQ170:CQ189 CQ203:CQ218 CQ60:CQ105 CQ220:CQ235">
    <cfRule type="expression" dxfId="294" priority="311">
      <formula>$BI8="中規模のみで残存維持"</formula>
    </cfRule>
  </conditionalFormatting>
  <conditionalFormatting sqref="AO190:AX201 AO203:AX216">
    <cfRule type="cellIs" dxfId="293" priority="302" stopIfTrue="1" operator="equal">
      <formula>"B"</formula>
    </cfRule>
    <cfRule type="cellIs" dxfId="292" priority="303" stopIfTrue="1" operator="equal">
      <formula>"C"</formula>
    </cfRule>
    <cfRule type="cellIs" dxfId="291" priority="304" stopIfTrue="1" operator="equal">
      <formula>"D"</formula>
    </cfRule>
  </conditionalFormatting>
  <conditionalFormatting sqref="AN190:AN201 AN203:AN217">
    <cfRule type="cellIs" dxfId="290" priority="301" operator="lessThanOrEqual">
      <formula>10</formula>
    </cfRule>
  </conditionalFormatting>
  <conditionalFormatting sqref="AM190:AM201 AM203:AM216">
    <cfRule type="cellIs" dxfId="289" priority="299" operator="notEqual">
      <formula>"60年未満"</formula>
    </cfRule>
    <cfRule type="cellIs" dxfId="288" priority="300" operator="equal">
      <formula>"60年未満"</formula>
    </cfRule>
  </conditionalFormatting>
  <conditionalFormatting sqref="AL190:AL201 AL203:AL216">
    <cfRule type="cellIs" dxfId="287" priority="298" operator="equal">
      <formula>"×"</formula>
    </cfRule>
  </conditionalFormatting>
  <conditionalFormatting sqref="CS190:CU201">
    <cfRule type="expression" dxfId="286" priority="305">
      <formula>$CF190=CS190</formula>
    </cfRule>
  </conditionalFormatting>
  <conditionalFormatting sqref="CL190:CL201">
    <cfRule type="expression" dxfId="285" priority="306">
      <formula>AND($CK190&lt;&gt;"",$CF190=$CK190)</formula>
    </cfRule>
  </conditionalFormatting>
  <conditionalFormatting sqref="CM190:CM201">
    <cfRule type="expression" dxfId="284" priority="307">
      <formula>AND($CF190=$CK190,$CK190&lt;&gt;"")</formula>
    </cfRule>
  </conditionalFormatting>
  <conditionalFormatting sqref="DN190:DO201">
    <cfRule type="expression" dxfId="283" priority="308">
      <formula>AND($CF190=$CP190,$CP190&lt;&gt;"")</formula>
    </cfRule>
  </conditionalFormatting>
  <conditionalFormatting sqref="DS190:DS201">
    <cfRule type="expression" dxfId="282" priority="309">
      <formula>AND($CU190&lt;&gt;"",$CF190=$CU190)</formula>
    </cfRule>
  </conditionalFormatting>
  <conditionalFormatting sqref="DT190:DT201">
    <cfRule type="expression" dxfId="281" priority="310">
      <formula>AND($CF190=$CU190,$CU190&lt;&gt;"")</formula>
    </cfRule>
  </conditionalFormatting>
  <conditionalFormatting sqref="BF190:BH201 BF203:BH216">
    <cfRule type="cellIs" dxfId="280" priority="296" stopIfTrue="1" operator="equal">
      <formula>"修繕"</formula>
    </cfRule>
    <cfRule type="cellIs" dxfId="279" priority="297" stopIfTrue="1" operator="equal">
      <formula>"改修"</formula>
    </cfRule>
  </conditionalFormatting>
  <conditionalFormatting sqref="AO217:AX217">
    <cfRule type="cellIs" dxfId="278" priority="293" stopIfTrue="1" operator="equal">
      <formula>"B"</formula>
    </cfRule>
    <cfRule type="cellIs" dxfId="277" priority="294" stopIfTrue="1" operator="equal">
      <formula>"C"</formula>
    </cfRule>
    <cfRule type="cellIs" dxfId="276" priority="295" stopIfTrue="1" operator="equal">
      <formula>"D"</formula>
    </cfRule>
  </conditionalFormatting>
  <conditionalFormatting sqref="AM217">
    <cfRule type="cellIs" dxfId="275" priority="291" operator="notEqual">
      <formula>"60年未満"</formula>
    </cfRule>
    <cfRule type="cellIs" dxfId="274" priority="292" operator="equal">
      <formula>"60年未満"</formula>
    </cfRule>
  </conditionalFormatting>
  <conditionalFormatting sqref="AL217">
    <cfRule type="cellIs" dxfId="273" priority="290" operator="equal">
      <formula>"×"</formula>
    </cfRule>
  </conditionalFormatting>
  <conditionalFormatting sqref="BF217:BH217">
    <cfRule type="cellIs" dxfId="272" priority="288" stopIfTrue="1" operator="equal">
      <formula>"修繕"</formula>
    </cfRule>
    <cfRule type="cellIs" dxfId="271" priority="289" stopIfTrue="1" operator="equal">
      <formula>"改修"</formula>
    </cfRule>
  </conditionalFormatting>
  <conditionalFormatting sqref="CQ190:CQ201">
    <cfRule type="expression" dxfId="270" priority="287">
      <formula>$BI190="中規模のみで残存維持"</formula>
    </cfRule>
  </conditionalFormatting>
  <conditionalFormatting sqref="AO189:AX189">
    <cfRule type="cellIs" dxfId="269" priority="284" stopIfTrue="1" operator="equal">
      <formula>"B"</formula>
    </cfRule>
    <cfRule type="cellIs" dxfId="268" priority="285" stopIfTrue="1" operator="equal">
      <formula>"C"</formula>
    </cfRule>
    <cfRule type="cellIs" dxfId="267" priority="286" stopIfTrue="1" operator="equal">
      <formula>"D"</formula>
    </cfRule>
  </conditionalFormatting>
  <conditionalFormatting sqref="AM189">
    <cfRule type="cellIs" dxfId="266" priority="282" operator="notEqual">
      <formula>"60年未満"</formula>
    </cfRule>
    <cfRule type="cellIs" dxfId="265" priority="283" operator="equal">
      <formula>"60年未満"</formula>
    </cfRule>
  </conditionalFormatting>
  <conditionalFormatting sqref="AL189">
    <cfRule type="cellIs" dxfId="264" priority="281" operator="equal">
      <formula>"×"</formula>
    </cfRule>
  </conditionalFormatting>
  <conditionalFormatting sqref="BF189:BH189">
    <cfRule type="cellIs" dxfId="263" priority="279" stopIfTrue="1" operator="equal">
      <formula>"修繕"</formula>
    </cfRule>
    <cfRule type="cellIs" dxfId="262" priority="280" stopIfTrue="1" operator="equal">
      <formula>"改修"</formula>
    </cfRule>
  </conditionalFormatting>
  <conditionalFormatting sqref="AO106:AX123">
    <cfRule type="cellIs" dxfId="261" priority="270" stopIfTrue="1" operator="equal">
      <formula>"B"</formula>
    </cfRule>
    <cfRule type="cellIs" dxfId="260" priority="271" stopIfTrue="1" operator="equal">
      <formula>"C"</formula>
    </cfRule>
    <cfRule type="cellIs" dxfId="259" priority="272" stopIfTrue="1" operator="equal">
      <formula>"D"</formula>
    </cfRule>
  </conditionalFormatting>
  <conditionalFormatting sqref="AN106:AN123">
    <cfRule type="cellIs" dxfId="258" priority="269" operator="lessThanOrEqual">
      <formula>10</formula>
    </cfRule>
  </conditionalFormatting>
  <conditionalFormatting sqref="AM106:AM123">
    <cfRule type="cellIs" dxfId="257" priority="267" operator="notEqual">
      <formula>"60年未満"</formula>
    </cfRule>
    <cfRule type="cellIs" dxfId="256" priority="268" operator="equal">
      <formula>"60年未満"</formula>
    </cfRule>
  </conditionalFormatting>
  <conditionalFormatting sqref="AL106:AL123">
    <cfRule type="cellIs" dxfId="255" priority="266" operator="equal">
      <formula>"×"</formula>
    </cfRule>
  </conditionalFormatting>
  <conditionalFormatting sqref="CX106:CY123">
    <cfRule type="expression" dxfId="254" priority="273">
      <formula>$CF106=CX106</formula>
    </cfRule>
  </conditionalFormatting>
  <conditionalFormatting sqref="CL106:CL123">
    <cfRule type="expression" dxfId="253" priority="274">
      <formula>AND($CK106&lt;&gt;"",$CF106=$CK106)</formula>
    </cfRule>
  </conditionalFormatting>
  <conditionalFormatting sqref="CM106:CM123">
    <cfRule type="expression" dxfId="252" priority="275">
      <formula>AND($CF106=$CK106,$CK106&lt;&gt;"")</formula>
    </cfRule>
  </conditionalFormatting>
  <conditionalFormatting sqref="CQ106:CR123">
    <cfRule type="expression" dxfId="251" priority="276">
      <formula>AND($CF106=$CP106,$CP106&lt;&gt;"")</formula>
    </cfRule>
  </conditionalFormatting>
  <conditionalFormatting sqref="DS106:DS123">
    <cfRule type="expression" dxfId="250" priority="277">
      <formula>AND($CU106&lt;&gt;"",$CF106=$CU106)</formula>
    </cfRule>
  </conditionalFormatting>
  <conditionalFormatting sqref="CW106:CW123">
    <cfRule type="expression" dxfId="249" priority="278">
      <formula>AND($CF106=$CU106,$CU106&lt;&gt;"")</formula>
    </cfRule>
  </conditionalFormatting>
  <conditionalFormatting sqref="BF106:BH123">
    <cfRule type="cellIs" dxfId="248" priority="264" stopIfTrue="1" operator="equal">
      <formula>"修繕"</formula>
    </cfRule>
    <cfRule type="cellIs" dxfId="247" priority="265" stopIfTrue="1" operator="equal">
      <formula>"改修"</formula>
    </cfRule>
  </conditionalFormatting>
  <conditionalFormatting sqref="CQ106:CQ123">
    <cfRule type="expression" dxfId="246" priority="263">
      <formula>$BI106="中規模のみで残存維持"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5" priority="262" stopIfTrue="1" operator="equal">
      <formula>"建替え"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4" priority="261" stopIfTrue="1" operator="equal">
      <formula>"大改"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3" priority="259" stopIfTrue="1" operator="equal">
      <formula>"中修"</formula>
    </cfRule>
    <cfRule type="cellIs" dxfId="242" priority="260" stopIfTrue="1" operator="equal">
      <formula>"中改"</formula>
    </cfRule>
  </conditionalFormatting>
  <conditionalFormatting sqref="CX10:CY10">
    <cfRule type="expression" dxfId="241" priority="253">
      <formula>$CF10=CX10</formula>
    </cfRule>
  </conditionalFormatting>
  <conditionalFormatting sqref="DI10">
    <cfRule type="expression" dxfId="240" priority="254">
      <formula>AND($CK10&lt;&gt;"",$CF10=$CK10)</formula>
    </cfRule>
  </conditionalFormatting>
  <conditionalFormatting sqref="DJ10">
    <cfRule type="expression" dxfId="239" priority="255">
      <formula>AND($CF10=$CK10,$CK10&lt;&gt;"")</formula>
    </cfRule>
  </conditionalFormatting>
  <conditionalFormatting sqref="CQ10:CR10">
    <cfRule type="expression" dxfId="238" priority="256">
      <formula>AND($CF10=$CP10,$CP10&lt;&gt;"")</formula>
    </cfRule>
  </conditionalFormatting>
  <conditionalFormatting sqref="CV10">
    <cfRule type="expression" dxfId="237" priority="257">
      <formula>AND($CU10&lt;&gt;"",$CF10=$CU10)</formula>
    </cfRule>
  </conditionalFormatting>
  <conditionalFormatting sqref="CW10">
    <cfRule type="expression" dxfId="236" priority="258">
      <formula>AND($CF10=$CU10,$CU10&lt;&gt;"")</formula>
    </cfRule>
  </conditionalFormatting>
  <conditionalFormatting sqref="CQ10">
    <cfRule type="expression" dxfId="235" priority="252">
      <formula>$BI10="中規模のみで残存維持"</formula>
    </cfRule>
  </conditionalFormatting>
  <conditionalFormatting sqref="AO63:AX63">
    <cfRule type="cellIs" dxfId="234" priority="249" stopIfTrue="1" operator="equal">
      <formula>"B"</formula>
    </cfRule>
    <cfRule type="cellIs" dxfId="233" priority="250" stopIfTrue="1" operator="equal">
      <formula>"C"</formula>
    </cfRule>
    <cfRule type="cellIs" dxfId="232" priority="251" stopIfTrue="1" operator="equal">
      <formula>"D"</formula>
    </cfRule>
  </conditionalFormatting>
  <conditionalFormatting sqref="AN63">
    <cfRule type="cellIs" dxfId="231" priority="248" operator="lessThanOrEqual">
      <formula>10</formula>
    </cfRule>
  </conditionalFormatting>
  <conditionalFormatting sqref="AM63">
    <cfRule type="cellIs" dxfId="230" priority="246" operator="notEqual">
      <formula>"60年未満"</formula>
    </cfRule>
    <cfRule type="cellIs" dxfId="229" priority="247" operator="equal">
      <formula>"60年未満"</formula>
    </cfRule>
  </conditionalFormatting>
  <conditionalFormatting sqref="AL63">
    <cfRule type="cellIs" dxfId="228" priority="245" operator="equal">
      <formula>"×"</formula>
    </cfRule>
  </conditionalFormatting>
  <conditionalFormatting sqref="BF63:BH63">
    <cfRule type="cellIs" dxfId="227" priority="243" stopIfTrue="1" operator="equal">
      <formula>"修繕"</formula>
    </cfRule>
    <cfRule type="cellIs" dxfId="226" priority="244" stopIfTrue="1" operator="equal">
      <formula>"改修"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5" priority="242" stopIfTrue="1" operator="equal">
      <formula>"建替え"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4" priority="241" stopIfTrue="1" operator="equal">
      <formula>"大改"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3" priority="239" stopIfTrue="1" operator="equal">
      <formula>"中修"</formula>
    </cfRule>
    <cfRule type="cellIs" dxfId="222" priority="240" stopIfTrue="1" operator="equal">
      <formula>"中改"</formula>
    </cfRule>
  </conditionalFormatting>
  <conditionalFormatting sqref="EZ227:FA227">
    <cfRule type="cellIs" dxfId="221" priority="238" stopIfTrue="1" operator="equal">
      <formula>"建替え"</formula>
    </cfRule>
  </conditionalFormatting>
  <conditionalFormatting sqref="EZ227:FA227">
    <cfRule type="cellIs" dxfId="220" priority="237" stopIfTrue="1" operator="equal">
      <formula>"大改"</formula>
    </cfRule>
  </conditionalFormatting>
  <conditionalFormatting sqref="EZ227:FA227">
    <cfRule type="cellIs" dxfId="219" priority="235" stopIfTrue="1" operator="equal">
      <formula>"中修"</formula>
    </cfRule>
    <cfRule type="cellIs" dxfId="218" priority="236" stopIfTrue="1" operator="equal">
      <formula>"中改"</formula>
    </cfRule>
  </conditionalFormatting>
  <conditionalFormatting sqref="FB226">
    <cfRule type="cellIs" dxfId="217" priority="234" stopIfTrue="1" operator="equal">
      <formula>"建替え"</formula>
    </cfRule>
  </conditionalFormatting>
  <conditionalFormatting sqref="FB226">
    <cfRule type="cellIs" dxfId="216" priority="233" stopIfTrue="1" operator="equal">
      <formula>"大改"</formula>
    </cfRule>
  </conditionalFormatting>
  <conditionalFormatting sqref="FB226">
    <cfRule type="cellIs" dxfId="215" priority="231" stopIfTrue="1" operator="equal">
      <formula>"中修"</formula>
    </cfRule>
    <cfRule type="cellIs" dxfId="214" priority="232" stopIfTrue="1" operator="equal">
      <formula>"中改"</formula>
    </cfRule>
  </conditionalFormatting>
  <conditionalFormatting sqref="FC226">
    <cfRule type="cellIs" dxfId="213" priority="230" stopIfTrue="1" operator="equal">
      <formula>"建替え"</formula>
    </cfRule>
  </conditionalFormatting>
  <conditionalFormatting sqref="FC226">
    <cfRule type="cellIs" dxfId="212" priority="229" stopIfTrue="1" operator="equal">
      <formula>"大改"</formula>
    </cfRule>
  </conditionalFormatting>
  <conditionalFormatting sqref="FC226">
    <cfRule type="cellIs" dxfId="211" priority="227" stopIfTrue="1" operator="equal">
      <formula>"中修"</formula>
    </cfRule>
    <cfRule type="cellIs" dxfId="210" priority="228" stopIfTrue="1" operator="equal">
      <formula>"中改"</formula>
    </cfRule>
  </conditionalFormatting>
  <conditionalFormatting sqref="FD226">
    <cfRule type="cellIs" dxfId="209" priority="226" stopIfTrue="1" operator="equal">
      <formula>"建替え"</formula>
    </cfRule>
  </conditionalFormatting>
  <conditionalFormatting sqref="FD226">
    <cfRule type="cellIs" dxfId="208" priority="225" stopIfTrue="1" operator="equal">
      <formula>"大改"</formula>
    </cfRule>
  </conditionalFormatting>
  <conditionalFormatting sqref="FD226">
    <cfRule type="cellIs" dxfId="207" priority="223" stopIfTrue="1" operator="equal">
      <formula>"中修"</formula>
    </cfRule>
    <cfRule type="cellIs" dxfId="206" priority="224" stopIfTrue="1" operator="equal">
      <formula>"中改"</formula>
    </cfRule>
  </conditionalFormatting>
  <conditionalFormatting sqref="DW212:DW217">
    <cfRule type="cellIs" dxfId="205" priority="222" stopIfTrue="1" operator="equal">
      <formula>"建替え"</formula>
    </cfRule>
  </conditionalFormatting>
  <conditionalFormatting sqref="DW212:DW217">
    <cfRule type="cellIs" dxfId="204" priority="221" stopIfTrue="1" operator="equal">
      <formula>"大改"</formula>
    </cfRule>
  </conditionalFormatting>
  <conditionalFormatting sqref="DW212:DW217">
    <cfRule type="cellIs" dxfId="203" priority="219" stopIfTrue="1" operator="equal">
      <formula>"中修"</formula>
    </cfRule>
    <cfRule type="cellIs" dxfId="202" priority="220" stopIfTrue="1" operator="equal">
      <formula>"中改"</formula>
    </cfRule>
  </conditionalFormatting>
  <conditionalFormatting sqref="DW218">
    <cfRule type="cellIs" dxfId="201" priority="218" stopIfTrue="1" operator="equal">
      <formula>"建替え"</formula>
    </cfRule>
  </conditionalFormatting>
  <conditionalFormatting sqref="DW218">
    <cfRule type="cellIs" dxfId="200" priority="217" stopIfTrue="1" operator="equal">
      <formula>"大改"</formula>
    </cfRule>
  </conditionalFormatting>
  <conditionalFormatting sqref="DW218">
    <cfRule type="cellIs" dxfId="199" priority="215" stopIfTrue="1" operator="equal">
      <formula>"中修"</formula>
    </cfRule>
    <cfRule type="cellIs" dxfId="198" priority="216" stopIfTrue="1" operator="equal">
      <formula>"中改"</formula>
    </cfRule>
  </conditionalFormatting>
  <conditionalFormatting sqref="EE226:EH226">
    <cfRule type="cellIs" dxfId="197" priority="214" stopIfTrue="1" operator="equal">
      <formula>"建替え"</formula>
    </cfRule>
  </conditionalFormatting>
  <conditionalFormatting sqref="EE226:EH226">
    <cfRule type="cellIs" dxfId="196" priority="213" stopIfTrue="1" operator="equal">
      <formula>"大改"</formula>
    </cfRule>
  </conditionalFormatting>
  <conditionalFormatting sqref="EE226:EH226">
    <cfRule type="cellIs" dxfId="195" priority="211" stopIfTrue="1" operator="equal">
      <formula>"中修"</formula>
    </cfRule>
    <cfRule type="cellIs" dxfId="194" priority="212" stopIfTrue="1" operator="equal">
      <formula>"中改"</formula>
    </cfRule>
  </conditionalFormatting>
  <conditionalFormatting sqref="EE227">
    <cfRule type="cellIs" dxfId="193" priority="210" stopIfTrue="1" operator="equal">
      <formula>"建替え"</formula>
    </cfRule>
  </conditionalFormatting>
  <conditionalFormatting sqref="EE227">
    <cfRule type="cellIs" dxfId="192" priority="209" stopIfTrue="1" operator="equal">
      <formula>"大改"</formula>
    </cfRule>
  </conditionalFormatting>
  <conditionalFormatting sqref="EE227">
    <cfRule type="cellIs" dxfId="191" priority="207" stopIfTrue="1" operator="equal">
      <formula>"中修"</formula>
    </cfRule>
    <cfRule type="cellIs" dxfId="190" priority="208" stopIfTrue="1" operator="equal">
      <formula>"中改"</formula>
    </cfRule>
  </conditionalFormatting>
  <conditionalFormatting sqref="EF227">
    <cfRule type="cellIs" dxfId="189" priority="206" stopIfTrue="1" operator="equal">
      <formula>"建替え"</formula>
    </cfRule>
  </conditionalFormatting>
  <conditionalFormatting sqref="EF227">
    <cfRule type="cellIs" dxfId="188" priority="205" stopIfTrue="1" operator="equal">
      <formula>"大改"</formula>
    </cfRule>
  </conditionalFormatting>
  <conditionalFormatting sqref="EF227">
    <cfRule type="cellIs" dxfId="187" priority="203" stopIfTrue="1" operator="equal">
      <formula>"中修"</formula>
    </cfRule>
    <cfRule type="cellIs" dxfId="186" priority="204" stopIfTrue="1" operator="equal">
      <formula>"中改"</formula>
    </cfRule>
  </conditionalFormatting>
  <conditionalFormatting sqref="DT1">
    <cfRule type="cellIs" dxfId="185" priority="202" stopIfTrue="1" operator="equal">
      <formula>"建替え"</formula>
    </cfRule>
  </conditionalFormatting>
  <conditionalFormatting sqref="DT1">
    <cfRule type="cellIs" dxfId="184" priority="201" stopIfTrue="1" operator="equal">
      <formula>"大改"</formula>
    </cfRule>
  </conditionalFormatting>
  <conditionalFormatting sqref="DT1">
    <cfRule type="cellIs" dxfId="183" priority="199" stopIfTrue="1" operator="equal">
      <formula>"中修"</formula>
    </cfRule>
    <cfRule type="cellIs" dxfId="182" priority="200" stopIfTrue="1" operator="equal">
      <formula>"中改"</formula>
    </cfRule>
  </conditionalFormatting>
  <conditionalFormatting sqref="DX1">
    <cfRule type="cellIs" dxfId="181" priority="198" stopIfTrue="1" operator="equal">
      <formula>"建替え"</formula>
    </cfRule>
  </conditionalFormatting>
  <conditionalFormatting sqref="DX1">
    <cfRule type="cellIs" dxfId="180" priority="197" stopIfTrue="1" operator="equal">
      <formula>"大改"</formula>
    </cfRule>
  </conditionalFormatting>
  <conditionalFormatting sqref="DX1">
    <cfRule type="cellIs" dxfId="179" priority="195" stopIfTrue="1" operator="equal">
      <formula>"中修"</formula>
    </cfRule>
    <cfRule type="cellIs" dxfId="178" priority="196" stopIfTrue="1" operator="equal">
      <formula>"中改"</formula>
    </cfRule>
  </conditionalFormatting>
  <conditionalFormatting sqref="EM1">
    <cfRule type="cellIs" dxfId="177" priority="186" stopIfTrue="1" operator="equal">
      <formula>"建替え"</formula>
    </cfRule>
  </conditionalFormatting>
  <conditionalFormatting sqref="EM1">
    <cfRule type="cellIs" dxfId="176" priority="185" stopIfTrue="1" operator="equal">
      <formula>"大改"</formula>
    </cfRule>
  </conditionalFormatting>
  <conditionalFormatting sqref="EM1">
    <cfRule type="cellIs" dxfId="175" priority="183" stopIfTrue="1" operator="equal">
      <formula>"中修"</formula>
    </cfRule>
    <cfRule type="cellIs" dxfId="174" priority="184" stopIfTrue="1" operator="equal">
      <formula>"中改"</formula>
    </cfRule>
  </conditionalFormatting>
  <conditionalFormatting sqref="EC1">
    <cfRule type="cellIs" dxfId="173" priority="194" stopIfTrue="1" operator="equal">
      <formula>"建替え"</formula>
    </cfRule>
  </conditionalFormatting>
  <conditionalFormatting sqref="EC1">
    <cfRule type="cellIs" dxfId="172" priority="193" stopIfTrue="1" operator="equal">
      <formula>"大改"</formula>
    </cfRule>
  </conditionalFormatting>
  <conditionalFormatting sqref="EC1">
    <cfRule type="cellIs" dxfId="171" priority="191" stopIfTrue="1" operator="equal">
      <formula>"中修"</formula>
    </cfRule>
    <cfRule type="cellIs" dxfId="170" priority="192" stopIfTrue="1" operator="equal">
      <formula>"中改"</formula>
    </cfRule>
  </conditionalFormatting>
  <conditionalFormatting sqref="EH1">
    <cfRule type="cellIs" dxfId="169" priority="190" stopIfTrue="1" operator="equal">
      <formula>"建替え"</formula>
    </cfRule>
  </conditionalFormatting>
  <conditionalFormatting sqref="EH1">
    <cfRule type="cellIs" dxfId="168" priority="189" stopIfTrue="1" operator="equal">
      <formula>"大改"</formula>
    </cfRule>
  </conditionalFormatting>
  <conditionalFormatting sqref="EH1">
    <cfRule type="cellIs" dxfId="167" priority="187" stopIfTrue="1" operator="equal">
      <formula>"中修"</formula>
    </cfRule>
    <cfRule type="cellIs" dxfId="166" priority="188" stopIfTrue="1" operator="equal">
      <formula>"中改"</formula>
    </cfRule>
  </conditionalFormatting>
  <conditionalFormatting sqref="ER1">
    <cfRule type="cellIs" dxfId="165" priority="182" stopIfTrue="1" operator="equal">
      <formula>"建替え"</formula>
    </cfRule>
  </conditionalFormatting>
  <conditionalFormatting sqref="ER1">
    <cfRule type="cellIs" dxfId="164" priority="181" stopIfTrue="1" operator="equal">
      <formula>"大改"</formula>
    </cfRule>
  </conditionalFormatting>
  <conditionalFormatting sqref="ER1">
    <cfRule type="cellIs" dxfId="163" priority="179" stopIfTrue="1" operator="equal">
      <formula>"中修"</formula>
    </cfRule>
    <cfRule type="cellIs" dxfId="162" priority="180" stopIfTrue="1" operator="equal">
      <formula>"中改"</formula>
    </cfRule>
  </conditionalFormatting>
  <conditionalFormatting sqref="AO35:AX35">
    <cfRule type="cellIs" dxfId="161" priority="154" stopIfTrue="1" operator="equal">
      <formula>"B"</formula>
    </cfRule>
    <cfRule type="cellIs" dxfId="160" priority="155" stopIfTrue="1" operator="equal">
      <formula>"C"</formula>
    </cfRule>
    <cfRule type="cellIs" dxfId="159" priority="156" stopIfTrue="1" operator="equal">
      <formula>"D"</formula>
    </cfRule>
  </conditionalFormatting>
  <conditionalFormatting sqref="AN35">
    <cfRule type="cellIs" dxfId="158" priority="153" operator="lessThanOrEqual">
      <formula>10</formula>
    </cfRule>
  </conditionalFormatting>
  <conditionalFormatting sqref="AM35">
    <cfRule type="cellIs" dxfId="157" priority="151" operator="notEqual">
      <formula>"60年未満"</formula>
    </cfRule>
    <cfRule type="cellIs" dxfId="156" priority="152" operator="equal">
      <formula>"60年未満"</formula>
    </cfRule>
  </conditionalFormatting>
  <conditionalFormatting sqref="AL35">
    <cfRule type="cellIs" dxfId="155" priority="150" operator="equal">
      <formula>"×"</formula>
    </cfRule>
  </conditionalFormatting>
  <conditionalFormatting sqref="CS35:CU35">
    <cfRule type="expression" dxfId="154" priority="157">
      <formula>$CF35=CS35</formula>
    </cfRule>
  </conditionalFormatting>
  <conditionalFormatting sqref="CL35">
    <cfRule type="expression" dxfId="153" priority="158">
      <formula>AND($CK35&lt;&gt;"",$CF35=$CK35)</formula>
    </cfRule>
  </conditionalFormatting>
  <conditionalFormatting sqref="CM35">
    <cfRule type="expression" dxfId="152" priority="159">
      <formula>AND($CF35=$CK35,$CK35&lt;&gt;"")</formula>
    </cfRule>
  </conditionalFormatting>
  <conditionalFormatting sqref="DN35:DO35">
    <cfRule type="expression" dxfId="151" priority="160">
      <formula>AND($CF35=$CP35,$CP35&lt;&gt;"")</formula>
    </cfRule>
  </conditionalFormatting>
  <conditionalFormatting sqref="DS35">
    <cfRule type="expression" dxfId="150" priority="161">
      <formula>AND($CU35&lt;&gt;"",$CF35=$CU35)</formula>
    </cfRule>
  </conditionalFormatting>
  <conditionalFormatting sqref="DT35">
    <cfRule type="expression" dxfId="149" priority="162">
      <formula>AND($CF35=$CU35,$CU35&lt;&gt;"")</formula>
    </cfRule>
  </conditionalFormatting>
  <conditionalFormatting sqref="BF35:BH35">
    <cfRule type="cellIs" dxfId="148" priority="148" stopIfTrue="1" operator="equal">
      <formula>"修繕"</formula>
    </cfRule>
    <cfRule type="cellIs" dxfId="147" priority="149" stopIfTrue="1" operator="equal">
      <formula>"改修"</formula>
    </cfRule>
  </conditionalFormatting>
  <conditionalFormatting sqref="CQ35">
    <cfRule type="expression" dxfId="146" priority="147">
      <formula>$BI35="中規模のみで残存維持"</formula>
    </cfRule>
  </conditionalFormatting>
  <conditionalFormatting sqref="DW35">
    <cfRule type="cellIs" dxfId="145" priority="146" stopIfTrue="1" operator="equal">
      <formula>"建替え"</formula>
    </cfRule>
  </conditionalFormatting>
  <conditionalFormatting sqref="DW35">
    <cfRule type="cellIs" dxfId="144" priority="145" stopIfTrue="1" operator="equal">
      <formula>"大改"</formula>
    </cfRule>
  </conditionalFormatting>
  <conditionalFormatting sqref="DW35">
    <cfRule type="cellIs" dxfId="143" priority="143" stopIfTrue="1" operator="equal">
      <formula>"中修"</formula>
    </cfRule>
    <cfRule type="cellIs" dxfId="142" priority="144" stopIfTrue="1" operator="equal">
      <formula>"中改"</formula>
    </cfRule>
  </conditionalFormatting>
  <conditionalFormatting sqref="BO8:BO29 BO170:BO201 BO203:BO218 BO220:BO225 BO53:BO55 BP13:BT14 BP27:BV27 BO31 BO36:BV36 BO34 BO39:BO50 BO66:BO168 BO60:BV64">
    <cfRule type="cellIs" dxfId="141" priority="140" operator="equal">
      <formula>"D"</formula>
    </cfRule>
    <cfRule type="cellIs" dxfId="140" priority="141" operator="equal">
      <formula>"C"</formula>
    </cfRule>
    <cfRule type="cellIs" dxfId="139" priority="142" operator="equal">
      <formula>"B"</formula>
    </cfRule>
  </conditionalFormatting>
  <conditionalFormatting sqref="BP170:BV201 BP203:BV218 BP220:BV225 BP53:BV55 BV51:BV52 BP8:BV12 BP15:BV26 BU13:BV14 BP28:BV29 BP31:BV31 BP34:BV34 BP39:BV50 BP66:BV168">
    <cfRule type="cellIs" dxfId="138" priority="137" operator="equal">
      <formula>"D"</formula>
    </cfRule>
    <cfRule type="cellIs" dxfId="137" priority="138" operator="equal">
      <formula>"C"</formula>
    </cfRule>
    <cfRule type="cellIs" dxfId="136" priority="139" operator="equal">
      <formula>"B"</formula>
    </cfRule>
  </conditionalFormatting>
  <conditionalFormatting sqref="AO169:AX169">
    <cfRule type="cellIs" dxfId="135" priority="128" stopIfTrue="1" operator="equal">
      <formula>"B"</formula>
    </cfRule>
    <cfRule type="cellIs" dxfId="134" priority="129" stopIfTrue="1" operator="equal">
      <formula>"C"</formula>
    </cfRule>
    <cfRule type="cellIs" dxfId="133" priority="130" stopIfTrue="1" operator="equal">
      <formula>"D"</formula>
    </cfRule>
  </conditionalFormatting>
  <conditionalFormatting sqref="AN169">
    <cfRule type="cellIs" dxfId="132" priority="127" operator="lessThanOrEqual">
      <formula>10</formula>
    </cfRule>
  </conditionalFormatting>
  <conditionalFormatting sqref="AM169">
    <cfRule type="cellIs" dxfId="131" priority="125" operator="notEqual">
      <formula>"60年未満"</formula>
    </cfRule>
    <cfRule type="cellIs" dxfId="130" priority="126" operator="equal">
      <formula>"60年未満"</formula>
    </cfRule>
  </conditionalFormatting>
  <conditionalFormatting sqref="AL169">
    <cfRule type="cellIs" dxfId="129" priority="124" operator="equal">
      <formula>"×"</formula>
    </cfRule>
  </conditionalFormatting>
  <conditionalFormatting sqref="CS169:CU169">
    <cfRule type="expression" dxfId="128" priority="131">
      <formula>$CF169=CS169</formula>
    </cfRule>
  </conditionalFormatting>
  <conditionalFormatting sqref="CL169">
    <cfRule type="expression" dxfId="127" priority="132">
      <formula>AND($CK169&lt;&gt;"",$CF169=$CK169)</formula>
    </cfRule>
  </conditionalFormatting>
  <conditionalFormatting sqref="CM169">
    <cfRule type="expression" dxfId="126" priority="133">
      <formula>AND($CF169=$CK169,$CK169&lt;&gt;"")</formula>
    </cfRule>
  </conditionalFormatting>
  <conditionalFormatting sqref="DN169:DO169">
    <cfRule type="expression" dxfId="125" priority="134">
      <formula>AND($CF169=$CP169,$CP169&lt;&gt;"")</formula>
    </cfRule>
  </conditionalFormatting>
  <conditionalFormatting sqref="DS169">
    <cfRule type="expression" dxfId="124" priority="135">
      <formula>AND($CU169&lt;&gt;"",$CF169=$CU169)</formula>
    </cfRule>
  </conditionalFormatting>
  <conditionalFormatting sqref="DT169">
    <cfRule type="expression" dxfId="123" priority="136">
      <formula>AND($CF169=$CU169,$CU169&lt;&gt;"")</formula>
    </cfRule>
  </conditionalFormatting>
  <conditionalFormatting sqref="BF169:BH169">
    <cfRule type="cellIs" dxfId="122" priority="122" stopIfTrue="1" operator="equal">
      <formula>"修繕"</formula>
    </cfRule>
    <cfRule type="cellIs" dxfId="121" priority="123" stopIfTrue="1" operator="equal">
      <formula>"改修"</formula>
    </cfRule>
  </conditionalFormatting>
  <conditionalFormatting sqref="CQ169">
    <cfRule type="expression" dxfId="120" priority="121">
      <formula>$BI169="中規模のみで残存維持"</formula>
    </cfRule>
  </conditionalFormatting>
  <conditionalFormatting sqref="BO169">
    <cfRule type="cellIs" dxfId="119" priority="118" operator="equal">
      <formula>"D"</formula>
    </cfRule>
    <cfRule type="cellIs" dxfId="118" priority="119" operator="equal">
      <formula>"C"</formula>
    </cfRule>
    <cfRule type="cellIs" dxfId="117" priority="120" operator="equal">
      <formula>"B"</formula>
    </cfRule>
  </conditionalFormatting>
  <conditionalFormatting sqref="BP169:BV169">
    <cfRule type="cellIs" dxfId="116" priority="115" operator="equal">
      <formula>"D"</formula>
    </cfRule>
    <cfRule type="cellIs" dxfId="115" priority="116" operator="equal">
      <formula>"C"</formula>
    </cfRule>
    <cfRule type="cellIs" dxfId="114" priority="117" operator="equal">
      <formula>"B"</formula>
    </cfRule>
  </conditionalFormatting>
  <conditionalFormatting sqref="AO202:AX202">
    <cfRule type="cellIs" dxfId="113" priority="106" stopIfTrue="1" operator="equal">
      <formula>"B"</formula>
    </cfRule>
    <cfRule type="cellIs" dxfId="112" priority="107" stopIfTrue="1" operator="equal">
      <formula>"C"</formula>
    </cfRule>
    <cfRule type="cellIs" dxfId="111" priority="108" stopIfTrue="1" operator="equal">
      <formula>"D"</formula>
    </cfRule>
  </conditionalFormatting>
  <conditionalFormatting sqref="AN202">
    <cfRule type="cellIs" dxfId="110" priority="105" operator="lessThanOrEqual">
      <formula>10</formula>
    </cfRule>
  </conditionalFormatting>
  <conditionalFormatting sqref="AM202">
    <cfRule type="cellIs" dxfId="109" priority="103" operator="notEqual">
      <formula>"60年未満"</formula>
    </cfRule>
    <cfRule type="cellIs" dxfId="108" priority="104" operator="equal">
      <formula>"60年未満"</formula>
    </cfRule>
  </conditionalFormatting>
  <conditionalFormatting sqref="AL202">
    <cfRule type="cellIs" dxfId="107" priority="102" operator="equal">
      <formula>"×"</formula>
    </cfRule>
  </conditionalFormatting>
  <conditionalFormatting sqref="CS202:CU202">
    <cfRule type="expression" dxfId="106" priority="109">
      <formula>$CF202=CS202</formula>
    </cfRule>
  </conditionalFormatting>
  <conditionalFormatting sqref="CL202">
    <cfRule type="expression" dxfId="105" priority="110">
      <formula>AND($CK202&lt;&gt;"",$CF202=$CK202)</formula>
    </cfRule>
  </conditionalFormatting>
  <conditionalFormatting sqref="CM202">
    <cfRule type="expression" dxfId="104" priority="111">
      <formula>AND($CF202=$CK202,$CK202&lt;&gt;"")</formula>
    </cfRule>
  </conditionalFormatting>
  <conditionalFormatting sqref="DN202:DO202">
    <cfRule type="expression" dxfId="103" priority="112">
      <formula>AND($CF202=$CP202,$CP202&lt;&gt;"")</formula>
    </cfRule>
  </conditionalFormatting>
  <conditionalFormatting sqref="DS202">
    <cfRule type="expression" dxfId="102" priority="113">
      <formula>AND($CU202&lt;&gt;"",$CF202=$CU202)</formula>
    </cfRule>
  </conditionalFormatting>
  <conditionalFormatting sqref="DT202">
    <cfRule type="expression" dxfId="101" priority="114">
      <formula>AND($CF202=$CU202,$CU202&lt;&gt;"")</formula>
    </cfRule>
  </conditionalFormatting>
  <conditionalFormatting sqref="BF202:BH202">
    <cfRule type="cellIs" dxfId="100" priority="100" stopIfTrue="1" operator="equal">
      <formula>"修繕"</formula>
    </cfRule>
    <cfRule type="cellIs" dxfId="99" priority="101" stopIfTrue="1" operator="equal">
      <formula>"改修"</formula>
    </cfRule>
  </conditionalFormatting>
  <conditionalFormatting sqref="CQ202">
    <cfRule type="expression" dxfId="98" priority="99">
      <formula>$BI202="中規模のみで残存維持"</formula>
    </cfRule>
  </conditionalFormatting>
  <conditionalFormatting sqref="BO202">
    <cfRule type="cellIs" dxfId="97" priority="96" operator="equal">
      <formula>"D"</formula>
    </cfRule>
    <cfRule type="cellIs" dxfId="96" priority="97" operator="equal">
      <formula>"C"</formula>
    </cfRule>
    <cfRule type="cellIs" dxfId="95" priority="98" operator="equal">
      <formula>"B"</formula>
    </cfRule>
  </conditionalFormatting>
  <conditionalFormatting sqref="BP202:BV202">
    <cfRule type="cellIs" dxfId="94" priority="93" operator="equal">
      <formula>"D"</formula>
    </cfRule>
    <cfRule type="cellIs" dxfId="93" priority="94" operator="equal">
      <formula>"C"</formula>
    </cfRule>
    <cfRule type="cellIs" dxfId="92" priority="95" operator="equal">
      <formula>"B"</formula>
    </cfRule>
  </conditionalFormatting>
  <conditionalFormatting sqref="AO219:AX219">
    <cfRule type="cellIs" dxfId="91" priority="84" stopIfTrue="1" operator="equal">
      <formula>"B"</formula>
    </cfRule>
    <cfRule type="cellIs" dxfId="90" priority="85" stopIfTrue="1" operator="equal">
      <formula>"C"</formula>
    </cfRule>
    <cfRule type="cellIs" dxfId="89" priority="86" stopIfTrue="1" operator="equal">
      <formula>"D"</formula>
    </cfRule>
  </conditionalFormatting>
  <conditionalFormatting sqref="AN219">
    <cfRule type="cellIs" dxfId="88" priority="83" operator="lessThanOrEqual">
      <formula>10</formula>
    </cfRule>
  </conditionalFormatting>
  <conditionalFormatting sqref="AM219">
    <cfRule type="cellIs" dxfId="87" priority="81" operator="notEqual">
      <formula>"60年未満"</formula>
    </cfRule>
    <cfRule type="cellIs" dxfId="86" priority="82" operator="equal">
      <formula>"60年未満"</formula>
    </cfRule>
  </conditionalFormatting>
  <conditionalFormatting sqref="AL219">
    <cfRule type="cellIs" dxfId="85" priority="80" operator="equal">
      <formula>"×"</formula>
    </cfRule>
  </conditionalFormatting>
  <conditionalFormatting sqref="CS219:CU219">
    <cfRule type="expression" dxfId="84" priority="87">
      <formula>$CF219=CS219</formula>
    </cfRule>
  </conditionalFormatting>
  <conditionalFormatting sqref="CL219">
    <cfRule type="expression" dxfId="83" priority="88">
      <formula>AND($CK219&lt;&gt;"",$CF219=$CK219)</formula>
    </cfRule>
  </conditionalFormatting>
  <conditionalFormatting sqref="CM219">
    <cfRule type="expression" dxfId="82" priority="89">
      <formula>AND($CF219=$CK219,$CK219&lt;&gt;"")</formula>
    </cfRule>
  </conditionalFormatting>
  <conditionalFormatting sqref="DN219:DO219">
    <cfRule type="expression" dxfId="81" priority="90">
      <formula>AND($CF219=$CP219,$CP219&lt;&gt;"")</formula>
    </cfRule>
  </conditionalFormatting>
  <conditionalFormatting sqref="DS219">
    <cfRule type="expression" dxfId="80" priority="91">
      <formula>AND($CU219&lt;&gt;"",$CF219=$CU219)</formula>
    </cfRule>
  </conditionalFormatting>
  <conditionalFormatting sqref="DT219">
    <cfRule type="expression" dxfId="79" priority="92">
      <formula>AND($CF219=$CU219,$CU219&lt;&gt;"")</formula>
    </cfRule>
  </conditionalFormatting>
  <conditionalFormatting sqref="BF219:BH219">
    <cfRule type="cellIs" dxfId="78" priority="78" stopIfTrue="1" operator="equal">
      <formula>"修繕"</formula>
    </cfRule>
    <cfRule type="cellIs" dxfId="77" priority="79" stopIfTrue="1" operator="equal">
      <formula>"改修"</formula>
    </cfRule>
  </conditionalFormatting>
  <conditionalFormatting sqref="CQ219">
    <cfRule type="expression" dxfId="76" priority="77">
      <formula>$BI219="中規模のみで残存維持"</formula>
    </cfRule>
  </conditionalFormatting>
  <conditionalFormatting sqref="BO219">
    <cfRule type="cellIs" dxfId="75" priority="74" operator="equal">
      <formula>"D"</formula>
    </cfRule>
    <cfRule type="cellIs" dxfId="74" priority="75" operator="equal">
      <formula>"C"</formula>
    </cfRule>
    <cfRule type="cellIs" dxfId="73" priority="76" operator="equal">
      <formula>"B"</formula>
    </cfRule>
  </conditionalFormatting>
  <conditionalFormatting sqref="BP219:BV219">
    <cfRule type="cellIs" dxfId="72" priority="71" operator="equal">
      <formula>"D"</formula>
    </cfRule>
    <cfRule type="cellIs" dxfId="71" priority="72" operator="equal">
      <formula>"C"</formula>
    </cfRule>
    <cfRule type="cellIs" dxfId="70" priority="73" operator="equal">
      <formula>"B"</formula>
    </cfRule>
  </conditionalFormatting>
  <conditionalFormatting sqref="BO51:BU52">
    <cfRule type="cellIs" dxfId="69" priority="68" operator="equal">
      <formula>"D"</formula>
    </cfRule>
    <cfRule type="cellIs" dxfId="68" priority="69" operator="equal">
      <formula>"C"</formula>
    </cfRule>
    <cfRule type="cellIs" dxfId="67" priority="70" operator="equal">
      <formula>"B"</formula>
    </cfRule>
  </conditionalFormatting>
  <conditionalFormatting sqref="BO30:BV30">
    <cfRule type="cellIs" dxfId="66" priority="65" operator="equal">
      <formula>"D"</formula>
    </cfRule>
    <cfRule type="cellIs" dxfId="65" priority="66" operator="equal">
      <formula>"C"</formula>
    </cfRule>
    <cfRule type="cellIs" dxfId="64" priority="67" operator="equal">
      <formula>"B"</formula>
    </cfRule>
  </conditionalFormatting>
  <conditionalFormatting sqref="BO38">
    <cfRule type="cellIs" dxfId="63" priority="62" operator="equal">
      <formula>"D"</formula>
    </cfRule>
    <cfRule type="cellIs" dxfId="62" priority="63" operator="equal">
      <formula>"C"</formula>
    </cfRule>
    <cfRule type="cellIs" dxfId="61" priority="64" operator="equal">
      <formula>"B"</formula>
    </cfRule>
  </conditionalFormatting>
  <conditionalFormatting sqref="BP38:BV38">
    <cfRule type="cellIs" dxfId="60" priority="59" operator="equal">
      <formula>"D"</formula>
    </cfRule>
    <cfRule type="cellIs" dxfId="59" priority="60" operator="equal">
      <formula>"C"</formula>
    </cfRule>
    <cfRule type="cellIs" dxfId="58" priority="61" operator="equal">
      <formula>"B"</formula>
    </cfRule>
  </conditionalFormatting>
  <conditionalFormatting sqref="BO35">
    <cfRule type="cellIs" dxfId="57" priority="44" operator="equal">
      <formula>"D"</formula>
    </cfRule>
    <cfRule type="cellIs" dxfId="56" priority="45" operator="equal">
      <formula>"C"</formula>
    </cfRule>
    <cfRule type="cellIs" dxfId="55" priority="46" operator="equal">
      <formula>"B"</formula>
    </cfRule>
  </conditionalFormatting>
  <conditionalFormatting sqref="BP35:BV35">
    <cfRule type="cellIs" dxfId="54" priority="41" operator="equal">
      <formula>"D"</formula>
    </cfRule>
    <cfRule type="cellIs" dxfId="53" priority="42" operator="equal">
      <formula>"C"</formula>
    </cfRule>
    <cfRule type="cellIs" dxfId="52" priority="43" operator="equal">
      <formula>"B"</formula>
    </cfRule>
  </conditionalFormatting>
  <conditionalFormatting sqref="BO33">
    <cfRule type="cellIs" dxfId="51" priority="56" operator="equal">
      <formula>"D"</formula>
    </cfRule>
    <cfRule type="cellIs" dxfId="50" priority="57" operator="equal">
      <formula>"C"</formula>
    </cfRule>
    <cfRule type="cellIs" dxfId="49" priority="58" operator="equal">
      <formula>"B"</formula>
    </cfRule>
  </conditionalFormatting>
  <conditionalFormatting sqref="BP33:BV33">
    <cfRule type="cellIs" dxfId="48" priority="53" operator="equal">
      <formula>"D"</formula>
    </cfRule>
    <cfRule type="cellIs" dxfId="47" priority="54" operator="equal">
      <formula>"C"</formula>
    </cfRule>
    <cfRule type="cellIs" dxfId="46" priority="55" operator="equal">
      <formula>"B"</formula>
    </cfRule>
  </conditionalFormatting>
  <conditionalFormatting sqref="BO32">
    <cfRule type="cellIs" dxfId="45" priority="50" operator="equal">
      <formula>"D"</formula>
    </cfRule>
    <cfRule type="cellIs" dxfId="44" priority="51" operator="equal">
      <formula>"C"</formula>
    </cfRule>
    <cfRule type="cellIs" dxfId="43" priority="52" operator="equal">
      <formula>"B"</formula>
    </cfRule>
  </conditionalFormatting>
  <conditionalFormatting sqref="BP32:BV32">
    <cfRule type="cellIs" dxfId="42" priority="47" operator="equal">
      <formula>"D"</formula>
    </cfRule>
    <cfRule type="cellIs" dxfId="41" priority="48" operator="equal">
      <formula>"C"</formula>
    </cfRule>
    <cfRule type="cellIs" dxfId="40" priority="49" operator="equal">
      <formula>"B"</formula>
    </cfRule>
  </conditionalFormatting>
  <conditionalFormatting sqref="BO37">
    <cfRule type="cellIs" dxfId="39" priority="38" operator="equal">
      <formula>"D"</formula>
    </cfRule>
    <cfRule type="cellIs" dxfId="38" priority="39" operator="equal">
      <formula>"C"</formula>
    </cfRule>
    <cfRule type="cellIs" dxfId="37" priority="40" operator="equal">
      <formula>"B"</formula>
    </cfRule>
  </conditionalFormatting>
  <conditionalFormatting sqref="BP37:BV37">
    <cfRule type="cellIs" dxfId="36" priority="35" operator="equal">
      <formula>"D"</formula>
    </cfRule>
    <cfRule type="cellIs" dxfId="35" priority="36" operator="equal">
      <formula>"C"</formula>
    </cfRule>
    <cfRule type="cellIs" dxfId="34" priority="37" operator="equal">
      <formula>"B"</formula>
    </cfRule>
  </conditionalFormatting>
  <conditionalFormatting sqref="BO65">
    <cfRule type="cellIs" dxfId="33" priority="32" operator="equal">
      <formula>"D"</formula>
    </cfRule>
    <cfRule type="cellIs" dxfId="32" priority="33" operator="equal">
      <formula>"C"</formula>
    </cfRule>
    <cfRule type="cellIs" dxfId="31" priority="34" operator="equal">
      <formula>"B"</formula>
    </cfRule>
  </conditionalFormatting>
  <conditionalFormatting sqref="BP65:BV65">
    <cfRule type="cellIs" dxfId="30" priority="29" operator="equal">
      <formula>"D"</formula>
    </cfRule>
    <cfRule type="cellIs" dxfId="29" priority="30" operator="equal">
      <formula>"C"</formula>
    </cfRule>
    <cfRule type="cellIs" dxfId="28" priority="31" operator="equal">
      <formula>"B"</formula>
    </cfRule>
  </conditionalFormatting>
  <conditionalFormatting sqref="BO56">
    <cfRule type="cellIs" dxfId="27" priority="26" operator="equal">
      <formula>"D"</formula>
    </cfRule>
    <cfRule type="cellIs" dxfId="26" priority="27" operator="equal">
      <formula>"C"</formula>
    </cfRule>
    <cfRule type="cellIs" dxfId="25" priority="28" operator="equal">
      <formula>"B"</formula>
    </cfRule>
  </conditionalFormatting>
  <conditionalFormatting sqref="BP56:BV56">
    <cfRule type="cellIs" dxfId="24" priority="23" operator="equal">
      <formula>"D"</formula>
    </cfRule>
    <cfRule type="cellIs" dxfId="23" priority="24" operator="equal">
      <formula>"C"</formula>
    </cfRule>
    <cfRule type="cellIs" dxfId="22" priority="25" operator="equal">
      <formula>"B"</formula>
    </cfRule>
  </conditionalFormatting>
  <conditionalFormatting sqref="AO57:AX59">
    <cfRule type="cellIs" dxfId="21" priority="14" stopIfTrue="1" operator="equal">
      <formula>"B"</formula>
    </cfRule>
    <cfRule type="cellIs" dxfId="20" priority="15" stopIfTrue="1" operator="equal">
      <formula>"C"</formula>
    </cfRule>
    <cfRule type="cellIs" dxfId="19" priority="16" stopIfTrue="1" operator="equal">
      <formula>"D"</formula>
    </cfRule>
  </conditionalFormatting>
  <conditionalFormatting sqref="AN57:AN59">
    <cfRule type="cellIs" dxfId="18" priority="13" operator="lessThanOrEqual">
      <formula>10</formula>
    </cfRule>
  </conditionalFormatting>
  <conditionalFormatting sqref="AM57:AM59">
    <cfRule type="cellIs" dxfId="17" priority="11" operator="notEqual">
      <formula>"60年未満"</formula>
    </cfRule>
    <cfRule type="cellIs" dxfId="16" priority="12" operator="equal">
      <formula>"60年未満"</formula>
    </cfRule>
  </conditionalFormatting>
  <conditionalFormatting sqref="AL57:AL59">
    <cfRule type="cellIs" dxfId="15" priority="10" operator="equal">
      <formula>"×"</formula>
    </cfRule>
  </conditionalFormatting>
  <conditionalFormatting sqref="CN57:CP59 DU57:DV59 CK57:CK59 DP57:DQ59 DK57:DL59 CX57:CY59 CS57:CU59">
    <cfRule type="expression" dxfId="14" priority="17">
      <formula>$CF57=CK57</formula>
    </cfRule>
  </conditionalFormatting>
  <conditionalFormatting sqref="DI57:DI59 CL57:CL59">
    <cfRule type="expression" dxfId="13" priority="18">
      <formula>AND($CK57&lt;&gt;"",$CF57=$CK57)</formula>
    </cfRule>
  </conditionalFormatting>
  <conditionalFormatting sqref="DJ57:DJ59 CM57:CM59">
    <cfRule type="expression" dxfId="12" priority="19">
      <formula>AND($CF57=$CK57,$CK57&lt;&gt;"")</formula>
    </cfRule>
  </conditionalFormatting>
  <conditionalFormatting sqref="CQ57:CR59 DN57:DO59">
    <cfRule type="expression" dxfId="11" priority="20">
      <formula>AND($CF57=$CP57,$CP57&lt;&gt;"")</formula>
    </cfRule>
  </conditionalFormatting>
  <conditionalFormatting sqref="CV57:CV59 DS57:DS59">
    <cfRule type="expression" dxfId="10" priority="21">
      <formula>AND($CU57&lt;&gt;"",$CF57=$CU57)</formula>
    </cfRule>
  </conditionalFormatting>
  <conditionalFormatting sqref="CW57:CW59 DT57:DT59">
    <cfRule type="expression" dxfId="9" priority="22">
      <formula>AND($CF57=$CU57,$CU57&lt;&gt;"")</formula>
    </cfRule>
  </conditionalFormatting>
  <conditionalFormatting sqref="BF57:BH59">
    <cfRule type="cellIs" dxfId="8" priority="8" stopIfTrue="1" operator="equal">
      <formula>"修繕"</formula>
    </cfRule>
    <cfRule type="cellIs" dxfId="7" priority="9" stopIfTrue="1" operator="equal">
      <formula>"改修"</formula>
    </cfRule>
  </conditionalFormatting>
  <conditionalFormatting sqref="CQ57:CQ59">
    <cfRule type="expression" dxfId="6" priority="7">
      <formula>$BI57="中規模のみで残存維持"</formula>
    </cfRule>
  </conditionalFormatting>
  <conditionalFormatting sqref="BO57:BO59">
    <cfRule type="cellIs" dxfId="5" priority="4" operator="equal">
      <formula>"D"</formula>
    </cfRule>
    <cfRule type="cellIs" dxfId="4" priority="5" operator="equal">
      <formula>"C"</formula>
    </cfRule>
    <cfRule type="cellIs" dxfId="3" priority="6" operator="equal">
      <formula>"B"</formula>
    </cfRule>
  </conditionalFormatting>
  <conditionalFormatting sqref="BP57:BV59">
    <cfRule type="cellIs" dxfId="2" priority="1" operator="equal">
      <formula>"D"</formula>
    </cfRule>
    <cfRule type="cellIs" dxfId="1" priority="2" operator="equal">
      <formula>"C"</formula>
    </cfRule>
    <cfRule type="cellIs" dxfId="0" priority="3" operator="equal">
      <formula>"B"</formula>
    </cfRule>
  </conditionalFormatting>
  <dataValidations count="3">
    <dataValidation type="list" allowBlank="1" showInputMessage="1" showErrorMessage="1" sqref="BX55:BY55">
      <formula1>"①,②,③,④,⑤,⑥,複,－"</formula1>
    </dataValidation>
    <dataValidation type="list" allowBlank="1" showInputMessage="1" showErrorMessage="1" sqref="BO68:BV68 BO80:BV80 BO64:BV64 BO87:BV225 BO72:BV73 BO8:BV52 BO55:BV55 BO59:BV59">
      <formula1>"A,B,C,D,-,レ,〃"</formula1>
    </dataValidation>
    <dataValidation type="list" allowBlank="1" showInputMessage="1" showErrorMessage="1" sqref="BO69:BV71 BO65:BV67 BO60:BV63 BO81:BV86 BO53:BV54 BO74:BV79 BO56:BV58">
      <formula1>"A,B,C,D,-"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1" manualBreakCount="1">
    <brk id="16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X48"/>
  <sheetViews>
    <sheetView tabSelected="1" view="pageBreakPreview" zoomScale="112" zoomScaleNormal="100" zoomScaleSheetLayoutView="112" workbookViewId="0">
      <pane xSplit="2" ySplit="2" topLeftCell="C3" activePane="bottomRight" state="frozen"/>
      <selection pane="topRight" activeCell="J1" sqref="J1"/>
      <selection pane="bottomLeft" activeCell="A4" sqref="A4"/>
      <selection pane="bottomRight" activeCell="A2" sqref="A2"/>
    </sheetView>
  </sheetViews>
  <sheetFormatPr defaultRowHeight="20.100000000000001" customHeight="1"/>
  <cols>
    <col min="1" max="1" width="5.375" style="1043" customWidth="1"/>
    <col min="2" max="2" width="27.5" style="1042" customWidth="1"/>
    <col min="3" max="3" width="6.875" style="1042" customWidth="1"/>
    <col min="4" max="23" width="7.25" style="1043" customWidth="1"/>
    <col min="24" max="24" width="16.875" style="1043" customWidth="1"/>
    <col min="25" max="16384" width="9" style="1042"/>
  </cols>
  <sheetData>
    <row r="1" spans="1:24" ht="20.100000000000001" customHeight="1">
      <c r="A1" s="1344" t="s">
        <v>729</v>
      </c>
      <c r="B1" s="1344"/>
      <c r="C1" s="1041"/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  <c r="O1" s="1041"/>
      <c r="P1" s="1041"/>
      <c r="Q1" s="1041"/>
      <c r="R1" s="1041"/>
      <c r="S1" s="1041"/>
      <c r="T1" s="1041"/>
      <c r="U1" s="1041"/>
      <c r="V1" s="1041"/>
      <c r="W1" s="1041"/>
      <c r="X1" s="1041"/>
    </row>
    <row r="2" spans="1:24" ht="34.5" customHeight="1">
      <c r="A2" s="1044" t="s">
        <v>728</v>
      </c>
      <c r="B2" s="1044" t="s">
        <v>663</v>
      </c>
      <c r="C2" s="1034" t="s">
        <v>711</v>
      </c>
      <c r="D2" s="1034" t="s">
        <v>672</v>
      </c>
      <c r="E2" s="1034" t="s">
        <v>666</v>
      </c>
      <c r="F2" s="1034" t="s">
        <v>667</v>
      </c>
      <c r="G2" s="1034" t="s">
        <v>712</v>
      </c>
      <c r="H2" s="1034" t="s">
        <v>668</v>
      </c>
      <c r="I2" s="1034" t="s">
        <v>669</v>
      </c>
      <c r="J2" s="1034" t="s">
        <v>670</v>
      </c>
      <c r="K2" s="1034" t="s">
        <v>705</v>
      </c>
      <c r="L2" s="1035" t="s">
        <v>671</v>
      </c>
      <c r="M2" s="1034" t="s">
        <v>713</v>
      </c>
      <c r="N2" s="1034" t="s">
        <v>706</v>
      </c>
      <c r="O2" s="1034" t="s">
        <v>714</v>
      </c>
      <c r="P2" s="1034" t="s">
        <v>715</v>
      </c>
      <c r="Q2" s="1034" t="s">
        <v>716</v>
      </c>
      <c r="R2" s="1034" t="s">
        <v>676</v>
      </c>
      <c r="S2" s="1034" t="s">
        <v>703</v>
      </c>
      <c r="T2" s="1034" t="s">
        <v>704</v>
      </c>
      <c r="U2" s="1044" t="s">
        <v>674</v>
      </c>
      <c r="V2" s="1034" t="s">
        <v>710</v>
      </c>
      <c r="W2" s="1044" t="s">
        <v>673</v>
      </c>
      <c r="X2" s="1044" t="s">
        <v>675</v>
      </c>
    </row>
    <row r="3" spans="1:24" ht="20.100000000000001" customHeight="1">
      <c r="A3" s="1060">
        <v>1</v>
      </c>
      <c r="B3" s="1045" t="s">
        <v>525</v>
      </c>
      <c r="C3" s="1038" t="s">
        <v>626</v>
      </c>
      <c r="D3" s="1037" t="s">
        <v>55</v>
      </c>
      <c r="E3" s="1037" t="s">
        <v>665</v>
      </c>
      <c r="F3" s="1037" t="s">
        <v>55</v>
      </c>
      <c r="G3" s="1037" t="s">
        <v>665</v>
      </c>
      <c r="H3" s="1037" t="s">
        <v>55</v>
      </c>
      <c r="I3" s="1037" t="s">
        <v>665</v>
      </c>
      <c r="J3" s="1037" t="s">
        <v>665</v>
      </c>
      <c r="K3" s="1037" t="s">
        <v>626</v>
      </c>
      <c r="L3" s="1037" t="s">
        <v>665</v>
      </c>
      <c r="M3" s="1037" t="s">
        <v>665</v>
      </c>
      <c r="N3" s="1037" t="s">
        <v>665</v>
      </c>
      <c r="O3" s="1037" t="s">
        <v>664</v>
      </c>
      <c r="P3" s="1037" t="s">
        <v>664</v>
      </c>
      <c r="Q3" s="1037" t="s">
        <v>664</v>
      </c>
      <c r="R3" s="1037" t="s">
        <v>664</v>
      </c>
      <c r="S3" s="1037" t="s">
        <v>664</v>
      </c>
      <c r="T3" s="1037" t="s">
        <v>664</v>
      </c>
      <c r="U3" s="1038" t="s">
        <v>55</v>
      </c>
      <c r="V3" s="1038" t="s">
        <v>665</v>
      </c>
      <c r="W3" s="1038" t="s">
        <v>55</v>
      </c>
      <c r="X3" s="1037"/>
    </row>
    <row r="4" spans="1:24" ht="20.100000000000001" customHeight="1">
      <c r="A4" s="1053">
        <v>2</v>
      </c>
      <c r="B4" s="1040" t="s">
        <v>526</v>
      </c>
      <c r="C4" s="1039" t="s">
        <v>626</v>
      </c>
      <c r="D4" s="1036" t="s">
        <v>55</v>
      </c>
      <c r="E4" s="1036" t="s">
        <v>55</v>
      </c>
      <c r="F4" s="1036" t="s">
        <v>55</v>
      </c>
      <c r="G4" s="1036" t="s">
        <v>55</v>
      </c>
      <c r="H4" s="1036" t="s">
        <v>665</v>
      </c>
      <c r="I4" s="1036" t="s">
        <v>665</v>
      </c>
      <c r="J4" s="1036" t="s">
        <v>665</v>
      </c>
      <c r="K4" s="1036" t="s">
        <v>626</v>
      </c>
      <c r="L4" s="1036" t="s">
        <v>55</v>
      </c>
      <c r="M4" s="1036" t="s">
        <v>665</v>
      </c>
      <c r="N4" s="1036" t="s">
        <v>665</v>
      </c>
      <c r="O4" s="1036" t="s">
        <v>665</v>
      </c>
      <c r="P4" s="1036" t="s">
        <v>665</v>
      </c>
      <c r="Q4" s="1036" t="s">
        <v>665</v>
      </c>
      <c r="R4" s="1036" t="s">
        <v>665</v>
      </c>
      <c r="S4" s="1036" t="s">
        <v>665</v>
      </c>
      <c r="T4" s="1036" t="s">
        <v>665</v>
      </c>
      <c r="U4" s="1039" t="s">
        <v>55</v>
      </c>
      <c r="V4" s="1039" t="s">
        <v>665</v>
      </c>
      <c r="W4" s="1039" t="s">
        <v>55</v>
      </c>
      <c r="X4" s="1055"/>
    </row>
    <row r="5" spans="1:24" ht="20.100000000000001" customHeight="1">
      <c r="A5" s="1061">
        <v>3</v>
      </c>
      <c r="B5" s="1040" t="s">
        <v>680</v>
      </c>
      <c r="C5" s="1039" t="s">
        <v>626</v>
      </c>
      <c r="D5" s="1036" t="s">
        <v>55</v>
      </c>
      <c r="E5" s="1039" t="s">
        <v>665</v>
      </c>
      <c r="F5" s="1036" t="s">
        <v>55</v>
      </c>
      <c r="G5" s="1036" t="s">
        <v>665</v>
      </c>
      <c r="H5" s="1036" t="s">
        <v>55</v>
      </c>
      <c r="I5" s="1036" t="s">
        <v>665</v>
      </c>
      <c r="J5" s="1036" t="s">
        <v>665</v>
      </c>
      <c r="K5" s="1036" t="s">
        <v>665</v>
      </c>
      <c r="L5" s="1036" t="s">
        <v>665</v>
      </c>
      <c r="M5" s="1036" t="s">
        <v>665</v>
      </c>
      <c r="N5" s="1036" t="s">
        <v>665</v>
      </c>
      <c r="O5" s="1036" t="s">
        <v>665</v>
      </c>
      <c r="P5" s="1036" t="s">
        <v>665</v>
      </c>
      <c r="Q5" s="1036" t="s">
        <v>665</v>
      </c>
      <c r="R5" s="1036" t="s">
        <v>665</v>
      </c>
      <c r="S5" s="1036" t="s">
        <v>665</v>
      </c>
      <c r="T5" s="1036" t="s">
        <v>665</v>
      </c>
      <c r="U5" s="1039" t="s">
        <v>55</v>
      </c>
      <c r="V5" s="1039" t="s">
        <v>665</v>
      </c>
      <c r="W5" s="1039" t="s">
        <v>665</v>
      </c>
      <c r="X5" s="1036"/>
    </row>
    <row r="6" spans="1:24" ht="20.100000000000001" customHeight="1">
      <c r="A6" s="1053">
        <v>4</v>
      </c>
      <c r="B6" s="1040" t="s">
        <v>140</v>
      </c>
      <c r="C6" s="1039" t="s">
        <v>626</v>
      </c>
      <c r="D6" s="1036" t="s">
        <v>55</v>
      </c>
      <c r="E6" s="1036" t="s">
        <v>664</v>
      </c>
      <c r="F6" s="1036" t="s">
        <v>626</v>
      </c>
      <c r="G6" s="1036" t="s">
        <v>665</v>
      </c>
      <c r="H6" s="1036" t="s">
        <v>665</v>
      </c>
      <c r="I6" s="1036" t="s">
        <v>665</v>
      </c>
      <c r="J6" s="1036" t="s">
        <v>665</v>
      </c>
      <c r="K6" s="1036" t="s">
        <v>665</v>
      </c>
      <c r="L6" s="1036" t="s">
        <v>665</v>
      </c>
      <c r="M6" s="1036" t="s">
        <v>665</v>
      </c>
      <c r="N6" s="1036" t="s">
        <v>665</v>
      </c>
      <c r="O6" s="1036" t="s">
        <v>665</v>
      </c>
      <c r="P6" s="1036" t="s">
        <v>665</v>
      </c>
      <c r="Q6" s="1036" t="s">
        <v>665</v>
      </c>
      <c r="R6" s="1036" t="s">
        <v>665</v>
      </c>
      <c r="S6" s="1036" t="s">
        <v>665</v>
      </c>
      <c r="T6" s="1036" t="s">
        <v>665</v>
      </c>
      <c r="U6" s="1039" t="s">
        <v>55</v>
      </c>
      <c r="V6" s="1039" t="s">
        <v>665</v>
      </c>
      <c r="W6" s="1039" t="s">
        <v>665</v>
      </c>
      <c r="X6" s="1036"/>
    </row>
    <row r="7" spans="1:24" ht="20.100000000000001" customHeight="1">
      <c r="A7" s="1053">
        <v>5</v>
      </c>
      <c r="B7" s="1040" t="s">
        <v>659</v>
      </c>
      <c r="C7" s="1039" t="s">
        <v>626</v>
      </c>
      <c r="D7" s="1036" t="s">
        <v>55</v>
      </c>
      <c r="E7" s="1039" t="s">
        <v>55</v>
      </c>
      <c r="F7" s="1039" t="s">
        <v>55</v>
      </c>
      <c r="G7" s="1039" t="s">
        <v>665</v>
      </c>
      <c r="H7" s="1039" t="s">
        <v>665</v>
      </c>
      <c r="I7" s="1039" t="s">
        <v>665</v>
      </c>
      <c r="J7" s="1039" t="s">
        <v>665</v>
      </c>
      <c r="K7" s="1039" t="s">
        <v>665</v>
      </c>
      <c r="L7" s="1036" t="s">
        <v>665</v>
      </c>
      <c r="M7" s="1036" t="s">
        <v>665</v>
      </c>
      <c r="N7" s="1036" t="s">
        <v>665</v>
      </c>
      <c r="O7" s="1036" t="s">
        <v>665</v>
      </c>
      <c r="P7" s="1036" t="s">
        <v>665</v>
      </c>
      <c r="Q7" s="1036" t="s">
        <v>665</v>
      </c>
      <c r="R7" s="1036" t="s">
        <v>665</v>
      </c>
      <c r="S7" s="1036" t="s">
        <v>665</v>
      </c>
      <c r="T7" s="1036" t="s">
        <v>665</v>
      </c>
      <c r="U7" s="1039" t="s">
        <v>626</v>
      </c>
      <c r="V7" s="1039" t="s">
        <v>626</v>
      </c>
      <c r="W7" s="1039" t="s">
        <v>55</v>
      </c>
      <c r="X7" s="1039"/>
    </row>
    <row r="8" spans="1:24" ht="20.100000000000001" customHeight="1">
      <c r="A8" s="1061">
        <v>6</v>
      </c>
      <c r="B8" s="1040" t="s">
        <v>130</v>
      </c>
      <c r="C8" s="1046" t="s">
        <v>626</v>
      </c>
      <c r="D8" s="1036" t="s">
        <v>55</v>
      </c>
      <c r="E8" s="1046" t="s">
        <v>626</v>
      </c>
      <c r="F8" s="1046" t="s">
        <v>626</v>
      </c>
      <c r="G8" s="1046" t="s">
        <v>626</v>
      </c>
      <c r="H8" s="1036" t="s">
        <v>665</v>
      </c>
      <c r="I8" s="1036" t="s">
        <v>665</v>
      </c>
      <c r="J8" s="1036" t="s">
        <v>626</v>
      </c>
      <c r="K8" s="1036" t="s">
        <v>626</v>
      </c>
      <c r="L8" s="1036" t="s">
        <v>626</v>
      </c>
      <c r="M8" s="1036" t="s">
        <v>665</v>
      </c>
      <c r="N8" s="1036" t="s">
        <v>665</v>
      </c>
      <c r="O8" s="1036" t="s">
        <v>665</v>
      </c>
      <c r="P8" s="1036" t="s">
        <v>665</v>
      </c>
      <c r="Q8" s="1036" t="s">
        <v>665</v>
      </c>
      <c r="R8" s="1036" t="s">
        <v>665</v>
      </c>
      <c r="S8" s="1036" t="s">
        <v>665</v>
      </c>
      <c r="T8" s="1036" t="s">
        <v>665</v>
      </c>
      <c r="U8" s="1036" t="s">
        <v>626</v>
      </c>
      <c r="V8" s="1036" t="s">
        <v>626</v>
      </c>
      <c r="W8" s="1046" t="s">
        <v>626</v>
      </c>
      <c r="X8" s="1047" t="s">
        <v>726</v>
      </c>
    </row>
    <row r="9" spans="1:24" ht="20.100000000000001" customHeight="1">
      <c r="A9" s="1053">
        <v>7</v>
      </c>
      <c r="B9" s="1040" t="s">
        <v>681</v>
      </c>
      <c r="C9" s="1046" t="s">
        <v>626</v>
      </c>
      <c r="D9" s="1036" t="s">
        <v>55</v>
      </c>
      <c r="E9" s="1046" t="s">
        <v>626</v>
      </c>
      <c r="F9" s="1046" t="s">
        <v>626</v>
      </c>
      <c r="G9" s="1036" t="s">
        <v>664</v>
      </c>
      <c r="H9" s="1036" t="s">
        <v>664</v>
      </c>
      <c r="I9" s="1036" t="s">
        <v>664</v>
      </c>
      <c r="J9" s="1036" t="s">
        <v>664</v>
      </c>
      <c r="K9" s="1036" t="s">
        <v>626</v>
      </c>
      <c r="L9" s="1036" t="s">
        <v>665</v>
      </c>
      <c r="M9" s="1036" t="s">
        <v>665</v>
      </c>
      <c r="N9" s="1036" t="s">
        <v>664</v>
      </c>
      <c r="O9" s="1036" t="s">
        <v>664</v>
      </c>
      <c r="P9" s="1036" t="s">
        <v>664</v>
      </c>
      <c r="Q9" s="1036" t="s">
        <v>664</v>
      </c>
      <c r="R9" s="1036" t="s">
        <v>664</v>
      </c>
      <c r="S9" s="1036" t="s">
        <v>664</v>
      </c>
      <c r="T9" s="1036" t="s">
        <v>664</v>
      </c>
      <c r="U9" s="1046" t="s">
        <v>626</v>
      </c>
      <c r="V9" s="1046" t="s">
        <v>626</v>
      </c>
      <c r="W9" s="1046" t="s">
        <v>626</v>
      </c>
      <c r="X9" s="1036"/>
    </row>
    <row r="10" spans="1:24" ht="20.100000000000001" customHeight="1">
      <c r="A10" s="1053">
        <v>8</v>
      </c>
      <c r="B10" s="1040" t="s">
        <v>682</v>
      </c>
      <c r="C10" s="1046" t="s">
        <v>626</v>
      </c>
      <c r="D10" s="1036" t="s">
        <v>55</v>
      </c>
      <c r="E10" s="1046" t="s">
        <v>55</v>
      </c>
      <c r="F10" s="1046" t="s">
        <v>55</v>
      </c>
      <c r="G10" s="1036" t="s">
        <v>55</v>
      </c>
      <c r="H10" s="1036" t="s">
        <v>664</v>
      </c>
      <c r="I10" s="1036" t="s">
        <v>664</v>
      </c>
      <c r="J10" s="1036" t="s">
        <v>664</v>
      </c>
      <c r="K10" s="1036" t="s">
        <v>664</v>
      </c>
      <c r="L10" s="1036" t="s">
        <v>626</v>
      </c>
      <c r="M10" s="1036" t="s">
        <v>665</v>
      </c>
      <c r="N10" s="1036" t="s">
        <v>664</v>
      </c>
      <c r="O10" s="1036" t="s">
        <v>664</v>
      </c>
      <c r="P10" s="1036" t="s">
        <v>664</v>
      </c>
      <c r="Q10" s="1036" t="s">
        <v>664</v>
      </c>
      <c r="R10" s="1036" t="s">
        <v>664</v>
      </c>
      <c r="S10" s="1036" t="s">
        <v>664</v>
      </c>
      <c r="T10" s="1036" t="s">
        <v>664</v>
      </c>
      <c r="U10" s="1046" t="s">
        <v>55</v>
      </c>
      <c r="V10" s="1046" t="s">
        <v>665</v>
      </c>
      <c r="W10" s="1046" t="s">
        <v>55</v>
      </c>
      <c r="X10" s="1047" t="s">
        <v>720</v>
      </c>
    </row>
    <row r="11" spans="1:24" ht="20.100000000000001" customHeight="1">
      <c r="A11" s="1061">
        <v>9</v>
      </c>
      <c r="B11" s="1040" t="s">
        <v>683</v>
      </c>
      <c r="C11" s="1046" t="s">
        <v>626</v>
      </c>
      <c r="D11" s="1036" t="s">
        <v>55</v>
      </c>
      <c r="E11" s="1046" t="s">
        <v>55</v>
      </c>
      <c r="F11" s="1046" t="s">
        <v>626</v>
      </c>
      <c r="G11" s="1036" t="s">
        <v>55</v>
      </c>
      <c r="H11" s="1036" t="s">
        <v>55</v>
      </c>
      <c r="I11" s="1036" t="s">
        <v>664</v>
      </c>
      <c r="J11" s="1036" t="s">
        <v>664</v>
      </c>
      <c r="K11" s="1036" t="s">
        <v>626</v>
      </c>
      <c r="L11" s="1036" t="s">
        <v>55</v>
      </c>
      <c r="M11" s="1036" t="s">
        <v>55</v>
      </c>
      <c r="N11" s="1036" t="s">
        <v>664</v>
      </c>
      <c r="O11" s="1036" t="s">
        <v>664</v>
      </c>
      <c r="P11" s="1036" t="s">
        <v>664</v>
      </c>
      <c r="Q11" s="1036" t="s">
        <v>664</v>
      </c>
      <c r="R11" s="1036" t="s">
        <v>664</v>
      </c>
      <c r="S11" s="1036" t="s">
        <v>664</v>
      </c>
      <c r="T11" s="1036" t="s">
        <v>664</v>
      </c>
      <c r="U11" s="1046" t="s">
        <v>626</v>
      </c>
      <c r="V11" s="1046" t="s">
        <v>665</v>
      </c>
      <c r="W11" s="1046" t="s">
        <v>55</v>
      </c>
      <c r="X11" s="1036"/>
    </row>
    <row r="12" spans="1:24" ht="20.100000000000001" customHeight="1">
      <c r="A12" s="1053">
        <v>10</v>
      </c>
      <c r="B12" s="1040" t="s">
        <v>684</v>
      </c>
      <c r="C12" s="1046" t="s">
        <v>626</v>
      </c>
      <c r="D12" s="1036" t="s">
        <v>55</v>
      </c>
      <c r="E12" s="1046" t="s">
        <v>55</v>
      </c>
      <c r="F12" s="1046" t="s">
        <v>55</v>
      </c>
      <c r="G12" s="1036" t="s">
        <v>55</v>
      </c>
      <c r="H12" s="1036" t="s">
        <v>664</v>
      </c>
      <c r="I12" s="1036" t="s">
        <v>664</v>
      </c>
      <c r="J12" s="1036" t="s">
        <v>664</v>
      </c>
      <c r="K12" s="1036" t="s">
        <v>55</v>
      </c>
      <c r="L12" s="1036" t="s">
        <v>55</v>
      </c>
      <c r="M12" s="1036" t="s">
        <v>664</v>
      </c>
      <c r="N12" s="1036" t="s">
        <v>664</v>
      </c>
      <c r="O12" s="1036" t="s">
        <v>55</v>
      </c>
      <c r="P12" s="1036" t="s">
        <v>55</v>
      </c>
      <c r="Q12" s="1036" t="s">
        <v>55</v>
      </c>
      <c r="R12" s="1036" t="s">
        <v>664</v>
      </c>
      <c r="S12" s="1036" t="s">
        <v>664</v>
      </c>
      <c r="T12" s="1036" t="s">
        <v>664</v>
      </c>
      <c r="U12" s="1046" t="s">
        <v>55</v>
      </c>
      <c r="V12" s="1046" t="s">
        <v>55</v>
      </c>
      <c r="W12" s="1046" t="s">
        <v>55</v>
      </c>
      <c r="X12" s="1048" t="s">
        <v>725</v>
      </c>
    </row>
    <row r="13" spans="1:24" ht="20.100000000000001" customHeight="1">
      <c r="A13" s="1053">
        <v>11</v>
      </c>
      <c r="B13" s="1040" t="s">
        <v>709</v>
      </c>
      <c r="C13" s="1046" t="s">
        <v>626</v>
      </c>
      <c r="D13" s="1036" t="s">
        <v>55</v>
      </c>
      <c r="E13" s="1036" t="s">
        <v>626</v>
      </c>
      <c r="F13" s="1036" t="s">
        <v>55</v>
      </c>
      <c r="G13" s="1036" t="s">
        <v>55</v>
      </c>
      <c r="H13" s="1036" t="s">
        <v>665</v>
      </c>
      <c r="I13" s="1036" t="s">
        <v>665</v>
      </c>
      <c r="J13" s="1036" t="s">
        <v>665</v>
      </c>
      <c r="K13" s="1036" t="s">
        <v>665</v>
      </c>
      <c r="L13" s="1036" t="s">
        <v>665</v>
      </c>
      <c r="M13" s="1036" t="s">
        <v>664</v>
      </c>
      <c r="N13" s="1036" t="s">
        <v>664</v>
      </c>
      <c r="O13" s="1036" t="s">
        <v>664</v>
      </c>
      <c r="P13" s="1036" t="s">
        <v>55</v>
      </c>
      <c r="Q13" s="1036" t="s">
        <v>664</v>
      </c>
      <c r="R13" s="1036" t="s">
        <v>664</v>
      </c>
      <c r="S13" s="1036" t="s">
        <v>664</v>
      </c>
      <c r="T13" s="1036" t="s">
        <v>664</v>
      </c>
      <c r="U13" s="1046" t="s">
        <v>55</v>
      </c>
      <c r="V13" s="1046" t="s">
        <v>55</v>
      </c>
      <c r="W13" s="1046" t="s">
        <v>55</v>
      </c>
      <c r="X13" s="1048"/>
    </row>
    <row r="14" spans="1:24" ht="20.100000000000001" customHeight="1">
      <c r="A14" s="1061">
        <v>12</v>
      </c>
      <c r="B14" s="1040" t="s">
        <v>544</v>
      </c>
      <c r="C14" s="1046" t="s">
        <v>626</v>
      </c>
      <c r="D14" s="1036" t="s">
        <v>55</v>
      </c>
      <c r="E14" s="1036" t="s">
        <v>665</v>
      </c>
      <c r="F14" s="1036" t="s">
        <v>55</v>
      </c>
      <c r="G14" s="1036" t="s">
        <v>665</v>
      </c>
      <c r="H14" s="1036" t="s">
        <v>665</v>
      </c>
      <c r="I14" s="1036" t="s">
        <v>665</v>
      </c>
      <c r="J14" s="1036" t="s">
        <v>665</v>
      </c>
      <c r="K14" s="1036" t="s">
        <v>665</v>
      </c>
      <c r="L14" s="1036" t="s">
        <v>665</v>
      </c>
      <c r="M14" s="1036" t="s">
        <v>664</v>
      </c>
      <c r="N14" s="1036" t="s">
        <v>664</v>
      </c>
      <c r="O14" s="1036" t="s">
        <v>664</v>
      </c>
      <c r="P14" s="1036" t="s">
        <v>664</v>
      </c>
      <c r="Q14" s="1036" t="s">
        <v>664</v>
      </c>
      <c r="R14" s="1036" t="s">
        <v>664</v>
      </c>
      <c r="S14" s="1036" t="s">
        <v>664</v>
      </c>
      <c r="T14" s="1036" t="s">
        <v>664</v>
      </c>
      <c r="U14" s="1046" t="s">
        <v>55</v>
      </c>
      <c r="V14" s="1046" t="s">
        <v>665</v>
      </c>
      <c r="W14" s="1046" t="s">
        <v>55</v>
      </c>
      <c r="X14" s="1036"/>
    </row>
    <row r="15" spans="1:24" ht="20.100000000000001" customHeight="1">
      <c r="A15" s="1053">
        <v>13</v>
      </c>
      <c r="B15" s="1040" t="s">
        <v>169</v>
      </c>
      <c r="C15" s="1039" t="s">
        <v>626</v>
      </c>
      <c r="D15" s="1036" t="s">
        <v>55</v>
      </c>
      <c r="E15" s="1036" t="s">
        <v>665</v>
      </c>
      <c r="F15" s="1036" t="s">
        <v>55</v>
      </c>
      <c r="G15" s="1036" t="s">
        <v>665</v>
      </c>
      <c r="H15" s="1036" t="s">
        <v>626</v>
      </c>
      <c r="I15" s="1036" t="s">
        <v>665</v>
      </c>
      <c r="J15" s="1036" t="s">
        <v>665</v>
      </c>
      <c r="K15" s="1036" t="s">
        <v>665</v>
      </c>
      <c r="L15" s="1036" t="s">
        <v>665</v>
      </c>
      <c r="M15" s="1036" t="s">
        <v>664</v>
      </c>
      <c r="N15" s="1036" t="s">
        <v>664</v>
      </c>
      <c r="O15" s="1036" t="s">
        <v>664</v>
      </c>
      <c r="P15" s="1036" t="s">
        <v>664</v>
      </c>
      <c r="Q15" s="1036" t="s">
        <v>664</v>
      </c>
      <c r="R15" s="1036" t="s">
        <v>664</v>
      </c>
      <c r="S15" s="1036" t="s">
        <v>664</v>
      </c>
      <c r="T15" s="1036" t="s">
        <v>664</v>
      </c>
      <c r="U15" s="1039" t="s">
        <v>55</v>
      </c>
      <c r="V15" s="1039" t="s">
        <v>665</v>
      </c>
      <c r="W15" s="1039" t="s">
        <v>664</v>
      </c>
      <c r="X15" s="1036"/>
    </row>
    <row r="16" spans="1:24" ht="20.100000000000001" customHeight="1">
      <c r="A16" s="1053">
        <v>14</v>
      </c>
      <c r="B16" s="1040" t="s">
        <v>717</v>
      </c>
      <c r="C16" s="1039" t="s">
        <v>626</v>
      </c>
      <c r="D16" s="1036" t="s">
        <v>55</v>
      </c>
      <c r="E16" s="1036" t="s">
        <v>665</v>
      </c>
      <c r="F16" s="1036" t="s">
        <v>664</v>
      </c>
      <c r="G16" s="1036" t="s">
        <v>665</v>
      </c>
      <c r="H16" s="1036" t="s">
        <v>665</v>
      </c>
      <c r="I16" s="1036" t="s">
        <v>664</v>
      </c>
      <c r="J16" s="1036" t="s">
        <v>664</v>
      </c>
      <c r="K16" s="1036" t="s">
        <v>664</v>
      </c>
      <c r="L16" s="1036" t="s">
        <v>664</v>
      </c>
      <c r="M16" s="1036" t="s">
        <v>664</v>
      </c>
      <c r="N16" s="1036" t="s">
        <v>664</v>
      </c>
      <c r="O16" s="1036" t="s">
        <v>664</v>
      </c>
      <c r="P16" s="1036" t="s">
        <v>664</v>
      </c>
      <c r="Q16" s="1036" t="s">
        <v>664</v>
      </c>
      <c r="R16" s="1036" t="s">
        <v>664</v>
      </c>
      <c r="S16" s="1036" t="s">
        <v>664</v>
      </c>
      <c r="T16" s="1036" t="s">
        <v>664</v>
      </c>
      <c r="U16" s="1039" t="s">
        <v>664</v>
      </c>
      <c r="V16" s="1039" t="s">
        <v>664</v>
      </c>
      <c r="W16" s="1039" t="s">
        <v>664</v>
      </c>
      <c r="X16" s="1036"/>
    </row>
    <row r="17" spans="1:24" ht="20.100000000000001" customHeight="1">
      <c r="A17" s="1061">
        <v>15</v>
      </c>
      <c r="B17" s="1040" t="s">
        <v>660</v>
      </c>
      <c r="C17" s="1039" t="s">
        <v>665</v>
      </c>
      <c r="D17" s="1036" t="s">
        <v>55</v>
      </c>
      <c r="E17" s="1036" t="s">
        <v>665</v>
      </c>
      <c r="F17" s="1036" t="s">
        <v>665</v>
      </c>
      <c r="G17" s="1036" t="s">
        <v>665</v>
      </c>
      <c r="H17" s="1036" t="s">
        <v>665</v>
      </c>
      <c r="I17" s="1036" t="s">
        <v>665</v>
      </c>
      <c r="J17" s="1036" t="s">
        <v>665</v>
      </c>
      <c r="K17" s="1036" t="s">
        <v>665</v>
      </c>
      <c r="L17" s="1036" t="s">
        <v>665</v>
      </c>
      <c r="M17" s="1036" t="s">
        <v>665</v>
      </c>
      <c r="N17" s="1036" t="s">
        <v>665</v>
      </c>
      <c r="O17" s="1036" t="s">
        <v>665</v>
      </c>
      <c r="P17" s="1036" t="s">
        <v>665</v>
      </c>
      <c r="Q17" s="1036" t="s">
        <v>665</v>
      </c>
      <c r="R17" s="1036" t="s">
        <v>664</v>
      </c>
      <c r="S17" s="1036" t="s">
        <v>664</v>
      </c>
      <c r="T17" s="1036" t="s">
        <v>664</v>
      </c>
      <c r="U17" s="1039" t="s">
        <v>665</v>
      </c>
      <c r="V17" s="1036" t="s">
        <v>664</v>
      </c>
      <c r="W17" s="1039" t="s">
        <v>665</v>
      </c>
      <c r="X17" s="1036"/>
    </row>
    <row r="18" spans="1:24" ht="20.100000000000001" customHeight="1">
      <c r="A18" s="1053">
        <v>16</v>
      </c>
      <c r="B18" s="1040" t="s">
        <v>661</v>
      </c>
      <c r="C18" s="1039" t="s">
        <v>665</v>
      </c>
      <c r="D18" s="1036" t="s">
        <v>55</v>
      </c>
      <c r="E18" s="1036" t="s">
        <v>665</v>
      </c>
      <c r="F18" s="1036" t="s">
        <v>55</v>
      </c>
      <c r="G18" s="1036" t="s">
        <v>665</v>
      </c>
      <c r="H18" s="1036" t="s">
        <v>665</v>
      </c>
      <c r="I18" s="1036" t="s">
        <v>665</v>
      </c>
      <c r="J18" s="1036" t="s">
        <v>665</v>
      </c>
      <c r="K18" s="1036" t="s">
        <v>665</v>
      </c>
      <c r="L18" s="1036" t="s">
        <v>665</v>
      </c>
      <c r="M18" s="1036" t="s">
        <v>665</v>
      </c>
      <c r="N18" s="1036" t="s">
        <v>665</v>
      </c>
      <c r="O18" s="1036" t="s">
        <v>665</v>
      </c>
      <c r="P18" s="1036" t="s">
        <v>665</v>
      </c>
      <c r="Q18" s="1036" t="s">
        <v>665</v>
      </c>
      <c r="R18" s="1036" t="s">
        <v>664</v>
      </c>
      <c r="S18" s="1036" t="s">
        <v>664</v>
      </c>
      <c r="T18" s="1036" t="s">
        <v>664</v>
      </c>
      <c r="U18" s="1039" t="s">
        <v>665</v>
      </c>
      <c r="V18" s="1036" t="s">
        <v>664</v>
      </c>
      <c r="W18" s="1039" t="s">
        <v>665</v>
      </c>
      <c r="X18" s="1048"/>
    </row>
    <row r="19" spans="1:24" ht="20.100000000000001" customHeight="1">
      <c r="A19" s="1053">
        <v>17</v>
      </c>
      <c r="B19" s="1040" t="s">
        <v>662</v>
      </c>
      <c r="C19" s="1039" t="s">
        <v>665</v>
      </c>
      <c r="D19" s="1036" t="s">
        <v>55</v>
      </c>
      <c r="E19" s="1036" t="s">
        <v>665</v>
      </c>
      <c r="F19" s="1036" t="s">
        <v>665</v>
      </c>
      <c r="G19" s="1036" t="s">
        <v>665</v>
      </c>
      <c r="H19" s="1036" t="s">
        <v>665</v>
      </c>
      <c r="I19" s="1036" t="s">
        <v>665</v>
      </c>
      <c r="J19" s="1036" t="s">
        <v>665</v>
      </c>
      <c r="K19" s="1036" t="s">
        <v>665</v>
      </c>
      <c r="L19" s="1036" t="s">
        <v>665</v>
      </c>
      <c r="M19" s="1036" t="s">
        <v>665</v>
      </c>
      <c r="N19" s="1036" t="s">
        <v>665</v>
      </c>
      <c r="O19" s="1036" t="s">
        <v>665</v>
      </c>
      <c r="P19" s="1036" t="s">
        <v>665</v>
      </c>
      <c r="Q19" s="1036" t="s">
        <v>665</v>
      </c>
      <c r="R19" s="1036" t="s">
        <v>664</v>
      </c>
      <c r="S19" s="1036" t="s">
        <v>664</v>
      </c>
      <c r="T19" s="1036" t="s">
        <v>664</v>
      </c>
      <c r="U19" s="1039" t="s">
        <v>665</v>
      </c>
      <c r="V19" s="1036" t="s">
        <v>664</v>
      </c>
      <c r="W19" s="1039" t="s">
        <v>665</v>
      </c>
      <c r="X19" s="1036"/>
    </row>
    <row r="20" spans="1:24" ht="20.100000000000001" customHeight="1">
      <c r="A20" s="1061">
        <v>18</v>
      </c>
      <c r="B20" s="1040" t="s">
        <v>563</v>
      </c>
      <c r="C20" s="1039" t="s">
        <v>665</v>
      </c>
      <c r="D20" s="1036" t="s">
        <v>55</v>
      </c>
      <c r="E20" s="1036" t="s">
        <v>665</v>
      </c>
      <c r="F20" s="1036" t="s">
        <v>665</v>
      </c>
      <c r="G20" s="1036" t="s">
        <v>665</v>
      </c>
      <c r="H20" s="1036" t="s">
        <v>665</v>
      </c>
      <c r="I20" s="1036" t="s">
        <v>665</v>
      </c>
      <c r="J20" s="1036" t="s">
        <v>665</v>
      </c>
      <c r="K20" s="1036" t="s">
        <v>665</v>
      </c>
      <c r="L20" s="1036" t="s">
        <v>665</v>
      </c>
      <c r="M20" s="1036" t="s">
        <v>665</v>
      </c>
      <c r="N20" s="1036" t="s">
        <v>665</v>
      </c>
      <c r="O20" s="1036" t="s">
        <v>665</v>
      </c>
      <c r="P20" s="1036" t="s">
        <v>665</v>
      </c>
      <c r="Q20" s="1036" t="s">
        <v>665</v>
      </c>
      <c r="R20" s="1036" t="s">
        <v>664</v>
      </c>
      <c r="S20" s="1036" t="s">
        <v>664</v>
      </c>
      <c r="T20" s="1036" t="s">
        <v>664</v>
      </c>
      <c r="U20" s="1039" t="s">
        <v>665</v>
      </c>
      <c r="V20" s="1036" t="s">
        <v>664</v>
      </c>
      <c r="W20" s="1039" t="s">
        <v>665</v>
      </c>
      <c r="X20" s="1036"/>
    </row>
    <row r="21" spans="1:24" ht="20.100000000000001" customHeight="1">
      <c r="A21" s="1053">
        <v>19</v>
      </c>
      <c r="B21" s="1040" t="s">
        <v>707</v>
      </c>
      <c r="C21" s="1039" t="s">
        <v>665</v>
      </c>
      <c r="D21" s="1036" t="s">
        <v>55</v>
      </c>
      <c r="E21" s="1036" t="s">
        <v>665</v>
      </c>
      <c r="F21" s="1036" t="s">
        <v>665</v>
      </c>
      <c r="G21" s="1036" t="s">
        <v>665</v>
      </c>
      <c r="H21" s="1036" t="s">
        <v>665</v>
      </c>
      <c r="I21" s="1036" t="s">
        <v>665</v>
      </c>
      <c r="J21" s="1036" t="s">
        <v>665</v>
      </c>
      <c r="K21" s="1036" t="s">
        <v>665</v>
      </c>
      <c r="L21" s="1036" t="s">
        <v>665</v>
      </c>
      <c r="M21" s="1036" t="s">
        <v>665</v>
      </c>
      <c r="N21" s="1036" t="s">
        <v>665</v>
      </c>
      <c r="O21" s="1036" t="s">
        <v>665</v>
      </c>
      <c r="P21" s="1036" t="s">
        <v>665</v>
      </c>
      <c r="Q21" s="1036" t="s">
        <v>665</v>
      </c>
      <c r="R21" s="1036" t="s">
        <v>664</v>
      </c>
      <c r="S21" s="1036" t="s">
        <v>664</v>
      </c>
      <c r="T21" s="1036" t="s">
        <v>664</v>
      </c>
      <c r="U21" s="1039" t="s">
        <v>665</v>
      </c>
      <c r="V21" s="1036" t="s">
        <v>664</v>
      </c>
      <c r="W21" s="1039" t="s">
        <v>665</v>
      </c>
      <c r="X21" s="1036"/>
    </row>
    <row r="22" spans="1:24" ht="20.100000000000001" customHeight="1">
      <c r="A22" s="1053">
        <v>20</v>
      </c>
      <c r="B22" s="1040" t="s">
        <v>708</v>
      </c>
      <c r="C22" s="1039" t="s">
        <v>665</v>
      </c>
      <c r="D22" s="1036" t="s">
        <v>55</v>
      </c>
      <c r="E22" s="1036" t="s">
        <v>665</v>
      </c>
      <c r="F22" s="1036" t="s">
        <v>626</v>
      </c>
      <c r="G22" s="1036" t="s">
        <v>665</v>
      </c>
      <c r="H22" s="1036" t="s">
        <v>665</v>
      </c>
      <c r="I22" s="1036" t="s">
        <v>665</v>
      </c>
      <c r="J22" s="1036" t="s">
        <v>665</v>
      </c>
      <c r="K22" s="1036" t="s">
        <v>665</v>
      </c>
      <c r="L22" s="1036" t="s">
        <v>665</v>
      </c>
      <c r="M22" s="1036" t="s">
        <v>665</v>
      </c>
      <c r="N22" s="1036" t="s">
        <v>665</v>
      </c>
      <c r="O22" s="1036" t="s">
        <v>665</v>
      </c>
      <c r="P22" s="1036" t="s">
        <v>665</v>
      </c>
      <c r="Q22" s="1036" t="s">
        <v>665</v>
      </c>
      <c r="R22" s="1036" t="s">
        <v>664</v>
      </c>
      <c r="S22" s="1036" t="s">
        <v>664</v>
      </c>
      <c r="T22" s="1036" t="s">
        <v>664</v>
      </c>
      <c r="U22" s="1039" t="s">
        <v>665</v>
      </c>
      <c r="V22" s="1036" t="s">
        <v>664</v>
      </c>
      <c r="W22" s="1039" t="s">
        <v>665</v>
      </c>
      <c r="X22" s="1036"/>
    </row>
    <row r="23" spans="1:24" ht="20.100000000000001" customHeight="1">
      <c r="A23" s="1061">
        <v>21</v>
      </c>
      <c r="B23" s="1040" t="s">
        <v>566</v>
      </c>
      <c r="C23" s="1039" t="s">
        <v>55</v>
      </c>
      <c r="D23" s="1036" t="s">
        <v>55</v>
      </c>
      <c r="E23" s="1036" t="s">
        <v>55</v>
      </c>
      <c r="F23" s="1036" t="s">
        <v>55</v>
      </c>
      <c r="G23" s="1036" t="s">
        <v>55</v>
      </c>
      <c r="H23" s="1036" t="s">
        <v>664</v>
      </c>
      <c r="I23" s="1036" t="s">
        <v>664</v>
      </c>
      <c r="J23" s="1036" t="s">
        <v>664</v>
      </c>
      <c r="K23" s="1036" t="s">
        <v>55</v>
      </c>
      <c r="L23" s="1036" t="s">
        <v>664</v>
      </c>
      <c r="M23" s="1036" t="s">
        <v>664</v>
      </c>
      <c r="N23" s="1036" t="s">
        <v>664</v>
      </c>
      <c r="O23" s="1036" t="s">
        <v>55</v>
      </c>
      <c r="P23" s="1036" t="s">
        <v>55</v>
      </c>
      <c r="Q23" s="1036" t="s">
        <v>55</v>
      </c>
      <c r="R23" s="1036" t="s">
        <v>664</v>
      </c>
      <c r="S23" s="1036" t="s">
        <v>664</v>
      </c>
      <c r="T23" s="1036" t="s">
        <v>664</v>
      </c>
      <c r="U23" s="1039" t="s">
        <v>55</v>
      </c>
      <c r="V23" s="1036" t="s">
        <v>664</v>
      </c>
      <c r="W23" s="1039" t="s">
        <v>55</v>
      </c>
      <c r="X23" s="1036"/>
    </row>
    <row r="24" spans="1:24" ht="20.100000000000001" customHeight="1">
      <c r="A24" s="1053">
        <v>22</v>
      </c>
      <c r="B24" s="1040" t="s">
        <v>677</v>
      </c>
      <c r="C24" s="1046" t="s">
        <v>626</v>
      </c>
      <c r="D24" s="1036" t="s">
        <v>55</v>
      </c>
      <c r="E24" s="1036" t="s">
        <v>55</v>
      </c>
      <c r="F24" s="1036" t="s">
        <v>55</v>
      </c>
      <c r="G24" s="1036" t="s">
        <v>665</v>
      </c>
      <c r="H24" s="1036" t="s">
        <v>665</v>
      </c>
      <c r="I24" s="1036" t="s">
        <v>665</v>
      </c>
      <c r="J24" s="1036" t="s">
        <v>665</v>
      </c>
      <c r="K24" s="1036" t="s">
        <v>55</v>
      </c>
      <c r="L24" s="1036" t="s">
        <v>55</v>
      </c>
      <c r="M24" s="1036" t="s">
        <v>665</v>
      </c>
      <c r="N24" s="1036" t="s">
        <v>626</v>
      </c>
      <c r="O24" s="1036" t="s">
        <v>665</v>
      </c>
      <c r="P24" s="1036" t="s">
        <v>665</v>
      </c>
      <c r="Q24" s="1036" t="s">
        <v>665</v>
      </c>
      <c r="R24" s="1036" t="s">
        <v>665</v>
      </c>
      <c r="S24" s="1036" t="s">
        <v>55</v>
      </c>
      <c r="T24" s="1036" t="s">
        <v>55</v>
      </c>
      <c r="U24" s="1046" t="s">
        <v>55</v>
      </c>
      <c r="V24" s="1036" t="s">
        <v>55</v>
      </c>
      <c r="W24" s="1046" t="s">
        <v>626</v>
      </c>
      <c r="X24" s="1049"/>
    </row>
    <row r="25" spans="1:24" ht="20.100000000000001" customHeight="1">
      <c r="A25" s="1053">
        <v>23</v>
      </c>
      <c r="B25" s="1040" t="s">
        <v>678</v>
      </c>
      <c r="C25" s="1046" t="s">
        <v>626</v>
      </c>
      <c r="D25" s="1036" t="s">
        <v>55</v>
      </c>
      <c r="E25" s="1036" t="s">
        <v>55</v>
      </c>
      <c r="F25" s="1036" t="s">
        <v>55</v>
      </c>
      <c r="G25" s="1036" t="s">
        <v>665</v>
      </c>
      <c r="H25" s="1036" t="s">
        <v>665</v>
      </c>
      <c r="I25" s="1036" t="s">
        <v>665</v>
      </c>
      <c r="J25" s="1036" t="s">
        <v>665</v>
      </c>
      <c r="K25" s="1036" t="s">
        <v>665</v>
      </c>
      <c r="L25" s="1036" t="s">
        <v>665</v>
      </c>
      <c r="M25" s="1036" t="s">
        <v>665</v>
      </c>
      <c r="N25" s="1036" t="s">
        <v>626</v>
      </c>
      <c r="O25" s="1036" t="s">
        <v>665</v>
      </c>
      <c r="P25" s="1036" t="s">
        <v>665</v>
      </c>
      <c r="Q25" s="1036" t="s">
        <v>665</v>
      </c>
      <c r="R25" s="1046" t="s">
        <v>55</v>
      </c>
      <c r="S25" s="1036" t="s">
        <v>55</v>
      </c>
      <c r="T25" s="1036" t="s">
        <v>664</v>
      </c>
      <c r="U25" s="1046" t="s">
        <v>55</v>
      </c>
      <c r="V25" s="1036" t="s">
        <v>664</v>
      </c>
      <c r="W25" s="1046" t="s">
        <v>55</v>
      </c>
      <c r="X25" s="1036"/>
    </row>
    <row r="26" spans="1:24" ht="20.100000000000001" customHeight="1">
      <c r="A26" s="1061">
        <v>24</v>
      </c>
      <c r="B26" s="1040" t="s">
        <v>687</v>
      </c>
      <c r="C26" s="1046" t="s">
        <v>626</v>
      </c>
      <c r="D26" s="1036" t="s">
        <v>55</v>
      </c>
      <c r="E26" s="1036" t="s">
        <v>55</v>
      </c>
      <c r="F26" s="1036" t="s">
        <v>55</v>
      </c>
      <c r="G26" s="1036" t="s">
        <v>665</v>
      </c>
      <c r="H26" s="1036" t="s">
        <v>55</v>
      </c>
      <c r="I26" s="1036" t="s">
        <v>665</v>
      </c>
      <c r="J26" s="1036" t="s">
        <v>665</v>
      </c>
      <c r="K26" s="1036" t="s">
        <v>665</v>
      </c>
      <c r="L26" s="1036" t="s">
        <v>665</v>
      </c>
      <c r="M26" s="1036" t="s">
        <v>665</v>
      </c>
      <c r="N26" s="1036" t="s">
        <v>626</v>
      </c>
      <c r="O26" s="1036" t="s">
        <v>665</v>
      </c>
      <c r="P26" s="1036" t="s">
        <v>665</v>
      </c>
      <c r="Q26" s="1036" t="s">
        <v>665</v>
      </c>
      <c r="R26" s="1036" t="s">
        <v>55</v>
      </c>
      <c r="S26" s="1036" t="s">
        <v>55</v>
      </c>
      <c r="T26" s="1036" t="s">
        <v>664</v>
      </c>
      <c r="U26" s="1046" t="s">
        <v>55</v>
      </c>
      <c r="V26" s="1036" t="s">
        <v>664</v>
      </c>
      <c r="W26" s="1046" t="s">
        <v>55</v>
      </c>
      <c r="X26" s="1036"/>
    </row>
    <row r="27" spans="1:24" ht="20.100000000000001" customHeight="1">
      <c r="A27" s="1053">
        <v>25</v>
      </c>
      <c r="B27" s="1040" t="s">
        <v>688</v>
      </c>
      <c r="C27" s="1046" t="s">
        <v>626</v>
      </c>
      <c r="D27" s="1036" t="s">
        <v>55</v>
      </c>
      <c r="E27" s="1036" t="s">
        <v>55</v>
      </c>
      <c r="F27" s="1036" t="s">
        <v>55</v>
      </c>
      <c r="G27" s="1036" t="s">
        <v>665</v>
      </c>
      <c r="H27" s="1036" t="s">
        <v>55</v>
      </c>
      <c r="I27" s="1036" t="s">
        <v>665</v>
      </c>
      <c r="J27" s="1036" t="s">
        <v>665</v>
      </c>
      <c r="K27" s="1036" t="s">
        <v>665</v>
      </c>
      <c r="L27" s="1036" t="s">
        <v>55</v>
      </c>
      <c r="M27" s="1036" t="s">
        <v>665</v>
      </c>
      <c r="N27" s="1036" t="s">
        <v>626</v>
      </c>
      <c r="O27" s="1036" t="s">
        <v>665</v>
      </c>
      <c r="P27" s="1036" t="s">
        <v>665</v>
      </c>
      <c r="Q27" s="1036" t="s">
        <v>665</v>
      </c>
      <c r="R27" s="1036" t="s">
        <v>55</v>
      </c>
      <c r="S27" s="1036" t="s">
        <v>55</v>
      </c>
      <c r="T27" s="1036" t="s">
        <v>664</v>
      </c>
      <c r="U27" s="1046" t="s">
        <v>55</v>
      </c>
      <c r="V27" s="1036" t="s">
        <v>664</v>
      </c>
      <c r="W27" s="1046" t="s">
        <v>55</v>
      </c>
      <c r="X27" s="1036"/>
    </row>
    <row r="28" spans="1:24" ht="20.100000000000001" customHeight="1">
      <c r="A28" s="1053">
        <v>26</v>
      </c>
      <c r="B28" s="1040" t="s">
        <v>689</v>
      </c>
      <c r="C28" s="1046" t="s">
        <v>626</v>
      </c>
      <c r="D28" s="1036" t="s">
        <v>55</v>
      </c>
      <c r="E28" s="1036" t="s">
        <v>55</v>
      </c>
      <c r="F28" s="1036" t="s">
        <v>55</v>
      </c>
      <c r="G28" s="1036" t="s">
        <v>665</v>
      </c>
      <c r="H28" s="1036" t="s">
        <v>55</v>
      </c>
      <c r="I28" s="1036" t="s">
        <v>665</v>
      </c>
      <c r="J28" s="1036" t="s">
        <v>665</v>
      </c>
      <c r="K28" s="1036" t="s">
        <v>665</v>
      </c>
      <c r="L28" s="1036" t="s">
        <v>55</v>
      </c>
      <c r="M28" s="1036" t="s">
        <v>665</v>
      </c>
      <c r="N28" s="1036" t="s">
        <v>626</v>
      </c>
      <c r="O28" s="1036" t="s">
        <v>665</v>
      </c>
      <c r="P28" s="1036" t="s">
        <v>665</v>
      </c>
      <c r="Q28" s="1036" t="s">
        <v>665</v>
      </c>
      <c r="R28" s="1036" t="s">
        <v>55</v>
      </c>
      <c r="S28" s="1036" t="s">
        <v>55</v>
      </c>
      <c r="T28" s="1036" t="s">
        <v>664</v>
      </c>
      <c r="U28" s="1046" t="s">
        <v>55</v>
      </c>
      <c r="V28" s="1036" t="s">
        <v>664</v>
      </c>
      <c r="W28" s="1046" t="s">
        <v>55</v>
      </c>
      <c r="X28" s="1036"/>
    </row>
    <row r="29" spans="1:24" ht="33.950000000000003" customHeight="1">
      <c r="A29" s="1061">
        <v>27</v>
      </c>
      <c r="B29" s="1040" t="s">
        <v>693</v>
      </c>
      <c r="C29" s="1046" t="s">
        <v>626</v>
      </c>
      <c r="D29" s="1036" t="s">
        <v>55</v>
      </c>
      <c r="E29" s="1036" t="s">
        <v>55</v>
      </c>
      <c r="F29" s="1036" t="s">
        <v>55</v>
      </c>
      <c r="G29" s="1036" t="s">
        <v>665</v>
      </c>
      <c r="H29" s="1036" t="s">
        <v>665</v>
      </c>
      <c r="I29" s="1036" t="s">
        <v>665</v>
      </c>
      <c r="J29" s="1036" t="s">
        <v>665</v>
      </c>
      <c r="K29" s="1036" t="s">
        <v>665</v>
      </c>
      <c r="L29" s="1036" t="s">
        <v>55</v>
      </c>
      <c r="M29" s="1036" t="s">
        <v>665</v>
      </c>
      <c r="N29" s="1036" t="s">
        <v>626</v>
      </c>
      <c r="O29" s="1036" t="s">
        <v>665</v>
      </c>
      <c r="P29" s="1036" t="s">
        <v>665</v>
      </c>
      <c r="Q29" s="1036" t="s">
        <v>665</v>
      </c>
      <c r="R29" s="1036" t="s">
        <v>665</v>
      </c>
      <c r="S29" s="1036" t="s">
        <v>55</v>
      </c>
      <c r="T29" s="1036" t="s">
        <v>664</v>
      </c>
      <c r="U29" s="1046" t="s">
        <v>55</v>
      </c>
      <c r="V29" s="1036" t="s">
        <v>664</v>
      </c>
      <c r="W29" s="1046" t="s">
        <v>55</v>
      </c>
      <c r="X29" s="1054" t="s">
        <v>719</v>
      </c>
    </row>
    <row r="30" spans="1:24" ht="20.100000000000001" customHeight="1">
      <c r="A30" s="1053">
        <v>28</v>
      </c>
      <c r="B30" s="1040" t="s">
        <v>691</v>
      </c>
      <c r="C30" s="1046" t="s">
        <v>626</v>
      </c>
      <c r="D30" s="1036" t="s">
        <v>55</v>
      </c>
      <c r="E30" s="1036" t="s">
        <v>55</v>
      </c>
      <c r="F30" s="1036" t="s">
        <v>55</v>
      </c>
      <c r="G30" s="1036" t="s">
        <v>665</v>
      </c>
      <c r="H30" s="1036" t="s">
        <v>55</v>
      </c>
      <c r="I30" s="1036" t="s">
        <v>665</v>
      </c>
      <c r="J30" s="1036" t="s">
        <v>665</v>
      </c>
      <c r="K30" s="1036" t="s">
        <v>665</v>
      </c>
      <c r="L30" s="1036" t="s">
        <v>664</v>
      </c>
      <c r="M30" s="1036" t="s">
        <v>665</v>
      </c>
      <c r="N30" s="1036" t="s">
        <v>626</v>
      </c>
      <c r="O30" s="1036" t="s">
        <v>665</v>
      </c>
      <c r="P30" s="1036" t="s">
        <v>665</v>
      </c>
      <c r="Q30" s="1036" t="s">
        <v>665</v>
      </c>
      <c r="R30" s="1036" t="s">
        <v>55</v>
      </c>
      <c r="S30" s="1036" t="s">
        <v>55</v>
      </c>
      <c r="T30" s="1036" t="s">
        <v>664</v>
      </c>
      <c r="U30" s="1046" t="s">
        <v>55</v>
      </c>
      <c r="V30" s="1036" t="s">
        <v>664</v>
      </c>
      <c r="W30" s="1046" t="s">
        <v>55</v>
      </c>
      <c r="X30" s="1036"/>
    </row>
    <row r="31" spans="1:24" ht="20.100000000000001" customHeight="1">
      <c r="A31" s="1053">
        <v>29</v>
      </c>
      <c r="B31" s="1040" t="s">
        <v>686</v>
      </c>
      <c r="C31" s="1046" t="s">
        <v>626</v>
      </c>
      <c r="D31" s="1036" t="s">
        <v>55</v>
      </c>
      <c r="E31" s="1036" t="s">
        <v>55</v>
      </c>
      <c r="F31" s="1036" t="s">
        <v>55</v>
      </c>
      <c r="G31" s="1036" t="s">
        <v>665</v>
      </c>
      <c r="H31" s="1036" t="s">
        <v>55</v>
      </c>
      <c r="I31" s="1036" t="s">
        <v>665</v>
      </c>
      <c r="J31" s="1036" t="s">
        <v>665</v>
      </c>
      <c r="K31" s="1036" t="s">
        <v>665</v>
      </c>
      <c r="L31" s="1036" t="s">
        <v>664</v>
      </c>
      <c r="M31" s="1036" t="s">
        <v>665</v>
      </c>
      <c r="N31" s="1036" t="s">
        <v>626</v>
      </c>
      <c r="O31" s="1036" t="s">
        <v>665</v>
      </c>
      <c r="P31" s="1036" t="s">
        <v>665</v>
      </c>
      <c r="Q31" s="1036" t="s">
        <v>665</v>
      </c>
      <c r="R31" s="1036" t="s">
        <v>55</v>
      </c>
      <c r="S31" s="1036" t="s">
        <v>55</v>
      </c>
      <c r="T31" s="1036" t="s">
        <v>664</v>
      </c>
      <c r="U31" s="1046" t="s">
        <v>55</v>
      </c>
      <c r="V31" s="1036" t="s">
        <v>664</v>
      </c>
      <c r="W31" s="1046" t="s">
        <v>55</v>
      </c>
      <c r="X31" s="1036"/>
    </row>
    <row r="32" spans="1:24" ht="20.100000000000001" customHeight="1">
      <c r="A32" s="1061">
        <v>30</v>
      </c>
      <c r="B32" s="1040" t="s">
        <v>685</v>
      </c>
      <c r="C32" s="1046" t="s">
        <v>626</v>
      </c>
      <c r="D32" s="1036" t="s">
        <v>55</v>
      </c>
      <c r="E32" s="1036" t="s">
        <v>55</v>
      </c>
      <c r="F32" s="1036" t="s">
        <v>55</v>
      </c>
      <c r="G32" s="1036" t="s">
        <v>665</v>
      </c>
      <c r="H32" s="1036" t="s">
        <v>55</v>
      </c>
      <c r="I32" s="1036" t="s">
        <v>665</v>
      </c>
      <c r="J32" s="1036" t="s">
        <v>665</v>
      </c>
      <c r="K32" s="1036" t="s">
        <v>55</v>
      </c>
      <c r="L32" s="1036" t="s">
        <v>55</v>
      </c>
      <c r="M32" s="1036" t="s">
        <v>665</v>
      </c>
      <c r="N32" s="1036" t="s">
        <v>626</v>
      </c>
      <c r="O32" s="1036" t="s">
        <v>665</v>
      </c>
      <c r="P32" s="1036" t="s">
        <v>665</v>
      </c>
      <c r="Q32" s="1036" t="s">
        <v>665</v>
      </c>
      <c r="R32" s="1036" t="s">
        <v>55</v>
      </c>
      <c r="S32" s="1036" t="s">
        <v>55</v>
      </c>
      <c r="T32" s="1036" t="s">
        <v>664</v>
      </c>
      <c r="U32" s="1046" t="s">
        <v>55</v>
      </c>
      <c r="V32" s="1036" t="s">
        <v>55</v>
      </c>
      <c r="W32" s="1046" t="s">
        <v>55</v>
      </c>
      <c r="X32" s="1048" t="s">
        <v>718</v>
      </c>
    </row>
    <row r="33" spans="1:24" ht="20.100000000000001" customHeight="1">
      <c r="A33" s="1053">
        <v>31</v>
      </c>
      <c r="B33" s="1040" t="s">
        <v>695</v>
      </c>
      <c r="C33" s="1046" t="s">
        <v>626</v>
      </c>
      <c r="D33" s="1036" t="s">
        <v>55</v>
      </c>
      <c r="E33" s="1036" t="s">
        <v>55</v>
      </c>
      <c r="F33" s="1036" t="s">
        <v>55</v>
      </c>
      <c r="G33" s="1036" t="s">
        <v>665</v>
      </c>
      <c r="H33" s="1036" t="s">
        <v>665</v>
      </c>
      <c r="I33" s="1036" t="s">
        <v>665</v>
      </c>
      <c r="J33" s="1036" t="s">
        <v>665</v>
      </c>
      <c r="K33" s="1036" t="s">
        <v>665</v>
      </c>
      <c r="L33" s="1036" t="s">
        <v>55</v>
      </c>
      <c r="M33" s="1036" t="s">
        <v>665</v>
      </c>
      <c r="N33" s="1036" t="s">
        <v>626</v>
      </c>
      <c r="O33" s="1036" t="s">
        <v>665</v>
      </c>
      <c r="P33" s="1036" t="s">
        <v>665</v>
      </c>
      <c r="Q33" s="1036" t="s">
        <v>665</v>
      </c>
      <c r="R33" s="1036" t="s">
        <v>55</v>
      </c>
      <c r="S33" s="1036" t="s">
        <v>55</v>
      </c>
      <c r="T33" s="1036" t="s">
        <v>664</v>
      </c>
      <c r="U33" s="1046" t="s">
        <v>55</v>
      </c>
      <c r="V33" s="1036" t="s">
        <v>664</v>
      </c>
      <c r="W33" s="1046" t="s">
        <v>55</v>
      </c>
      <c r="X33" s="1036"/>
    </row>
    <row r="34" spans="1:24" ht="20.100000000000001" customHeight="1">
      <c r="A34" s="1053">
        <v>32</v>
      </c>
      <c r="B34" s="1040" t="s">
        <v>696</v>
      </c>
      <c r="C34" s="1046" t="s">
        <v>626</v>
      </c>
      <c r="D34" s="1036" t="s">
        <v>55</v>
      </c>
      <c r="E34" s="1036" t="s">
        <v>55</v>
      </c>
      <c r="F34" s="1036" t="s">
        <v>55</v>
      </c>
      <c r="G34" s="1036" t="s">
        <v>665</v>
      </c>
      <c r="H34" s="1036" t="s">
        <v>665</v>
      </c>
      <c r="I34" s="1036" t="s">
        <v>665</v>
      </c>
      <c r="J34" s="1036" t="s">
        <v>665</v>
      </c>
      <c r="K34" s="1036" t="s">
        <v>665</v>
      </c>
      <c r="L34" s="1036" t="s">
        <v>665</v>
      </c>
      <c r="M34" s="1036" t="s">
        <v>665</v>
      </c>
      <c r="N34" s="1036" t="s">
        <v>626</v>
      </c>
      <c r="O34" s="1036" t="s">
        <v>665</v>
      </c>
      <c r="P34" s="1036" t="s">
        <v>665</v>
      </c>
      <c r="Q34" s="1036" t="s">
        <v>665</v>
      </c>
      <c r="R34" s="1036" t="s">
        <v>55</v>
      </c>
      <c r="S34" s="1036" t="s">
        <v>55</v>
      </c>
      <c r="T34" s="1036" t="s">
        <v>664</v>
      </c>
      <c r="U34" s="1046" t="s">
        <v>55</v>
      </c>
      <c r="V34" s="1036" t="s">
        <v>664</v>
      </c>
      <c r="W34" s="1046" t="s">
        <v>55</v>
      </c>
      <c r="X34" s="1036"/>
    </row>
    <row r="35" spans="1:24" ht="20.100000000000001" customHeight="1">
      <c r="A35" s="1061">
        <v>33</v>
      </c>
      <c r="B35" s="1040" t="s">
        <v>697</v>
      </c>
      <c r="C35" s="1046" t="s">
        <v>626</v>
      </c>
      <c r="D35" s="1036" t="s">
        <v>55</v>
      </c>
      <c r="E35" s="1036" t="s">
        <v>55</v>
      </c>
      <c r="F35" s="1036" t="s">
        <v>55</v>
      </c>
      <c r="G35" s="1036" t="s">
        <v>665</v>
      </c>
      <c r="H35" s="1036" t="s">
        <v>665</v>
      </c>
      <c r="I35" s="1036" t="s">
        <v>665</v>
      </c>
      <c r="J35" s="1036" t="s">
        <v>665</v>
      </c>
      <c r="K35" s="1036" t="s">
        <v>665</v>
      </c>
      <c r="L35" s="1036" t="s">
        <v>55</v>
      </c>
      <c r="M35" s="1036" t="s">
        <v>665</v>
      </c>
      <c r="N35" s="1036" t="s">
        <v>626</v>
      </c>
      <c r="O35" s="1036" t="s">
        <v>665</v>
      </c>
      <c r="P35" s="1036" t="s">
        <v>665</v>
      </c>
      <c r="Q35" s="1036" t="s">
        <v>665</v>
      </c>
      <c r="R35" s="1036" t="s">
        <v>55</v>
      </c>
      <c r="S35" s="1036" t="s">
        <v>55</v>
      </c>
      <c r="T35" s="1036" t="s">
        <v>664</v>
      </c>
      <c r="U35" s="1046" t="s">
        <v>55</v>
      </c>
      <c r="V35" s="1036" t="s">
        <v>664</v>
      </c>
      <c r="W35" s="1046" t="s">
        <v>55</v>
      </c>
      <c r="X35" s="1036"/>
    </row>
    <row r="36" spans="1:24" ht="20.100000000000001" customHeight="1">
      <c r="A36" s="1053">
        <v>34</v>
      </c>
      <c r="B36" s="1040" t="s">
        <v>698</v>
      </c>
      <c r="C36" s="1046" t="s">
        <v>626</v>
      </c>
      <c r="D36" s="1036" t="s">
        <v>55</v>
      </c>
      <c r="E36" s="1036" t="s">
        <v>55</v>
      </c>
      <c r="F36" s="1036" t="s">
        <v>55</v>
      </c>
      <c r="G36" s="1036" t="s">
        <v>665</v>
      </c>
      <c r="H36" s="1036" t="s">
        <v>665</v>
      </c>
      <c r="I36" s="1036" t="s">
        <v>665</v>
      </c>
      <c r="J36" s="1036" t="s">
        <v>665</v>
      </c>
      <c r="K36" s="1036" t="s">
        <v>55</v>
      </c>
      <c r="L36" s="1036" t="s">
        <v>55</v>
      </c>
      <c r="M36" s="1036" t="s">
        <v>665</v>
      </c>
      <c r="N36" s="1036" t="s">
        <v>626</v>
      </c>
      <c r="O36" s="1036" t="s">
        <v>665</v>
      </c>
      <c r="P36" s="1036" t="s">
        <v>665</v>
      </c>
      <c r="Q36" s="1036" t="s">
        <v>665</v>
      </c>
      <c r="R36" s="1036" t="s">
        <v>55</v>
      </c>
      <c r="S36" s="1036" t="s">
        <v>55</v>
      </c>
      <c r="T36" s="1036" t="s">
        <v>664</v>
      </c>
      <c r="U36" s="1046" t="s">
        <v>55</v>
      </c>
      <c r="V36" s="1036" t="s">
        <v>664</v>
      </c>
      <c r="W36" s="1046" t="s">
        <v>55</v>
      </c>
      <c r="X36" s="1036"/>
    </row>
    <row r="37" spans="1:24" ht="20.100000000000001" customHeight="1">
      <c r="A37" s="1053">
        <v>35</v>
      </c>
      <c r="B37" s="1040" t="s">
        <v>699</v>
      </c>
      <c r="C37" s="1046" t="s">
        <v>626</v>
      </c>
      <c r="D37" s="1036" t="s">
        <v>55</v>
      </c>
      <c r="E37" s="1036" t="s">
        <v>55</v>
      </c>
      <c r="F37" s="1036" t="s">
        <v>55</v>
      </c>
      <c r="G37" s="1036" t="s">
        <v>665</v>
      </c>
      <c r="H37" s="1036" t="s">
        <v>665</v>
      </c>
      <c r="I37" s="1036" t="s">
        <v>665</v>
      </c>
      <c r="J37" s="1036" t="s">
        <v>665</v>
      </c>
      <c r="K37" s="1036" t="s">
        <v>665</v>
      </c>
      <c r="L37" s="1036" t="s">
        <v>55</v>
      </c>
      <c r="M37" s="1036" t="s">
        <v>665</v>
      </c>
      <c r="N37" s="1036" t="s">
        <v>626</v>
      </c>
      <c r="O37" s="1036" t="s">
        <v>665</v>
      </c>
      <c r="P37" s="1036" t="s">
        <v>665</v>
      </c>
      <c r="Q37" s="1036" t="s">
        <v>665</v>
      </c>
      <c r="R37" s="1036" t="s">
        <v>665</v>
      </c>
      <c r="S37" s="1036" t="s">
        <v>55</v>
      </c>
      <c r="T37" s="1036" t="s">
        <v>664</v>
      </c>
      <c r="U37" s="1046" t="s">
        <v>55</v>
      </c>
      <c r="V37" s="1036" t="s">
        <v>664</v>
      </c>
      <c r="W37" s="1046" t="s">
        <v>55</v>
      </c>
      <c r="X37" s="1048" t="s">
        <v>718</v>
      </c>
    </row>
    <row r="38" spans="1:24" ht="20.100000000000001" customHeight="1">
      <c r="A38" s="1061">
        <v>36</v>
      </c>
      <c r="B38" s="1040" t="s">
        <v>701</v>
      </c>
      <c r="C38" s="1046" t="s">
        <v>626</v>
      </c>
      <c r="D38" s="1036" t="s">
        <v>55</v>
      </c>
      <c r="E38" s="1036" t="s">
        <v>55</v>
      </c>
      <c r="F38" s="1036" t="s">
        <v>55</v>
      </c>
      <c r="G38" s="1036" t="s">
        <v>665</v>
      </c>
      <c r="H38" s="1036" t="s">
        <v>55</v>
      </c>
      <c r="I38" s="1036" t="s">
        <v>665</v>
      </c>
      <c r="J38" s="1036" t="s">
        <v>665</v>
      </c>
      <c r="K38" s="1036" t="s">
        <v>665</v>
      </c>
      <c r="L38" s="1036" t="s">
        <v>55</v>
      </c>
      <c r="M38" s="1036" t="s">
        <v>665</v>
      </c>
      <c r="N38" s="1036" t="s">
        <v>626</v>
      </c>
      <c r="O38" s="1036" t="s">
        <v>665</v>
      </c>
      <c r="P38" s="1036" t="s">
        <v>665</v>
      </c>
      <c r="Q38" s="1036" t="s">
        <v>665</v>
      </c>
      <c r="R38" s="1036" t="s">
        <v>55</v>
      </c>
      <c r="S38" s="1036" t="s">
        <v>55</v>
      </c>
      <c r="T38" s="1036" t="s">
        <v>664</v>
      </c>
      <c r="U38" s="1046" t="s">
        <v>55</v>
      </c>
      <c r="V38" s="1036" t="s">
        <v>664</v>
      </c>
      <c r="W38" s="1046" t="s">
        <v>55</v>
      </c>
      <c r="X38" s="1048" t="s">
        <v>720</v>
      </c>
    </row>
    <row r="39" spans="1:24" ht="20.100000000000001" customHeight="1">
      <c r="A39" s="1053">
        <v>37</v>
      </c>
      <c r="B39" s="1040" t="s">
        <v>679</v>
      </c>
      <c r="C39" s="1046" t="s">
        <v>626</v>
      </c>
      <c r="D39" s="1036" t="s">
        <v>55</v>
      </c>
      <c r="E39" s="1036" t="s">
        <v>55</v>
      </c>
      <c r="F39" s="1036" t="s">
        <v>55</v>
      </c>
      <c r="G39" s="1036" t="s">
        <v>665</v>
      </c>
      <c r="H39" s="1036" t="s">
        <v>665</v>
      </c>
      <c r="I39" s="1036" t="s">
        <v>665</v>
      </c>
      <c r="J39" s="1036" t="s">
        <v>665</v>
      </c>
      <c r="K39" s="1036" t="s">
        <v>55</v>
      </c>
      <c r="L39" s="1036" t="s">
        <v>55</v>
      </c>
      <c r="M39" s="1036" t="s">
        <v>665</v>
      </c>
      <c r="N39" s="1036" t="s">
        <v>626</v>
      </c>
      <c r="O39" s="1036" t="s">
        <v>665</v>
      </c>
      <c r="P39" s="1036" t="s">
        <v>665</v>
      </c>
      <c r="Q39" s="1036" t="s">
        <v>665</v>
      </c>
      <c r="R39" s="1036" t="s">
        <v>55</v>
      </c>
      <c r="S39" s="1036" t="s">
        <v>55</v>
      </c>
      <c r="T39" s="1036" t="s">
        <v>664</v>
      </c>
      <c r="U39" s="1046" t="s">
        <v>55</v>
      </c>
      <c r="V39" s="1036" t="s">
        <v>664</v>
      </c>
      <c r="W39" s="1046" t="s">
        <v>55</v>
      </c>
      <c r="X39" s="1036"/>
    </row>
    <row r="40" spans="1:24" ht="20.100000000000001" customHeight="1">
      <c r="A40" s="1053">
        <v>38</v>
      </c>
      <c r="B40" s="1040" t="s">
        <v>690</v>
      </c>
      <c r="C40" s="1046" t="s">
        <v>626</v>
      </c>
      <c r="D40" s="1036" t="s">
        <v>55</v>
      </c>
      <c r="E40" s="1036" t="s">
        <v>55</v>
      </c>
      <c r="F40" s="1036" t="s">
        <v>55</v>
      </c>
      <c r="G40" s="1036" t="s">
        <v>665</v>
      </c>
      <c r="H40" s="1036" t="s">
        <v>55</v>
      </c>
      <c r="I40" s="1036" t="s">
        <v>665</v>
      </c>
      <c r="J40" s="1036" t="s">
        <v>665</v>
      </c>
      <c r="K40" s="1036" t="s">
        <v>665</v>
      </c>
      <c r="L40" s="1036" t="s">
        <v>55</v>
      </c>
      <c r="M40" s="1036" t="s">
        <v>665</v>
      </c>
      <c r="N40" s="1036" t="s">
        <v>626</v>
      </c>
      <c r="O40" s="1036" t="s">
        <v>665</v>
      </c>
      <c r="P40" s="1036" t="s">
        <v>665</v>
      </c>
      <c r="Q40" s="1036" t="s">
        <v>665</v>
      </c>
      <c r="R40" s="1036" t="s">
        <v>55</v>
      </c>
      <c r="S40" s="1036" t="s">
        <v>55</v>
      </c>
      <c r="T40" s="1036" t="s">
        <v>664</v>
      </c>
      <c r="U40" s="1046" t="s">
        <v>55</v>
      </c>
      <c r="V40" s="1036" t="s">
        <v>664</v>
      </c>
      <c r="W40" s="1046" t="s">
        <v>55</v>
      </c>
      <c r="X40" s="1036"/>
    </row>
    <row r="41" spans="1:24" ht="20.100000000000001" customHeight="1">
      <c r="A41" s="1061">
        <v>39</v>
      </c>
      <c r="B41" s="1040" t="s">
        <v>694</v>
      </c>
      <c r="C41" s="1046" t="s">
        <v>626</v>
      </c>
      <c r="D41" s="1036" t="s">
        <v>55</v>
      </c>
      <c r="E41" s="1036" t="s">
        <v>55</v>
      </c>
      <c r="F41" s="1036" t="s">
        <v>55</v>
      </c>
      <c r="G41" s="1036" t="s">
        <v>665</v>
      </c>
      <c r="H41" s="1036" t="s">
        <v>665</v>
      </c>
      <c r="I41" s="1036" t="s">
        <v>665</v>
      </c>
      <c r="J41" s="1036" t="s">
        <v>665</v>
      </c>
      <c r="K41" s="1036" t="s">
        <v>55</v>
      </c>
      <c r="L41" s="1036" t="s">
        <v>55</v>
      </c>
      <c r="M41" s="1036" t="s">
        <v>665</v>
      </c>
      <c r="N41" s="1036" t="s">
        <v>626</v>
      </c>
      <c r="O41" s="1036" t="s">
        <v>665</v>
      </c>
      <c r="P41" s="1036" t="s">
        <v>665</v>
      </c>
      <c r="Q41" s="1036" t="s">
        <v>665</v>
      </c>
      <c r="R41" s="1036" t="s">
        <v>55</v>
      </c>
      <c r="S41" s="1036" t="s">
        <v>55</v>
      </c>
      <c r="T41" s="1036" t="s">
        <v>664</v>
      </c>
      <c r="U41" s="1046" t="s">
        <v>55</v>
      </c>
      <c r="V41" s="1036" t="s">
        <v>664</v>
      </c>
      <c r="W41" s="1046" t="s">
        <v>55</v>
      </c>
      <c r="X41" s="1048" t="s">
        <v>724</v>
      </c>
    </row>
    <row r="42" spans="1:24" ht="20.100000000000001" customHeight="1">
      <c r="A42" s="1053">
        <v>40</v>
      </c>
      <c r="B42" s="1040" t="s">
        <v>692</v>
      </c>
      <c r="C42" s="1046" t="s">
        <v>626</v>
      </c>
      <c r="D42" s="1036" t="s">
        <v>55</v>
      </c>
      <c r="E42" s="1036" t="s">
        <v>55</v>
      </c>
      <c r="F42" s="1036" t="s">
        <v>55</v>
      </c>
      <c r="G42" s="1036" t="s">
        <v>665</v>
      </c>
      <c r="H42" s="1036" t="s">
        <v>55</v>
      </c>
      <c r="I42" s="1036" t="s">
        <v>665</v>
      </c>
      <c r="J42" s="1036" t="s">
        <v>665</v>
      </c>
      <c r="K42" s="1036" t="s">
        <v>55</v>
      </c>
      <c r="L42" s="1036" t="s">
        <v>55</v>
      </c>
      <c r="M42" s="1036" t="s">
        <v>665</v>
      </c>
      <c r="N42" s="1036" t="s">
        <v>626</v>
      </c>
      <c r="O42" s="1036" t="s">
        <v>665</v>
      </c>
      <c r="P42" s="1036" t="s">
        <v>665</v>
      </c>
      <c r="Q42" s="1036" t="s">
        <v>665</v>
      </c>
      <c r="R42" s="1036" t="s">
        <v>665</v>
      </c>
      <c r="S42" s="1036" t="s">
        <v>626</v>
      </c>
      <c r="T42" s="1036" t="s">
        <v>664</v>
      </c>
      <c r="U42" s="1046" t="s">
        <v>55</v>
      </c>
      <c r="V42" s="1036" t="s">
        <v>664</v>
      </c>
      <c r="W42" s="1046" t="s">
        <v>55</v>
      </c>
      <c r="X42" s="1036"/>
    </row>
    <row r="43" spans="1:24" ht="20.100000000000001" customHeight="1">
      <c r="A43" s="1053">
        <v>41</v>
      </c>
      <c r="B43" s="1040" t="s">
        <v>700</v>
      </c>
      <c r="C43" s="1046" t="s">
        <v>626</v>
      </c>
      <c r="D43" s="1036" t="s">
        <v>55</v>
      </c>
      <c r="E43" s="1036" t="s">
        <v>55</v>
      </c>
      <c r="F43" s="1036" t="s">
        <v>55</v>
      </c>
      <c r="G43" s="1036" t="s">
        <v>665</v>
      </c>
      <c r="H43" s="1036" t="s">
        <v>665</v>
      </c>
      <c r="I43" s="1036" t="s">
        <v>665</v>
      </c>
      <c r="J43" s="1036" t="s">
        <v>665</v>
      </c>
      <c r="K43" s="1036" t="s">
        <v>55</v>
      </c>
      <c r="L43" s="1036" t="s">
        <v>665</v>
      </c>
      <c r="M43" s="1036" t="s">
        <v>665</v>
      </c>
      <c r="N43" s="1036" t="s">
        <v>626</v>
      </c>
      <c r="O43" s="1036" t="s">
        <v>665</v>
      </c>
      <c r="P43" s="1036" t="s">
        <v>665</v>
      </c>
      <c r="Q43" s="1036" t="s">
        <v>665</v>
      </c>
      <c r="R43" s="1036" t="s">
        <v>665</v>
      </c>
      <c r="S43" s="1036" t="s">
        <v>55</v>
      </c>
      <c r="T43" s="1036" t="s">
        <v>664</v>
      </c>
      <c r="U43" s="1046" t="s">
        <v>55</v>
      </c>
      <c r="V43" s="1036" t="s">
        <v>664</v>
      </c>
      <c r="W43" s="1046" t="s">
        <v>55</v>
      </c>
      <c r="X43" s="1036"/>
    </row>
    <row r="44" spans="1:24" ht="20.100000000000001" customHeight="1">
      <c r="A44" s="1061">
        <v>42</v>
      </c>
      <c r="B44" s="1050" t="s">
        <v>702</v>
      </c>
      <c r="C44" s="1052" t="s">
        <v>626</v>
      </c>
      <c r="D44" s="1051" t="s">
        <v>55</v>
      </c>
      <c r="E44" s="1051" t="s">
        <v>55</v>
      </c>
      <c r="F44" s="1051" t="s">
        <v>55</v>
      </c>
      <c r="G44" s="1051" t="s">
        <v>665</v>
      </c>
      <c r="H44" s="1051" t="s">
        <v>55</v>
      </c>
      <c r="I44" s="1051" t="s">
        <v>665</v>
      </c>
      <c r="J44" s="1051" t="s">
        <v>665</v>
      </c>
      <c r="K44" s="1051" t="s">
        <v>55</v>
      </c>
      <c r="L44" s="1051" t="s">
        <v>55</v>
      </c>
      <c r="M44" s="1051" t="s">
        <v>665</v>
      </c>
      <c r="N44" s="1051" t="s">
        <v>626</v>
      </c>
      <c r="O44" s="1051" t="s">
        <v>665</v>
      </c>
      <c r="P44" s="1051" t="s">
        <v>665</v>
      </c>
      <c r="Q44" s="1051" t="s">
        <v>665</v>
      </c>
      <c r="R44" s="1051" t="s">
        <v>55</v>
      </c>
      <c r="S44" s="1051" t="s">
        <v>55</v>
      </c>
      <c r="T44" s="1051" t="s">
        <v>664</v>
      </c>
      <c r="U44" s="1052" t="s">
        <v>55</v>
      </c>
      <c r="V44" s="1051" t="s">
        <v>664</v>
      </c>
      <c r="W44" s="1052" t="s">
        <v>55</v>
      </c>
      <c r="X44" s="1048" t="s">
        <v>720</v>
      </c>
    </row>
    <row r="45" spans="1:24" ht="20.100000000000001" customHeight="1">
      <c r="A45" s="1053">
        <v>43</v>
      </c>
      <c r="B45" s="1040" t="s">
        <v>290</v>
      </c>
      <c r="C45" s="1046" t="s">
        <v>626</v>
      </c>
      <c r="D45" s="1036" t="s">
        <v>55</v>
      </c>
      <c r="E45" s="1036" t="s">
        <v>55</v>
      </c>
      <c r="F45" s="1036" t="s">
        <v>55</v>
      </c>
      <c r="G45" s="1036" t="s">
        <v>55</v>
      </c>
      <c r="H45" s="1036" t="s">
        <v>55</v>
      </c>
      <c r="I45" s="1036" t="s">
        <v>665</v>
      </c>
      <c r="J45" s="1036" t="s">
        <v>665</v>
      </c>
      <c r="K45" s="1036" t="s">
        <v>664</v>
      </c>
      <c r="L45" s="1036" t="s">
        <v>55</v>
      </c>
      <c r="M45" s="1036" t="s">
        <v>665</v>
      </c>
      <c r="N45" s="1036" t="s">
        <v>665</v>
      </c>
      <c r="O45" s="1036" t="s">
        <v>665</v>
      </c>
      <c r="P45" s="1036" t="s">
        <v>665</v>
      </c>
      <c r="Q45" s="1036" t="s">
        <v>665</v>
      </c>
      <c r="R45" s="1036" t="s">
        <v>665</v>
      </c>
      <c r="S45" s="1036" t="s">
        <v>665</v>
      </c>
      <c r="T45" s="1036" t="s">
        <v>55</v>
      </c>
      <c r="U45" s="1046" t="s">
        <v>55</v>
      </c>
      <c r="V45" s="1046" t="s">
        <v>55</v>
      </c>
      <c r="W45" s="1053" t="s">
        <v>665</v>
      </c>
      <c r="X45" s="1048" t="s">
        <v>721</v>
      </c>
    </row>
    <row r="46" spans="1:24" ht="20.100000000000001" customHeight="1">
      <c r="A46" s="1053">
        <v>44</v>
      </c>
      <c r="B46" s="1040" t="s">
        <v>645</v>
      </c>
      <c r="C46" s="1046" t="s">
        <v>626</v>
      </c>
      <c r="D46" s="1036" t="s">
        <v>55</v>
      </c>
      <c r="E46" s="1036" t="s">
        <v>55</v>
      </c>
      <c r="F46" s="1036" t="s">
        <v>55</v>
      </c>
      <c r="G46" s="1036" t="s">
        <v>665</v>
      </c>
      <c r="H46" s="1036" t="s">
        <v>665</v>
      </c>
      <c r="I46" s="1036" t="s">
        <v>665</v>
      </c>
      <c r="J46" s="1036" t="s">
        <v>665</v>
      </c>
      <c r="K46" s="1036" t="s">
        <v>664</v>
      </c>
      <c r="L46" s="1036" t="s">
        <v>55</v>
      </c>
      <c r="M46" s="1036" t="s">
        <v>665</v>
      </c>
      <c r="N46" s="1036" t="s">
        <v>665</v>
      </c>
      <c r="O46" s="1036" t="s">
        <v>665</v>
      </c>
      <c r="P46" s="1036" t="s">
        <v>665</v>
      </c>
      <c r="Q46" s="1036" t="s">
        <v>665</v>
      </c>
      <c r="R46" s="1036" t="s">
        <v>665</v>
      </c>
      <c r="S46" s="1036" t="s">
        <v>665</v>
      </c>
      <c r="T46" s="1036" t="s">
        <v>55</v>
      </c>
      <c r="U46" s="1046" t="s">
        <v>55</v>
      </c>
      <c r="V46" s="1046" t="s">
        <v>55</v>
      </c>
      <c r="W46" s="1053" t="s">
        <v>626</v>
      </c>
      <c r="X46" s="1048" t="s">
        <v>722</v>
      </c>
    </row>
    <row r="47" spans="1:24" ht="20.100000000000001" customHeight="1" thickBot="1">
      <c r="A47" s="1062">
        <v>45</v>
      </c>
      <c r="B47" s="1050" t="s">
        <v>292</v>
      </c>
      <c r="C47" s="1052" t="s">
        <v>626</v>
      </c>
      <c r="D47" s="1051" t="s">
        <v>55</v>
      </c>
      <c r="E47" s="1051" t="s">
        <v>55</v>
      </c>
      <c r="F47" s="1051" t="s">
        <v>55</v>
      </c>
      <c r="G47" s="1051" t="s">
        <v>665</v>
      </c>
      <c r="H47" s="1051" t="s">
        <v>55</v>
      </c>
      <c r="I47" s="1051" t="s">
        <v>55</v>
      </c>
      <c r="J47" s="1051" t="s">
        <v>665</v>
      </c>
      <c r="K47" s="1051" t="s">
        <v>664</v>
      </c>
      <c r="L47" s="1051" t="s">
        <v>55</v>
      </c>
      <c r="M47" s="1051" t="s">
        <v>665</v>
      </c>
      <c r="N47" s="1051" t="s">
        <v>665</v>
      </c>
      <c r="O47" s="1051" t="s">
        <v>665</v>
      </c>
      <c r="P47" s="1051" t="s">
        <v>665</v>
      </c>
      <c r="Q47" s="1051" t="s">
        <v>665</v>
      </c>
      <c r="R47" s="1051" t="s">
        <v>665</v>
      </c>
      <c r="S47" s="1051" t="s">
        <v>665</v>
      </c>
      <c r="T47" s="1051" t="s">
        <v>55</v>
      </c>
      <c r="U47" s="1052" t="s">
        <v>55</v>
      </c>
      <c r="V47" s="1052" t="s">
        <v>55</v>
      </c>
      <c r="W47" s="1056" t="s">
        <v>626</v>
      </c>
      <c r="X47" s="1057" t="s">
        <v>723</v>
      </c>
    </row>
    <row r="48" spans="1:24" ht="20.100000000000001" customHeight="1" thickBot="1">
      <c r="A48" s="1342" t="s">
        <v>727</v>
      </c>
      <c r="B48" s="1343"/>
      <c r="C48" s="1058">
        <f>COUNTIF(C3:C47,"○")</f>
        <v>39</v>
      </c>
      <c r="D48" s="1058">
        <f t="shared" ref="D48:W48" si="0">COUNTIF(D3:D47,"○")</f>
        <v>45</v>
      </c>
      <c r="E48" s="1058">
        <f t="shared" si="0"/>
        <v>33</v>
      </c>
      <c r="F48" s="1058">
        <f t="shared" si="0"/>
        <v>40</v>
      </c>
      <c r="G48" s="1058">
        <f t="shared" si="0"/>
        <v>8</v>
      </c>
      <c r="H48" s="1058">
        <f t="shared" si="0"/>
        <v>16</v>
      </c>
      <c r="I48" s="1058">
        <f t="shared" si="0"/>
        <v>1</v>
      </c>
      <c r="J48" s="1058">
        <f t="shared" si="0"/>
        <v>1</v>
      </c>
      <c r="K48" s="1058">
        <f t="shared" si="0"/>
        <v>15</v>
      </c>
      <c r="L48" s="1058">
        <f t="shared" si="0"/>
        <v>23</v>
      </c>
      <c r="M48" s="1058">
        <f>COUNTIF(M3:M47,"○")</f>
        <v>1</v>
      </c>
      <c r="N48" s="1058">
        <f t="shared" si="0"/>
        <v>21</v>
      </c>
      <c r="O48" s="1058">
        <f t="shared" si="0"/>
        <v>2</v>
      </c>
      <c r="P48" s="1058">
        <f t="shared" si="0"/>
        <v>3</v>
      </c>
      <c r="Q48" s="1058">
        <f t="shared" si="0"/>
        <v>2</v>
      </c>
      <c r="R48" s="1058">
        <f t="shared" si="0"/>
        <v>16</v>
      </c>
      <c r="S48" s="1058">
        <f t="shared" si="0"/>
        <v>21</v>
      </c>
      <c r="T48" s="1058">
        <f t="shared" si="0"/>
        <v>4</v>
      </c>
      <c r="U48" s="1058">
        <f t="shared" si="0"/>
        <v>38</v>
      </c>
      <c r="V48" s="1058">
        <f t="shared" si="0"/>
        <v>10</v>
      </c>
      <c r="W48" s="1058">
        <f t="shared" si="0"/>
        <v>34</v>
      </c>
      <c r="X48" s="1059"/>
    </row>
  </sheetData>
  <autoFilter ref="A2:X48"/>
  <mergeCells count="2">
    <mergeCell ref="A48:B48"/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Footer xml:space="preserve">&amp;RP.&amp;P / &amp;N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一覧（改訂前の当初）</vt:lpstr>
      <vt:lpstr>一覧（改訂後・学校空調は中規模で表示ver）</vt:lpstr>
      <vt:lpstr>一覧（改訂後・学校空調は非表示）</vt:lpstr>
      <vt:lpstr>別紙3</vt:lpstr>
      <vt:lpstr>'一覧（改訂後・学校空調は中規模で表示ver）'!Print_Area</vt:lpstr>
      <vt:lpstr>'一覧（改訂後・学校空調は非表示）'!Print_Area</vt:lpstr>
      <vt:lpstr>'一覧（改訂前の当初）'!Print_Area</vt:lpstr>
      <vt:lpstr>別紙3!Print_Area</vt:lpstr>
      <vt:lpstr>'一覧（改訂後・学校空調は中規模で表示ver）'!Print_Titles</vt:lpstr>
      <vt:lpstr>'一覧（改訂後・学校空調は非表示）'!Print_Titles</vt:lpstr>
      <vt:lpstr>'一覧（改訂前の当初）'!Print_Titles</vt:lpstr>
      <vt:lpstr>別紙3!Print_Titles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田尻</dc:creator>
  <cp:lastModifiedBy>Administrator</cp:lastModifiedBy>
  <cp:lastPrinted>2023-01-23T05:10:34Z</cp:lastPrinted>
  <dcterms:created xsi:type="dcterms:W3CDTF">2022-01-25T04:26:43Z</dcterms:created>
  <dcterms:modified xsi:type="dcterms:W3CDTF">2023-02-01T05:24:18Z</dcterms:modified>
</cp:coreProperties>
</file>