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-server\105_本庁_企画経営課\■企画係■\企画係統計\★指定統計調査★\学校基本\◆_HP掲載用\"/>
    </mc:Choice>
  </mc:AlternateContent>
  <bookViews>
    <workbookView xWindow="15" yWindow="15" windowWidth="18315" windowHeight="12330" tabRatio="807"/>
  </bookViews>
  <sheets>
    <sheet name="1.幼稚園年齢別在園者数等" sheetId="1" r:id="rId1"/>
    <sheet name="1.1.幼保連携型認定子ども園年齢別在園者数等" sheetId="4" r:id="rId2"/>
    <sheet name="2.小学校学年別児童数等" sheetId="2" r:id="rId3"/>
    <sheet name="3.中学校学年別生徒数等" sheetId="3" r:id="rId4"/>
    <sheet name="4.高等学校学年別生徒数等" sheetId="5" r:id="rId5"/>
    <sheet name="5.専修学校" sheetId="7" r:id="rId6"/>
    <sheet name="6.中学校卒業後" sheetId="8" r:id="rId7"/>
    <sheet name="7.高等学校卒業後の状況" sheetId="9" r:id="rId8"/>
  </sheets>
  <definedNames>
    <definedName name="_xlnm.Print_Area" localSheetId="1">'1.1.幼保連携型認定子ども園年齢別在園者数等'!$A$1:$G$19</definedName>
    <definedName name="_xlnm.Print_Area" localSheetId="0">'1.幼稚園年齢別在園者数等'!$A$1:$Q$18</definedName>
    <definedName name="_xlnm.Print_Area" localSheetId="2">'2.小学校学年別児童数等'!$A$1:$Q$36</definedName>
    <definedName name="_xlnm.Print_Area" localSheetId="3">'3.中学校学年別生徒数等'!$A$1:$Q$27</definedName>
    <definedName name="_xlnm.Print_Area" localSheetId="4">'4.高等学校学年別生徒数等'!$A$1:$Q$45</definedName>
  </definedNames>
  <calcPr calcId="162913"/>
</workbook>
</file>

<file path=xl/calcChain.xml><?xml version="1.0" encoding="utf-8"?>
<calcChain xmlns="http://schemas.openxmlformats.org/spreadsheetml/2006/main">
  <c r="P21" i="8" l="1"/>
  <c r="Q11" i="5" l="1"/>
  <c r="Q10" i="5"/>
  <c r="Q12" i="5"/>
  <c r="Q36" i="5"/>
  <c r="Q26" i="5"/>
  <c r="Q25" i="5"/>
  <c r="Q3" i="5"/>
  <c r="Q9" i="5" l="1"/>
  <c r="Q7" i="2" l="1"/>
  <c r="Q36" i="2"/>
  <c r="Q35" i="2"/>
  <c r="Q33" i="2"/>
  <c r="Q32" i="2"/>
  <c r="Q30" i="2"/>
  <c r="Q29" i="2"/>
  <c r="Q27" i="2"/>
  <c r="Q26" i="2"/>
  <c r="Q24" i="2"/>
  <c r="Q23" i="2"/>
  <c r="Q21" i="2"/>
  <c r="Q20" i="2"/>
  <c r="Q18" i="2"/>
  <c r="Q17" i="2"/>
  <c r="Q15" i="2"/>
  <c r="Q14" i="2"/>
  <c r="Q8" i="2" l="1"/>
  <c r="Q4" i="2"/>
  <c r="G19" i="4"/>
  <c r="G18" i="4"/>
  <c r="G16" i="4"/>
  <c r="G15" i="4"/>
  <c r="G13" i="4"/>
  <c r="G12" i="4"/>
  <c r="G11" i="4"/>
  <c r="G10" i="4"/>
  <c r="G9" i="4"/>
  <c r="G8" i="4"/>
  <c r="G7" i="4"/>
  <c r="G6" i="4"/>
  <c r="G4" i="4"/>
  <c r="Q12" i="1"/>
  <c r="Q18" i="1"/>
  <c r="Q17" i="1"/>
  <c r="Q15" i="1"/>
  <c r="Q14" i="1"/>
  <c r="Q11" i="1"/>
  <c r="Q10" i="1"/>
  <c r="Q9" i="1"/>
  <c r="Q8" i="1"/>
  <c r="Q7" i="1"/>
  <c r="Q6" i="1"/>
  <c r="Q4" i="1"/>
  <c r="P5" i="9" l="1"/>
  <c r="P4" i="9"/>
  <c r="P24" i="9"/>
  <c r="P18" i="9"/>
  <c r="P15" i="9"/>
  <c r="P12" i="9"/>
  <c r="P9" i="9"/>
  <c r="P6" i="9"/>
  <c r="P5" i="8"/>
  <c r="P4" i="8"/>
  <c r="P3" i="8" s="1"/>
  <c r="P6" i="8"/>
  <c r="P14" i="7"/>
  <c r="P11" i="7"/>
  <c r="P8" i="7"/>
  <c r="Q12" i="2"/>
  <c r="Q11" i="2"/>
  <c r="Q12" i="3"/>
  <c r="Q11" i="3"/>
  <c r="Q14" i="5"/>
  <c r="Q13" i="5"/>
  <c r="Q43" i="5"/>
  <c r="Q40" i="5"/>
  <c r="Q33" i="5"/>
  <c r="Q30" i="5"/>
  <c r="Q27" i="5"/>
  <c r="Q21" i="5"/>
  <c r="Q18" i="5"/>
  <c r="Q15" i="5"/>
  <c r="Q4" i="5"/>
  <c r="Q25" i="3"/>
  <c r="Q22" i="3"/>
  <c r="Q19" i="3"/>
  <c r="Q16" i="3"/>
  <c r="Q13" i="3"/>
  <c r="Q6" i="3"/>
  <c r="Q3" i="3"/>
  <c r="Q34" i="2"/>
  <c r="Q31" i="2"/>
  <c r="Q28" i="2"/>
  <c r="Q25" i="2"/>
  <c r="Q22" i="2"/>
  <c r="Q19" i="2"/>
  <c r="Q16" i="2"/>
  <c r="Q13" i="2"/>
  <c r="Q6" i="2"/>
  <c r="Q3" i="2"/>
  <c r="G17" i="4"/>
  <c r="G14" i="4"/>
  <c r="G5" i="4"/>
  <c r="Q16" i="1"/>
  <c r="Q13" i="1"/>
  <c r="Q5" i="1"/>
  <c r="P3" i="9" l="1"/>
  <c r="Q24" i="5"/>
  <c r="Q10" i="3"/>
  <c r="Q10" i="2"/>
</calcChain>
</file>

<file path=xl/comments1.xml><?xml version="1.0" encoding="utf-8"?>
<comments xmlns="http://schemas.openxmlformats.org/spreadsheetml/2006/main">
  <authors>
    <author>森川　賢一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>幼稚園修了者数／小学校第１学年児童数</t>
        </r>
      </text>
    </comment>
  </commentList>
</comments>
</file>

<file path=xl/sharedStrings.xml><?xml version="1.0" encoding="utf-8"?>
<sst xmlns="http://schemas.openxmlformats.org/spreadsheetml/2006/main" count="831" uniqueCount="150">
  <si>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</si>
  <si>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</si>
  <si>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</si>
  <si>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３歳児</t>
    <rPh sb="1" eb="2">
      <t>サイ</t>
    </rPh>
    <rPh sb="2" eb="3">
      <t>ジ</t>
    </rPh>
    <phoneticPr fontId="5"/>
  </si>
  <si>
    <t>４歳児</t>
  </si>
  <si>
    <t>５歳児</t>
  </si>
  <si>
    <t>平成27年</t>
    <rPh sb="0" eb="2">
      <t>ヘイセイ</t>
    </rPh>
    <rPh sb="4" eb="5">
      <t>ネン</t>
    </rPh>
    <phoneticPr fontId="2"/>
  </si>
  <si>
    <t>園数</t>
    <rPh sb="0" eb="1">
      <t>エン</t>
    </rPh>
    <rPh sb="1" eb="2">
      <t>スウ</t>
    </rPh>
    <phoneticPr fontId="3"/>
  </si>
  <si>
    <t>学級数</t>
    <rPh sb="0" eb="2">
      <t>ガッキュウ</t>
    </rPh>
    <rPh sb="2" eb="3">
      <t>スウ</t>
    </rPh>
    <phoneticPr fontId="3"/>
  </si>
  <si>
    <t>在園者数</t>
    <phoneticPr fontId="3"/>
  </si>
  <si>
    <t>修了者数</t>
    <rPh sb="0" eb="3">
      <t>シュウリョウシャ</t>
    </rPh>
    <rPh sb="3" eb="4">
      <t>スウ</t>
    </rPh>
    <phoneticPr fontId="3"/>
  </si>
  <si>
    <t>就園率</t>
    <rPh sb="0" eb="1">
      <t>シュウ</t>
    </rPh>
    <rPh sb="1" eb="2">
      <t>エン</t>
    </rPh>
    <rPh sb="2" eb="3">
      <t>リツ</t>
    </rPh>
    <phoneticPr fontId="3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</si>
  <si>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</si>
  <si>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</si>
  <si>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</si>
  <si>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</si>
  <si>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</si>
  <si>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</si>
  <si>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</si>
  <si>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</si>
  <si>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</si>
  <si>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</si>
  <si>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-</t>
  </si>
  <si>
    <t>平成17年</t>
    <rPh sb="0" eb="2">
      <t>ヘイセイ</t>
    </rPh>
    <rPh sb="4" eb="5">
      <t>ネン</t>
    </rPh>
    <phoneticPr fontId="2"/>
  </si>
  <si>
    <t>0歳児</t>
    <rPh sb="1" eb="2">
      <t>サイ</t>
    </rPh>
    <rPh sb="2" eb="3">
      <t>ジ</t>
    </rPh>
    <phoneticPr fontId="5"/>
  </si>
  <si>
    <t>2歳児</t>
    <rPh sb="1" eb="2">
      <t>サイ</t>
    </rPh>
    <rPh sb="2" eb="3">
      <t>ジ</t>
    </rPh>
    <phoneticPr fontId="5"/>
  </si>
  <si>
    <t>3歳児</t>
    <rPh sb="1" eb="2">
      <t>サイ</t>
    </rPh>
    <rPh sb="2" eb="3">
      <t>ジ</t>
    </rPh>
    <phoneticPr fontId="5"/>
  </si>
  <si>
    <t>1.幼稚園年齢別在園者数等</t>
    <rPh sb="2" eb="5">
      <t>ヨウチエン</t>
    </rPh>
    <rPh sb="5" eb="7">
      <t>ネンレイ</t>
    </rPh>
    <rPh sb="7" eb="8">
      <t>ベツ</t>
    </rPh>
    <rPh sb="8" eb="9">
      <t>ザイ</t>
    </rPh>
    <rPh sb="9" eb="10">
      <t>エン</t>
    </rPh>
    <rPh sb="10" eb="11">
      <t>シャ</t>
    </rPh>
    <rPh sb="11" eb="13">
      <t>スウトウ</t>
    </rPh>
    <phoneticPr fontId="2"/>
  </si>
  <si>
    <t>1.1.幼保連携型認定子ども園年齢別在園者数等</t>
    <rPh sb="4" eb="5">
      <t>ヨウ</t>
    </rPh>
    <rPh sb="5" eb="6">
      <t>ホ</t>
    </rPh>
    <rPh sb="6" eb="9">
      <t>レンケイガタ</t>
    </rPh>
    <rPh sb="9" eb="11">
      <t>ニンテイ</t>
    </rPh>
    <rPh sb="11" eb="12">
      <t>コ</t>
    </rPh>
    <rPh sb="14" eb="15">
      <t>エン</t>
    </rPh>
    <rPh sb="15" eb="17">
      <t>ネンレイ</t>
    </rPh>
    <rPh sb="17" eb="18">
      <t>ベツ</t>
    </rPh>
    <rPh sb="18" eb="19">
      <t>ザイ</t>
    </rPh>
    <rPh sb="19" eb="20">
      <t>エン</t>
    </rPh>
    <rPh sb="20" eb="21">
      <t>シャ</t>
    </rPh>
    <rPh sb="21" eb="22">
      <t>スウ</t>
    </rPh>
    <rPh sb="22" eb="23">
      <t>トウ</t>
    </rPh>
    <phoneticPr fontId="2"/>
  </si>
  <si>
    <t>学校数</t>
  </si>
  <si>
    <t>本校</t>
    <rPh sb="0" eb="2">
      <t>ホンコウ</t>
    </rPh>
    <phoneticPr fontId="5"/>
  </si>
  <si>
    <t>分校</t>
    <rPh sb="0" eb="2">
      <t>ブンコウ</t>
    </rPh>
    <phoneticPr fontId="5"/>
  </si>
  <si>
    <t>総数</t>
    <rPh sb="0" eb="2">
      <t>ソウスウ</t>
    </rPh>
    <phoneticPr fontId="5"/>
  </si>
  <si>
    <t>1学年</t>
    <rPh sb="1" eb="3">
      <t>ガクネン</t>
    </rPh>
    <phoneticPr fontId="5"/>
  </si>
  <si>
    <t>学級数</t>
    <rPh sb="0" eb="2">
      <t>ガッキュウ</t>
    </rPh>
    <rPh sb="2" eb="3">
      <t>スウ</t>
    </rPh>
    <phoneticPr fontId="2"/>
  </si>
  <si>
    <t>学年別児童数</t>
    <rPh sb="0" eb="3">
      <t>ガクネンベツ</t>
    </rPh>
    <rPh sb="3" eb="5">
      <t>ジドウ</t>
    </rPh>
    <rPh sb="5" eb="6">
      <t>スウ</t>
    </rPh>
    <phoneticPr fontId="2"/>
  </si>
  <si>
    <t>平成27年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</si>
  <si>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</si>
  <si>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</si>
  <si>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</si>
  <si>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</si>
  <si>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</si>
  <si>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</si>
  <si>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</si>
  <si>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</si>
  <si>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</si>
  <si>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</si>
  <si>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学年別生徒数</t>
    <rPh sb="0" eb="3">
      <t>ガクネンベツ</t>
    </rPh>
    <rPh sb="3" eb="5">
      <t>セイト</t>
    </rPh>
    <rPh sb="5" eb="6">
      <t>スウ</t>
    </rPh>
    <phoneticPr fontId="2"/>
  </si>
  <si>
    <t>-</t>
    <phoneticPr fontId="2"/>
  </si>
  <si>
    <t>計</t>
  </si>
  <si>
    <t>-</t>
    <phoneticPr fontId="2"/>
  </si>
  <si>
    <t>総数</t>
  </si>
  <si>
    <t>本校</t>
  </si>
  <si>
    <t>分校</t>
  </si>
  <si>
    <t>全日制</t>
  </si>
  <si>
    <t>定時制</t>
  </si>
  <si>
    <t>併　置</t>
  </si>
  <si>
    <t>平成27年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</si>
  <si>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</si>
  <si>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</si>
  <si>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</si>
  <si>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</si>
  <si>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</si>
  <si>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</si>
  <si>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</si>
  <si>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</si>
  <si>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</si>
  <si>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</si>
  <si>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学科数</t>
  </si>
  <si>
    <t>生徒数</t>
  </si>
  <si>
    <t>高等
課程</t>
  </si>
  <si>
    <t>専門
課程</t>
  </si>
  <si>
    <t>一般
課程</t>
  </si>
  <si>
    <t>男</t>
  </si>
  <si>
    <t>女</t>
  </si>
  <si>
    <t>-</t>
    <phoneticPr fontId="2"/>
  </si>
  <si>
    <t>-</t>
    <phoneticPr fontId="2"/>
  </si>
  <si>
    <t>-</t>
    <phoneticPr fontId="2"/>
  </si>
  <si>
    <t>卒業者総数
（A＋B＋C＋D＋E＋F＋G）</t>
    <rPh sb="0" eb="3">
      <t>ソツギョウシャ</t>
    </rPh>
    <rPh sb="3" eb="5">
      <t>ソウスウ</t>
    </rPh>
    <phoneticPr fontId="5"/>
  </si>
  <si>
    <t>Ａ　高等学校等
進学者</t>
    <rPh sb="2" eb="4">
      <t>コウトウ</t>
    </rPh>
    <rPh sb="4" eb="6">
      <t>ガッコウ</t>
    </rPh>
    <rPh sb="6" eb="7">
      <t>ナド</t>
    </rPh>
    <phoneticPr fontId="3"/>
  </si>
  <si>
    <t>Ｂ　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6">
      <t>シンガク</t>
    </rPh>
    <rPh sb="16" eb="17">
      <t>シャ</t>
    </rPh>
    <phoneticPr fontId="5"/>
  </si>
  <si>
    <t>C　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8">
      <t>ニュウガクシャ</t>
    </rPh>
    <phoneticPr fontId="5"/>
  </si>
  <si>
    <t>E　就職者</t>
    <rPh sb="2" eb="5">
      <t>シュウショクシャ</t>
    </rPh>
    <phoneticPr fontId="5"/>
  </si>
  <si>
    <t>高等学校等
進学率（％）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5"/>
  </si>
  <si>
    <t>就職率（％）</t>
    <rPh sb="0" eb="2">
      <t>シュウショク</t>
    </rPh>
    <rPh sb="2" eb="3">
      <t>リツ</t>
    </rPh>
    <phoneticPr fontId="5"/>
  </si>
  <si>
    <t>-</t>
    <phoneticPr fontId="2"/>
  </si>
  <si>
    <t>大学等進学率（％）</t>
    <rPh sb="0" eb="2">
      <t>ダイガク</t>
    </rPh>
    <rPh sb="2" eb="3">
      <t>トウ</t>
    </rPh>
    <rPh sb="3" eb="5">
      <t>シンガク</t>
    </rPh>
    <rPh sb="5" eb="6">
      <t>リツ</t>
    </rPh>
    <phoneticPr fontId="5"/>
  </si>
  <si>
    <t>-</t>
    <phoneticPr fontId="2"/>
  </si>
  <si>
    <t>-</t>
    <phoneticPr fontId="2"/>
  </si>
  <si>
    <t>F　上記以外の者</t>
    <rPh sb="2" eb="4">
      <t>ジョウキ</t>
    </rPh>
    <rPh sb="4" eb="6">
      <t>イガイ</t>
    </rPh>
    <rPh sb="7" eb="8">
      <t>モノ</t>
    </rPh>
    <phoneticPr fontId="5"/>
  </si>
  <si>
    <t>上記Ａ・Ｂ・C・Dのうち就職している者</t>
    <rPh sb="0" eb="2">
      <t>ジョウキ</t>
    </rPh>
    <rPh sb="12" eb="14">
      <t>シュウショクシ</t>
    </rPh>
    <rPh sb="18" eb="19">
      <t>モノ</t>
    </rPh>
    <phoneticPr fontId="5"/>
  </si>
  <si>
    <t>2学年</t>
    <phoneticPr fontId="5"/>
  </si>
  <si>
    <t>3学年</t>
    <phoneticPr fontId="5"/>
  </si>
  <si>
    <t>4学年</t>
    <phoneticPr fontId="5"/>
  </si>
  <si>
    <t>5学年</t>
    <phoneticPr fontId="5"/>
  </si>
  <si>
    <t>6学年</t>
    <phoneticPr fontId="5"/>
  </si>
  <si>
    <t>単式学級</t>
    <rPh sb="0" eb="2">
      <t>タンシキ</t>
    </rPh>
    <rPh sb="2" eb="4">
      <t>ガッキュウ</t>
    </rPh>
    <phoneticPr fontId="5"/>
  </si>
  <si>
    <t>複式学級</t>
    <rPh sb="0" eb="2">
      <t>フクシキ</t>
    </rPh>
    <phoneticPr fontId="5"/>
  </si>
  <si>
    <t>特別支援学級</t>
    <rPh sb="0" eb="2">
      <t>トクベツ</t>
    </rPh>
    <rPh sb="2" eb="4">
      <t>シエン</t>
    </rPh>
    <phoneticPr fontId="5"/>
  </si>
  <si>
    <t>1歳児</t>
  </si>
  <si>
    <t>4歳児</t>
  </si>
  <si>
    <t>5歳児</t>
  </si>
  <si>
    <t>2学年</t>
    <phoneticPr fontId="5"/>
  </si>
  <si>
    <t>3学年</t>
    <phoneticPr fontId="5"/>
  </si>
  <si>
    <t>総　数</t>
    <phoneticPr fontId="2"/>
  </si>
  <si>
    <t>全日制</t>
    <phoneticPr fontId="2"/>
  </si>
  <si>
    <t>定時制</t>
    <phoneticPr fontId="2"/>
  </si>
  <si>
    <t>専攻科</t>
    <phoneticPr fontId="2"/>
  </si>
  <si>
    <t>2学年</t>
    <rPh sb="1" eb="3">
      <t>ガクネン</t>
    </rPh>
    <phoneticPr fontId="5"/>
  </si>
  <si>
    <t>3学年</t>
    <rPh sb="1" eb="3">
      <t>ガクネン</t>
    </rPh>
    <phoneticPr fontId="5"/>
  </si>
  <si>
    <t>4学年</t>
    <rPh sb="1" eb="3">
      <t>ガクネン</t>
    </rPh>
    <phoneticPr fontId="5"/>
  </si>
  <si>
    <t>生徒数</t>
    <phoneticPr fontId="2"/>
  </si>
  <si>
    <t>総数</t>
    <phoneticPr fontId="2"/>
  </si>
  <si>
    <t>-</t>
    <phoneticPr fontId="2"/>
  </si>
  <si>
    <t>上記Ａ・Ｂ・C・Dのうち就職</t>
    <rPh sb="0" eb="2">
      <t>ジョウキ</t>
    </rPh>
    <rPh sb="12" eb="14">
      <t>シュウショクシ</t>
    </rPh>
    <phoneticPr fontId="5"/>
  </si>
  <si>
    <t>している者(再掲)</t>
    <phoneticPr fontId="2"/>
  </si>
  <si>
    <t>男</t>
    <phoneticPr fontId="5"/>
  </si>
  <si>
    <t>女</t>
    <phoneticPr fontId="5"/>
  </si>
  <si>
    <t>7.高等学校卒業後の状況</t>
    <phoneticPr fontId="2"/>
  </si>
  <si>
    <t>6.中学校卒業後</t>
    <phoneticPr fontId="2"/>
  </si>
  <si>
    <t>5.専修学校</t>
    <phoneticPr fontId="2"/>
  </si>
  <si>
    <t>4.高等学校学年別生徒数等</t>
  </si>
  <si>
    <t>3.中学校学年別生徒数等</t>
  </si>
  <si>
    <t>2.小学校学年別児童数等</t>
    <phoneticPr fontId="5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</si>
  <si>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</si>
  <si>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3"/>
  </si>
  <si>
    <t>教員数
（本務者）</t>
    <phoneticPr fontId="2"/>
  </si>
  <si>
    <t>職員数
（本務者）</t>
    <rPh sb="0" eb="3">
      <t>ショクインスウ</t>
    </rPh>
    <phoneticPr fontId="3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</si>
  <si>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3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</si>
  <si>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</si>
  <si>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5"/>
  </si>
  <si>
    <t>-</t>
    <phoneticPr fontId="2"/>
  </si>
  <si>
    <t>Ａ　大学等進学者</t>
    <rPh sb="2" eb="4">
      <t>ダイガク</t>
    </rPh>
    <rPh sb="4" eb="5">
      <t>ナド</t>
    </rPh>
    <phoneticPr fontId="3"/>
  </si>
  <si>
    <t>F　一時的な仕事についた者</t>
    <rPh sb="2" eb="5">
      <t>イチジテキ</t>
    </rPh>
    <rPh sb="6" eb="8">
      <t>シゴト</t>
    </rPh>
    <rPh sb="12" eb="13">
      <t>シャ</t>
    </rPh>
    <phoneticPr fontId="5"/>
  </si>
  <si>
    <t>G　上記以外の者</t>
    <rPh sb="2" eb="4">
      <t>ジョウキ</t>
    </rPh>
    <rPh sb="4" eb="6">
      <t>イガイ</t>
    </rPh>
    <rPh sb="7" eb="8">
      <t>シャ</t>
    </rPh>
    <phoneticPr fontId="5"/>
  </si>
  <si>
    <t>Ｂ　専修学校（専門課程）進学者</t>
    <rPh sb="2" eb="4">
      <t>センシュウ</t>
    </rPh>
    <rPh sb="4" eb="6">
      <t>ガッコウ</t>
    </rPh>
    <rPh sb="7" eb="9">
      <t>センモン</t>
    </rPh>
    <rPh sb="9" eb="11">
      <t>カテイ</t>
    </rPh>
    <rPh sb="12" eb="14">
      <t>シンガク</t>
    </rPh>
    <rPh sb="14" eb="15">
      <t>シャ</t>
    </rPh>
    <phoneticPr fontId="5"/>
  </si>
  <si>
    <t>C　専修学校（一般課程）等入学者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5"/>
  </si>
  <si>
    <t>Ｄ　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3">
      <t>シセツナド</t>
    </rPh>
    <phoneticPr fontId="5"/>
  </si>
  <si>
    <t>Ｈ　不詳・死亡</t>
    <rPh sb="2" eb="4">
      <t>フショウ</t>
    </rPh>
    <rPh sb="5" eb="7">
      <t>シボウ</t>
    </rPh>
    <phoneticPr fontId="5"/>
  </si>
  <si>
    <t>G　不詳・死亡</t>
    <rPh sb="2" eb="4">
      <t>フショウ</t>
    </rPh>
    <rPh sb="5" eb="7">
      <t>シボウ</t>
    </rPh>
    <phoneticPr fontId="5"/>
  </si>
  <si>
    <t>-</t>
    <phoneticPr fontId="2"/>
  </si>
  <si>
    <t>平成28年</t>
    <rPh sb="0" eb="2">
      <t>ヘイセイ</t>
    </rPh>
    <rPh sb="4" eb="5">
      <t>ネン</t>
    </rPh>
    <phoneticPr fontId="2"/>
  </si>
  <si>
    <t>-</t>
    <phoneticPr fontId="5"/>
  </si>
  <si>
    <t>-</t>
    <phoneticPr fontId="2"/>
  </si>
  <si>
    <t>-</t>
    <phoneticPr fontId="2"/>
  </si>
  <si>
    <t>-</t>
    <phoneticPr fontId="2"/>
  </si>
  <si>
    <t>-</t>
    <phoneticPr fontId="2"/>
  </si>
  <si>
    <t>***</t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</si>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</sst>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_ "/>
    <numFmt numFmtId="177" formatCode="0.0&quot;%&quot;"/>
    <numFmt numFmtId="178" formatCode="0.0%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191">
    <xf numFmtId="0" fontId="0" fillId="0" borderId="0" xfId="0">
      <alignment vertical="center"/>
    </xf>
    <xf numFmtId="41" fontId="4" fillId="0" borderId="0" xfId="1" applyNumberFormat="1" applyFont="1" applyAlignment="1"/>
    <xf numFmtId="41" fontId="6" fillId="0" borderId="0" xfId="0" applyNumberFormat="1" applyFont="1" applyAlignment="1">
      <alignment vertical="center"/>
    </xf>
    <xf numFmtId="0" fontId="0" fillId="0" borderId="2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6" fontId="6" fillId="0" borderId="0" xfId="0" applyNumberFormat="1" applyFont="1" applyAlignment="1">
      <alignment vertical="center"/>
    </xf>
    <xf numFmtId="0" fontId="7" fillId="0" borderId="2" xfId="0" applyFont="1" applyBorder="1">
      <alignment vertical="center"/>
    </xf>
    <xf numFmtId="0" fontId="0" fillId="0" borderId="0" xfId="0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177" fontId="0" fillId="0" borderId="0" xfId="0" applyNumberForma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38" fontId="0" fillId="0" borderId="2" xfId="1" applyFon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6" xfId="1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0" fillId="0" borderId="17" xfId="1" applyFont="1" applyBorder="1">
      <alignment vertical="center"/>
    </xf>
    <xf numFmtId="38" fontId="0" fillId="0" borderId="6" xfId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" xfId="0" applyFill="1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38" fontId="0" fillId="0" borderId="5" xfId="1" applyFont="1" applyFill="1" applyBorder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21" xfId="1" applyFont="1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38" fontId="0" fillId="0" borderId="17" xfId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177" fontId="0" fillId="0" borderId="5" xfId="0" applyNumberFormat="1" applyFill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5" xfId="0" applyNumberFormat="1" applyBorder="1">
      <alignment vertical="center"/>
    </xf>
    <xf numFmtId="177" fontId="0" fillId="0" borderId="5" xfId="3" applyNumberFormat="1" applyFont="1" applyBorder="1">
      <alignment vertical="center"/>
    </xf>
    <xf numFmtId="177" fontId="0" fillId="0" borderId="1" xfId="3" applyNumberFormat="1" applyFont="1" applyFill="1" applyBorder="1" applyAlignment="1">
      <alignment horizontal="right" vertical="center"/>
    </xf>
    <xf numFmtId="177" fontId="0" fillId="0" borderId="1" xfId="3" applyNumberFormat="1" applyFont="1" applyBorder="1" applyAlignment="1">
      <alignment horizontal="right" vertical="center"/>
    </xf>
    <xf numFmtId="177" fontId="0" fillId="0" borderId="1" xfId="3" applyNumberFormat="1" applyFont="1" applyBorder="1">
      <alignment vertical="center"/>
    </xf>
    <xf numFmtId="177" fontId="0" fillId="0" borderId="5" xfId="3" applyNumberFormat="1" applyFont="1" applyBorder="1" applyAlignment="1">
      <alignment horizontal="right" vertical="center"/>
    </xf>
    <xf numFmtId="177" fontId="0" fillId="0" borderId="5" xfId="3" applyNumberFormat="1" applyFont="1" applyFill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7" fontId="0" fillId="0" borderId="17" xfId="3" applyNumberFormat="1" applyFont="1" applyFill="1" applyBorder="1" applyAlignment="1">
      <alignment horizontal="right" vertical="center"/>
    </xf>
    <xf numFmtId="177" fontId="0" fillId="0" borderId="17" xfId="3" applyNumberFormat="1" applyFont="1" applyBorder="1" applyAlignment="1">
      <alignment horizontal="right" vertical="center"/>
    </xf>
    <xf numFmtId="177" fontId="0" fillId="0" borderId="17" xfId="3" applyNumberFormat="1" applyFont="1" applyBorder="1">
      <alignment vertical="center"/>
    </xf>
    <xf numFmtId="0" fontId="0" fillId="0" borderId="14" xfId="0" applyBorder="1" applyAlignment="1">
      <alignment vertical="center" wrapText="1"/>
    </xf>
    <xf numFmtId="38" fontId="0" fillId="0" borderId="5" xfId="1" applyFont="1" applyFill="1" applyBorder="1" applyAlignment="1">
      <alignment horizontal="right" vertical="center"/>
    </xf>
    <xf numFmtId="38" fontId="0" fillId="0" borderId="17" xfId="1" applyFont="1" applyFill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7" xfId="0" applyNumberFormat="1" applyBorder="1">
      <alignment vertical="center"/>
    </xf>
    <xf numFmtId="0" fontId="0" fillId="0" borderId="0" xfId="0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8" fontId="0" fillId="0" borderId="5" xfId="3" applyNumberFormat="1" applyFont="1" applyFill="1" applyBorder="1" applyAlignment="1">
      <alignment horizontal="right" vertical="center"/>
    </xf>
    <xf numFmtId="178" fontId="0" fillId="0" borderId="17" xfId="3" applyNumberFormat="1" applyFont="1" applyFill="1" applyBorder="1" applyAlignment="1">
      <alignment horizontal="right" vertical="center"/>
    </xf>
    <xf numFmtId="178" fontId="0" fillId="0" borderId="1" xfId="3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>
      <alignment vertical="center"/>
    </xf>
    <xf numFmtId="0" fontId="7" fillId="0" borderId="2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0" fontId="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6">
    <cellStyle name="パーセント" xfId="3" builtinId="5"/>
    <cellStyle name="桁区切り" xfId="1" builtinId="6"/>
    <cellStyle name="桁区切り 2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zoomScaleNormal="100" zoomScaleSheetLayoutView="100" workbookViewId="0">
      <selection activeCell="S15" sqref="S15"/>
    </sheetView>
  </sheetViews>
  <sheetFormatPr defaultRowHeight="17.25"/>
  <cols>
    <col min="1" max="1" width="9" bestFit="1" customWidth="1"/>
    <col min="2" max="2" width="4.25" customWidth="1"/>
    <col min="3" max="3" width="6.5" customWidth="1"/>
    <col min="4" max="5" width="9.125" bestFit="1" customWidth="1"/>
    <col min="6" max="6" width="9.375" customWidth="1"/>
    <col min="7" max="7" width="9.25" customWidth="1"/>
    <col min="8" max="8" width="9" customWidth="1"/>
    <col min="9" max="9" width="9.125" bestFit="1" customWidth="1"/>
    <col min="11" max="11" width="9.125" bestFit="1" customWidth="1"/>
    <col min="15" max="18" width="8.125" style="1" customWidth="1"/>
  </cols>
  <sheetData>
    <row r="1" spans="1:18" ht="26.25" customHeight="1">
      <c r="A1" s="119" t="s">
        <v>27</v>
      </c>
      <c r="O1"/>
      <c r="P1"/>
      <c r="Q1" s="154"/>
      <c r="R1"/>
    </row>
    <row r="2" spans="1:18" ht="18" customHeight="1">
      <c r="A2" s="159"/>
      <c r="B2" s="160"/>
      <c r="C2" s="161"/>
      <c r="D2" s="46" t="s">
        <v>23</v>
      </c>
      <c r="E2" s="46" t="s">
        <v>21</v>
      </c>
      <c r="F2" s="46" t="s">
        <v>19</v>
      </c>
      <c r="G2" s="46" t="s">
        <v>18</v>
      </c>
      <c r="H2" s="46" t="s">
        <v>17</v>
      </c>
      <c r="I2" s="46" t="s">
        <v>16</v>
      </c>
      <c r="J2" s="46" t="s">
        <v>14</v>
      </c>
      <c r="K2" s="46" t="s">
        <v>15</v>
      </c>
      <c r="L2" s="46" t="s">
        <v>13</v>
      </c>
      <c r="M2" s="46" t="s">
        <v>12</v>
      </c>
      <c r="N2" s="46" t="s">
        <v>6</v>
      </c>
      <c r="O2" s="139" t="s">
        <v>141</v>
      </c>
      <c r="P2" s="146" t="s">
        <v>148</v>
      </c>
      <c r="Q2" s="155" t="s">
        <v>149</v>
      </c>
      <c r="R2"/>
    </row>
    <row r="3" spans="1:18" ht="18" customHeight="1">
      <c r="A3" s="156" t="s">
        <v>7</v>
      </c>
      <c r="B3" s="157"/>
      <c r="C3" s="158"/>
      <c r="D3" s="3">
        <v>8</v>
      </c>
      <c r="E3" s="3">
        <v>7</v>
      </c>
      <c r="F3" s="3">
        <v>7</v>
      </c>
      <c r="G3" s="3">
        <v>7</v>
      </c>
      <c r="H3" s="3">
        <v>6</v>
      </c>
      <c r="I3" s="3">
        <v>6</v>
      </c>
      <c r="J3" s="3">
        <v>6</v>
      </c>
      <c r="K3" s="3">
        <v>6</v>
      </c>
      <c r="L3" s="3">
        <v>6</v>
      </c>
      <c r="M3" s="3">
        <v>6</v>
      </c>
      <c r="N3" s="3">
        <v>4</v>
      </c>
      <c r="O3" s="3">
        <v>4</v>
      </c>
      <c r="P3" s="3">
        <v>4</v>
      </c>
      <c r="Q3" s="3">
        <v>4</v>
      </c>
      <c r="R3"/>
    </row>
    <row r="4" spans="1:18" ht="18" customHeight="1">
      <c r="A4" s="156" t="s">
        <v>8</v>
      </c>
      <c r="B4" s="157"/>
      <c r="C4" s="158"/>
      <c r="D4" s="3">
        <v>32</v>
      </c>
      <c r="E4" s="3">
        <v>34</v>
      </c>
      <c r="F4" s="3">
        <v>34</v>
      </c>
      <c r="G4" s="3">
        <v>31</v>
      </c>
      <c r="H4" s="3">
        <v>30</v>
      </c>
      <c r="I4" s="3">
        <v>28</v>
      </c>
      <c r="J4" s="3">
        <v>27</v>
      </c>
      <c r="K4" s="3">
        <v>28</v>
      </c>
      <c r="L4" s="3">
        <v>27</v>
      </c>
      <c r="M4" s="3">
        <v>27</v>
      </c>
      <c r="N4" s="3">
        <v>19</v>
      </c>
      <c r="O4" s="3">
        <v>21</v>
      </c>
      <c r="P4" s="3">
        <v>20</v>
      </c>
      <c r="Q4" s="3">
        <f>3+4+10+4</f>
        <v>21</v>
      </c>
      <c r="R4"/>
    </row>
    <row r="5" spans="1:18" ht="18" customHeight="1">
      <c r="A5" s="165" t="s">
        <v>9</v>
      </c>
      <c r="B5" s="166" t="s">
        <v>0</v>
      </c>
      <c r="C5" s="167"/>
      <c r="D5" s="47">
        <v>671</v>
      </c>
      <c r="E5" s="47">
        <v>661</v>
      </c>
      <c r="F5" s="47">
        <v>611</v>
      </c>
      <c r="G5" s="47">
        <v>612</v>
      </c>
      <c r="H5" s="47">
        <v>584</v>
      </c>
      <c r="I5" s="47">
        <v>537</v>
      </c>
      <c r="J5" s="47">
        <v>529</v>
      </c>
      <c r="K5" s="47">
        <v>553</v>
      </c>
      <c r="L5" s="47">
        <v>556</v>
      </c>
      <c r="M5" s="47">
        <v>584</v>
      </c>
      <c r="N5" s="47">
        <v>391</v>
      </c>
      <c r="O5" s="47">
        <v>394</v>
      </c>
      <c r="P5" s="47">
        <v>382</v>
      </c>
      <c r="Q5" s="47">
        <f>SUM(Q6:Q7)</f>
        <v>366</v>
      </c>
      <c r="R5"/>
    </row>
    <row r="6" spans="1:18" ht="18" customHeight="1">
      <c r="A6" s="163"/>
      <c r="B6" s="57"/>
      <c r="C6" s="53" t="s">
        <v>1</v>
      </c>
      <c r="D6" s="49">
        <v>338</v>
      </c>
      <c r="E6" s="49">
        <v>325</v>
      </c>
      <c r="F6" s="49">
        <v>309</v>
      </c>
      <c r="G6" s="49">
        <v>318</v>
      </c>
      <c r="H6" s="49">
        <v>306</v>
      </c>
      <c r="I6" s="49">
        <v>291</v>
      </c>
      <c r="J6" s="49">
        <v>276</v>
      </c>
      <c r="K6" s="49">
        <v>291</v>
      </c>
      <c r="L6" s="49">
        <v>288</v>
      </c>
      <c r="M6" s="49">
        <v>298</v>
      </c>
      <c r="N6" s="49">
        <v>213</v>
      </c>
      <c r="O6" s="49">
        <v>216</v>
      </c>
      <c r="P6" s="49">
        <v>203</v>
      </c>
      <c r="Q6" s="49">
        <f>23+42+90+44</f>
        <v>199</v>
      </c>
      <c r="R6"/>
    </row>
    <row r="7" spans="1:18" ht="18" customHeight="1">
      <c r="A7" s="163"/>
      <c r="B7" s="52"/>
      <c r="C7" s="54" t="s">
        <v>2</v>
      </c>
      <c r="D7" s="48">
        <v>333</v>
      </c>
      <c r="E7" s="48">
        <v>336</v>
      </c>
      <c r="F7" s="48">
        <v>302</v>
      </c>
      <c r="G7" s="48">
        <v>294</v>
      </c>
      <c r="H7" s="48">
        <v>278</v>
      </c>
      <c r="I7" s="48">
        <v>246</v>
      </c>
      <c r="J7" s="48">
        <v>253</v>
      </c>
      <c r="K7" s="48">
        <v>262</v>
      </c>
      <c r="L7" s="48">
        <v>268</v>
      </c>
      <c r="M7" s="48">
        <v>286</v>
      </c>
      <c r="N7" s="48">
        <v>178</v>
      </c>
      <c r="O7" s="48">
        <v>178</v>
      </c>
      <c r="P7" s="48">
        <v>179</v>
      </c>
      <c r="Q7" s="48">
        <f>24+28+97+18</f>
        <v>167</v>
      </c>
      <c r="R7" s="4"/>
    </row>
    <row r="8" spans="1:18" ht="18" customHeight="1">
      <c r="A8" s="163"/>
      <c r="B8" s="51"/>
      <c r="C8" s="53" t="s">
        <v>3</v>
      </c>
      <c r="D8" s="49">
        <v>188</v>
      </c>
      <c r="E8" s="49">
        <v>181</v>
      </c>
      <c r="F8" s="49">
        <v>179</v>
      </c>
      <c r="G8" s="49">
        <v>174</v>
      </c>
      <c r="H8" s="49">
        <v>170</v>
      </c>
      <c r="I8" s="49">
        <v>149</v>
      </c>
      <c r="J8" s="49">
        <v>159</v>
      </c>
      <c r="K8" s="49">
        <v>181</v>
      </c>
      <c r="L8" s="49">
        <v>165</v>
      </c>
      <c r="M8" s="49">
        <v>201</v>
      </c>
      <c r="N8" s="49">
        <v>119</v>
      </c>
      <c r="O8" s="49">
        <v>114</v>
      </c>
      <c r="P8" s="49">
        <v>123</v>
      </c>
      <c r="Q8" s="49">
        <f>(11+8)+(5+11)+(2+9+5+10+4+9+5+11+4)+(11+8+2)</f>
        <v>115</v>
      </c>
      <c r="R8" s="5"/>
    </row>
    <row r="9" spans="1:18" ht="18" customHeight="1">
      <c r="A9" s="163"/>
      <c r="B9" s="13"/>
      <c r="C9" s="55" t="s">
        <v>4</v>
      </c>
      <c r="D9" s="27">
        <v>248</v>
      </c>
      <c r="E9" s="27">
        <v>220</v>
      </c>
      <c r="F9" s="27">
        <v>214</v>
      </c>
      <c r="G9" s="27">
        <v>208</v>
      </c>
      <c r="H9" s="27">
        <v>199</v>
      </c>
      <c r="I9" s="27">
        <v>186</v>
      </c>
      <c r="J9" s="27">
        <v>179</v>
      </c>
      <c r="K9" s="27">
        <v>185</v>
      </c>
      <c r="L9" s="27">
        <v>194</v>
      </c>
      <c r="M9" s="27">
        <v>185</v>
      </c>
      <c r="N9" s="27">
        <v>148</v>
      </c>
      <c r="O9" s="27">
        <v>130</v>
      </c>
      <c r="P9" s="27">
        <v>123</v>
      </c>
      <c r="Q9" s="27">
        <f>(9+2)+(24+1)+(22+2+21+2+21+1)+(16+4)</f>
        <v>125</v>
      </c>
      <c r="R9" s="4"/>
    </row>
    <row r="10" spans="1:18" ht="18" customHeight="1">
      <c r="A10" s="164"/>
      <c r="B10" s="14"/>
      <c r="C10" s="56" t="s">
        <v>5</v>
      </c>
      <c r="D10" s="134">
        <v>235</v>
      </c>
      <c r="E10" s="134">
        <v>260</v>
      </c>
      <c r="F10" s="134">
        <v>218</v>
      </c>
      <c r="G10" s="134">
        <v>230</v>
      </c>
      <c r="H10" s="134">
        <v>215</v>
      </c>
      <c r="I10" s="134">
        <v>202</v>
      </c>
      <c r="J10" s="134">
        <v>191</v>
      </c>
      <c r="K10" s="134">
        <v>187</v>
      </c>
      <c r="L10" s="29">
        <v>197</v>
      </c>
      <c r="M10" s="29">
        <v>198</v>
      </c>
      <c r="N10" s="29">
        <v>124</v>
      </c>
      <c r="O10" s="29">
        <v>150</v>
      </c>
      <c r="P10" s="29">
        <v>136</v>
      </c>
      <c r="Q10" s="29">
        <f>(16+1)+(25+3+1)+(27+2+1+26+2+1)+(16+4+1)</f>
        <v>126</v>
      </c>
      <c r="R10" s="4"/>
    </row>
    <row r="11" spans="1:18" ht="18" customHeight="1">
      <c r="A11" s="156" t="s">
        <v>10</v>
      </c>
      <c r="B11" s="157"/>
      <c r="C11" s="158"/>
      <c r="D11" s="63">
        <v>264</v>
      </c>
      <c r="E11" s="63">
        <v>231</v>
      </c>
      <c r="F11" s="63">
        <v>260</v>
      </c>
      <c r="G11" s="63">
        <v>224</v>
      </c>
      <c r="H11" s="63">
        <v>230</v>
      </c>
      <c r="I11" s="92" t="s">
        <v>147</v>
      </c>
      <c r="J11" s="135">
        <v>204</v>
      </c>
      <c r="K11" s="135">
        <v>195</v>
      </c>
      <c r="L11" s="7">
        <v>185</v>
      </c>
      <c r="M11" s="3">
        <v>200</v>
      </c>
      <c r="N11" s="3">
        <v>198</v>
      </c>
      <c r="O11" s="3">
        <v>126</v>
      </c>
      <c r="P11" s="3">
        <v>148</v>
      </c>
      <c r="Q11" s="3">
        <f>(16+7)+(12+10)+(32+37)+(11+11)</f>
        <v>136</v>
      </c>
      <c r="R11" s="4"/>
    </row>
    <row r="12" spans="1:18" ht="18" customHeight="1">
      <c r="A12" s="156" t="s">
        <v>11</v>
      </c>
      <c r="B12" s="157"/>
      <c r="C12" s="158"/>
      <c r="D12" s="92" t="s">
        <v>147</v>
      </c>
      <c r="E12" s="63">
        <v>35.799999999999997</v>
      </c>
      <c r="F12" s="63">
        <v>40.299999999999997</v>
      </c>
      <c r="G12" s="63">
        <v>34.514637904468415</v>
      </c>
      <c r="H12" s="63">
        <v>38.72053872053872</v>
      </c>
      <c r="I12" s="92" t="s">
        <v>147</v>
      </c>
      <c r="J12" s="135">
        <v>34</v>
      </c>
      <c r="K12" s="135">
        <v>33.854166666666671</v>
      </c>
      <c r="L12" s="7">
        <v>32.801418439716315</v>
      </c>
      <c r="M12" s="3">
        <v>33.840947546531304</v>
      </c>
      <c r="N12" s="3">
        <v>35.044247787610622</v>
      </c>
      <c r="O12" s="3">
        <v>22.540250447227191</v>
      </c>
      <c r="P12" s="92" t="s">
        <v>147</v>
      </c>
      <c r="Q12" s="153">
        <f>Q11/(102+99+22+17+7+24+30+19+19+4+37+22+19+30+46+40)</f>
        <v>0.2532588454376164</v>
      </c>
      <c r="R12" s="4"/>
    </row>
    <row r="13" spans="1:18" ht="18" customHeight="1">
      <c r="A13" s="162" t="s">
        <v>125</v>
      </c>
      <c r="B13" s="166" t="s">
        <v>0</v>
      </c>
      <c r="C13" s="167"/>
      <c r="D13" s="136">
        <v>48</v>
      </c>
      <c r="E13" s="136">
        <v>49</v>
      </c>
      <c r="F13" s="136">
        <v>49</v>
      </c>
      <c r="G13" s="136">
        <v>45</v>
      </c>
      <c r="H13" s="136">
        <v>42</v>
      </c>
      <c r="I13" s="136">
        <v>41</v>
      </c>
      <c r="J13" s="136">
        <v>43</v>
      </c>
      <c r="K13" s="136">
        <v>43</v>
      </c>
      <c r="L13" s="24">
        <v>41</v>
      </c>
      <c r="M13" s="24">
        <v>43</v>
      </c>
      <c r="N13" s="24">
        <v>34</v>
      </c>
      <c r="O13" s="24">
        <v>33</v>
      </c>
      <c r="P13" s="24">
        <v>39</v>
      </c>
      <c r="Q13" s="24">
        <f>SUM(Q14:Q15)</f>
        <v>43</v>
      </c>
      <c r="R13" s="4"/>
    </row>
    <row r="14" spans="1:18" ht="18" customHeight="1">
      <c r="A14" s="163"/>
      <c r="B14" s="57"/>
      <c r="C14" s="53" t="s">
        <v>1</v>
      </c>
      <c r="D14" s="137">
        <v>5</v>
      </c>
      <c r="E14" s="137">
        <v>5</v>
      </c>
      <c r="F14" s="137">
        <v>5</v>
      </c>
      <c r="G14" s="137">
        <v>4</v>
      </c>
      <c r="H14" s="137">
        <v>3</v>
      </c>
      <c r="I14" s="137">
        <v>5</v>
      </c>
      <c r="J14" s="137">
        <v>5</v>
      </c>
      <c r="K14" s="137">
        <v>5</v>
      </c>
      <c r="L14" s="49">
        <v>4</v>
      </c>
      <c r="M14" s="49">
        <v>4</v>
      </c>
      <c r="N14" s="49">
        <v>6</v>
      </c>
      <c r="O14" s="49">
        <v>6</v>
      </c>
      <c r="P14" s="49">
        <v>6</v>
      </c>
      <c r="Q14" s="49">
        <f>0+1+3+2</f>
        <v>6</v>
      </c>
      <c r="R14"/>
    </row>
    <row r="15" spans="1:18" ht="18" customHeight="1">
      <c r="A15" s="164"/>
      <c r="B15" s="14"/>
      <c r="C15" s="56" t="s">
        <v>2</v>
      </c>
      <c r="D15" s="134">
        <v>43</v>
      </c>
      <c r="E15" s="134">
        <v>44</v>
      </c>
      <c r="F15" s="134">
        <v>44</v>
      </c>
      <c r="G15" s="134">
        <v>41</v>
      </c>
      <c r="H15" s="134">
        <v>39</v>
      </c>
      <c r="I15" s="134">
        <v>36</v>
      </c>
      <c r="J15" s="134">
        <v>38</v>
      </c>
      <c r="K15" s="134">
        <v>38</v>
      </c>
      <c r="L15" s="29">
        <v>37</v>
      </c>
      <c r="M15" s="29">
        <v>39</v>
      </c>
      <c r="N15" s="29">
        <v>28</v>
      </c>
      <c r="O15" s="29">
        <v>27</v>
      </c>
      <c r="P15" s="29">
        <v>33</v>
      </c>
      <c r="Q15" s="29">
        <f>5+8+12+12</f>
        <v>37</v>
      </c>
      <c r="R15"/>
    </row>
    <row r="16" spans="1:18" ht="18" customHeight="1">
      <c r="A16" s="162" t="s">
        <v>127</v>
      </c>
      <c r="B16" s="166" t="s">
        <v>0</v>
      </c>
      <c r="C16" s="167"/>
      <c r="D16" s="136">
        <v>24</v>
      </c>
      <c r="E16" s="136">
        <v>13</v>
      </c>
      <c r="F16" s="136">
        <v>11</v>
      </c>
      <c r="G16" s="136">
        <v>11</v>
      </c>
      <c r="H16" s="136">
        <v>13</v>
      </c>
      <c r="I16" s="136">
        <v>11</v>
      </c>
      <c r="J16" s="136">
        <v>12</v>
      </c>
      <c r="K16" s="136">
        <v>11</v>
      </c>
      <c r="L16" s="24">
        <v>13</v>
      </c>
      <c r="M16" s="24">
        <v>13</v>
      </c>
      <c r="N16" s="24">
        <v>11</v>
      </c>
      <c r="O16" s="24">
        <v>13</v>
      </c>
      <c r="P16" s="24">
        <v>13</v>
      </c>
      <c r="Q16" s="24">
        <f>SUM(Q17:Q18)</f>
        <v>16</v>
      </c>
      <c r="R16"/>
    </row>
    <row r="17" spans="1:18" ht="18" customHeight="1">
      <c r="A17" s="163"/>
      <c r="B17" s="57"/>
      <c r="C17" s="53" t="s">
        <v>1</v>
      </c>
      <c r="D17" s="97" t="s">
        <v>147</v>
      </c>
      <c r="E17" s="137">
        <v>10</v>
      </c>
      <c r="F17" s="137">
        <v>7</v>
      </c>
      <c r="G17" s="137">
        <v>7</v>
      </c>
      <c r="H17" s="137">
        <v>10</v>
      </c>
      <c r="I17" s="137">
        <v>7</v>
      </c>
      <c r="J17" s="137">
        <v>8</v>
      </c>
      <c r="K17" s="137">
        <v>7</v>
      </c>
      <c r="L17" s="49">
        <v>9</v>
      </c>
      <c r="M17" s="49">
        <v>9</v>
      </c>
      <c r="N17" s="49">
        <v>7</v>
      </c>
      <c r="O17" s="49">
        <v>7</v>
      </c>
      <c r="P17" s="49">
        <v>8</v>
      </c>
      <c r="Q17" s="49">
        <f>0+1+5+2</f>
        <v>8</v>
      </c>
      <c r="R17"/>
    </row>
    <row r="18" spans="1:18" ht="18" customHeight="1">
      <c r="A18" s="164"/>
      <c r="B18" s="14"/>
      <c r="C18" s="56" t="s">
        <v>2</v>
      </c>
      <c r="D18" s="95" t="s">
        <v>147</v>
      </c>
      <c r="E18" s="134">
        <v>3</v>
      </c>
      <c r="F18" s="134">
        <v>4</v>
      </c>
      <c r="G18" s="134">
        <v>4</v>
      </c>
      <c r="H18" s="134">
        <v>3</v>
      </c>
      <c r="I18" s="134">
        <v>4</v>
      </c>
      <c r="J18" s="134">
        <v>4</v>
      </c>
      <c r="K18" s="134">
        <v>4</v>
      </c>
      <c r="L18" s="29">
        <v>4</v>
      </c>
      <c r="M18" s="29">
        <v>4</v>
      </c>
      <c r="N18" s="29">
        <v>4</v>
      </c>
      <c r="O18" s="29">
        <v>6</v>
      </c>
      <c r="P18" s="29">
        <v>5</v>
      </c>
      <c r="Q18" s="29">
        <f>0+0+2+6</f>
        <v>8</v>
      </c>
      <c r="R18"/>
    </row>
    <row r="19" spans="1:18" ht="13.5">
      <c r="D19" s="4"/>
      <c r="E19" s="4"/>
      <c r="F19" s="4"/>
      <c r="G19" s="4"/>
      <c r="H19" s="4"/>
      <c r="I19" s="4"/>
      <c r="J19" s="4"/>
      <c r="K19" s="4"/>
      <c r="O19"/>
      <c r="P19"/>
      <c r="Q19"/>
      <c r="R19"/>
    </row>
    <row r="20" spans="1:18" ht="13.5">
      <c r="D20" s="4"/>
      <c r="E20" s="4"/>
      <c r="F20" s="4"/>
      <c r="G20" s="4"/>
      <c r="H20" s="4"/>
      <c r="I20" s="4"/>
      <c r="J20" s="4"/>
      <c r="K20" s="4"/>
      <c r="O20"/>
      <c r="P20"/>
      <c r="Q20"/>
      <c r="R20"/>
    </row>
    <row r="21" spans="1:18">
      <c r="J21" s="2"/>
    </row>
    <row r="22" spans="1:18">
      <c r="J22" s="2"/>
    </row>
    <row r="23" spans="1:18">
      <c r="J23" s="2"/>
    </row>
    <row r="24" spans="1:18">
      <c r="J24" s="2"/>
    </row>
    <row r="25" spans="1:18">
      <c r="J25" s="2"/>
    </row>
    <row r="26" spans="1:18">
      <c r="J26" s="2"/>
    </row>
    <row r="27" spans="1:18">
      <c r="J27" s="2"/>
    </row>
    <row r="28" spans="1:18">
      <c r="J28" s="2"/>
    </row>
    <row r="29" spans="1:18">
      <c r="J29" s="2"/>
    </row>
    <row r="30" spans="1:18">
      <c r="J30" s="6"/>
    </row>
  </sheetData>
  <mergeCells count="11">
    <mergeCell ref="A16:A18"/>
    <mergeCell ref="A13:A15"/>
    <mergeCell ref="A5:A10"/>
    <mergeCell ref="B5:C5"/>
    <mergeCell ref="B13:C13"/>
    <mergeCell ref="B16:C16"/>
    <mergeCell ref="A3:C3"/>
    <mergeCell ref="A4:C4"/>
    <mergeCell ref="A11:C11"/>
    <mergeCell ref="A12:C12"/>
    <mergeCell ref="A2:C2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Normal="100" zoomScaleSheetLayoutView="100" workbookViewId="0">
      <selection activeCell="S4" sqref="S4"/>
    </sheetView>
  </sheetViews>
  <sheetFormatPr defaultRowHeight="17.25"/>
  <cols>
    <col min="1" max="1" width="9" bestFit="1" customWidth="1"/>
    <col min="2" max="2" width="3.75" customWidth="1"/>
    <col min="3" max="3" width="7.75" customWidth="1"/>
    <col min="4" max="4" width="9.125" bestFit="1" customWidth="1"/>
    <col min="5" max="7" width="8.125" style="1" customWidth="1"/>
  </cols>
  <sheetData>
    <row r="1" spans="1:8" ht="24" customHeight="1">
      <c r="A1" t="s">
        <v>28</v>
      </c>
      <c r="E1"/>
      <c r="F1"/>
      <c r="G1" s="154"/>
    </row>
    <row r="2" spans="1:8" ht="18" customHeight="1">
      <c r="A2" s="159"/>
      <c r="B2" s="160"/>
      <c r="C2" s="161"/>
      <c r="D2" s="46" t="s">
        <v>6</v>
      </c>
      <c r="E2" s="122" t="s">
        <v>141</v>
      </c>
      <c r="F2" s="146" t="s">
        <v>148</v>
      </c>
      <c r="G2" s="139" t="s">
        <v>149</v>
      </c>
    </row>
    <row r="3" spans="1:8" ht="18" customHeight="1">
      <c r="A3" s="156" t="s">
        <v>7</v>
      </c>
      <c r="B3" s="157"/>
      <c r="C3" s="158"/>
      <c r="D3" s="3">
        <v>2</v>
      </c>
      <c r="E3" s="3">
        <v>2</v>
      </c>
      <c r="F3" s="3">
        <v>2</v>
      </c>
      <c r="G3" s="3">
        <v>3</v>
      </c>
    </row>
    <row r="4" spans="1:8" ht="18" customHeight="1">
      <c r="A4" s="156" t="s">
        <v>8</v>
      </c>
      <c r="B4" s="157"/>
      <c r="C4" s="158"/>
      <c r="D4" s="3">
        <v>7</v>
      </c>
      <c r="E4" s="3">
        <v>8</v>
      </c>
      <c r="F4" s="3">
        <v>7</v>
      </c>
      <c r="G4" s="3">
        <f>4+3+3</f>
        <v>10</v>
      </c>
    </row>
    <row r="5" spans="1:8" ht="18" customHeight="1">
      <c r="A5" s="165" t="s">
        <v>9</v>
      </c>
      <c r="B5" s="166" t="s">
        <v>0</v>
      </c>
      <c r="C5" s="168"/>
      <c r="D5" s="24">
        <v>209</v>
      </c>
      <c r="E5" s="24">
        <v>242</v>
      </c>
      <c r="F5" s="24">
        <v>227</v>
      </c>
      <c r="G5" s="24">
        <f>SUM(G6:G7)</f>
        <v>311</v>
      </c>
    </row>
    <row r="6" spans="1:8" ht="18" customHeight="1">
      <c r="A6" s="163"/>
      <c r="B6" s="57"/>
      <c r="C6" s="53" t="s">
        <v>1</v>
      </c>
      <c r="D6" s="49">
        <v>106</v>
      </c>
      <c r="E6" s="49">
        <v>138</v>
      </c>
      <c r="F6" s="49">
        <v>127</v>
      </c>
      <c r="G6" s="49">
        <f>(12+1+4+1+10+5+6+9+9+6)+(5+8+3+4+7+1+3+12+1+1+1+7+6)+(3+9+9+5+5+9)</f>
        <v>162</v>
      </c>
    </row>
    <row r="7" spans="1:8" ht="18" customHeight="1">
      <c r="A7" s="163"/>
      <c r="B7" s="52"/>
      <c r="C7" s="54" t="s">
        <v>2</v>
      </c>
      <c r="D7" s="48">
        <v>103</v>
      </c>
      <c r="E7" s="48">
        <v>104</v>
      </c>
      <c r="F7" s="48">
        <v>100</v>
      </c>
      <c r="G7" s="48">
        <f>(8+7+1+6+9+8+8+3+6+6)+(2+1+7+1+7+5+7+2+1+2+2+5+7)+(5+12+6+5+3+7)</f>
        <v>149</v>
      </c>
      <c r="H7" s="4"/>
    </row>
    <row r="8" spans="1:8" ht="18" customHeight="1">
      <c r="A8" s="163"/>
      <c r="B8" s="51"/>
      <c r="C8" s="53" t="s">
        <v>24</v>
      </c>
      <c r="D8" s="49">
        <v>4</v>
      </c>
      <c r="E8" s="49">
        <v>6</v>
      </c>
      <c r="F8" s="49">
        <v>4</v>
      </c>
      <c r="G8" s="49">
        <f>3+3+10</f>
        <v>16</v>
      </c>
      <c r="H8" s="5"/>
    </row>
    <row r="9" spans="1:8" ht="18" customHeight="1">
      <c r="A9" s="163"/>
      <c r="B9" s="13"/>
      <c r="C9" s="55" t="s">
        <v>99</v>
      </c>
      <c r="D9" s="27">
        <v>12</v>
      </c>
      <c r="E9" s="27">
        <v>19</v>
      </c>
      <c r="F9" s="27">
        <v>20</v>
      </c>
      <c r="G9" s="27">
        <f>15+12+8</f>
        <v>35</v>
      </c>
      <c r="H9" s="4"/>
    </row>
    <row r="10" spans="1:8" ht="18" customHeight="1">
      <c r="A10" s="163"/>
      <c r="B10" s="13"/>
      <c r="C10" s="55" t="s">
        <v>25</v>
      </c>
      <c r="D10" s="27">
        <v>12</v>
      </c>
      <c r="E10" s="27">
        <v>16</v>
      </c>
      <c r="F10" s="27">
        <v>22</v>
      </c>
      <c r="G10" s="27">
        <f>12+13+16</f>
        <v>41</v>
      </c>
      <c r="H10" s="4"/>
    </row>
    <row r="11" spans="1:8" ht="18" customHeight="1">
      <c r="A11" s="163"/>
      <c r="B11" s="13"/>
      <c r="C11" s="55" t="s">
        <v>26</v>
      </c>
      <c r="D11" s="27">
        <v>58</v>
      </c>
      <c r="E11" s="27">
        <v>79</v>
      </c>
      <c r="F11" s="27">
        <v>61</v>
      </c>
      <c r="G11" s="27">
        <f>(20+1+11+2)+(7+1+15+4)+(8)</f>
        <v>69</v>
      </c>
      <c r="H11" s="4"/>
    </row>
    <row r="12" spans="1:8" ht="18" customHeight="1">
      <c r="A12" s="163"/>
      <c r="B12" s="13"/>
      <c r="C12" s="55" t="s">
        <v>100</v>
      </c>
      <c r="D12" s="27">
        <v>64</v>
      </c>
      <c r="E12" s="27">
        <v>58</v>
      </c>
      <c r="F12" s="27">
        <v>60</v>
      </c>
      <c r="G12" s="27">
        <f>(16+14)+(11+12+1)+(21)</f>
        <v>75</v>
      </c>
      <c r="H12" s="4"/>
    </row>
    <row r="13" spans="1:8" ht="18" customHeight="1">
      <c r="A13" s="164"/>
      <c r="B13" s="14"/>
      <c r="C13" s="56" t="s">
        <v>101</v>
      </c>
      <c r="D13" s="29">
        <v>59</v>
      </c>
      <c r="E13" s="29">
        <v>64</v>
      </c>
      <c r="F13" s="29">
        <v>60</v>
      </c>
      <c r="G13" s="29">
        <f>(14+17)+(10+14+2+3)+(15)</f>
        <v>75</v>
      </c>
      <c r="H13" s="4"/>
    </row>
    <row r="14" spans="1:8" ht="18" customHeight="1">
      <c r="A14" s="162" t="s">
        <v>125</v>
      </c>
      <c r="B14" s="166" t="s">
        <v>0</v>
      </c>
      <c r="C14" s="168"/>
      <c r="D14" s="47">
        <v>22</v>
      </c>
      <c r="E14" s="47">
        <v>24</v>
      </c>
      <c r="F14" s="47">
        <v>23</v>
      </c>
      <c r="G14" s="47">
        <f>SUM(G15:G16)</f>
        <v>42</v>
      </c>
    </row>
    <row r="15" spans="1:8" ht="18" customHeight="1">
      <c r="A15" s="163"/>
      <c r="B15" s="57"/>
      <c r="C15" s="53" t="s">
        <v>1</v>
      </c>
      <c r="D15" s="132" t="s">
        <v>146</v>
      </c>
      <c r="E15" s="132" t="s">
        <v>146</v>
      </c>
      <c r="F15" s="147" t="s">
        <v>46</v>
      </c>
      <c r="G15" s="140">
        <f>0+0+2</f>
        <v>2</v>
      </c>
    </row>
    <row r="16" spans="1:8" ht="18" customHeight="1">
      <c r="A16" s="164"/>
      <c r="B16" s="14"/>
      <c r="C16" s="56" t="s">
        <v>2</v>
      </c>
      <c r="D16" s="29">
        <v>22</v>
      </c>
      <c r="E16" s="29">
        <v>24</v>
      </c>
      <c r="F16" s="29">
        <v>23</v>
      </c>
      <c r="G16" s="29">
        <f>15+12+13</f>
        <v>40</v>
      </c>
    </row>
    <row r="17" spans="1:7" ht="18" customHeight="1">
      <c r="A17" s="162" t="s">
        <v>128</v>
      </c>
      <c r="B17" s="166" t="s">
        <v>0</v>
      </c>
      <c r="C17" s="168"/>
      <c r="D17" s="47">
        <v>2</v>
      </c>
      <c r="E17" s="47">
        <v>3</v>
      </c>
      <c r="F17" s="47">
        <v>3</v>
      </c>
      <c r="G17" s="47">
        <f>SUM(G18:G19)</f>
        <v>5</v>
      </c>
    </row>
    <row r="18" spans="1:7" ht="18" customHeight="1">
      <c r="A18" s="163"/>
      <c r="B18" s="57"/>
      <c r="C18" s="53" t="s">
        <v>1</v>
      </c>
      <c r="D18" s="49">
        <v>1</v>
      </c>
      <c r="E18" s="49">
        <v>1</v>
      </c>
      <c r="F18" s="49">
        <v>1</v>
      </c>
      <c r="G18" s="49">
        <f>0+1+0</f>
        <v>1</v>
      </c>
    </row>
    <row r="19" spans="1:7" ht="18" customHeight="1">
      <c r="A19" s="164"/>
      <c r="B19" s="14"/>
      <c r="C19" s="56" t="s">
        <v>2</v>
      </c>
      <c r="D19" s="29">
        <v>1</v>
      </c>
      <c r="E19" s="29">
        <v>2</v>
      </c>
      <c r="F19" s="29">
        <v>2</v>
      </c>
      <c r="G19" s="29">
        <f>2+0+2</f>
        <v>4</v>
      </c>
    </row>
    <row r="20" spans="1:7" ht="13.5">
      <c r="E20"/>
      <c r="F20"/>
      <c r="G20"/>
    </row>
  </sheetData>
  <mergeCells count="9">
    <mergeCell ref="A14:A16"/>
    <mergeCell ref="A17:A19"/>
    <mergeCell ref="A5:A13"/>
    <mergeCell ref="A2:C2"/>
    <mergeCell ref="A3:C3"/>
    <mergeCell ref="A4:C4"/>
    <mergeCell ref="B5:C5"/>
    <mergeCell ref="B14:C14"/>
    <mergeCell ref="B17:C1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zoomScaleNormal="100" zoomScaleSheetLayoutView="100" workbookViewId="0">
      <selection activeCell="S4" sqref="S4"/>
    </sheetView>
  </sheetViews>
  <sheetFormatPr defaultRowHeight="13.5"/>
  <cols>
    <col min="2" max="2" width="6.25" bestFit="1" customWidth="1"/>
    <col min="3" max="3" width="6.5" style="8" bestFit="1" customWidth="1"/>
    <col min="4" max="6" width="9.125" bestFit="1" customWidth="1"/>
    <col min="7" max="7" width="8" customWidth="1"/>
    <col min="8" max="13" width="9.125" bestFit="1" customWidth="1"/>
  </cols>
  <sheetData>
    <row r="1" spans="1:17">
      <c r="A1" t="s">
        <v>123</v>
      </c>
      <c r="Q1" s="154"/>
    </row>
    <row r="2" spans="1:17" ht="18" customHeight="1">
      <c r="A2" s="169"/>
      <c r="B2" s="169"/>
      <c r="C2" s="169"/>
      <c r="D2" s="46" t="s">
        <v>37</v>
      </c>
      <c r="E2" s="46" t="s">
        <v>20</v>
      </c>
      <c r="F2" s="46" t="s">
        <v>38</v>
      </c>
      <c r="G2" s="46" t="s">
        <v>39</v>
      </c>
      <c r="H2" s="46" t="s">
        <v>40</v>
      </c>
      <c r="I2" s="46" t="s">
        <v>41</v>
      </c>
      <c r="J2" s="46" t="s">
        <v>42</v>
      </c>
      <c r="K2" s="46" t="s">
        <v>43</v>
      </c>
      <c r="L2" s="46" t="s">
        <v>44</v>
      </c>
      <c r="M2" s="46" t="s">
        <v>45</v>
      </c>
      <c r="N2" s="46" t="s">
        <v>36</v>
      </c>
      <c r="O2" s="139" t="s">
        <v>141</v>
      </c>
      <c r="P2" s="146" t="s">
        <v>148</v>
      </c>
      <c r="Q2" s="122" t="s">
        <v>149</v>
      </c>
    </row>
    <row r="3" spans="1:17" ht="18" customHeight="1">
      <c r="A3" s="178" t="s">
        <v>29</v>
      </c>
      <c r="B3" s="173" t="s">
        <v>32</v>
      </c>
      <c r="C3" s="173"/>
      <c r="D3" s="31">
        <v>21</v>
      </c>
      <c r="E3" s="31">
        <v>21</v>
      </c>
      <c r="F3" s="31">
        <v>21</v>
      </c>
      <c r="G3" s="31">
        <v>21</v>
      </c>
      <c r="H3" s="31">
        <v>21</v>
      </c>
      <c r="I3" s="31">
        <v>21</v>
      </c>
      <c r="J3" s="31">
        <v>21</v>
      </c>
      <c r="K3" s="31">
        <v>21</v>
      </c>
      <c r="L3" s="31">
        <v>21</v>
      </c>
      <c r="M3" s="31">
        <v>21</v>
      </c>
      <c r="N3" s="31">
        <v>21</v>
      </c>
      <c r="O3" s="31">
        <v>21</v>
      </c>
      <c r="P3" s="31">
        <v>21</v>
      </c>
      <c r="Q3" s="31">
        <f>SUM(Q4:Q5)</f>
        <v>16</v>
      </c>
    </row>
    <row r="4" spans="1:17" ht="18" customHeight="1">
      <c r="A4" s="178"/>
      <c r="B4" s="175" t="s">
        <v>30</v>
      </c>
      <c r="C4" s="175"/>
      <c r="D4" s="28">
        <v>21</v>
      </c>
      <c r="E4" s="28">
        <v>21</v>
      </c>
      <c r="F4" s="28">
        <v>21</v>
      </c>
      <c r="G4" s="28">
        <v>21</v>
      </c>
      <c r="H4" s="28">
        <v>21</v>
      </c>
      <c r="I4" s="28">
        <v>21</v>
      </c>
      <c r="J4" s="28">
        <v>21</v>
      </c>
      <c r="K4" s="28">
        <v>21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f>21-6+1</f>
        <v>16</v>
      </c>
    </row>
    <row r="5" spans="1:17" ht="18" customHeight="1">
      <c r="A5" s="178"/>
      <c r="B5" s="182" t="s">
        <v>31</v>
      </c>
      <c r="C5" s="182"/>
      <c r="D5" s="34" t="s">
        <v>22</v>
      </c>
      <c r="E5" s="34" t="s">
        <v>46</v>
      </c>
      <c r="F5" s="34" t="s">
        <v>46</v>
      </c>
      <c r="G5" s="34" t="s">
        <v>46</v>
      </c>
      <c r="H5" s="34" t="s">
        <v>46</v>
      </c>
      <c r="I5" s="34" t="s">
        <v>46</v>
      </c>
      <c r="J5" s="34" t="s">
        <v>46</v>
      </c>
      <c r="K5" s="34" t="s">
        <v>46</v>
      </c>
      <c r="L5" s="34" t="s">
        <v>46</v>
      </c>
      <c r="M5" s="34" t="s">
        <v>46</v>
      </c>
      <c r="N5" s="34" t="s">
        <v>46</v>
      </c>
      <c r="O5" s="34" t="s">
        <v>142</v>
      </c>
      <c r="P5" s="34" t="s">
        <v>142</v>
      </c>
      <c r="Q5" s="34" t="s">
        <v>142</v>
      </c>
    </row>
    <row r="6" spans="1:17" ht="18" customHeight="1">
      <c r="A6" s="178" t="s">
        <v>34</v>
      </c>
      <c r="B6" s="173" t="s">
        <v>32</v>
      </c>
      <c r="C6" s="173"/>
      <c r="D6" s="31">
        <v>182</v>
      </c>
      <c r="E6" s="31">
        <v>185</v>
      </c>
      <c r="F6" s="31">
        <v>179</v>
      </c>
      <c r="G6" s="31">
        <v>186</v>
      </c>
      <c r="H6" s="31">
        <v>182</v>
      </c>
      <c r="I6" s="31">
        <v>176</v>
      </c>
      <c r="J6" s="31">
        <v>183</v>
      </c>
      <c r="K6" s="31">
        <v>179</v>
      </c>
      <c r="L6" s="31">
        <v>180</v>
      </c>
      <c r="M6" s="31">
        <v>175</v>
      </c>
      <c r="N6" s="31">
        <v>178</v>
      </c>
      <c r="O6" s="31">
        <v>184</v>
      </c>
      <c r="P6" s="31">
        <v>188</v>
      </c>
      <c r="Q6" s="31">
        <f>SUM(Q7:Q9)</f>
        <v>170</v>
      </c>
    </row>
    <row r="7" spans="1:17" ht="18" customHeight="1">
      <c r="A7" s="178"/>
      <c r="B7" s="174" t="s">
        <v>96</v>
      </c>
      <c r="C7" s="174"/>
      <c r="D7" s="36">
        <v>160</v>
      </c>
      <c r="E7" s="36">
        <v>164</v>
      </c>
      <c r="F7" s="36">
        <v>152</v>
      </c>
      <c r="G7" s="36">
        <v>153</v>
      </c>
      <c r="H7" s="36">
        <v>152</v>
      </c>
      <c r="I7" s="36">
        <v>140</v>
      </c>
      <c r="J7" s="36">
        <v>147</v>
      </c>
      <c r="K7" s="36">
        <v>140</v>
      </c>
      <c r="L7" s="36">
        <v>140</v>
      </c>
      <c r="M7" s="36">
        <v>138</v>
      </c>
      <c r="N7" s="36">
        <v>139</v>
      </c>
      <c r="O7" s="36">
        <v>139</v>
      </c>
      <c r="P7" s="36">
        <v>141</v>
      </c>
      <c r="Q7" s="36">
        <f>20+20+6+6+7+12+6+6+11+7+7+6+6+6+6</f>
        <v>132</v>
      </c>
    </row>
    <row r="8" spans="1:17" ht="18" customHeight="1">
      <c r="A8" s="178"/>
      <c r="B8" s="175" t="s">
        <v>97</v>
      </c>
      <c r="C8" s="175"/>
      <c r="D8" s="37">
        <v>5</v>
      </c>
      <c r="E8" s="37">
        <v>3</v>
      </c>
      <c r="F8" s="37">
        <v>6</v>
      </c>
      <c r="G8" s="37">
        <v>6</v>
      </c>
      <c r="H8" s="37">
        <v>4</v>
      </c>
      <c r="I8" s="37">
        <v>9</v>
      </c>
      <c r="J8" s="37">
        <v>8</v>
      </c>
      <c r="K8" s="37">
        <v>10</v>
      </c>
      <c r="L8" s="37">
        <v>9</v>
      </c>
      <c r="M8" s="37">
        <v>9</v>
      </c>
      <c r="N8" s="37">
        <v>9</v>
      </c>
      <c r="O8" s="37">
        <v>10</v>
      </c>
      <c r="P8" s="37">
        <v>10</v>
      </c>
      <c r="Q8" s="37">
        <f>3</f>
        <v>3</v>
      </c>
    </row>
    <row r="9" spans="1:17" ht="18" customHeight="1">
      <c r="A9" s="178"/>
      <c r="B9" s="176" t="s">
        <v>98</v>
      </c>
      <c r="C9" s="177"/>
      <c r="D9" s="30">
        <v>17</v>
      </c>
      <c r="E9" s="30">
        <v>18</v>
      </c>
      <c r="F9" s="30">
        <v>21</v>
      </c>
      <c r="G9" s="30">
        <v>27</v>
      </c>
      <c r="H9" s="30">
        <v>26</v>
      </c>
      <c r="I9" s="30">
        <v>27</v>
      </c>
      <c r="J9" s="30">
        <v>28</v>
      </c>
      <c r="K9" s="30">
        <v>29</v>
      </c>
      <c r="L9" s="30">
        <v>31</v>
      </c>
      <c r="M9" s="30">
        <v>28</v>
      </c>
      <c r="N9" s="30">
        <v>30</v>
      </c>
      <c r="O9" s="30">
        <v>35</v>
      </c>
      <c r="P9" s="30">
        <v>37</v>
      </c>
      <c r="Q9" s="30">
        <v>35</v>
      </c>
    </row>
    <row r="10" spans="1:17" ht="18" customHeight="1">
      <c r="A10" s="179" t="s">
        <v>35</v>
      </c>
      <c r="B10" s="165" t="s">
        <v>32</v>
      </c>
      <c r="C10" s="173"/>
      <c r="D10" s="31">
        <v>4307</v>
      </c>
      <c r="E10" s="31">
        <v>4191</v>
      </c>
      <c r="F10" s="31">
        <v>4085</v>
      </c>
      <c r="G10" s="31">
        <v>4036</v>
      </c>
      <c r="H10" s="31">
        <v>3924</v>
      </c>
      <c r="I10" s="31">
        <v>3813</v>
      </c>
      <c r="J10" s="31">
        <v>3730</v>
      </c>
      <c r="K10" s="31">
        <v>3650</v>
      </c>
      <c r="L10" s="31">
        <v>3570</v>
      </c>
      <c r="M10" s="31">
        <v>3525</v>
      </c>
      <c r="N10" s="31">
        <v>3476</v>
      </c>
      <c r="O10" s="31">
        <v>3487</v>
      </c>
      <c r="P10" s="31">
        <v>3474</v>
      </c>
      <c r="Q10" s="31">
        <f>SUM(Q11:Q12)</f>
        <v>3419</v>
      </c>
    </row>
    <row r="11" spans="1:17" ht="18" customHeight="1">
      <c r="A11" s="180"/>
      <c r="B11" s="57"/>
      <c r="C11" s="42" t="s">
        <v>1</v>
      </c>
      <c r="D11" s="28">
        <v>2198</v>
      </c>
      <c r="E11" s="28">
        <v>2128</v>
      </c>
      <c r="F11" s="28">
        <v>2069</v>
      </c>
      <c r="G11" s="28">
        <v>2021</v>
      </c>
      <c r="H11" s="28">
        <v>1951</v>
      </c>
      <c r="I11" s="28">
        <v>1921</v>
      </c>
      <c r="J11" s="28">
        <v>1889</v>
      </c>
      <c r="K11" s="28">
        <v>1866</v>
      </c>
      <c r="L11" s="28">
        <v>1828</v>
      </c>
      <c r="M11" s="28">
        <v>1820</v>
      </c>
      <c r="N11" s="28">
        <v>1819</v>
      </c>
      <c r="O11" s="28">
        <v>1785</v>
      </c>
      <c r="P11" s="28">
        <v>1798</v>
      </c>
      <c r="Q11" s="28">
        <f>SUM(Q14,Q17,Q20,Q23,Q26,Q29)</f>
        <v>1767</v>
      </c>
    </row>
    <row r="12" spans="1:17" ht="18" customHeight="1">
      <c r="A12" s="180"/>
      <c r="B12" s="14"/>
      <c r="C12" s="43" t="s">
        <v>2</v>
      </c>
      <c r="D12" s="30">
        <v>2109</v>
      </c>
      <c r="E12" s="30">
        <v>2063</v>
      </c>
      <c r="F12" s="30">
        <v>2016</v>
      </c>
      <c r="G12" s="30">
        <v>2015</v>
      </c>
      <c r="H12" s="30">
        <v>1973</v>
      </c>
      <c r="I12" s="30">
        <v>1892</v>
      </c>
      <c r="J12" s="30">
        <v>1841</v>
      </c>
      <c r="K12" s="30">
        <v>1784</v>
      </c>
      <c r="L12" s="30">
        <v>1742</v>
      </c>
      <c r="M12" s="30">
        <v>1705</v>
      </c>
      <c r="N12" s="30">
        <v>1657</v>
      </c>
      <c r="O12" s="30">
        <v>1702</v>
      </c>
      <c r="P12" s="30">
        <v>1676</v>
      </c>
      <c r="Q12" s="30">
        <f>SUM(Q15,Q18,Q21,Q24,Q27,Q30)</f>
        <v>1652</v>
      </c>
    </row>
    <row r="13" spans="1:17" ht="18" customHeight="1">
      <c r="A13" s="180"/>
      <c r="B13" s="11" t="s">
        <v>33</v>
      </c>
      <c r="C13" s="62"/>
      <c r="D13" s="31">
        <v>669</v>
      </c>
      <c r="E13" s="31">
        <v>646</v>
      </c>
      <c r="F13" s="31">
        <v>645</v>
      </c>
      <c r="G13" s="31">
        <v>649</v>
      </c>
      <c r="H13" s="31">
        <v>594</v>
      </c>
      <c r="I13" s="31">
        <v>576</v>
      </c>
      <c r="J13" s="31">
        <v>600</v>
      </c>
      <c r="K13" s="31">
        <v>576</v>
      </c>
      <c r="L13" s="31">
        <v>564</v>
      </c>
      <c r="M13" s="31">
        <v>591</v>
      </c>
      <c r="N13" s="31">
        <v>565</v>
      </c>
      <c r="O13" s="31">
        <v>559</v>
      </c>
      <c r="P13" s="31">
        <v>589</v>
      </c>
      <c r="Q13" s="31">
        <f>SUM(Q14:Q15)</f>
        <v>537</v>
      </c>
    </row>
    <row r="14" spans="1:17" ht="18" customHeight="1">
      <c r="A14" s="180"/>
      <c r="B14" s="13"/>
      <c r="C14" s="44" t="s">
        <v>1</v>
      </c>
      <c r="D14" s="28">
        <v>332</v>
      </c>
      <c r="E14" s="28">
        <v>310</v>
      </c>
      <c r="F14" s="28">
        <v>331</v>
      </c>
      <c r="G14" s="28">
        <v>323</v>
      </c>
      <c r="H14" s="28">
        <v>286</v>
      </c>
      <c r="I14" s="28">
        <v>319</v>
      </c>
      <c r="J14" s="28">
        <v>307</v>
      </c>
      <c r="K14" s="28">
        <v>291</v>
      </c>
      <c r="L14" s="28">
        <v>302</v>
      </c>
      <c r="M14" s="28">
        <v>306</v>
      </c>
      <c r="N14" s="28">
        <v>289</v>
      </c>
      <c r="O14" s="28">
        <v>287</v>
      </c>
      <c r="P14" s="28">
        <v>318</v>
      </c>
      <c r="Q14" s="28">
        <f>51+46+12+7+5+9+16+10+8+2+18+10+12+19+27+19</f>
        <v>271</v>
      </c>
    </row>
    <row r="15" spans="1:17" ht="18" customHeight="1">
      <c r="A15" s="180"/>
      <c r="B15" s="14"/>
      <c r="C15" s="43" t="s">
        <v>2</v>
      </c>
      <c r="D15" s="30">
        <v>337</v>
      </c>
      <c r="E15" s="30">
        <v>336</v>
      </c>
      <c r="F15" s="30">
        <v>314</v>
      </c>
      <c r="G15" s="30">
        <v>326</v>
      </c>
      <c r="H15" s="30">
        <v>308</v>
      </c>
      <c r="I15" s="30">
        <v>257</v>
      </c>
      <c r="J15" s="30">
        <v>293</v>
      </c>
      <c r="K15" s="30">
        <v>285</v>
      </c>
      <c r="L15" s="30">
        <v>262</v>
      </c>
      <c r="M15" s="30">
        <v>285</v>
      </c>
      <c r="N15" s="30">
        <v>276</v>
      </c>
      <c r="O15" s="30">
        <v>272</v>
      </c>
      <c r="P15" s="30">
        <v>271</v>
      </c>
      <c r="Q15" s="30">
        <f>51+53+10+10+2+15+14+9+11+2+19+12+7+11+19+21</f>
        <v>266</v>
      </c>
    </row>
    <row r="16" spans="1:17" ht="18" customHeight="1">
      <c r="A16" s="180"/>
      <c r="B16" s="11" t="s">
        <v>91</v>
      </c>
      <c r="C16" s="62"/>
      <c r="D16" s="31">
        <v>694</v>
      </c>
      <c r="E16" s="31">
        <v>673</v>
      </c>
      <c r="F16" s="31">
        <v>650</v>
      </c>
      <c r="G16" s="31">
        <v>658</v>
      </c>
      <c r="H16" s="31">
        <v>658</v>
      </c>
      <c r="I16" s="31">
        <v>596</v>
      </c>
      <c r="J16" s="31">
        <v>568</v>
      </c>
      <c r="K16" s="31">
        <v>598</v>
      </c>
      <c r="L16" s="31">
        <v>579</v>
      </c>
      <c r="M16" s="31">
        <v>569</v>
      </c>
      <c r="N16" s="31">
        <v>591</v>
      </c>
      <c r="O16" s="31">
        <v>572</v>
      </c>
      <c r="P16" s="31">
        <v>558</v>
      </c>
      <c r="Q16" s="31">
        <f>SUM(Q17:Q18)</f>
        <v>586</v>
      </c>
    </row>
    <row r="17" spans="1:17" ht="18" customHeight="1">
      <c r="A17" s="180"/>
      <c r="B17" s="13"/>
      <c r="C17" s="44" t="s">
        <v>1</v>
      </c>
      <c r="D17" s="28">
        <v>355</v>
      </c>
      <c r="E17" s="28">
        <v>334</v>
      </c>
      <c r="F17" s="28">
        <v>309</v>
      </c>
      <c r="G17" s="28">
        <v>335</v>
      </c>
      <c r="H17" s="28">
        <v>329</v>
      </c>
      <c r="I17" s="28">
        <v>287</v>
      </c>
      <c r="J17" s="28">
        <v>316</v>
      </c>
      <c r="K17" s="28">
        <v>304</v>
      </c>
      <c r="L17" s="28">
        <v>290</v>
      </c>
      <c r="M17" s="28">
        <v>305</v>
      </c>
      <c r="N17" s="28">
        <v>304</v>
      </c>
      <c r="O17" s="28">
        <v>289</v>
      </c>
      <c r="P17" s="28">
        <v>287</v>
      </c>
      <c r="Q17" s="28">
        <f>67+66+13+11+4+10+16+9+9+1+19+18+14+15+18+27</f>
        <v>317</v>
      </c>
    </row>
    <row r="18" spans="1:17" ht="18" customHeight="1">
      <c r="A18" s="180"/>
      <c r="B18" s="14"/>
      <c r="C18" s="43" t="s">
        <v>2</v>
      </c>
      <c r="D18" s="30">
        <v>339</v>
      </c>
      <c r="E18" s="30">
        <v>339</v>
      </c>
      <c r="F18" s="30">
        <v>341</v>
      </c>
      <c r="G18" s="30">
        <v>323</v>
      </c>
      <c r="H18" s="30">
        <v>329</v>
      </c>
      <c r="I18" s="30">
        <v>309</v>
      </c>
      <c r="J18" s="30">
        <v>252</v>
      </c>
      <c r="K18" s="30">
        <v>294</v>
      </c>
      <c r="L18" s="30">
        <v>289</v>
      </c>
      <c r="M18" s="30">
        <v>264</v>
      </c>
      <c r="N18" s="30">
        <v>287</v>
      </c>
      <c r="O18" s="30">
        <v>283</v>
      </c>
      <c r="P18" s="30">
        <v>271</v>
      </c>
      <c r="Q18" s="30">
        <f>54+63+10+10+6+8+11+9+10+0+10+19+11+17+14+17</f>
        <v>269</v>
      </c>
    </row>
    <row r="19" spans="1:17" ht="18" customHeight="1">
      <c r="A19" s="180"/>
      <c r="B19" s="11" t="s">
        <v>92</v>
      </c>
      <c r="C19" s="62"/>
      <c r="D19" s="31">
        <v>707</v>
      </c>
      <c r="E19" s="31">
        <v>700</v>
      </c>
      <c r="F19" s="31">
        <v>678</v>
      </c>
      <c r="G19" s="31">
        <v>655</v>
      </c>
      <c r="H19" s="31">
        <v>652</v>
      </c>
      <c r="I19" s="31">
        <v>659</v>
      </c>
      <c r="J19" s="31">
        <v>599</v>
      </c>
      <c r="K19" s="31">
        <v>570</v>
      </c>
      <c r="L19" s="31">
        <v>603</v>
      </c>
      <c r="M19" s="31">
        <v>584</v>
      </c>
      <c r="N19" s="31">
        <v>568</v>
      </c>
      <c r="O19" s="31">
        <v>589</v>
      </c>
      <c r="P19" s="31">
        <v>570</v>
      </c>
      <c r="Q19" s="31">
        <f>SUM(Q20:Q21)</f>
        <v>559</v>
      </c>
    </row>
    <row r="20" spans="1:17" ht="18" customHeight="1">
      <c r="A20" s="180"/>
      <c r="B20" s="13"/>
      <c r="C20" s="44" t="s">
        <v>1</v>
      </c>
      <c r="D20" s="28">
        <v>357</v>
      </c>
      <c r="E20" s="28">
        <v>359</v>
      </c>
      <c r="F20" s="28">
        <v>339</v>
      </c>
      <c r="G20" s="28">
        <v>314</v>
      </c>
      <c r="H20" s="28">
        <v>335</v>
      </c>
      <c r="I20" s="28">
        <v>327</v>
      </c>
      <c r="J20" s="28">
        <v>286</v>
      </c>
      <c r="K20" s="28">
        <v>322</v>
      </c>
      <c r="L20" s="28">
        <v>303</v>
      </c>
      <c r="M20" s="28">
        <v>294</v>
      </c>
      <c r="N20" s="28">
        <v>306</v>
      </c>
      <c r="O20" s="28">
        <v>297</v>
      </c>
      <c r="P20" s="28">
        <v>291</v>
      </c>
      <c r="Q20" s="28">
        <f>46+61+13+14+2+10+20+11+5+1+17+12+10+16+27+21</f>
        <v>286</v>
      </c>
    </row>
    <row r="21" spans="1:17" ht="18" customHeight="1">
      <c r="A21" s="180"/>
      <c r="B21" s="14"/>
      <c r="C21" s="43" t="s">
        <v>2</v>
      </c>
      <c r="D21" s="30">
        <v>350</v>
      </c>
      <c r="E21" s="30">
        <v>341</v>
      </c>
      <c r="F21" s="30">
        <v>339</v>
      </c>
      <c r="G21" s="30">
        <v>341</v>
      </c>
      <c r="H21" s="30">
        <v>317</v>
      </c>
      <c r="I21" s="30">
        <v>332</v>
      </c>
      <c r="J21" s="30">
        <v>313</v>
      </c>
      <c r="K21" s="30">
        <v>248</v>
      </c>
      <c r="L21" s="30">
        <v>300</v>
      </c>
      <c r="M21" s="30">
        <v>290</v>
      </c>
      <c r="N21" s="30">
        <v>262</v>
      </c>
      <c r="O21" s="30">
        <v>292</v>
      </c>
      <c r="P21" s="30">
        <v>279</v>
      </c>
      <c r="Q21" s="30">
        <f>58+42+7+10+8+11+16+8+10+2+17+15+11+7+19+32</f>
        <v>273</v>
      </c>
    </row>
    <row r="22" spans="1:17" ht="18" customHeight="1">
      <c r="A22" s="180"/>
      <c r="B22" s="11" t="s">
        <v>93</v>
      </c>
      <c r="C22" s="62"/>
      <c r="D22" s="31">
        <v>714</v>
      </c>
      <c r="E22" s="31">
        <v>706</v>
      </c>
      <c r="F22" s="31">
        <v>691</v>
      </c>
      <c r="G22" s="31">
        <v>668</v>
      </c>
      <c r="H22" s="31">
        <v>658</v>
      </c>
      <c r="I22" s="31">
        <v>656</v>
      </c>
      <c r="J22" s="31">
        <v>650</v>
      </c>
      <c r="K22" s="31">
        <v>602</v>
      </c>
      <c r="L22" s="31">
        <v>575</v>
      </c>
      <c r="M22" s="31">
        <v>601</v>
      </c>
      <c r="N22" s="31">
        <v>581</v>
      </c>
      <c r="O22" s="31">
        <v>577</v>
      </c>
      <c r="P22" s="31">
        <v>590</v>
      </c>
      <c r="Q22" s="31">
        <f>SUM(Q23:Q24)</f>
        <v>570</v>
      </c>
    </row>
    <row r="23" spans="1:17" ht="18" customHeight="1">
      <c r="A23" s="180"/>
      <c r="B23" s="13"/>
      <c r="C23" s="44" t="s">
        <v>1</v>
      </c>
      <c r="D23" s="28">
        <v>380</v>
      </c>
      <c r="E23" s="28">
        <v>354</v>
      </c>
      <c r="F23" s="28">
        <v>352</v>
      </c>
      <c r="G23" s="28">
        <v>334</v>
      </c>
      <c r="H23" s="28">
        <v>314</v>
      </c>
      <c r="I23" s="28">
        <v>340</v>
      </c>
      <c r="J23" s="28">
        <v>325</v>
      </c>
      <c r="K23" s="28">
        <v>286</v>
      </c>
      <c r="L23" s="28">
        <v>323</v>
      </c>
      <c r="M23" s="28">
        <v>305</v>
      </c>
      <c r="N23" s="28">
        <v>292</v>
      </c>
      <c r="O23" s="28">
        <v>308</v>
      </c>
      <c r="P23" s="28">
        <v>297</v>
      </c>
      <c r="Q23" s="28">
        <f>53+54+12+9+7+7+12+10+11+2+14+14+15+16+29+27</f>
        <v>292</v>
      </c>
    </row>
    <row r="24" spans="1:17" ht="18" customHeight="1">
      <c r="A24" s="180"/>
      <c r="B24" s="14"/>
      <c r="C24" s="43" t="s">
        <v>2</v>
      </c>
      <c r="D24" s="30">
        <v>334</v>
      </c>
      <c r="E24" s="30">
        <v>352</v>
      </c>
      <c r="F24" s="30">
        <v>339</v>
      </c>
      <c r="G24" s="30">
        <v>334</v>
      </c>
      <c r="H24" s="30">
        <v>344</v>
      </c>
      <c r="I24" s="30">
        <v>316</v>
      </c>
      <c r="J24" s="30">
        <v>325</v>
      </c>
      <c r="K24" s="30">
        <v>316</v>
      </c>
      <c r="L24" s="30">
        <v>252</v>
      </c>
      <c r="M24" s="30">
        <v>296</v>
      </c>
      <c r="N24" s="30">
        <v>289</v>
      </c>
      <c r="O24" s="30">
        <v>269</v>
      </c>
      <c r="P24" s="30">
        <v>293</v>
      </c>
      <c r="Q24" s="30">
        <f>37+54+8+11+5+15+7+10+12+1+9+17+12+16+30+34</f>
        <v>278</v>
      </c>
    </row>
    <row r="25" spans="1:17" ht="18" customHeight="1">
      <c r="A25" s="180"/>
      <c r="B25" s="11" t="s">
        <v>94</v>
      </c>
      <c r="C25" s="62"/>
      <c r="D25" s="31">
        <v>763</v>
      </c>
      <c r="E25" s="31">
        <v>707</v>
      </c>
      <c r="F25" s="31">
        <v>712</v>
      </c>
      <c r="G25" s="31">
        <v>693</v>
      </c>
      <c r="H25" s="31">
        <v>666</v>
      </c>
      <c r="I25" s="31">
        <v>659</v>
      </c>
      <c r="J25" s="31">
        <v>660</v>
      </c>
      <c r="K25" s="31">
        <v>645</v>
      </c>
      <c r="L25" s="31">
        <v>606</v>
      </c>
      <c r="M25" s="31">
        <v>576</v>
      </c>
      <c r="N25" s="31">
        <v>601</v>
      </c>
      <c r="O25" s="31">
        <v>586</v>
      </c>
      <c r="P25" s="31">
        <v>579</v>
      </c>
      <c r="Q25" s="31">
        <f>SUM(Q26:Q27)</f>
        <v>587</v>
      </c>
    </row>
    <row r="26" spans="1:17" ht="18" customHeight="1">
      <c r="A26" s="180"/>
      <c r="B26" s="13"/>
      <c r="C26" s="44" t="s">
        <v>1</v>
      </c>
      <c r="D26" s="28">
        <v>397</v>
      </c>
      <c r="E26" s="28">
        <v>377</v>
      </c>
      <c r="F26" s="28">
        <v>360</v>
      </c>
      <c r="G26" s="28">
        <v>352</v>
      </c>
      <c r="H26" s="28">
        <v>334</v>
      </c>
      <c r="I26" s="28">
        <v>314</v>
      </c>
      <c r="J26" s="28">
        <v>340</v>
      </c>
      <c r="K26" s="28">
        <v>323</v>
      </c>
      <c r="L26" s="28">
        <v>287</v>
      </c>
      <c r="M26" s="28">
        <v>323</v>
      </c>
      <c r="N26" s="28">
        <v>308</v>
      </c>
      <c r="O26" s="28">
        <v>294</v>
      </c>
      <c r="P26" s="28">
        <v>311</v>
      </c>
      <c r="Q26" s="28">
        <f>57+52+9+7+5+14+12+14+10+1+19+5+13+16+31+27</f>
        <v>292</v>
      </c>
    </row>
    <row r="27" spans="1:17" ht="18" customHeight="1">
      <c r="A27" s="180"/>
      <c r="B27" s="14"/>
      <c r="C27" s="43" t="s">
        <v>2</v>
      </c>
      <c r="D27" s="30">
        <v>366</v>
      </c>
      <c r="E27" s="30">
        <v>330</v>
      </c>
      <c r="F27" s="30">
        <v>352</v>
      </c>
      <c r="G27" s="30">
        <v>341</v>
      </c>
      <c r="H27" s="30">
        <v>332</v>
      </c>
      <c r="I27" s="30">
        <v>345</v>
      </c>
      <c r="J27" s="30">
        <v>320</v>
      </c>
      <c r="K27" s="30">
        <v>322</v>
      </c>
      <c r="L27" s="30">
        <v>319</v>
      </c>
      <c r="M27" s="30">
        <v>253</v>
      </c>
      <c r="N27" s="30">
        <v>293</v>
      </c>
      <c r="O27" s="30">
        <v>292</v>
      </c>
      <c r="P27" s="30">
        <v>268</v>
      </c>
      <c r="Q27" s="30">
        <f>62+48+13+13+7+12+25+14+9+1+12+19+12+11+18+19</f>
        <v>295</v>
      </c>
    </row>
    <row r="28" spans="1:17" ht="18" customHeight="1">
      <c r="A28" s="180"/>
      <c r="B28" s="11" t="s">
        <v>95</v>
      </c>
      <c r="C28" s="62"/>
      <c r="D28" s="31">
        <v>760</v>
      </c>
      <c r="E28" s="31">
        <v>759</v>
      </c>
      <c r="F28" s="31">
        <v>709</v>
      </c>
      <c r="G28" s="31">
        <v>713</v>
      </c>
      <c r="H28" s="31">
        <v>696</v>
      </c>
      <c r="I28" s="31">
        <v>667</v>
      </c>
      <c r="J28" s="31">
        <v>653</v>
      </c>
      <c r="K28" s="31">
        <v>659</v>
      </c>
      <c r="L28" s="31">
        <v>643</v>
      </c>
      <c r="M28" s="31">
        <v>604</v>
      </c>
      <c r="N28" s="31">
        <v>570</v>
      </c>
      <c r="O28" s="31">
        <v>604</v>
      </c>
      <c r="P28" s="31">
        <v>588</v>
      </c>
      <c r="Q28" s="31">
        <f>SUM(Q29:Q30)</f>
        <v>580</v>
      </c>
    </row>
    <row r="29" spans="1:17" ht="18" customHeight="1">
      <c r="A29" s="180"/>
      <c r="B29" s="13"/>
      <c r="C29" s="44" t="s">
        <v>1</v>
      </c>
      <c r="D29" s="28">
        <v>377</v>
      </c>
      <c r="E29" s="28">
        <v>394</v>
      </c>
      <c r="F29" s="28">
        <v>378</v>
      </c>
      <c r="G29" s="28">
        <v>363</v>
      </c>
      <c r="H29" s="28">
        <v>353</v>
      </c>
      <c r="I29" s="28">
        <v>334</v>
      </c>
      <c r="J29" s="28">
        <v>315</v>
      </c>
      <c r="K29" s="28">
        <v>340</v>
      </c>
      <c r="L29" s="28">
        <v>323</v>
      </c>
      <c r="M29" s="28">
        <v>287</v>
      </c>
      <c r="N29" s="28">
        <v>320</v>
      </c>
      <c r="O29" s="28">
        <v>310</v>
      </c>
      <c r="P29" s="28">
        <v>294</v>
      </c>
      <c r="Q29" s="28">
        <f>46+52+16+10+6+15+22+11+9+4+19+19+8+15+29+28</f>
        <v>309</v>
      </c>
    </row>
    <row r="30" spans="1:17" ht="18" customHeight="1">
      <c r="A30" s="181"/>
      <c r="B30" s="14"/>
      <c r="C30" s="43" t="s">
        <v>2</v>
      </c>
      <c r="D30" s="30">
        <v>383</v>
      </c>
      <c r="E30" s="30">
        <v>365</v>
      </c>
      <c r="F30" s="30">
        <v>331</v>
      </c>
      <c r="G30" s="30">
        <v>350</v>
      </c>
      <c r="H30" s="30">
        <v>343</v>
      </c>
      <c r="I30" s="30">
        <v>333</v>
      </c>
      <c r="J30" s="30">
        <v>338</v>
      </c>
      <c r="K30" s="30">
        <v>319</v>
      </c>
      <c r="L30" s="30">
        <v>320</v>
      </c>
      <c r="M30" s="30">
        <v>317</v>
      </c>
      <c r="N30" s="30">
        <v>250</v>
      </c>
      <c r="O30" s="30">
        <v>294</v>
      </c>
      <c r="P30" s="30">
        <v>294</v>
      </c>
      <c r="Q30" s="30">
        <f>56+46+10+10+3+4+12+9+16+3+19+13+9+16+18+27</f>
        <v>271</v>
      </c>
    </row>
    <row r="31" spans="1:17" ht="18" customHeight="1">
      <c r="A31" s="170" t="s">
        <v>124</v>
      </c>
      <c r="B31" s="165" t="s">
        <v>32</v>
      </c>
      <c r="C31" s="173"/>
      <c r="D31" s="31">
        <v>305</v>
      </c>
      <c r="E31" s="31">
        <v>313</v>
      </c>
      <c r="F31" s="31">
        <v>303</v>
      </c>
      <c r="G31" s="31">
        <v>306</v>
      </c>
      <c r="H31" s="31">
        <v>304</v>
      </c>
      <c r="I31" s="31">
        <v>300</v>
      </c>
      <c r="J31" s="31">
        <v>303</v>
      </c>
      <c r="K31" s="31">
        <v>288</v>
      </c>
      <c r="L31" s="31">
        <v>290</v>
      </c>
      <c r="M31" s="31">
        <v>285</v>
      </c>
      <c r="N31" s="31">
        <v>287</v>
      </c>
      <c r="O31" s="31">
        <v>294</v>
      </c>
      <c r="P31" s="31">
        <v>299</v>
      </c>
      <c r="Q31" s="31">
        <f>SUM(Q32:Q33)</f>
        <v>268</v>
      </c>
    </row>
    <row r="32" spans="1:17" ht="18" customHeight="1">
      <c r="A32" s="171"/>
      <c r="B32" s="58"/>
      <c r="C32" s="42" t="s">
        <v>1</v>
      </c>
      <c r="D32" s="28">
        <v>130</v>
      </c>
      <c r="E32" s="28">
        <v>136</v>
      </c>
      <c r="F32" s="28">
        <v>134</v>
      </c>
      <c r="G32" s="28">
        <v>128</v>
      </c>
      <c r="H32" s="28">
        <v>132</v>
      </c>
      <c r="I32" s="28">
        <v>128</v>
      </c>
      <c r="J32" s="28">
        <v>127</v>
      </c>
      <c r="K32" s="28">
        <v>128</v>
      </c>
      <c r="L32" s="28">
        <v>130</v>
      </c>
      <c r="M32" s="28">
        <v>126</v>
      </c>
      <c r="N32" s="28">
        <v>123</v>
      </c>
      <c r="O32" s="28">
        <v>126</v>
      </c>
      <c r="P32" s="28">
        <v>120</v>
      </c>
      <c r="Q32" s="28">
        <f>17+15+5+5+4+6+7+5+6+2+4+6+7+4+5+5</f>
        <v>103</v>
      </c>
    </row>
    <row r="33" spans="1:17" ht="18" customHeight="1">
      <c r="A33" s="172"/>
      <c r="B33" s="45"/>
      <c r="C33" s="43" t="s">
        <v>2</v>
      </c>
      <c r="D33" s="30">
        <v>175</v>
      </c>
      <c r="E33" s="30">
        <v>177</v>
      </c>
      <c r="F33" s="30">
        <v>169</v>
      </c>
      <c r="G33" s="30">
        <v>178</v>
      </c>
      <c r="H33" s="30">
        <v>172</v>
      </c>
      <c r="I33" s="30">
        <v>172</v>
      </c>
      <c r="J33" s="30">
        <v>176</v>
      </c>
      <c r="K33" s="30">
        <v>160</v>
      </c>
      <c r="L33" s="30">
        <v>160</v>
      </c>
      <c r="M33" s="30">
        <v>159</v>
      </c>
      <c r="N33" s="30">
        <v>164</v>
      </c>
      <c r="O33" s="30">
        <v>168</v>
      </c>
      <c r="P33" s="30">
        <v>179</v>
      </c>
      <c r="Q33" s="28">
        <f>23+22+8+7+7+7+8+7+8+4+11+9+6+10+13+15</f>
        <v>165</v>
      </c>
    </row>
    <row r="34" spans="1:17" ht="18" customHeight="1">
      <c r="A34" s="170" t="s">
        <v>129</v>
      </c>
      <c r="B34" s="165" t="s">
        <v>32</v>
      </c>
      <c r="C34" s="173"/>
      <c r="D34" s="31">
        <v>38</v>
      </c>
      <c r="E34" s="31">
        <v>40</v>
      </c>
      <c r="F34" s="31">
        <v>34</v>
      </c>
      <c r="G34" s="31">
        <v>33</v>
      </c>
      <c r="H34" s="31">
        <v>31</v>
      </c>
      <c r="I34" s="31">
        <v>27</v>
      </c>
      <c r="J34" s="31">
        <v>28</v>
      </c>
      <c r="K34" s="31">
        <v>26</v>
      </c>
      <c r="L34" s="31">
        <v>26</v>
      </c>
      <c r="M34" s="31">
        <v>26</v>
      </c>
      <c r="N34" s="31">
        <v>25</v>
      </c>
      <c r="O34" s="31">
        <v>23</v>
      </c>
      <c r="P34" s="31">
        <v>23</v>
      </c>
      <c r="Q34" s="31">
        <f>SUM(Q35:Q36)</f>
        <v>20</v>
      </c>
    </row>
    <row r="35" spans="1:17" ht="18" customHeight="1">
      <c r="A35" s="171"/>
      <c r="B35" s="58"/>
      <c r="C35" s="42" t="s">
        <v>1</v>
      </c>
      <c r="D35" s="65" t="s">
        <v>147</v>
      </c>
      <c r="E35" s="28">
        <v>7</v>
      </c>
      <c r="F35" s="28">
        <v>7</v>
      </c>
      <c r="G35" s="28">
        <v>7</v>
      </c>
      <c r="H35" s="28">
        <v>7</v>
      </c>
      <c r="I35" s="28">
        <v>7</v>
      </c>
      <c r="J35" s="28">
        <v>7</v>
      </c>
      <c r="K35" s="28">
        <v>7</v>
      </c>
      <c r="L35" s="28">
        <v>8</v>
      </c>
      <c r="M35" s="28">
        <v>8</v>
      </c>
      <c r="N35" s="28">
        <v>7</v>
      </c>
      <c r="O35" s="28">
        <v>4</v>
      </c>
      <c r="P35" s="28">
        <v>4</v>
      </c>
      <c r="Q35" s="28">
        <f>0+1+0+0+1+0+1+0+0+0+0+0+0+0+0+0</f>
        <v>3</v>
      </c>
    </row>
    <row r="36" spans="1:17" ht="18" customHeight="1">
      <c r="A36" s="172"/>
      <c r="B36" s="45"/>
      <c r="C36" s="43" t="s">
        <v>2</v>
      </c>
      <c r="D36" s="64" t="s">
        <v>147</v>
      </c>
      <c r="E36" s="30">
        <v>33</v>
      </c>
      <c r="F36" s="30">
        <v>27</v>
      </c>
      <c r="G36" s="30">
        <v>26</v>
      </c>
      <c r="H36" s="30">
        <v>24</v>
      </c>
      <c r="I36" s="30">
        <v>20</v>
      </c>
      <c r="J36" s="30">
        <v>21</v>
      </c>
      <c r="K36" s="30">
        <v>19</v>
      </c>
      <c r="L36" s="30">
        <v>18</v>
      </c>
      <c r="M36" s="30">
        <v>18</v>
      </c>
      <c r="N36" s="30">
        <v>18</v>
      </c>
      <c r="O36" s="30">
        <v>19</v>
      </c>
      <c r="P36" s="30">
        <v>19</v>
      </c>
      <c r="Q36" s="30">
        <f>3+0+2+1+0+1+0+1+1+0+1+1+1+1+3+1</f>
        <v>17</v>
      </c>
    </row>
    <row r="37" spans="1:17">
      <c r="D37" s="4"/>
    </row>
  </sheetData>
  <mergeCells count="16">
    <mergeCell ref="A2:C2"/>
    <mergeCell ref="A31:A33"/>
    <mergeCell ref="A34:A36"/>
    <mergeCell ref="B31:C31"/>
    <mergeCell ref="B34:C34"/>
    <mergeCell ref="B10:C10"/>
    <mergeCell ref="B7:C7"/>
    <mergeCell ref="B8:C8"/>
    <mergeCell ref="B9:C9"/>
    <mergeCell ref="A3:A5"/>
    <mergeCell ref="A6:A9"/>
    <mergeCell ref="A10:A30"/>
    <mergeCell ref="B6:C6"/>
    <mergeCell ref="B5:C5"/>
    <mergeCell ref="B4:C4"/>
    <mergeCell ref="B3:C3"/>
  </mergeCells>
  <phoneticPr fontId="5"/>
  <pageMargins left="0.70866141732283472" right="0.70866141732283472" top="0.74803149606299213" bottom="0.74803149606299213" header="0.31496062992125984" footer="0.31496062992125984"/>
  <pageSetup paperSize="9" scale="83" orientation="landscape" r:id="rId1"/>
  <ignoredErrors>
    <ignoredError sqref="Q6 Q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topLeftCell="B1" zoomScaleNormal="85" zoomScaleSheetLayoutView="100" workbookViewId="0">
      <selection activeCell="S4" sqref="S4"/>
    </sheetView>
  </sheetViews>
  <sheetFormatPr defaultRowHeight="17.25"/>
  <cols>
    <col min="1" max="1" width="9" style="9"/>
    <col min="2" max="2" width="6.25" style="9" bestFit="1" customWidth="1"/>
    <col min="3" max="3" width="8" style="9" customWidth="1"/>
    <col min="4" max="6" width="9" style="9"/>
  </cols>
  <sheetData>
    <row r="1" spans="1:17" ht="13.5">
      <c r="A1" t="s">
        <v>122</v>
      </c>
      <c r="B1"/>
      <c r="C1" s="10"/>
      <c r="D1"/>
      <c r="E1"/>
      <c r="F1"/>
      <c r="Q1" s="154"/>
    </row>
    <row r="2" spans="1:17" ht="18" customHeight="1">
      <c r="A2" s="159"/>
      <c r="B2" s="160"/>
      <c r="C2" s="161"/>
      <c r="D2" s="46" t="s">
        <v>23</v>
      </c>
      <c r="E2" s="46" t="s">
        <v>20</v>
      </c>
      <c r="F2" s="46" t="s">
        <v>19</v>
      </c>
      <c r="G2" s="46" t="s">
        <v>18</v>
      </c>
      <c r="H2" s="46" t="s">
        <v>17</v>
      </c>
      <c r="I2" s="46" t="s">
        <v>16</v>
      </c>
      <c r="J2" s="46" t="s">
        <v>14</v>
      </c>
      <c r="K2" s="46" t="s">
        <v>15</v>
      </c>
      <c r="L2" s="46" t="s">
        <v>13</v>
      </c>
      <c r="M2" s="46" t="s">
        <v>12</v>
      </c>
      <c r="N2" s="46" t="s">
        <v>6</v>
      </c>
      <c r="O2" s="139" t="s">
        <v>141</v>
      </c>
      <c r="P2" s="146" t="s">
        <v>148</v>
      </c>
      <c r="Q2" s="128" t="s">
        <v>149</v>
      </c>
    </row>
    <row r="3" spans="1:17" ht="18" customHeight="1">
      <c r="A3" s="178" t="s">
        <v>29</v>
      </c>
      <c r="B3" s="173" t="s">
        <v>32</v>
      </c>
      <c r="C3" s="173"/>
      <c r="D3" s="26">
        <v>6</v>
      </c>
      <c r="E3" s="26">
        <v>6</v>
      </c>
      <c r="F3" s="26">
        <v>6</v>
      </c>
      <c r="G3" s="26">
        <v>6</v>
      </c>
      <c r="H3" s="26">
        <v>6</v>
      </c>
      <c r="I3" s="26">
        <v>6</v>
      </c>
      <c r="J3" s="26">
        <v>7</v>
      </c>
      <c r="K3" s="26">
        <v>7</v>
      </c>
      <c r="L3" s="26">
        <v>7</v>
      </c>
      <c r="M3" s="26">
        <v>7</v>
      </c>
      <c r="N3" s="26">
        <v>7</v>
      </c>
      <c r="O3" s="26">
        <v>7</v>
      </c>
      <c r="P3" s="26">
        <v>7</v>
      </c>
      <c r="Q3" s="26">
        <f>SUM(Q4:Q5)</f>
        <v>7</v>
      </c>
    </row>
    <row r="4" spans="1:17" ht="18" customHeight="1">
      <c r="A4" s="178"/>
      <c r="B4" s="175" t="s">
        <v>30</v>
      </c>
      <c r="C4" s="175"/>
      <c r="D4" s="28">
        <v>6</v>
      </c>
      <c r="E4" s="28">
        <v>6</v>
      </c>
      <c r="F4" s="28">
        <v>6</v>
      </c>
      <c r="G4" s="28">
        <v>6</v>
      </c>
      <c r="H4" s="28">
        <v>6</v>
      </c>
      <c r="I4" s="28">
        <v>6</v>
      </c>
      <c r="J4" s="28">
        <v>7</v>
      </c>
      <c r="K4" s="28">
        <v>7</v>
      </c>
      <c r="L4" s="28">
        <v>7</v>
      </c>
      <c r="M4" s="28">
        <v>7</v>
      </c>
      <c r="N4" s="28">
        <v>7</v>
      </c>
      <c r="O4" s="28">
        <v>7</v>
      </c>
      <c r="P4" s="28">
        <v>7</v>
      </c>
      <c r="Q4" s="28">
        <v>7</v>
      </c>
    </row>
    <row r="5" spans="1:17" ht="18" customHeight="1">
      <c r="A5" s="178"/>
      <c r="B5" s="182" t="s">
        <v>31</v>
      </c>
      <c r="C5" s="182"/>
      <c r="D5" s="34" t="s">
        <v>22</v>
      </c>
      <c r="E5" s="34" t="s">
        <v>22</v>
      </c>
      <c r="F5" s="34" t="s">
        <v>22</v>
      </c>
      <c r="G5" s="34" t="s">
        <v>22</v>
      </c>
      <c r="H5" s="34" t="s">
        <v>22</v>
      </c>
      <c r="I5" s="34" t="s">
        <v>22</v>
      </c>
      <c r="J5" s="34" t="s">
        <v>48</v>
      </c>
      <c r="K5" s="34" t="s">
        <v>48</v>
      </c>
      <c r="L5" s="34" t="s">
        <v>48</v>
      </c>
      <c r="M5" s="34" t="s">
        <v>48</v>
      </c>
      <c r="N5" s="34" t="s">
        <v>46</v>
      </c>
      <c r="O5" s="34" t="s">
        <v>46</v>
      </c>
      <c r="P5" s="34" t="s">
        <v>46</v>
      </c>
      <c r="Q5" s="34" t="s">
        <v>46</v>
      </c>
    </row>
    <row r="6" spans="1:17" ht="18" customHeight="1">
      <c r="A6" s="178" t="s">
        <v>34</v>
      </c>
      <c r="B6" s="173" t="s">
        <v>32</v>
      </c>
      <c r="C6" s="173"/>
      <c r="D6" s="26">
        <v>69</v>
      </c>
      <c r="E6" s="26">
        <v>70</v>
      </c>
      <c r="F6" s="26">
        <v>69</v>
      </c>
      <c r="G6" s="26">
        <v>70</v>
      </c>
      <c r="H6" s="26">
        <v>71</v>
      </c>
      <c r="I6" s="26">
        <v>69</v>
      </c>
      <c r="J6" s="26">
        <v>68</v>
      </c>
      <c r="K6" s="26">
        <v>65</v>
      </c>
      <c r="L6" s="26">
        <v>72</v>
      </c>
      <c r="M6" s="26">
        <v>75</v>
      </c>
      <c r="N6" s="26">
        <v>76</v>
      </c>
      <c r="O6" s="26">
        <v>71</v>
      </c>
      <c r="P6" s="26">
        <v>67</v>
      </c>
      <c r="Q6" s="26">
        <f>SUM(Q7:Q9)</f>
        <v>69</v>
      </c>
    </row>
    <row r="7" spans="1:17" ht="18" customHeight="1">
      <c r="A7" s="178"/>
      <c r="B7" s="174" t="s">
        <v>96</v>
      </c>
      <c r="C7" s="174"/>
      <c r="D7" s="28">
        <v>65</v>
      </c>
      <c r="E7" s="28">
        <v>64</v>
      </c>
      <c r="F7" s="28">
        <v>62</v>
      </c>
      <c r="G7" s="28">
        <v>61</v>
      </c>
      <c r="H7" s="28">
        <v>61</v>
      </c>
      <c r="I7" s="28">
        <v>59</v>
      </c>
      <c r="J7" s="28">
        <v>60</v>
      </c>
      <c r="K7" s="28">
        <v>59</v>
      </c>
      <c r="L7" s="28">
        <v>62</v>
      </c>
      <c r="M7" s="28">
        <v>62</v>
      </c>
      <c r="N7" s="28">
        <v>61</v>
      </c>
      <c r="O7" s="28">
        <v>58</v>
      </c>
      <c r="P7" s="28">
        <v>57</v>
      </c>
      <c r="Q7" s="28">
        <v>56</v>
      </c>
    </row>
    <row r="8" spans="1:17" ht="18" customHeight="1">
      <c r="A8" s="178"/>
      <c r="B8" s="175" t="s">
        <v>97</v>
      </c>
      <c r="C8" s="175"/>
      <c r="D8" s="37" t="s">
        <v>22</v>
      </c>
      <c r="E8" s="37" t="s">
        <v>22</v>
      </c>
      <c r="F8" s="37" t="s">
        <v>22</v>
      </c>
      <c r="G8" s="37" t="s">
        <v>22</v>
      </c>
      <c r="H8" s="37" t="s">
        <v>22</v>
      </c>
      <c r="I8" s="37" t="s">
        <v>22</v>
      </c>
      <c r="J8" s="37" t="s">
        <v>48</v>
      </c>
      <c r="K8" s="37" t="s">
        <v>48</v>
      </c>
      <c r="L8" s="37" t="s">
        <v>48</v>
      </c>
      <c r="M8" s="37" t="s">
        <v>48</v>
      </c>
      <c r="N8" s="37" t="s">
        <v>48</v>
      </c>
      <c r="O8" s="37" t="s">
        <v>46</v>
      </c>
      <c r="P8" s="37" t="s">
        <v>85</v>
      </c>
      <c r="Q8" s="37" t="s">
        <v>143</v>
      </c>
    </row>
    <row r="9" spans="1:17" ht="18" customHeight="1">
      <c r="A9" s="178"/>
      <c r="B9" s="176" t="s">
        <v>98</v>
      </c>
      <c r="C9" s="177"/>
      <c r="D9" s="30">
        <v>4</v>
      </c>
      <c r="E9" s="30">
        <v>6</v>
      </c>
      <c r="F9" s="30">
        <v>7</v>
      </c>
      <c r="G9" s="30">
        <v>9</v>
      </c>
      <c r="H9" s="30">
        <v>10</v>
      </c>
      <c r="I9" s="30">
        <v>10</v>
      </c>
      <c r="J9" s="30">
        <v>8</v>
      </c>
      <c r="K9" s="30">
        <v>6</v>
      </c>
      <c r="L9" s="30">
        <v>10</v>
      </c>
      <c r="M9" s="30">
        <v>13</v>
      </c>
      <c r="N9" s="30">
        <v>15</v>
      </c>
      <c r="O9" s="30">
        <v>13</v>
      </c>
      <c r="P9" s="30">
        <v>10</v>
      </c>
      <c r="Q9" s="30">
        <v>13</v>
      </c>
    </row>
    <row r="10" spans="1:17" ht="18" customHeight="1">
      <c r="A10" s="183" t="s">
        <v>47</v>
      </c>
      <c r="B10" s="166" t="s">
        <v>0</v>
      </c>
      <c r="C10" s="168"/>
      <c r="D10" s="26">
        <v>2200</v>
      </c>
      <c r="E10" s="26">
        <v>2211</v>
      </c>
      <c r="F10" s="26">
        <v>2220</v>
      </c>
      <c r="G10" s="26">
        <v>2197</v>
      </c>
      <c r="H10" s="26">
        <v>2149</v>
      </c>
      <c r="I10" s="26">
        <v>2081</v>
      </c>
      <c r="J10" s="26">
        <v>2074</v>
      </c>
      <c r="K10" s="26">
        <v>2050</v>
      </c>
      <c r="L10" s="26">
        <v>2081</v>
      </c>
      <c r="M10" s="26">
        <v>2052</v>
      </c>
      <c r="N10" s="26">
        <v>2010</v>
      </c>
      <c r="O10" s="26">
        <v>1907</v>
      </c>
      <c r="P10" s="26">
        <v>1874</v>
      </c>
      <c r="Q10" s="26">
        <f>SUM(Q11:Q12)</f>
        <v>1844</v>
      </c>
    </row>
    <row r="11" spans="1:17" ht="18" customHeight="1">
      <c r="A11" s="183"/>
      <c r="B11" s="13"/>
      <c r="C11" s="42" t="s">
        <v>1</v>
      </c>
      <c r="D11" s="36">
        <v>1122</v>
      </c>
      <c r="E11" s="36">
        <v>1110</v>
      </c>
      <c r="F11" s="36">
        <v>1145</v>
      </c>
      <c r="G11" s="36">
        <v>1138</v>
      </c>
      <c r="H11" s="36">
        <v>1126</v>
      </c>
      <c r="I11" s="36">
        <v>1081</v>
      </c>
      <c r="J11" s="36">
        <v>1046</v>
      </c>
      <c r="K11" s="36">
        <v>1015</v>
      </c>
      <c r="L11" s="36">
        <v>1039</v>
      </c>
      <c r="M11" s="36">
        <v>1023</v>
      </c>
      <c r="N11" s="36">
        <v>998</v>
      </c>
      <c r="O11" s="36">
        <v>963</v>
      </c>
      <c r="P11" s="36">
        <v>951</v>
      </c>
      <c r="Q11" s="36">
        <f>SUM(Q14,Q17,Q20)</f>
        <v>942</v>
      </c>
    </row>
    <row r="12" spans="1:17" ht="18" customHeight="1">
      <c r="A12" s="183"/>
      <c r="B12" s="14"/>
      <c r="C12" s="43" t="s">
        <v>2</v>
      </c>
      <c r="D12" s="30">
        <v>1078</v>
      </c>
      <c r="E12" s="30">
        <v>1101</v>
      </c>
      <c r="F12" s="30">
        <v>1075</v>
      </c>
      <c r="G12" s="30">
        <v>1059</v>
      </c>
      <c r="H12" s="30">
        <v>1023</v>
      </c>
      <c r="I12" s="30">
        <v>1000</v>
      </c>
      <c r="J12" s="30">
        <v>1028</v>
      </c>
      <c r="K12" s="30">
        <v>1035</v>
      </c>
      <c r="L12" s="30">
        <v>1042</v>
      </c>
      <c r="M12" s="30">
        <v>1029</v>
      </c>
      <c r="N12" s="30">
        <v>1012</v>
      </c>
      <c r="O12" s="30">
        <v>944</v>
      </c>
      <c r="P12" s="30">
        <v>923</v>
      </c>
      <c r="Q12" s="30">
        <f>SUM(Q15,Q18,Q21)</f>
        <v>902</v>
      </c>
    </row>
    <row r="13" spans="1:17" ht="18" customHeight="1">
      <c r="A13" s="183"/>
      <c r="B13" s="166" t="s">
        <v>33</v>
      </c>
      <c r="C13" s="168"/>
      <c r="D13" s="26">
        <v>720</v>
      </c>
      <c r="E13" s="26">
        <v>750</v>
      </c>
      <c r="F13" s="26">
        <v>752</v>
      </c>
      <c r="G13" s="26">
        <v>695</v>
      </c>
      <c r="H13" s="26">
        <v>703</v>
      </c>
      <c r="I13" s="26">
        <v>680</v>
      </c>
      <c r="J13" s="26">
        <v>693</v>
      </c>
      <c r="K13" s="26">
        <v>679</v>
      </c>
      <c r="L13" s="26">
        <v>704</v>
      </c>
      <c r="M13" s="26">
        <v>668</v>
      </c>
      <c r="N13" s="26">
        <v>637</v>
      </c>
      <c r="O13" s="26">
        <v>600</v>
      </c>
      <c r="P13" s="26">
        <v>631</v>
      </c>
      <c r="Q13" s="26">
        <f>SUM(Q14:Q15)</f>
        <v>609</v>
      </c>
    </row>
    <row r="14" spans="1:17" ht="18" customHeight="1">
      <c r="A14" s="183"/>
      <c r="B14" s="13"/>
      <c r="C14" s="42" t="s">
        <v>1</v>
      </c>
      <c r="D14" s="36">
        <v>388</v>
      </c>
      <c r="E14" s="36">
        <v>370</v>
      </c>
      <c r="F14" s="36">
        <v>389</v>
      </c>
      <c r="G14" s="36">
        <v>377</v>
      </c>
      <c r="H14" s="36">
        <v>357</v>
      </c>
      <c r="I14" s="36">
        <v>345</v>
      </c>
      <c r="J14" s="36">
        <v>345</v>
      </c>
      <c r="K14" s="36">
        <v>328</v>
      </c>
      <c r="L14" s="36">
        <v>362</v>
      </c>
      <c r="M14" s="36">
        <v>331</v>
      </c>
      <c r="N14" s="36">
        <v>302</v>
      </c>
      <c r="O14" s="36">
        <v>328</v>
      </c>
      <c r="P14" s="36">
        <v>318</v>
      </c>
      <c r="Q14" s="36">
        <v>293</v>
      </c>
    </row>
    <row r="15" spans="1:17" ht="18" customHeight="1">
      <c r="A15" s="183"/>
      <c r="B15" s="14"/>
      <c r="C15" s="43" t="s">
        <v>2</v>
      </c>
      <c r="D15" s="30">
        <v>332</v>
      </c>
      <c r="E15" s="30">
        <v>380</v>
      </c>
      <c r="F15" s="30">
        <v>363</v>
      </c>
      <c r="G15" s="30">
        <v>318</v>
      </c>
      <c r="H15" s="30">
        <v>346</v>
      </c>
      <c r="I15" s="30">
        <v>335</v>
      </c>
      <c r="J15" s="30">
        <v>348</v>
      </c>
      <c r="K15" s="30">
        <v>351</v>
      </c>
      <c r="L15" s="30">
        <v>342</v>
      </c>
      <c r="M15" s="30">
        <v>337</v>
      </c>
      <c r="N15" s="30">
        <v>335</v>
      </c>
      <c r="O15" s="30">
        <v>272</v>
      </c>
      <c r="P15" s="30">
        <v>313</v>
      </c>
      <c r="Q15" s="30">
        <v>316</v>
      </c>
    </row>
    <row r="16" spans="1:17" ht="18" customHeight="1">
      <c r="A16" s="183"/>
      <c r="B16" s="166" t="s">
        <v>102</v>
      </c>
      <c r="C16" s="168"/>
      <c r="D16" s="26">
        <v>743</v>
      </c>
      <c r="E16" s="26">
        <v>715</v>
      </c>
      <c r="F16" s="26">
        <v>747</v>
      </c>
      <c r="G16" s="26">
        <v>753</v>
      </c>
      <c r="H16" s="26">
        <v>693</v>
      </c>
      <c r="I16" s="26">
        <v>703</v>
      </c>
      <c r="J16" s="26">
        <v>683</v>
      </c>
      <c r="K16" s="26">
        <v>691</v>
      </c>
      <c r="L16" s="26">
        <v>685</v>
      </c>
      <c r="M16" s="26">
        <v>702</v>
      </c>
      <c r="N16" s="26">
        <v>670</v>
      </c>
      <c r="O16" s="26">
        <v>637</v>
      </c>
      <c r="P16" s="26">
        <v>606</v>
      </c>
      <c r="Q16" s="26">
        <f>SUM(Q17:Q18)</f>
        <v>630</v>
      </c>
    </row>
    <row r="17" spans="1:17" ht="18" customHeight="1">
      <c r="A17" s="183"/>
      <c r="B17" s="13"/>
      <c r="C17" s="42" t="s">
        <v>1</v>
      </c>
      <c r="D17" s="36">
        <v>357</v>
      </c>
      <c r="E17" s="36">
        <v>384</v>
      </c>
      <c r="F17" s="36">
        <v>369</v>
      </c>
      <c r="G17" s="36">
        <v>391</v>
      </c>
      <c r="H17" s="36">
        <v>377</v>
      </c>
      <c r="I17" s="36">
        <v>359</v>
      </c>
      <c r="J17" s="36">
        <v>345</v>
      </c>
      <c r="K17" s="36">
        <v>344</v>
      </c>
      <c r="L17" s="36">
        <v>330</v>
      </c>
      <c r="M17" s="36">
        <v>362</v>
      </c>
      <c r="N17" s="36">
        <v>333</v>
      </c>
      <c r="O17" s="36">
        <v>304</v>
      </c>
      <c r="P17" s="36">
        <v>329</v>
      </c>
      <c r="Q17" s="36">
        <v>319</v>
      </c>
    </row>
    <row r="18" spans="1:17" ht="18" customHeight="1">
      <c r="A18" s="183"/>
      <c r="B18" s="14"/>
      <c r="C18" s="43" t="s">
        <v>2</v>
      </c>
      <c r="D18" s="30">
        <v>386</v>
      </c>
      <c r="E18" s="30">
        <v>331</v>
      </c>
      <c r="F18" s="30">
        <v>378</v>
      </c>
      <c r="G18" s="30">
        <v>362</v>
      </c>
      <c r="H18" s="30">
        <v>316</v>
      </c>
      <c r="I18" s="30">
        <v>344</v>
      </c>
      <c r="J18" s="30">
        <v>338</v>
      </c>
      <c r="K18" s="30">
        <v>347</v>
      </c>
      <c r="L18" s="30">
        <v>355</v>
      </c>
      <c r="M18" s="30">
        <v>340</v>
      </c>
      <c r="N18" s="30">
        <v>337</v>
      </c>
      <c r="O18" s="30">
        <v>333</v>
      </c>
      <c r="P18" s="30">
        <v>277</v>
      </c>
      <c r="Q18" s="30">
        <v>311</v>
      </c>
    </row>
    <row r="19" spans="1:17" ht="18" customHeight="1">
      <c r="A19" s="183"/>
      <c r="B19" s="166" t="s">
        <v>103</v>
      </c>
      <c r="C19" s="168"/>
      <c r="D19" s="26">
        <v>737</v>
      </c>
      <c r="E19" s="26">
        <v>746</v>
      </c>
      <c r="F19" s="26">
        <v>721</v>
      </c>
      <c r="G19" s="26">
        <v>749</v>
      </c>
      <c r="H19" s="26">
        <v>753</v>
      </c>
      <c r="I19" s="26">
        <v>698</v>
      </c>
      <c r="J19" s="26">
        <v>698</v>
      </c>
      <c r="K19" s="26">
        <v>680</v>
      </c>
      <c r="L19" s="26">
        <v>692</v>
      </c>
      <c r="M19" s="26">
        <v>682</v>
      </c>
      <c r="N19" s="26">
        <v>703</v>
      </c>
      <c r="O19" s="26">
        <v>670</v>
      </c>
      <c r="P19" s="26">
        <v>637</v>
      </c>
      <c r="Q19" s="26">
        <f>SUM(Q20:Q21)</f>
        <v>605</v>
      </c>
    </row>
    <row r="20" spans="1:17" ht="18" customHeight="1">
      <c r="A20" s="183"/>
      <c r="B20" s="13"/>
      <c r="C20" s="42" t="s">
        <v>1</v>
      </c>
      <c r="D20" s="36">
        <v>377</v>
      </c>
      <c r="E20" s="36">
        <v>356</v>
      </c>
      <c r="F20" s="36">
        <v>387</v>
      </c>
      <c r="G20" s="36">
        <v>370</v>
      </c>
      <c r="H20" s="36">
        <v>392</v>
      </c>
      <c r="I20" s="36">
        <v>377</v>
      </c>
      <c r="J20" s="36">
        <v>356</v>
      </c>
      <c r="K20" s="36">
        <v>343</v>
      </c>
      <c r="L20" s="36">
        <v>347</v>
      </c>
      <c r="M20" s="36">
        <v>330</v>
      </c>
      <c r="N20" s="36">
        <v>363</v>
      </c>
      <c r="O20" s="36">
        <v>331</v>
      </c>
      <c r="P20" s="36">
        <v>304</v>
      </c>
      <c r="Q20" s="36">
        <v>330</v>
      </c>
    </row>
    <row r="21" spans="1:17" ht="18" customHeight="1">
      <c r="A21" s="183"/>
      <c r="B21" s="14"/>
      <c r="C21" s="43" t="s">
        <v>2</v>
      </c>
      <c r="D21" s="30">
        <v>360</v>
      </c>
      <c r="E21" s="30">
        <v>390</v>
      </c>
      <c r="F21" s="30">
        <v>334</v>
      </c>
      <c r="G21" s="30">
        <v>379</v>
      </c>
      <c r="H21" s="30">
        <v>361</v>
      </c>
      <c r="I21" s="30">
        <v>321</v>
      </c>
      <c r="J21" s="30">
        <v>342</v>
      </c>
      <c r="K21" s="30">
        <v>337</v>
      </c>
      <c r="L21" s="30">
        <v>345</v>
      </c>
      <c r="M21" s="30">
        <v>352</v>
      </c>
      <c r="N21" s="30">
        <v>340</v>
      </c>
      <c r="O21" s="30">
        <v>339</v>
      </c>
      <c r="P21" s="30">
        <v>333</v>
      </c>
      <c r="Q21" s="30">
        <v>275</v>
      </c>
    </row>
    <row r="22" spans="1:17" ht="18" customHeight="1">
      <c r="A22" s="170" t="s">
        <v>124</v>
      </c>
      <c r="B22" s="165" t="s">
        <v>32</v>
      </c>
      <c r="C22" s="173"/>
      <c r="D22" s="26">
        <v>143</v>
      </c>
      <c r="E22" s="26">
        <v>141</v>
      </c>
      <c r="F22" s="26">
        <v>143</v>
      </c>
      <c r="G22" s="26">
        <v>145</v>
      </c>
      <c r="H22" s="26">
        <v>149</v>
      </c>
      <c r="I22" s="26">
        <v>149</v>
      </c>
      <c r="J22" s="26">
        <v>148</v>
      </c>
      <c r="K22" s="26">
        <v>152</v>
      </c>
      <c r="L22" s="26">
        <v>152</v>
      </c>
      <c r="M22" s="26">
        <v>158</v>
      </c>
      <c r="N22" s="26">
        <v>163</v>
      </c>
      <c r="O22" s="26">
        <v>158</v>
      </c>
      <c r="P22" s="26">
        <v>155</v>
      </c>
      <c r="Q22" s="26">
        <f>SUM(Q23:Q24)</f>
        <v>152</v>
      </c>
    </row>
    <row r="23" spans="1:17" ht="18" customHeight="1">
      <c r="A23" s="171"/>
      <c r="B23" s="58"/>
      <c r="C23" s="42" t="s">
        <v>1</v>
      </c>
      <c r="D23" s="36">
        <v>88</v>
      </c>
      <c r="E23" s="36">
        <v>88</v>
      </c>
      <c r="F23" s="36">
        <v>86</v>
      </c>
      <c r="G23" s="36">
        <v>88</v>
      </c>
      <c r="H23" s="36">
        <v>92</v>
      </c>
      <c r="I23" s="36">
        <v>94</v>
      </c>
      <c r="J23" s="36">
        <v>90</v>
      </c>
      <c r="K23" s="36">
        <v>94</v>
      </c>
      <c r="L23" s="36">
        <v>95</v>
      </c>
      <c r="M23" s="36">
        <v>105</v>
      </c>
      <c r="N23" s="36">
        <v>107</v>
      </c>
      <c r="O23" s="36">
        <v>99</v>
      </c>
      <c r="P23" s="36">
        <v>97</v>
      </c>
      <c r="Q23" s="36">
        <v>91</v>
      </c>
    </row>
    <row r="24" spans="1:17" ht="18" customHeight="1">
      <c r="A24" s="172"/>
      <c r="B24" s="45"/>
      <c r="C24" s="43" t="s">
        <v>2</v>
      </c>
      <c r="D24" s="30">
        <v>55</v>
      </c>
      <c r="E24" s="30">
        <v>53</v>
      </c>
      <c r="F24" s="30">
        <v>57</v>
      </c>
      <c r="G24" s="30">
        <v>57</v>
      </c>
      <c r="H24" s="30">
        <v>57</v>
      </c>
      <c r="I24" s="30">
        <v>55</v>
      </c>
      <c r="J24" s="30">
        <v>58</v>
      </c>
      <c r="K24" s="30">
        <v>58</v>
      </c>
      <c r="L24" s="30">
        <v>57</v>
      </c>
      <c r="M24" s="30">
        <v>53</v>
      </c>
      <c r="N24" s="30">
        <v>56</v>
      </c>
      <c r="O24" s="30">
        <v>59</v>
      </c>
      <c r="P24" s="30">
        <v>58</v>
      </c>
      <c r="Q24" s="30">
        <v>61</v>
      </c>
    </row>
    <row r="25" spans="1:17" ht="18" customHeight="1">
      <c r="A25" s="170" t="s">
        <v>129</v>
      </c>
      <c r="B25" s="165" t="s">
        <v>32</v>
      </c>
      <c r="C25" s="173"/>
      <c r="D25" s="26">
        <v>16</v>
      </c>
      <c r="E25" s="26">
        <v>13</v>
      </c>
      <c r="F25" s="26">
        <v>9</v>
      </c>
      <c r="G25" s="26">
        <v>10</v>
      </c>
      <c r="H25" s="26">
        <v>12</v>
      </c>
      <c r="I25" s="26">
        <v>11</v>
      </c>
      <c r="J25" s="26">
        <v>11</v>
      </c>
      <c r="K25" s="26">
        <v>9</v>
      </c>
      <c r="L25" s="26">
        <v>11</v>
      </c>
      <c r="M25" s="26">
        <v>11</v>
      </c>
      <c r="N25" s="26">
        <v>10</v>
      </c>
      <c r="O25" s="26">
        <v>8</v>
      </c>
      <c r="P25" s="26">
        <v>8</v>
      </c>
      <c r="Q25" s="26">
        <f>SUM(Q26:Q27)</f>
        <v>9</v>
      </c>
    </row>
    <row r="26" spans="1:17" ht="18" customHeight="1">
      <c r="A26" s="171"/>
      <c r="B26" s="58"/>
      <c r="C26" s="42" t="s">
        <v>1</v>
      </c>
      <c r="D26" s="115" t="s">
        <v>147</v>
      </c>
      <c r="E26" s="36">
        <v>5</v>
      </c>
      <c r="F26" s="36">
        <v>5</v>
      </c>
      <c r="G26" s="36">
        <v>5</v>
      </c>
      <c r="H26" s="36">
        <v>4</v>
      </c>
      <c r="I26" s="36">
        <v>3</v>
      </c>
      <c r="J26" s="36">
        <v>3</v>
      </c>
      <c r="K26" s="36">
        <v>4</v>
      </c>
      <c r="L26" s="36">
        <v>4</v>
      </c>
      <c r="M26" s="36">
        <v>2</v>
      </c>
      <c r="N26" s="36">
        <v>2</v>
      </c>
      <c r="O26" s="36">
        <v>2</v>
      </c>
      <c r="P26" s="36">
        <v>2</v>
      </c>
      <c r="Q26" s="36">
        <v>2</v>
      </c>
    </row>
    <row r="27" spans="1:17" ht="18" customHeight="1">
      <c r="A27" s="172"/>
      <c r="B27" s="45"/>
      <c r="C27" s="43" t="s">
        <v>2</v>
      </c>
      <c r="D27" s="64" t="s">
        <v>147</v>
      </c>
      <c r="E27" s="30">
        <v>8</v>
      </c>
      <c r="F27" s="30">
        <v>4</v>
      </c>
      <c r="G27" s="30">
        <v>5</v>
      </c>
      <c r="H27" s="30">
        <v>8</v>
      </c>
      <c r="I27" s="30">
        <v>8</v>
      </c>
      <c r="J27" s="30">
        <v>8</v>
      </c>
      <c r="K27" s="30">
        <v>5</v>
      </c>
      <c r="L27" s="30">
        <v>7</v>
      </c>
      <c r="M27" s="30">
        <v>9</v>
      </c>
      <c r="N27" s="30">
        <v>8</v>
      </c>
      <c r="O27" s="30">
        <v>6</v>
      </c>
      <c r="P27" s="30">
        <v>6</v>
      </c>
      <c r="Q27" s="30">
        <v>7</v>
      </c>
    </row>
  </sheetData>
  <mergeCells count="19">
    <mergeCell ref="A2:C2"/>
    <mergeCell ref="B10:C10"/>
    <mergeCell ref="B13:C13"/>
    <mergeCell ref="B16:C16"/>
    <mergeCell ref="B19:C19"/>
    <mergeCell ref="A6:A9"/>
    <mergeCell ref="B6:C6"/>
    <mergeCell ref="B7:C7"/>
    <mergeCell ref="B8:C8"/>
    <mergeCell ref="B9:C9"/>
    <mergeCell ref="A22:A24"/>
    <mergeCell ref="B22:C22"/>
    <mergeCell ref="A25:A27"/>
    <mergeCell ref="B25:C25"/>
    <mergeCell ref="A3:A5"/>
    <mergeCell ref="B3:C3"/>
    <mergeCell ref="B4:C4"/>
    <mergeCell ref="B5:C5"/>
    <mergeCell ref="A10:A21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view="pageBreakPreview" zoomScaleNormal="85" zoomScaleSheetLayoutView="100" workbookViewId="0">
      <pane xSplit="3" topLeftCell="E1" activePane="topRight" state="frozen"/>
      <selection activeCell="S4" sqref="S4"/>
      <selection pane="topRight" activeCell="S4" sqref="S4"/>
    </sheetView>
  </sheetViews>
  <sheetFormatPr defaultRowHeight="13.5"/>
  <cols>
    <col min="2" max="3" width="7.125" bestFit="1" customWidth="1"/>
    <col min="9" max="9" width="9" style="4"/>
  </cols>
  <sheetData>
    <row r="1" spans="1:17" ht="18.75" customHeight="1">
      <c r="A1" t="s">
        <v>121</v>
      </c>
      <c r="Q1" s="154"/>
    </row>
    <row r="2" spans="1:17" ht="18" customHeight="1">
      <c r="A2" s="169"/>
      <c r="B2" s="169"/>
      <c r="C2" s="169"/>
      <c r="D2" s="46" t="s">
        <v>58</v>
      </c>
      <c r="E2" s="46" t="s">
        <v>59</v>
      </c>
      <c r="F2" s="46" t="s">
        <v>60</v>
      </c>
      <c r="G2" s="46" t="s">
        <v>61</v>
      </c>
      <c r="H2" s="46" t="s">
        <v>62</v>
      </c>
      <c r="I2" s="77" t="s">
        <v>63</v>
      </c>
      <c r="J2" s="46" t="s">
        <v>64</v>
      </c>
      <c r="K2" s="46" t="s">
        <v>65</v>
      </c>
      <c r="L2" s="46" t="s">
        <v>66</v>
      </c>
      <c r="M2" s="46" t="s">
        <v>67</v>
      </c>
      <c r="N2" s="46" t="s">
        <v>57</v>
      </c>
      <c r="O2" s="139" t="s">
        <v>141</v>
      </c>
      <c r="P2" s="146" t="s">
        <v>148</v>
      </c>
      <c r="Q2" s="128" t="s">
        <v>149</v>
      </c>
    </row>
    <row r="3" spans="1:17" ht="18" customHeight="1">
      <c r="A3" s="169" t="s">
        <v>29</v>
      </c>
      <c r="B3" s="156" t="s">
        <v>51</v>
      </c>
      <c r="C3" s="157"/>
      <c r="D3" s="22">
        <v>5</v>
      </c>
      <c r="E3" s="22">
        <v>5</v>
      </c>
      <c r="F3" s="22">
        <v>5</v>
      </c>
      <c r="G3" s="22">
        <v>5</v>
      </c>
      <c r="H3" s="22">
        <v>5</v>
      </c>
      <c r="I3" s="120">
        <v>5</v>
      </c>
      <c r="J3" s="22">
        <v>5</v>
      </c>
      <c r="K3" s="22">
        <v>5</v>
      </c>
      <c r="L3" s="22">
        <v>5</v>
      </c>
      <c r="M3" s="22">
        <v>5</v>
      </c>
      <c r="N3" s="22">
        <v>5</v>
      </c>
      <c r="O3" s="22">
        <v>5</v>
      </c>
      <c r="P3" s="22">
        <v>5</v>
      </c>
      <c r="Q3" s="22">
        <f>SUM(Q4,Q8)</f>
        <v>5</v>
      </c>
    </row>
    <row r="4" spans="1:17" ht="18" customHeight="1">
      <c r="A4" s="169"/>
      <c r="B4" s="166" t="s">
        <v>52</v>
      </c>
      <c r="C4" s="186"/>
      <c r="D4" s="26">
        <v>5</v>
      </c>
      <c r="E4" s="26">
        <v>5</v>
      </c>
      <c r="F4" s="26">
        <v>5</v>
      </c>
      <c r="G4" s="26">
        <v>5</v>
      </c>
      <c r="H4" s="26">
        <v>5</v>
      </c>
      <c r="I4" s="114">
        <v>5</v>
      </c>
      <c r="J4" s="26">
        <v>5</v>
      </c>
      <c r="K4" s="26">
        <v>5</v>
      </c>
      <c r="L4" s="26">
        <v>5</v>
      </c>
      <c r="M4" s="26">
        <v>5</v>
      </c>
      <c r="N4" s="26">
        <v>5</v>
      </c>
      <c r="O4" s="26">
        <v>5</v>
      </c>
      <c r="P4" s="26">
        <v>5</v>
      </c>
      <c r="Q4" s="26">
        <f>SUM(Q5:Q7)</f>
        <v>5</v>
      </c>
    </row>
    <row r="5" spans="1:17" ht="18" customHeight="1">
      <c r="A5" s="169"/>
      <c r="B5" s="13"/>
      <c r="C5" s="71" t="s">
        <v>54</v>
      </c>
      <c r="D5" s="36">
        <v>4</v>
      </c>
      <c r="E5" s="36">
        <v>4</v>
      </c>
      <c r="F5" s="36">
        <v>4</v>
      </c>
      <c r="G5" s="36">
        <v>4</v>
      </c>
      <c r="H5" s="36">
        <v>4</v>
      </c>
      <c r="I5" s="115">
        <v>4</v>
      </c>
      <c r="J5" s="36">
        <v>4</v>
      </c>
      <c r="K5" s="36">
        <v>4</v>
      </c>
      <c r="L5" s="36">
        <v>4</v>
      </c>
      <c r="M5" s="36">
        <v>4</v>
      </c>
      <c r="N5" s="36">
        <v>4</v>
      </c>
      <c r="O5" s="36">
        <v>4</v>
      </c>
      <c r="P5" s="36">
        <v>4</v>
      </c>
      <c r="Q5" s="36">
        <v>4</v>
      </c>
    </row>
    <row r="6" spans="1:17" ht="18" customHeight="1">
      <c r="A6" s="169"/>
      <c r="B6" s="13"/>
      <c r="C6" s="72" t="s">
        <v>55</v>
      </c>
      <c r="D6" s="65" t="s">
        <v>22</v>
      </c>
      <c r="E6" s="65" t="s">
        <v>22</v>
      </c>
      <c r="F6" s="65" t="s">
        <v>22</v>
      </c>
      <c r="G6" s="65" t="s">
        <v>22</v>
      </c>
      <c r="H6" s="65" t="s">
        <v>22</v>
      </c>
      <c r="I6" s="65" t="s">
        <v>22</v>
      </c>
      <c r="J6" s="37" t="s">
        <v>50</v>
      </c>
      <c r="K6" s="37" t="s">
        <v>50</v>
      </c>
      <c r="L6" s="37" t="s">
        <v>50</v>
      </c>
      <c r="M6" s="37" t="s">
        <v>50</v>
      </c>
      <c r="N6" s="37" t="s">
        <v>50</v>
      </c>
      <c r="O6" s="37" t="s">
        <v>46</v>
      </c>
      <c r="P6" s="37" t="s">
        <v>46</v>
      </c>
      <c r="Q6" s="37" t="s">
        <v>46</v>
      </c>
    </row>
    <row r="7" spans="1:17" ht="18" customHeight="1">
      <c r="A7" s="169"/>
      <c r="B7" s="14"/>
      <c r="C7" s="74" t="s">
        <v>56</v>
      </c>
      <c r="D7" s="30">
        <v>1</v>
      </c>
      <c r="E7" s="30">
        <v>1</v>
      </c>
      <c r="F7" s="30">
        <v>1</v>
      </c>
      <c r="G7" s="30">
        <v>1</v>
      </c>
      <c r="H7" s="66">
        <v>1</v>
      </c>
      <c r="I7" s="64">
        <v>1</v>
      </c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>
        <v>1</v>
      </c>
      <c r="P7" s="30">
        <v>1</v>
      </c>
      <c r="Q7" s="30">
        <v>1</v>
      </c>
    </row>
    <row r="8" spans="1:17" ht="18" customHeight="1">
      <c r="A8" s="169"/>
      <c r="B8" s="14" t="s">
        <v>53</v>
      </c>
      <c r="C8" s="75" t="s">
        <v>54</v>
      </c>
      <c r="D8" s="64" t="s">
        <v>46</v>
      </c>
      <c r="E8" s="64" t="s">
        <v>46</v>
      </c>
      <c r="F8" s="64" t="s">
        <v>46</v>
      </c>
      <c r="G8" s="64" t="s">
        <v>46</v>
      </c>
      <c r="H8" s="64" t="s">
        <v>46</v>
      </c>
      <c r="I8" s="64" t="s">
        <v>46</v>
      </c>
      <c r="J8" s="34" t="s">
        <v>50</v>
      </c>
      <c r="K8" s="34" t="s">
        <v>50</v>
      </c>
      <c r="L8" s="34" t="s">
        <v>50</v>
      </c>
      <c r="M8" s="34" t="s">
        <v>50</v>
      </c>
      <c r="N8" s="34" t="s">
        <v>50</v>
      </c>
      <c r="O8" s="34" t="s">
        <v>46</v>
      </c>
      <c r="P8" s="34" t="s">
        <v>85</v>
      </c>
      <c r="Q8" s="34" t="s">
        <v>144</v>
      </c>
    </row>
    <row r="9" spans="1:17" ht="18" customHeight="1">
      <c r="A9" s="169" t="s">
        <v>111</v>
      </c>
      <c r="B9" s="69" t="s">
        <v>104</v>
      </c>
      <c r="C9" s="87"/>
      <c r="D9" s="26">
        <v>3715</v>
      </c>
      <c r="E9" s="26">
        <v>3648</v>
      </c>
      <c r="F9" s="26">
        <v>3618</v>
      </c>
      <c r="G9" s="26">
        <v>3512</v>
      </c>
      <c r="H9" s="67">
        <v>3475</v>
      </c>
      <c r="I9" s="114">
        <v>3420</v>
      </c>
      <c r="J9" s="26">
        <v>3431</v>
      </c>
      <c r="K9" s="26">
        <v>3402</v>
      </c>
      <c r="L9" s="26">
        <v>3312</v>
      </c>
      <c r="M9" s="26">
        <v>3192</v>
      </c>
      <c r="N9" s="26">
        <v>3028</v>
      </c>
      <c r="O9" s="26">
        <v>2981</v>
      </c>
      <c r="P9" s="26">
        <v>2912</v>
      </c>
      <c r="Q9" s="26">
        <f>SUM(Q10:Q11)</f>
        <v>2964</v>
      </c>
    </row>
    <row r="10" spans="1:17" ht="18" customHeight="1">
      <c r="A10" s="169"/>
      <c r="B10" s="184"/>
      <c r="C10" s="81" t="s">
        <v>1</v>
      </c>
      <c r="D10" s="36">
        <v>1787</v>
      </c>
      <c r="E10" s="36">
        <v>1762</v>
      </c>
      <c r="F10" s="36">
        <v>1778</v>
      </c>
      <c r="G10" s="36">
        <v>1720</v>
      </c>
      <c r="H10" s="76">
        <v>1703</v>
      </c>
      <c r="I10" s="115">
        <v>1677</v>
      </c>
      <c r="J10" s="36">
        <v>1685</v>
      </c>
      <c r="K10" s="36">
        <v>1676</v>
      </c>
      <c r="L10" s="36">
        <v>1658</v>
      </c>
      <c r="M10" s="36">
        <v>1590</v>
      </c>
      <c r="N10" s="36">
        <v>1486</v>
      </c>
      <c r="O10" s="36">
        <v>1463</v>
      </c>
      <c r="P10" s="36">
        <v>1400</v>
      </c>
      <c r="Q10" s="36">
        <f>SUM(Q13,Q25)</f>
        <v>1399</v>
      </c>
    </row>
    <row r="11" spans="1:17" ht="18" customHeight="1">
      <c r="A11" s="169"/>
      <c r="B11" s="185"/>
      <c r="C11" s="82" t="s">
        <v>2</v>
      </c>
      <c r="D11" s="30">
        <v>1928</v>
      </c>
      <c r="E11" s="30">
        <v>1886</v>
      </c>
      <c r="F11" s="30">
        <v>1840</v>
      </c>
      <c r="G11" s="30">
        <v>1792</v>
      </c>
      <c r="H11" s="30">
        <v>1772</v>
      </c>
      <c r="I11" s="64">
        <v>1743</v>
      </c>
      <c r="J11" s="30">
        <v>1746</v>
      </c>
      <c r="K11" s="30">
        <v>1726</v>
      </c>
      <c r="L11" s="30">
        <v>1654</v>
      </c>
      <c r="M11" s="30">
        <v>1602</v>
      </c>
      <c r="N11" s="30">
        <v>1542</v>
      </c>
      <c r="O11" s="30">
        <v>1518</v>
      </c>
      <c r="P11" s="30">
        <v>1512</v>
      </c>
      <c r="Q11" s="30">
        <f>SUM(Q14,Q26)+106</f>
        <v>1565</v>
      </c>
    </row>
    <row r="12" spans="1:17" ht="18" customHeight="1">
      <c r="A12" s="169"/>
      <c r="B12" s="38" t="s">
        <v>105</v>
      </c>
      <c r="C12" s="39"/>
      <c r="D12" s="26">
        <v>3568</v>
      </c>
      <c r="E12" s="26">
        <v>3497</v>
      </c>
      <c r="F12" s="26">
        <v>3440</v>
      </c>
      <c r="G12" s="26">
        <v>3326</v>
      </c>
      <c r="H12" s="26">
        <v>3316</v>
      </c>
      <c r="I12" s="114">
        <v>3276</v>
      </c>
      <c r="J12" s="26">
        <v>3294</v>
      </c>
      <c r="K12" s="26">
        <v>3239</v>
      </c>
      <c r="L12" s="26">
        <v>3146</v>
      </c>
      <c r="M12" s="26">
        <v>3048</v>
      </c>
      <c r="N12" s="26">
        <v>2890</v>
      </c>
      <c r="O12" s="26">
        <v>2833</v>
      </c>
      <c r="P12" s="26">
        <v>2792</v>
      </c>
      <c r="Q12" s="26">
        <f>SUM(Q13:Q14)</f>
        <v>2834</v>
      </c>
    </row>
    <row r="13" spans="1:17" ht="18" customHeight="1">
      <c r="A13" s="169"/>
      <c r="B13" s="40"/>
      <c r="C13" s="88" t="s">
        <v>1</v>
      </c>
      <c r="D13" s="28">
        <v>1751</v>
      </c>
      <c r="E13" s="28">
        <v>1730</v>
      </c>
      <c r="F13" s="28">
        <v>1746</v>
      </c>
      <c r="G13" s="28">
        <v>1678</v>
      </c>
      <c r="H13" s="28">
        <v>1662</v>
      </c>
      <c r="I13" s="65">
        <v>1641</v>
      </c>
      <c r="J13" s="28">
        <v>1654</v>
      </c>
      <c r="K13" s="28">
        <v>1647</v>
      </c>
      <c r="L13" s="28">
        <v>1635</v>
      </c>
      <c r="M13" s="28">
        <v>1568</v>
      </c>
      <c r="N13" s="28">
        <v>1470</v>
      </c>
      <c r="O13" s="28">
        <v>1444</v>
      </c>
      <c r="P13" s="28">
        <v>1400</v>
      </c>
      <c r="Q13" s="28">
        <f>SUM(Q16,Q19,Q22)</f>
        <v>1382</v>
      </c>
    </row>
    <row r="14" spans="1:17" ht="18" customHeight="1">
      <c r="A14" s="169"/>
      <c r="B14" s="40"/>
      <c r="C14" s="89" t="s">
        <v>2</v>
      </c>
      <c r="D14" s="28">
        <v>1817</v>
      </c>
      <c r="E14" s="28">
        <v>1767</v>
      </c>
      <c r="F14" s="28">
        <v>1694</v>
      </c>
      <c r="G14" s="28">
        <v>1648</v>
      </c>
      <c r="H14" s="28">
        <v>1654</v>
      </c>
      <c r="I14" s="65">
        <v>1635</v>
      </c>
      <c r="J14" s="28">
        <v>1640</v>
      </c>
      <c r="K14" s="28">
        <v>1592</v>
      </c>
      <c r="L14" s="28">
        <v>1511</v>
      </c>
      <c r="M14" s="28">
        <v>1480</v>
      </c>
      <c r="N14" s="28">
        <v>1420</v>
      </c>
      <c r="O14" s="28">
        <v>1389</v>
      </c>
      <c r="P14" s="28">
        <v>1392</v>
      </c>
      <c r="Q14" s="70">
        <f>SUM(Q17,Q20,Q23)</f>
        <v>1452</v>
      </c>
    </row>
    <row r="15" spans="1:17" ht="18" customHeight="1">
      <c r="A15" s="169"/>
      <c r="B15" s="73"/>
      <c r="C15" s="80" t="s">
        <v>33</v>
      </c>
      <c r="D15" s="36">
        <v>1198</v>
      </c>
      <c r="E15" s="36">
        <v>1174</v>
      </c>
      <c r="F15" s="36">
        <v>1186</v>
      </c>
      <c r="G15" s="36">
        <v>1085</v>
      </c>
      <c r="H15" s="36">
        <v>1170</v>
      </c>
      <c r="I15" s="115">
        <v>1121</v>
      </c>
      <c r="J15" s="36">
        <v>1076</v>
      </c>
      <c r="K15" s="36">
        <v>1108</v>
      </c>
      <c r="L15" s="36">
        <v>1043</v>
      </c>
      <c r="M15" s="36">
        <v>972</v>
      </c>
      <c r="N15" s="36">
        <v>953</v>
      </c>
      <c r="O15" s="36">
        <v>975</v>
      </c>
      <c r="P15" s="36">
        <v>933</v>
      </c>
      <c r="Q15" s="28">
        <f>SUM(Q16:Q17)</f>
        <v>1000</v>
      </c>
    </row>
    <row r="16" spans="1:17" ht="18" customHeight="1">
      <c r="A16" s="169"/>
      <c r="B16" s="73"/>
      <c r="C16" s="83" t="s">
        <v>1</v>
      </c>
      <c r="D16" s="28">
        <v>622</v>
      </c>
      <c r="E16" s="28">
        <v>590</v>
      </c>
      <c r="F16" s="28">
        <v>597</v>
      </c>
      <c r="G16" s="28">
        <v>550</v>
      </c>
      <c r="H16" s="28">
        <v>586</v>
      </c>
      <c r="I16" s="65">
        <v>551</v>
      </c>
      <c r="J16" s="28">
        <v>556</v>
      </c>
      <c r="K16" s="28">
        <v>578</v>
      </c>
      <c r="L16" s="28">
        <v>543</v>
      </c>
      <c r="M16" s="28">
        <v>492</v>
      </c>
      <c r="N16" s="28">
        <v>485</v>
      </c>
      <c r="O16" s="28">
        <v>506</v>
      </c>
      <c r="P16" s="28">
        <v>455</v>
      </c>
      <c r="Q16" s="28">
        <v>469</v>
      </c>
    </row>
    <row r="17" spans="1:17" ht="18" customHeight="1">
      <c r="A17" s="169"/>
      <c r="B17" s="73"/>
      <c r="C17" s="84" t="s">
        <v>2</v>
      </c>
      <c r="D17" s="70">
        <v>576</v>
      </c>
      <c r="E17" s="70">
        <v>584</v>
      </c>
      <c r="F17" s="70">
        <v>589</v>
      </c>
      <c r="G17" s="70">
        <v>535</v>
      </c>
      <c r="H17" s="70">
        <v>584</v>
      </c>
      <c r="I17" s="121">
        <v>570</v>
      </c>
      <c r="J17" s="70">
        <v>520</v>
      </c>
      <c r="K17" s="70">
        <v>530</v>
      </c>
      <c r="L17" s="70">
        <v>500</v>
      </c>
      <c r="M17" s="70">
        <v>480</v>
      </c>
      <c r="N17" s="70">
        <v>468</v>
      </c>
      <c r="O17" s="70">
        <v>469</v>
      </c>
      <c r="P17" s="70">
        <v>478</v>
      </c>
      <c r="Q17" s="70">
        <v>531</v>
      </c>
    </row>
    <row r="18" spans="1:17" ht="18" customHeight="1">
      <c r="A18" s="169"/>
      <c r="B18" s="73"/>
      <c r="C18" s="80" t="s">
        <v>108</v>
      </c>
      <c r="D18" s="36">
        <v>1208</v>
      </c>
      <c r="E18" s="36">
        <v>1149</v>
      </c>
      <c r="F18" s="36">
        <v>1139</v>
      </c>
      <c r="G18" s="36">
        <v>1135</v>
      </c>
      <c r="H18" s="36">
        <v>1041</v>
      </c>
      <c r="I18" s="115">
        <v>1136</v>
      </c>
      <c r="J18" s="36">
        <v>1099</v>
      </c>
      <c r="K18" s="36">
        <v>1050</v>
      </c>
      <c r="L18" s="36">
        <v>1077</v>
      </c>
      <c r="M18" s="36">
        <v>1022</v>
      </c>
      <c r="N18" s="36">
        <v>942</v>
      </c>
      <c r="O18" s="36">
        <v>929</v>
      </c>
      <c r="P18" s="36">
        <v>948</v>
      </c>
      <c r="Q18" s="28">
        <f>SUM(Q19:Q20)</f>
        <v>907</v>
      </c>
    </row>
    <row r="19" spans="1:17" ht="18" customHeight="1">
      <c r="A19" s="169"/>
      <c r="B19" s="73"/>
      <c r="C19" s="83" t="s">
        <v>1</v>
      </c>
      <c r="D19" s="28">
        <v>565</v>
      </c>
      <c r="E19" s="28">
        <v>595</v>
      </c>
      <c r="F19" s="28">
        <v>575</v>
      </c>
      <c r="G19" s="28">
        <v>562</v>
      </c>
      <c r="H19" s="28">
        <v>530</v>
      </c>
      <c r="I19" s="65">
        <v>570</v>
      </c>
      <c r="J19" s="28">
        <v>535</v>
      </c>
      <c r="K19" s="28">
        <v>544</v>
      </c>
      <c r="L19" s="28">
        <v>561</v>
      </c>
      <c r="M19" s="28">
        <v>527</v>
      </c>
      <c r="N19" s="28">
        <v>472</v>
      </c>
      <c r="O19" s="28">
        <v>470</v>
      </c>
      <c r="P19" s="28">
        <v>484</v>
      </c>
      <c r="Q19" s="28">
        <v>441</v>
      </c>
    </row>
    <row r="20" spans="1:17" ht="18" customHeight="1">
      <c r="A20" s="169"/>
      <c r="B20" s="73"/>
      <c r="C20" s="84" t="s">
        <v>2</v>
      </c>
      <c r="D20" s="70">
        <v>643</v>
      </c>
      <c r="E20" s="70">
        <v>554</v>
      </c>
      <c r="F20" s="70">
        <v>564</v>
      </c>
      <c r="G20" s="70">
        <v>573</v>
      </c>
      <c r="H20" s="70">
        <v>511</v>
      </c>
      <c r="I20" s="121">
        <v>566</v>
      </c>
      <c r="J20" s="70">
        <v>564</v>
      </c>
      <c r="K20" s="70">
        <v>506</v>
      </c>
      <c r="L20" s="70">
        <v>516</v>
      </c>
      <c r="M20" s="70">
        <v>495</v>
      </c>
      <c r="N20" s="70">
        <v>470</v>
      </c>
      <c r="O20" s="70">
        <v>459</v>
      </c>
      <c r="P20" s="70">
        <v>464</v>
      </c>
      <c r="Q20" s="70">
        <v>466</v>
      </c>
    </row>
    <row r="21" spans="1:17" ht="18" customHeight="1">
      <c r="A21" s="169"/>
      <c r="B21" s="73"/>
      <c r="C21" s="80" t="s">
        <v>109</v>
      </c>
      <c r="D21" s="36">
        <v>1162</v>
      </c>
      <c r="E21" s="36">
        <v>1174</v>
      </c>
      <c r="F21" s="36">
        <v>1115</v>
      </c>
      <c r="G21" s="36">
        <v>1106</v>
      </c>
      <c r="H21" s="36">
        <v>1105</v>
      </c>
      <c r="I21" s="115">
        <v>1019</v>
      </c>
      <c r="J21" s="36">
        <v>1119</v>
      </c>
      <c r="K21" s="36">
        <v>1081</v>
      </c>
      <c r="L21" s="36">
        <v>1026</v>
      </c>
      <c r="M21" s="36">
        <v>1054</v>
      </c>
      <c r="N21" s="36">
        <v>995</v>
      </c>
      <c r="O21" s="36">
        <v>929</v>
      </c>
      <c r="P21" s="36">
        <v>911</v>
      </c>
      <c r="Q21" s="28">
        <f>SUM(Q22:Q23)</f>
        <v>927</v>
      </c>
    </row>
    <row r="22" spans="1:17" ht="18" customHeight="1">
      <c r="A22" s="169"/>
      <c r="B22" s="73"/>
      <c r="C22" s="83" t="s">
        <v>1</v>
      </c>
      <c r="D22" s="28">
        <v>564</v>
      </c>
      <c r="E22" s="28">
        <v>545</v>
      </c>
      <c r="F22" s="28">
        <v>574</v>
      </c>
      <c r="G22" s="28">
        <v>566</v>
      </c>
      <c r="H22" s="28">
        <v>546</v>
      </c>
      <c r="I22" s="65">
        <v>520</v>
      </c>
      <c r="J22" s="28">
        <v>563</v>
      </c>
      <c r="K22" s="28">
        <v>525</v>
      </c>
      <c r="L22" s="28">
        <v>531</v>
      </c>
      <c r="M22" s="28">
        <v>549</v>
      </c>
      <c r="N22" s="28">
        <v>513</v>
      </c>
      <c r="O22" s="28">
        <v>468</v>
      </c>
      <c r="P22" s="28">
        <v>461</v>
      </c>
      <c r="Q22" s="28">
        <v>472</v>
      </c>
    </row>
    <row r="23" spans="1:17" ht="18" customHeight="1">
      <c r="A23" s="169"/>
      <c r="B23" s="85"/>
      <c r="C23" s="83" t="s">
        <v>2</v>
      </c>
      <c r="D23" s="28">
        <v>598</v>
      </c>
      <c r="E23" s="28">
        <v>629</v>
      </c>
      <c r="F23" s="28">
        <v>541</v>
      </c>
      <c r="G23" s="28">
        <v>540</v>
      </c>
      <c r="H23" s="28">
        <v>559</v>
      </c>
      <c r="I23" s="65">
        <v>499</v>
      </c>
      <c r="J23" s="28">
        <v>556</v>
      </c>
      <c r="K23" s="28">
        <v>556</v>
      </c>
      <c r="L23" s="28">
        <v>495</v>
      </c>
      <c r="M23" s="28">
        <v>505</v>
      </c>
      <c r="N23" s="28">
        <v>482</v>
      </c>
      <c r="O23" s="28">
        <v>461</v>
      </c>
      <c r="P23" s="28">
        <v>450</v>
      </c>
      <c r="Q23" s="30">
        <v>455</v>
      </c>
    </row>
    <row r="24" spans="1:17" ht="18" customHeight="1">
      <c r="A24" s="169"/>
      <c r="B24" s="38" t="s">
        <v>106</v>
      </c>
      <c r="C24" s="39"/>
      <c r="D24" s="26">
        <v>60</v>
      </c>
      <c r="E24" s="26">
        <v>56</v>
      </c>
      <c r="F24" s="26">
        <v>57</v>
      </c>
      <c r="G24" s="26">
        <v>71</v>
      </c>
      <c r="H24" s="26">
        <v>68</v>
      </c>
      <c r="I24" s="114">
        <v>62</v>
      </c>
      <c r="J24" s="26">
        <v>56</v>
      </c>
      <c r="K24" s="26">
        <v>59</v>
      </c>
      <c r="L24" s="26">
        <v>54</v>
      </c>
      <c r="M24" s="26">
        <v>41</v>
      </c>
      <c r="N24" s="26">
        <v>32</v>
      </c>
      <c r="O24" s="26">
        <v>30</v>
      </c>
      <c r="P24" s="26">
        <v>21</v>
      </c>
      <c r="Q24" s="26">
        <f>SUM(Q25:Q26)</f>
        <v>24</v>
      </c>
    </row>
    <row r="25" spans="1:17" ht="18" customHeight="1">
      <c r="A25" s="169"/>
      <c r="B25" s="13"/>
      <c r="C25" s="88" t="s">
        <v>1</v>
      </c>
      <c r="D25" s="28">
        <v>36</v>
      </c>
      <c r="E25" s="28">
        <v>32</v>
      </c>
      <c r="F25" s="28">
        <v>32</v>
      </c>
      <c r="G25" s="28">
        <v>42</v>
      </c>
      <c r="H25" s="28">
        <v>41</v>
      </c>
      <c r="I25" s="65">
        <v>36</v>
      </c>
      <c r="J25" s="28">
        <v>31</v>
      </c>
      <c r="K25" s="28">
        <v>29</v>
      </c>
      <c r="L25" s="28">
        <v>23</v>
      </c>
      <c r="M25" s="28">
        <v>22</v>
      </c>
      <c r="N25" s="28">
        <v>16</v>
      </c>
      <c r="O25" s="28">
        <v>19</v>
      </c>
      <c r="P25" s="28">
        <v>17</v>
      </c>
      <c r="Q25" s="28">
        <f>SUM(Q28,Q31,Q34,Q37)</f>
        <v>17</v>
      </c>
    </row>
    <row r="26" spans="1:17" ht="18" customHeight="1">
      <c r="A26" s="169"/>
      <c r="B26" s="13"/>
      <c r="C26" s="89" t="s">
        <v>2</v>
      </c>
      <c r="D26" s="28">
        <v>24</v>
      </c>
      <c r="E26" s="28">
        <v>24</v>
      </c>
      <c r="F26" s="28">
        <v>25</v>
      </c>
      <c r="G26" s="28">
        <v>29</v>
      </c>
      <c r="H26" s="28">
        <v>27</v>
      </c>
      <c r="I26" s="65">
        <v>26</v>
      </c>
      <c r="J26" s="28">
        <v>25</v>
      </c>
      <c r="K26" s="28">
        <v>30</v>
      </c>
      <c r="L26" s="28">
        <v>31</v>
      </c>
      <c r="M26" s="28">
        <v>19</v>
      </c>
      <c r="N26" s="28">
        <v>16</v>
      </c>
      <c r="O26" s="28">
        <v>11</v>
      </c>
      <c r="P26" s="28">
        <v>4</v>
      </c>
      <c r="Q26" s="70">
        <f>SUM(Q29,Q32,Q35,Q38)</f>
        <v>7</v>
      </c>
    </row>
    <row r="27" spans="1:17" ht="18" customHeight="1">
      <c r="A27" s="169"/>
      <c r="B27" s="86"/>
      <c r="C27" s="90" t="s">
        <v>33</v>
      </c>
      <c r="D27" s="36">
        <v>19</v>
      </c>
      <c r="E27" s="36">
        <v>20</v>
      </c>
      <c r="F27" s="36">
        <v>17</v>
      </c>
      <c r="G27" s="36">
        <v>26</v>
      </c>
      <c r="H27" s="36">
        <v>22</v>
      </c>
      <c r="I27" s="115">
        <v>23</v>
      </c>
      <c r="J27" s="36">
        <v>16</v>
      </c>
      <c r="K27" s="36">
        <v>20</v>
      </c>
      <c r="L27" s="36">
        <v>21</v>
      </c>
      <c r="M27" s="36">
        <v>8</v>
      </c>
      <c r="N27" s="36">
        <v>7</v>
      </c>
      <c r="O27" s="36">
        <v>11</v>
      </c>
      <c r="P27" s="36">
        <v>4</v>
      </c>
      <c r="Q27" s="28">
        <f>SUM(Q28:Q29)</f>
        <v>7</v>
      </c>
    </row>
    <row r="28" spans="1:17" ht="18" customHeight="1">
      <c r="A28" s="169"/>
      <c r="B28" s="73"/>
      <c r="C28" s="83" t="s">
        <v>1</v>
      </c>
      <c r="D28" s="28">
        <v>12</v>
      </c>
      <c r="E28" s="28">
        <v>11</v>
      </c>
      <c r="F28" s="28">
        <v>10</v>
      </c>
      <c r="G28" s="28">
        <v>17</v>
      </c>
      <c r="H28" s="28">
        <v>14</v>
      </c>
      <c r="I28" s="65">
        <v>11</v>
      </c>
      <c r="J28" s="28">
        <v>10</v>
      </c>
      <c r="K28" s="28">
        <v>9</v>
      </c>
      <c r="L28" s="28">
        <v>11</v>
      </c>
      <c r="M28" s="28">
        <v>6</v>
      </c>
      <c r="N28" s="28">
        <v>5</v>
      </c>
      <c r="O28" s="28">
        <v>8</v>
      </c>
      <c r="P28" s="28">
        <v>4</v>
      </c>
      <c r="Q28" s="28">
        <v>4</v>
      </c>
    </row>
    <row r="29" spans="1:17" ht="18" customHeight="1">
      <c r="A29" s="169"/>
      <c r="B29" s="73"/>
      <c r="C29" s="84" t="s">
        <v>2</v>
      </c>
      <c r="D29" s="70">
        <v>7</v>
      </c>
      <c r="E29" s="70">
        <v>9</v>
      </c>
      <c r="F29" s="70">
        <v>7</v>
      </c>
      <c r="G29" s="70">
        <v>9</v>
      </c>
      <c r="H29" s="70">
        <v>8</v>
      </c>
      <c r="I29" s="121">
        <v>12</v>
      </c>
      <c r="J29" s="70">
        <v>6</v>
      </c>
      <c r="K29" s="70">
        <v>11</v>
      </c>
      <c r="L29" s="70">
        <v>10</v>
      </c>
      <c r="M29" s="70">
        <v>2</v>
      </c>
      <c r="N29" s="70">
        <v>2</v>
      </c>
      <c r="O29" s="70">
        <v>3</v>
      </c>
      <c r="P29" s="37" t="s">
        <v>46</v>
      </c>
      <c r="Q29" s="70">
        <v>3</v>
      </c>
    </row>
    <row r="30" spans="1:17" ht="18" customHeight="1">
      <c r="A30" s="169"/>
      <c r="B30" s="73"/>
      <c r="C30" s="80" t="s">
        <v>108</v>
      </c>
      <c r="D30" s="36">
        <v>13</v>
      </c>
      <c r="E30" s="36">
        <v>16</v>
      </c>
      <c r="F30" s="36">
        <v>15</v>
      </c>
      <c r="G30" s="36">
        <v>15</v>
      </c>
      <c r="H30" s="36">
        <v>17</v>
      </c>
      <c r="I30" s="115">
        <v>19</v>
      </c>
      <c r="J30" s="36">
        <v>19</v>
      </c>
      <c r="K30" s="36">
        <v>13</v>
      </c>
      <c r="L30" s="36">
        <v>7</v>
      </c>
      <c r="M30" s="36">
        <v>16</v>
      </c>
      <c r="N30" s="36">
        <v>6</v>
      </c>
      <c r="O30" s="36">
        <v>4</v>
      </c>
      <c r="P30" s="36">
        <v>11</v>
      </c>
      <c r="Q30" s="28">
        <f>SUM(Q31:Q32)</f>
        <v>5</v>
      </c>
    </row>
    <row r="31" spans="1:17" ht="18" customHeight="1">
      <c r="A31" s="169"/>
      <c r="B31" s="73"/>
      <c r="C31" s="83" t="s">
        <v>1</v>
      </c>
      <c r="D31" s="28">
        <v>9</v>
      </c>
      <c r="E31" s="28">
        <v>10</v>
      </c>
      <c r="F31" s="28">
        <v>6</v>
      </c>
      <c r="G31" s="28">
        <v>7</v>
      </c>
      <c r="H31" s="28">
        <v>11</v>
      </c>
      <c r="I31" s="65">
        <v>12</v>
      </c>
      <c r="J31" s="28">
        <v>7</v>
      </c>
      <c r="K31" s="28">
        <v>6</v>
      </c>
      <c r="L31" s="28">
        <v>1</v>
      </c>
      <c r="M31" s="28">
        <v>7</v>
      </c>
      <c r="N31" s="28">
        <v>2</v>
      </c>
      <c r="O31" s="28">
        <v>3</v>
      </c>
      <c r="P31" s="28">
        <v>8</v>
      </c>
      <c r="Q31" s="28">
        <v>4</v>
      </c>
    </row>
    <row r="32" spans="1:17" ht="18" customHeight="1">
      <c r="A32" s="169"/>
      <c r="B32" s="73"/>
      <c r="C32" s="83" t="s">
        <v>2</v>
      </c>
      <c r="D32" s="28">
        <v>4</v>
      </c>
      <c r="E32" s="28">
        <v>6</v>
      </c>
      <c r="F32" s="28">
        <v>9</v>
      </c>
      <c r="G32" s="28">
        <v>8</v>
      </c>
      <c r="H32" s="28">
        <v>6</v>
      </c>
      <c r="I32" s="65">
        <v>7</v>
      </c>
      <c r="J32" s="28">
        <v>12</v>
      </c>
      <c r="K32" s="28">
        <v>7</v>
      </c>
      <c r="L32" s="28">
        <v>6</v>
      </c>
      <c r="M32" s="28">
        <v>9</v>
      </c>
      <c r="N32" s="28">
        <v>4</v>
      </c>
      <c r="O32" s="28">
        <v>1</v>
      </c>
      <c r="P32" s="28">
        <v>3</v>
      </c>
      <c r="Q32" s="70">
        <v>1</v>
      </c>
    </row>
    <row r="33" spans="1:17" ht="18" customHeight="1">
      <c r="A33" s="169"/>
      <c r="B33" s="73"/>
      <c r="C33" s="80" t="s">
        <v>109</v>
      </c>
      <c r="D33" s="36">
        <v>19</v>
      </c>
      <c r="E33" s="36">
        <v>8</v>
      </c>
      <c r="F33" s="36">
        <v>18</v>
      </c>
      <c r="G33" s="36">
        <v>14</v>
      </c>
      <c r="H33" s="36">
        <v>14</v>
      </c>
      <c r="I33" s="115">
        <v>13</v>
      </c>
      <c r="J33" s="36">
        <v>13</v>
      </c>
      <c r="K33" s="36">
        <v>17</v>
      </c>
      <c r="L33" s="36">
        <v>13</v>
      </c>
      <c r="M33" s="36">
        <v>7</v>
      </c>
      <c r="N33" s="36">
        <v>12</v>
      </c>
      <c r="O33" s="36">
        <v>3</v>
      </c>
      <c r="P33" s="36">
        <v>3</v>
      </c>
      <c r="Q33" s="28">
        <f>SUM(Q34:Q35)</f>
        <v>9</v>
      </c>
    </row>
    <row r="34" spans="1:17" ht="18" customHeight="1">
      <c r="A34" s="169"/>
      <c r="B34" s="73"/>
      <c r="C34" s="83" t="s">
        <v>1</v>
      </c>
      <c r="D34" s="28">
        <v>9</v>
      </c>
      <c r="E34" s="28">
        <v>6</v>
      </c>
      <c r="F34" s="28">
        <v>11</v>
      </c>
      <c r="G34" s="28">
        <v>6</v>
      </c>
      <c r="H34" s="28">
        <v>7</v>
      </c>
      <c r="I34" s="65">
        <v>9</v>
      </c>
      <c r="J34" s="28">
        <v>10</v>
      </c>
      <c r="K34" s="28">
        <v>7</v>
      </c>
      <c r="L34" s="28">
        <v>7</v>
      </c>
      <c r="M34" s="28">
        <v>2</v>
      </c>
      <c r="N34" s="28">
        <v>6</v>
      </c>
      <c r="O34" s="28">
        <v>2</v>
      </c>
      <c r="P34" s="28">
        <v>2</v>
      </c>
      <c r="Q34" s="28">
        <v>7</v>
      </c>
    </row>
    <row r="35" spans="1:17" ht="18" customHeight="1">
      <c r="A35" s="169"/>
      <c r="B35" s="73"/>
      <c r="C35" s="84" t="s">
        <v>2</v>
      </c>
      <c r="D35" s="70">
        <v>10</v>
      </c>
      <c r="E35" s="70">
        <v>2</v>
      </c>
      <c r="F35" s="70">
        <v>7</v>
      </c>
      <c r="G35" s="70">
        <v>8</v>
      </c>
      <c r="H35" s="70">
        <v>7</v>
      </c>
      <c r="I35" s="121">
        <v>4</v>
      </c>
      <c r="J35" s="70">
        <v>3</v>
      </c>
      <c r="K35" s="70">
        <v>10</v>
      </c>
      <c r="L35" s="70">
        <v>6</v>
      </c>
      <c r="M35" s="70">
        <v>5</v>
      </c>
      <c r="N35" s="70">
        <v>6</v>
      </c>
      <c r="O35" s="70">
        <v>1</v>
      </c>
      <c r="P35" s="37">
        <v>1</v>
      </c>
      <c r="Q35" s="70">
        <v>2</v>
      </c>
    </row>
    <row r="36" spans="1:17" ht="18" customHeight="1">
      <c r="A36" s="169"/>
      <c r="B36" s="73"/>
      <c r="C36" s="80" t="s">
        <v>110</v>
      </c>
      <c r="D36" s="36">
        <v>9</v>
      </c>
      <c r="E36" s="36">
        <v>12</v>
      </c>
      <c r="F36" s="36">
        <v>7</v>
      </c>
      <c r="G36" s="36">
        <v>16</v>
      </c>
      <c r="H36" s="36">
        <v>15</v>
      </c>
      <c r="I36" s="115">
        <v>7</v>
      </c>
      <c r="J36" s="36">
        <v>8</v>
      </c>
      <c r="K36" s="36">
        <v>9</v>
      </c>
      <c r="L36" s="36">
        <v>13</v>
      </c>
      <c r="M36" s="36">
        <v>10</v>
      </c>
      <c r="N36" s="36">
        <v>7</v>
      </c>
      <c r="O36" s="36">
        <v>12</v>
      </c>
      <c r="P36" s="36">
        <v>3</v>
      </c>
      <c r="Q36" s="28">
        <f>SUM(Q37:Q38)</f>
        <v>3</v>
      </c>
    </row>
    <row r="37" spans="1:17" ht="18" customHeight="1">
      <c r="A37" s="169"/>
      <c r="B37" s="73"/>
      <c r="C37" s="83" t="s">
        <v>1</v>
      </c>
      <c r="D37" s="28">
        <v>6</v>
      </c>
      <c r="E37" s="28">
        <v>5</v>
      </c>
      <c r="F37" s="28">
        <v>5</v>
      </c>
      <c r="G37" s="28">
        <v>12</v>
      </c>
      <c r="H37" s="28">
        <v>9</v>
      </c>
      <c r="I37" s="65">
        <v>4</v>
      </c>
      <c r="J37" s="28">
        <v>4</v>
      </c>
      <c r="K37" s="28">
        <v>7</v>
      </c>
      <c r="L37" s="28">
        <v>4</v>
      </c>
      <c r="M37" s="28">
        <v>7</v>
      </c>
      <c r="N37" s="28">
        <v>3</v>
      </c>
      <c r="O37" s="28">
        <v>6</v>
      </c>
      <c r="P37" s="28">
        <v>3</v>
      </c>
      <c r="Q37" s="28">
        <v>2</v>
      </c>
    </row>
    <row r="38" spans="1:17" ht="18" customHeight="1">
      <c r="A38" s="169"/>
      <c r="B38" s="85"/>
      <c r="C38" s="83" t="s">
        <v>2</v>
      </c>
      <c r="D38" s="28">
        <v>3</v>
      </c>
      <c r="E38" s="28">
        <v>7</v>
      </c>
      <c r="F38" s="28">
        <v>2</v>
      </c>
      <c r="G38" s="28">
        <v>4</v>
      </c>
      <c r="H38" s="28">
        <v>6</v>
      </c>
      <c r="I38" s="65">
        <v>3</v>
      </c>
      <c r="J38" s="28">
        <v>4</v>
      </c>
      <c r="K38" s="28">
        <v>2</v>
      </c>
      <c r="L38" s="28">
        <v>9</v>
      </c>
      <c r="M38" s="28">
        <v>3</v>
      </c>
      <c r="N38" s="28">
        <v>4</v>
      </c>
      <c r="O38" s="28">
        <v>6</v>
      </c>
      <c r="P38" s="37" t="s">
        <v>46</v>
      </c>
      <c r="Q38" s="30">
        <v>1</v>
      </c>
    </row>
    <row r="39" spans="1:17" ht="18" customHeight="1">
      <c r="A39" s="169"/>
      <c r="B39" s="68" t="s">
        <v>107</v>
      </c>
      <c r="C39" s="50"/>
      <c r="D39" s="22">
        <v>87</v>
      </c>
      <c r="E39" s="22">
        <v>95</v>
      </c>
      <c r="F39" s="22">
        <v>121</v>
      </c>
      <c r="G39" s="22">
        <v>115</v>
      </c>
      <c r="H39" s="22">
        <v>91</v>
      </c>
      <c r="I39" s="120">
        <v>82</v>
      </c>
      <c r="J39" s="22">
        <v>81</v>
      </c>
      <c r="K39" s="22">
        <v>104</v>
      </c>
      <c r="L39" s="22">
        <v>112</v>
      </c>
      <c r="M39" s="22">
        <v>103</v>
      </c>
      <c r="N39" s="22">
        <v>106</v>
      </c>
      <c r="O39" s="22">
        <v>118</v>
      </c>
      <c r="P39" s="22">
        <v>120</v>
      </c>
      <c r="Q39" s="22">
        <v>106</v>
      </c>
    </row>
    <row r="40" spans="1:17" ht="18" customHeight="1">
      <c r="A40" s="170" t="s">
        <v>124</v>
      </c>
      <c r="B40" s="38" t="s">
        <v>112</v>
      </c>
      <c r="C40" s="12"/>
      <c r="D40" s="26">
        <v>266</v>
      </c>
      <c r="E40" s="26">
        <v>261</v>
      </c>
      <c r="F40" s="26">
        <v>264</v>
      </c>
      <c r="G40" s="26">
        <v>261</v>
      </c>
      <c r="H40" s="26">
        <v>260</v>
      </c>
      <c r="I40" s="114">
        <v>260</v>
      </c>
      <c r="J40" s="26">
        <v>261</v>
      </c>
      <c r="K40" s="26">
        <v>266</v>
      </c>
      <c r="L40" s="26">
        <v>265</v>
      </c>
      <c r="M40" s="26">
        <v>257</v>
      </c>
      <c r="N40" s="26">
        <v>246</v>
      </c>
      <c r="O40" s="26">
        <v>249</v>
      </c>
      <c r="P40" s="26">
        <v>246</v>
      </c>
      <c r="Q40" s="26">
        <f>SUM(Q41:Q42)</f>
        <v>252</v>
      </c>
    </row>
    <row r="41" spans="1:17" ht="18" customHeight="1">
      <c r="A41" s="171"/>
      <c r="B41" s="40"/>
      <c r="C41" s="78" t="s">
        <v>1</v>
      </c>
      <c r="D41" s="36">
        <v>194</v>
      </c>
      <c r="E41" s="36">
        <v>187</v>
      </c>
      <c r="F41" s="36">
        <v>186</v>
      </c>
      <c r="G41" s="36">
        <v>189</v>
      </c>
      <c r="H41" s="36">
        <v>182</v>
      </c>
      <c r="I41" s="115">
        <v>178</v>
      </c>
      <c r="J41" s="36">
        <v>174</v>
      </c>
      <c r="K41" s="36">
        <v>175</v>
      </c>
      <c r="L41" s="36">
        <v>177</v>
      </c>
      <c r="M41" s="36">
        <v>170</v>
      </c>
      <c r="N41" s="36">
        <v>166</v>
      </c>
      <c r="O41" s="36">
        <v>164</v>
      </c>
      <c r="P41" s="36">
        <v>158</v>
      </c>
      <c r="Q41" s="36">
        <v>162</v>
      </c>
    </row>
    <row r="42" spans="1:17" ht="18" customHeight="1">
      <c r="A42" s="172"/>
      <c r="B42" s="41"/>
      <c r="C42" s="79" t="s">
        <v>2</v>
      </c>
      <c r="D42" s="30">
        <v>72</v>
      </c>
      <c r="E42" s="30">
        <v>74</v>
      </c>
      <c r="F42" s="30">
        <v>78</v>
      </c>
      <c r="G42" s="30">
        <v>72</v>
      </c>
      <c r="H42" s="30">
        <v>78</v>
      </c>
      <c r="I42" s="64">
        <v>82</v>
      </c>
      <c r="J42" s="30">
        <v>87</v>
      </c>
      <c r="K42" s="30">
        <v>91</v>
      </c>
      <c r="L42" s="30">
        <v>88</v>
      </c>
      <c r="M42" s="30">
        <v>87</v>
      </c>
      <c r="N42" s="30">
        <v>80</v>
      </c>
      <c r="O42" s="30">
        <v>85</v>
      </c>
      <c r="P42" s="30">
        <v>88</v>
      </c>
      <c r="Q42" s="30">
        <v>90</v>
      </c>
    </row>
    <row r="43" spans="1:17" ht="18" customHeight="1">
      <c r="A43" s="170" t="s">
        <v>130</v>
      </c>
      <c r="B43" s="38" t="s">
        <v>112</v>
      </c>
      <c r="C43" s="91"/>
      <c r="D43" s="26">
        <v>63</v>
      </c>
      <c r="E43" s="26">
        <v>61</v>
      </c>
      <c r="F43" s="26">
        <v>63</v>
      </c>
      <c r="G43" s="26">
        <v>59</v>
      </c>
      <c r="H43" s="26">
        <v>58</v>
      </c>
      <c r="I43" s="114">
        <v>57</v>
      </c>
      <c r="J43" s="26">
        <v>59</v>
      </c>
      <c r="K43" s="26">
        <v>59</v>
      </c>
      <c r="L43" s="26">
        <v>57</v>
      </c>
      <c r="M43" s="26">
        <v>58</v>
      </c>
      <c r="N43" s="26">
        <v>58</v>
      </c>
      <c r="O43" s="26">
        <v>58</v>
      </c>
      <c r="P43" s="26">
        <v>56</v>
      </c>
      <c r="Q43" s="26">
        <f>SUM(Q44:Q45)</f>
        <v>56</v>
      </c>
    </row>
    <row r="44" spans="1:17" ht="18" customHeight="1">
      <c r="A44" s="171"/>
      <c r="B44" s="40"/>
      <c r="C44" s="78" t="s">
        <v>1</v>
      </c>
      <c r="D44" s="115" t="s">
        <v>147</v>
      </c>
      <c r="E44" s="36">
        <v>38</v>
      </c>
      <c r="F44" s="36">
        <v>38</v>
      </c>
      <c r="G44" s="36">
        <v>37</v>
      </c>
      <c r="H44" s="36">
        <v>36</v>
      </c>
      <c r="I44" s="115">
        <v>38</v>
      </c>
      <c r="J44" s="36">
        <v>37</v>
      </c>
      <c r="K44" s="36">
        <v>39</v>
      </c>
      <c r="L44" s="36">
        <v>36</v>
      </c>
      <c r="M44" s="36">
        <v>33</v>
      </c>
      <c r="N44" s="36">
        <v>30</v>
      </c>
      <c r="O44" s="36">
        <v>32</v>
      </c>
      <c r="P44" s="36">
        <v>31</v>
      </c>
      <c r="Q44" s="36">
        <v>32</v>
      </c>
    </row>
    <row r="45" spans="1:17" ht="18" customHeight="1">
      <c r="A45" s="172"/>
      <c r="B45" s="41"/>
      <c r="C45" s="79" t="s">
        <v>2</v>
      </c>
      <c r="D45" s="64" t="s">
        <v>147</v>
      </c>
      <c r="E45" s="30">
        <v>23</v>
      </c>
      <c r="F45" s="30">
        <v>25</v>
      </c>
      <c r="G45" s="30">
        <v>22</v>
      </c>
      <c r="H45" s="30">
        <v>22</v>
      </c>
      <c r="I45" s="64">
        <v>19</v>
      </c>
      <c r="J45" s="30">
        <v>22</v>
      </c>
      <c r="K45" s="30">
        <v>20</v>
      </c>
      <c r="L45" s="30">
        <v>21</v>
      </c>
      <c r="M45" s="30">
        <v>25</v>
      </c>
      <c r="N45" s="30">
        <v>28</v>
      </c>
      <c r="O45" s="30">
        <v>26</v>
      </c>
      <c r="P45" s="30">
        <v>25</v>
      </c>
      <c r="Q45" s="30">
        <v>24</v>
      </c>
    </row>
  </sheetData>
  <mergeCells count="8">
    <mergeCell ref="A2:C2"/>
    <mergeCell ref="A40:A42"/>
    <mergeCell ref="A43:A45"/>
    <mergeCell ref="B10:B11"/>
    <mergeCell ref="A3:A8"/>
    <mergeCell ref="A9:A39"/>
    <mergeCell ref="B3:C3"/>
    <mergeCell ref="B4:C4"/>
  </mergeCells>
  <phoneticPr fontId="2"/>
  <pageMargins left="0.70866141732283472" right="0.70866141732283472" top="0.2" bottom="0.26" header="0.31496062992125984" footer="0.2"/>
  <pageSetup paperSize="9" scale="76" orientation="landscape" r:id="rId1"/>
  <ignoredErrors>
    <ignoredError sqref="Q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Normal="100" workbookViewId="0">
      <pane xSplit="1" topLeftCell="B1" activePane="topRight" state="frozen"/>
      <selection activeCell="S4" sqref="S4"/>
      <selection pane="topRight" activeCell="S4" sqref="S4"/>
    </sheetView>
  </sheetViews>
  <sheetFormatPr defaultRowHeight="13.5"/>
  <cols>
    <col min="1" max="1" width="10.375" bestFit="1" customWidth="1"/>
    <col min="8" max="8" width="9" style="4"/>
  </cols>
  <sheetData>
    <row r="1" spans="1:16">
      <c r="A1" t="s">
        <v>120</v>
      </c>
      <c r="P1" s="154"/>
    </row>
    <row r="2" spans="1:16" ht="18" customHeight="1">
      <c r="A2" s="159"/>
      <c r="B2" s="161"/>
      <c r="C2" s="3" t="s">
        <v>23</v>
      </c>
      <c r="D2" s="3" t="s">
        <v>20</v>
      </c>
      <c r="E2" s="3" t="s">
        <v>19</v>
      </c>
      <c r="F2" s="3" t="s">
        <v>18</v>
      </c>
      <c r="G2" s="3" t="s">
        <v>17</v>
      </c>
      <c r="H2" s="63" t="s">
        <v>16</v>
      </c>
      <c r="I2" s="3" t="s">
        <v>14</v>
      </c>
      <c r="J2" s="3" t="s">
        <v>15</v>
      </c>
      <c r="K2" s="3" t="s">
        <v>13</v>
      </c>
      <c r="L2" s="3" t="s">
        <v>12</v>
      </c>
      <c r="M2" s="3" t="s">
        <v>6</v>
      </c>
      <c r="N2" s="3" t="s">
        <v>141</v>
      </c>
      <c r="O2" s="3" t="s">
        <v>148</v>
      </c>
      <c r="P2" s="3" t="s">
        <v>149</v>
      </c>
    </row>
    <row r="3" spans="1:16" ht="18" customHeight="1">
      <c r="A3" s="156" t="s">
        <v>29</v>
      </c>
      <c r="B3" s="158"/>
      <c r="C3" s="23" t="s">
        <v>76</v>
      </c>
      <c r="D3" s="92" t="s">
        <v>76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23">
        <v>1</v>
      </c>
      <c r="M3" s="3">
        <v>1</v>
      </c>
      <c r="N3" s="3">
        <v>1</v>
      </c>
      <c r="O3" s="3">
        <v>1</v>
      </c>
      <c r="P3" s="3">
        <v>1</v>
      </c>
    </row>
    <row r="4" spans="1:16" ht="18" customHeight="1">
      <c r="A4" s="59" t="s">
        <v>68</v>
      </c>
      <c r="B4" s="12"/>
      <c r="C4" s="25" t="s">
        <v>76</v>
      </c>
      <c r="D4" s="93" t="s">
        <v>76</v>
      </c>
      <c r="E4" s="24">
        <v>2</v>
      </c>
      <c r="F4" s="24">
        <v>2</v>
      </c>
      <c r="G4" s="24">
        <v>2</v>
      </c>
      <c r="H4" s="93" t="s">
        <v>147</v>
      </c>
      <c r="I4" s="136">
        <v>2</v>
      </c>
      <c r="J4" s="93" t="s">
        <v>147</v>
      </c>
      <c r="K4" s="24">
        <v>2</v>
      </c>
      <c r="L4" s="25">
        <v>2</v>
      </c>
      <c r="M4" s="24">
        <v>2</v>
      </c>
      <c r="N4" s="24">
        <v>2</v>
      </c>
      <c r="O4" s="24">
        <v>2</v>
      </c>
      <c r="P4" s="24">
        <v>2</v>
      </c>
    </row>
    <row r="5" spans="1:16" ht="18" customHeight="1">
      <c r="A5" s="60"/>
      <c r="B5" s="53" t="s">
        <v>70</v>
      </c>
      <c r="C5" s="35" t="s">
        <v>76</v>
      </c>
      <c r="D5" s="97" t="s">
        <v>76</v>
      </c>
      <c r="E5" s="35" t="s">
        <v>76</v>
      </c>
      <c r="F5" s="35" t="s">
        <v>76</v>
      </c>
      <c r="G5" s="35" t="s">
        <v>75</v>
      </c>
      <c r="H5" s="97" t="s">
        <v>147</v>
      </c>
      <c r="I5" s="97" t="s">
        <v>75</v>
      </c>
      <c r="J5" s="97" t="s">
        <v>147</v>
      </c>
      <c r="K5" s="35" t="s">
        <v>22</v>
      </c>
      <c r="L5" s="35" t="s">
        <v>22</v>
      </c>
      <c r="M5" s="35" t="s">
        <v>46</v>
      </c>
      <c r="N5" s="129" t="s">
        <v>46</v>
      </c>
      <c r="O5" s="147" t="s">
        <v>46</v>
      </c>
      <c r="P5" s="140" t="s">
        <v>46</v>
      </c>
    </row>
    <row r="6" spans="1:16" ht="18" customHeight="1">
      <c r="A6" s="60"/>
      <c r="B6" s="55" t="s">
        <v>71</v>
      </c>
      <c r="C6" s="32" t="s">
        <v>76</v>
      </c>
      <c r="D6" s="94" t="s">
        <v>76</v>
      </c>
      <c r="E6" s="27">
        <v>2</v>
      </c>
      <c r="F6" s="27">
        <v>2</v>
      </c>
      <c r="G6" s="27">
        <v>2</v>
      </c>
      <c r="H6" s="94" t="s">
        <v>147</v>
      </c>
      <c r="I6" s="138">
        <v>2</v>
      </c>
      <c r="J6" s="94" t="s">
        <v>147</v>
      </c>
      <c r="K6" s="27">
        <v>2</v>
      </c>
      <c r="L6" s="32">
        <v>2</v>
      </c>
      <c r="M6" s="27">
        <v>2</v>
      </c>
      <c r="N6" s="27">
        <v>2</v>
      </c>
      <c r="O6" s="27">
        <v>2</v>
      </c>
      <c r="P6" s="27">
        <v>2</v>
      </c>
    </row>
    <row r="7" spans="1:16" ht="18" customHeight="1">
      <c r="A7" s="61"/>
      <c r="B7" s="56" t="s">
        <v>72</v>
      </c>
      <c r="C7" s="33" t="s">
        <v>76</v>
      </c>
      <c r="D7" s="95" t="s">
        <v>76</v>
      </c>
      <c r="E7" s="33" t="s">
        <v>76</v>
      </c>
      <c r="F7" s="33" t="s">
        <v>76</v>
      </c>
      <c r="G7" s="33" t="s">
        <v>75</v>
      </c>
      <c r="H7" s="95" t="s">
        <v>147</v>
      </c>
      <c r="I7" s="95" t="s">
        <v>75</v>
      </c>
      <c r="J7" s="95" t="s">
        <v>147</v>
      </c>
      <c r="K7" s="33" t="s">
        <v>22</v>
      </c>
      <c r="L7" s="33" t="s">
        <v>22</v>
      </c>
      <c r="M7" s="33" t="s">
        <v>46</v>
      </c>
      <c r="N7" s="131" t="s">
        <v>46</v>
      </c>
      <c r="O7" s="149" t="s">
        <v>46</v>
      </c>
      <c r="P7" s="142" t="s">
        <v>46</v>
      </c>
    </row>
    <row r="8" spans="1:16" ht="18" customHeight="1">
      <c r="A8" s="60" t="s">
        <v>69</v>
      </c>
      <c r="B8" s="99"/>
      <c r="C8" s="32" t="s">
        <v>113</v>
      </c>
      <c r="D8" s="94" t="s">
        <v>113</v>
      </c>
      <c r="E8" s="27">
        <v>15</v>
      </c>
      <c r="F8" s="27">
        <v>24</v>
      </c>
      <c r="G8" s="27">
        <v>26</v>
      </c>
      <c r="H8" s="27">
        <v>34</v>
      </c>
      <c r="I8" s="27">
        <v>35</v>
      </c>
      <c r="J8" s="27">
        <v>47</v>
      </c>
      <c r="K8" s="27">
        <v>51</v>
      </c>
      <c r="L8" s="32">
        <v>55</v>
      </c>
      <c r="M8" s="27">
        <v>57</v>
      </c>
      <c r="N8" s="27">
        <v>54</v>
      </c>
      <c r="O8" s="27">
        <v>48</v>
      </c>
      <c r="P8" s="27">
        <f>SUM(P9:P10)</f>
        <v>52</v>
      </c>
    </row>
    <row r="9" spans="1:16" ht="18" customHeight="1">
      <c r="A9" s="60"/>
      <c r="B9" s="53" t="s">
        <v>73</v>
      </c>
      <c r="C9" s="35" t="s">
        <v>113</v>
      </c>
      <c r="D9" s="97" t="s">
        <v>113</v>
      </c>
      <c r="E9" s="49">
        <v>4</v>
      </c>
      <c r="F9" s="49">
        <v>7</v>
      </c>
      <c r="G9" s="49">
        <v>6</v>
      </c>
      <c r="H9" s="49">
        <v>10</v>
      </c>
      <c r="I9" s="49">
        <v>14</v>
      </c>
      <c r="J9" s="49">
        <v>15</v>
      </c>
      <c r="K9" s="49">
        <v>19</v>
      </c>
      <c r="L9" s="35">
        <v>19</v>
      </c>
      <c r="M9" s="49">
        <v>17</v>
      </c>
      <c r="N9" s="49">
        <v>13</v>
      </c>
      <c r="O9" s="49">
        <v>9</v>
      </c>
      <c r="P9" s="49">
        <v>14</v>
      </c>
    </row>
    <row r="10" spans="1:16" ht="18" customHeight="1">
      <c r="A10" s="61"/>
      <c r="B10" s="56" t="s">
        <v>74</v>
      </c>
      <c r="C10" s="33" t="s">
        <v>113</v>
      </c>
      <c r="D10" s="95" t="s">
        <v>113</v>
      </c>
      <c r="E10" s="29">
        <v>11</v>
      </c>
      <c r="F10" s="29">
        <v>17</v>
      </c>
      <c r="G10" s="29">
        <v>20</v>
      </c>
      <c r="H10" s="29">
        <v>24</v>
      </c>
      <c r="I10" s="29">
        <v>21</v>
      </c>
      <c r="J10" s="29">
        <v>32</v>
      </c>
      <c r="K10" s="29">
        <v>32</v>
      </c>
      <c r="L10" s="33">
        <v>36</v>
      </c>
      <c r="M10" s="29">
        <v>40</v>
      </c>
      <c r="N10" s="29">
        <v>41</v>
      </c>
      <c r="O10" s="29">
        <v>39</v>
      </c>
      <c r="P10" s="29">
        <v>38</v>
      </c>
    </row>
    <row r="11" spans="1:16" ht="18" customHeight="1">
      <c r="A11" s="187" t="s">
        <v>126</v>
      </c>
      <c r="B11" s="99"/>
      <c r="C11" s="32" t="s">
        <v>113</v>
      </c>
      <c r="D11" s="94" t="s">
        <v>113</v>
      </c>
      <c r="E11" s="27">
        <v>4</v>
      </c>
      <c r="F11" s="27">
        <v>4</v>
      </c>
      <c r="G11" s="27">
        <v>5</v>
      </c>
      <c r="H11" s="27">
        <v>5</v>
      </c>
      <c r="I11" s="27">
        <v>5</v>
      </c>
      <c r="J11" s="27">
        <v>4</v>
      </c>
      <c r="K11" s="27">
        <v>6</v>
      </c>
      <c r="L11" s="32">
        <v>6</v>
      </c>
      <c r="M11" s="27">
        <v>7</v>
      </c>
      <c r="N11" s="27">
        <v>6</v>
      </c>
      <c r="O11" s="27">
        <v>6</v>
      </c>
      <c r="P11" s="27">
        <f>SUM(P12:P13)</f>
        <v>7</v>
      </c>
    </row>
    <row r="12" spans="1:16" ht="18" customHeight="1">
      <c r="A12" s="188"/>
      <c r="B12" s="53" t="s">
        <v>73</v>
      </c>
      <c r="C12" s="35" t="s">
        <v>113</v>
      </c>
      <c r="D12" s="97" t="s">
        <v>113</v>
      </c>
      <c r="E12" s="49">
        <v>2</v>
      </c>
      <c r="F12" s="49">
        <v>2</v>
      </c>
      <c r="G12" s="49">
        <v>3</v>
      </c>
      <c r="H12" s="49">
        <v>3</v>
      </c>
      <c r="I12" s="49">
        <v>3</v>
      </c>
      <c r="J12" s="49">
        <v>3</v>
      </c>
      <c r="K12" s="49">
        <v>4</v>
      </c>
      <c r="L12" s="35">
        <v>4</v>
      </c>
      <c r="M12" s="49">
        <v>5</v>
      </c>
      <c r="N12" s="49">
        <v>4</v>
      </c>
      <c r="O12" s="49">
        <v>4</v>
      </c>
      <c r="P12" s="49">
        <v>5</v>
      </c>
    </row>
    <row r="13" spans="1:16" ht="18" customHeight="1">
      <c r="A13" s="61"/>
      <c r="B13" s="56" t="s">
        <v>74</v>
      </c>
      <c r="C13" s="33" t="s">
        <v>113</v>
      </c>
      <c r="D13" s="95" t="s">
        <v>113</v>
      </c>
      <c r="E13" s="29">
        <v>2</v>
      </c>
      <c r="F13" s="29">
        <v>2</v>
      </c>
      <c r="G13" s="29">
        <v>2</v>
      </c>
      <c r="H13" s="29">
        <v>2</v>
      </c>
      <c r="I13" s="29">
        <v>2</v>
      </c>
      <c r="J13" s="29">
        <v>1</v>
      </c>
      <c r="K13" s="29">
        <v>2</v>
      </c>
      <c r="L13" s="33">
        <v>2</v>
      </c>
      <c r="M13" s="29">
        <v>2</v>
      </c>
      <c r="N13" s="29">
        <v>2</v>
      </c>
      <c r="O13" s="29">
        <v>2</v>
      </c>
      <c r="P13" s="29">
        <v>2</v>
      </c>
    </row>
    <row r="14" spans="1:16" ht="18" customHeight="1">
      <c r="A14" s="187" t="s">
        <v>128</v>
      </c>
      <c r="B14" s="99"/>
      <c r="C14" s="32" t="s">
        <v>113</v>
      </c>
      <c r="D14" s="94" t="s">
        <v>113</v>
      </c>
      <c r="E14" s="27">
        <v>1</v>
      </c>
      <c r="F14" s="27">
        <v>2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32">
        <v>1</v>
      </c>
      <c r="M14" s="27">
        <v>1</v>
      </c>
      <c r="N14" s="27">
        <v>1</v>
      </c>
      <c r="O14" s="27">
        <v>1</v>
      </c>
      <c r="P14" s="27">
        <f>SUM(P15:P16)</f>
        <v>1</v>
      </c>
    </row>
    <row r="15" spans="1:16" ht="18" customHeight="1">
      <c r="A15" s="188"/>
      <c r="B15" s="53" t="s">
        <v>73</v>
      </c>
      <c r="C15" s="35" t="s">
        <v>113</v>
      </c>
      <c r="D15" s="97" t="s">
        <v>113</v>
      </c>
      <c r="E15" s="49">
        <v>1</v>
      </c>
      <c r="F15" s="49">
        <v>2</v>
      </c>
      <c r="G15" s="49">
        <v>1</v>
      </c>
      <c r="H15" s="35" t="s">
        <v>113</v>
      </c>
      <c r="I15" s="35" t="s">
        <v>46</v>
      </c>
      <c r="J15" s="35" t="s">
        <v>113</v>
      </c>
      <c r="K15" s="35" t="s">
        <v>46</v>
      </c>
      <c r="L15" s="35" t="s">
        <v>46</v>
      </c>
      <c r="M15" s="35" t="s">
        <v>46</v>
      </c>
      <c r="N15" s="132" t="s">
        <v>145</v>
      </c>
      <c r="O15" s="147" t="s">
        <v>46</v>
      </c>
      <c r="P15" s="147" t="s">
        <v>46</v>
      </c>
    </row>
    <row r="16" spans="1:16" ht="18" customHeight="1">
      <c r="A16" s="98"/>
      <c r="B16" s="56" t="s">
        <v>74</v>
      </c>
      <c r="C16" s="33" t="s">
        <v>113</v>
      </c>
      <c r="D16" s="95" t="s">
        <v>113</v>
      </c>
      <c r="E16" s="33" t="s">
        <v>113</v>
      </c>
      <c r="F16" s="33" t="s">
        <v>113</v>
      </c>
      <c r="G16" s="33" t="s">
        <v>113</v>
      </c>
      <c r="H16" s="29">
        <v>1</v>
      </c>
      <c r="I16" s="29">
        <v>1</v>
      </c>
      <c r="J16" s="29">
        <v>1</v>
      </c>
      <c r="K16" s="29">
        <v>1</v>
      </c>
      <c r="L16" s="33">
        <v>1</v>
      </c>
      <c r="M16" s="29">
        <v>1</v>
      </c>
      <c r="N16" s="29">
        <v>1</v>
      </c>
      <c r="O16" s="29">
        <v>1</v>
      </c>
      <c r="P16" s="29">
        <v>1</v>
      </c>
    </row>
    <row r="17" spans="8:8">
      <c r="H17"/>
    </row>
    <row r="18" spans="8:8">
      <c r="H18"/>
    </row>
    <row r="19" spans="8:8">
      <c r="H19"/>
    </row>
    <row r="20" spans="8:8">
      <c r="H20"/>
    </row>
    <row r="21" spans="8:8">
      <c r="H21"/>
    </row>
    <row r="22" spans="8:8">
      <c r="H22"/>
    </row>
    <row r="23" spans="8:8">
      <c r="H23"/>
    </row>
    <row r="24" spans="8:8">
      <c r="H24"/>
    </row>
    <row r="25" spans="8:8">
      <c r="H25"/>
    </row>
    <row r="26" spans="8:8">
      <c r="H26"/>
    </row>
    <row r="27" spans="8:8">
      <c r="H27"/>
    </row>
    <row r="28" spans="8:8">
      <c r="H28"/>
    </row>
    <row r="29" spans="8:8">
      <c r="H29"/>
    </row>
    <row r="30" spans="8:8">
      <c r="H30"/>
    </row>
    <row r="31" spans="8:8">
      <c r="H31"/>
    </row>
    <row r="32" spans="8:8">
      <c r="H32"/>
    </row>
    <row r="33" spans="8:8">
      <c r="H33"/>
    </row>
    <row r="34" spans="8:8">
      <c r="H34"/>
    </row>
    <row r="35" spans="8:8">
      <c r="H35"/>
    </row>
    <row r="36" spans="8:8">
      <c r="H36"/>
    </row>
    <row r="37" spans="8:8">
      <c r="H37"/>
    </row>
    <row r="38" spans="8:8">
      <c r="H38"/>
    </row>
    <row r="39" spans="8:8">
      <c r="H39"/>
    </row>
    <row r="40" spans="8:8">
      <c r="H40"/>
    </row>
    <row r="41" spans="8:8">
      <c r="H41"/>
    </row>
    <row r="42" spans="8:8">
      <c r="H42"/>
    </row>
    <row r="43" spans="8:8">
      <c r="H43"/>
    </row>
    <row r="44" spans="8:8">
      <c r="H44"/>
    </row>
    <row r="45" spans="8:8">
      <c r="H45"/>
    </row>
  </sheetData>
  <mergeCells count="4">
    <mergeCell ref="A3:B3"/>
    <mergeCell ref="A2:B2"/>
    <mergeCell ref="A14:A15"/>
    <mergeCell ref="A11:A12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landscape" r:id="rId1"/>
  <ignoredErrors>
    <ignoredError sqref="P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="85" zoomScaleNormal="85" workbookViewId="0">
      <pane xSplit="1" topLeftCell="B1" activePane="topRight" state="frozen"/>
      <selection activeCell="S4" sqref="S4"/>
      <selection pane="topRight" activeCell="S4" sqref="S4"/>
    </sheetView>
  </sheetViews>
  <sheetFormatPr defaultRowHeight="13.5"/>
  <cols>
    <col min="1" max="1" width="30.5" bestFit="1" customWidth="1"/>
    <col min="2" max="2" width="3.5" bestFit="1" customWidth="1"/>
    <col min="8" max="8" width="9" style="4"/>
  </cols>
  <sheetData>
    <row r="1" spans="1:16" ht="27.75" customHeight="1">
      <c r="A1" t="s">
        <v>119</v>
      </c>
      <c r="P1" s="154"/>
    </row>
    <row r="2" spans="1:16">
      <c r="A2" s="159"/>
      <c r="B2" s="161"/>
      <c r="C2" s="46" t="s">
        <v>23</v>
      </c>
      <c r="D2" s="46" t="s">
        <v>20</v>
      </c>
      <c r="E2" s="46" t="s">
        <v>19</v>
      </c>
      <c r="F2" s="46" t="s">
        <v>18</v>
      </c>
      <c r="G2" s="46" t="s">
        <v>17</v>
      </c>
      <c r="H2" s="77" t="s">
        <v>16</v>
      </c>
      <c r="I2" s="46" t="s">
        <v>14</v>
      </c>
      <c r="J2" s="46" t="s">
        <v>15</v>
      </c>
      <c r="K2" s="46" t="s">
        <v>13</v>
      </c>
      <c r="L2" s="46" t="s">
        <v>12</v>
      </c>
      <c r="M2" s="46" t="s">
        <v>6</v>
      </c>
      <c r="N2" s="128" t="s">
        <v>141</v>
      </c>
      <c r="O2" s="146" t="s">
        <v>148</v>
      </c>
      <c r="P2" s="139" t="s">
        <v>149</v>
      </c>
    </row>
    <row r="3" spans="1:16" ht="18" customHeight="1">
      <c r="A3" s="170" t="s">
        <v>78</v>
      </c>
      <c r="B3" s="12"/>
      <c r="C3" s="93">
        <v>795</v>
      </c>
      <c r="D3" s="93">
        <v>736</v>
      </c>
      <c r="E3" s="25">
        <v>745</v>
      </c>
      <c r="F3" s="25">
        <v>719</v>
      </c>
      <c r="G3" s="25">
        <v>750</v>
      </c>
      <c r="H3" s="93">
        <v>751</v>
      </c>
      <c r="I3" s="24">
        <v>697</v>
      </c>
      <c r="J3" s="24">
        <v>696</v>
      </c>
      <c r="K3" s="24">
        <v>682</v>
      </c>
      <c r="L3" s="24">
        <v>691</v>
      </c>
      <c r="M3" s="24">
        <v>684</v>
      </c>
      <c r="N3" s="24">
        <v>702</v>
      </c>
      <c r="O3" s="24">
        <v>669</v>
      </c>
      <c r="P3" s="24">
        <f>SUM(P4:P5)</f>
        <v>637</v>
      </c>
    </row>
    <row r="4" spans="1:16" ht="18" customHeight="1">
      <c r="A4" s="189"/>
      <c r="B4" s="53" t="s">
        <v>1</v>
      </c>
      <c r="C4" s="97">
        <v>418</v>
      </c>
      <c r="D4" s="97">
        <v>378</v>
      </c>
      <c r="E4" s="35">
        <v>356</v>
      </c>
      <c r="F4" s="35">
        <v>386</v>
      </c>
      <c r="G4" s="35">
        <v>371</v>
      </c>
      <c r="H4" s="97" t="s">
        <v>147</v>
      </c>
      <c r="I4" s="49">
        <v>376</v>
      </c>
      <c r="J4" s="49">
        <v>355</v>
      </c>
      <c r="K4" s="49">
        <v>346</v>
      </c>
      <c r="L4" s="49">
        <v>346</v>
      </c>
      <c r="M4" s="49">
        <v>330</v>
      </c>
      <c r="N4" s="49">
        <v>363</v>
      </c>
      <c r="O4" s="49">
        <v>331</v>
      </c>
      <c r="P4" s="49">
        <f>SUM(P7,P10,P13,P16,P19,P22,P25)</f>
        <v>305</v>
      </c>
    </row>
    <row r="5" spans="1:16" ht="18" customHeight="1">
      <c r="A5" s="190"/>
      <c r="B5" s="56" t="s">
        <v>2</v>
      </c>
      <c r="C5" s="95">
        <v>377</v>
      </c>
      <c r="D5" s="95">
        <v>358</v>
      </c>
      <c r="E5" s="33">
        <v>389</v>
      </c>
      <c r="F5" s="33">
        <v>333</v>
      </c>
      <c r="G5" s="33">
        <v>379</v>
      </c>
      <c r="H5" s="95" t="s">
        <v>147</v>
      </c>
      <c r="I5" s="29">
        <v>321</v>
      </c>
      <c r="J5" s="29">
        <v>341</v>
      </c>
      <c r="K5" s="29">
        <v>336</v>
      </c>
      <c r="L5" s="29">
        <v>345</v>
      </c>
      <c r="M5" s="29">
        <v>354</v>
      </c>
      <c r="N5" s="29">
        <v>339</v>
      </c>
      <c r="O5" s="29">
        <v>338</v>
      </c>
      <c r="P5" s="29">
        <f>SUM(P8,P11,P14,P17,P20,P23,P26)</f>
        <v>332</v>
      </c>
    </row>
    <row r="6" spans="1:16" ht="18" customHeight="1">
      <c r="A6" s="11" t="s">
        <v>79</v>
      </c>
      <c r="B6" s="12"/>
      <c r="C6" s="93">
        <v>788</v>
      </c>
      <c r="D6" s="93">
        <v>730</v>
      </c>
      <c r="E6" s="25">
        <v>734</v>
      </c>
      <c r="F6" s="25">
        <v>711</v>
      </c>
      <c r="G6" s="25">
        <v>742</v>
      </c>
      <c r="H6" s="93">
        <v>747</v>
      </c>
      <c r="I6" s="24">
        <v>688</v>
      </c>
      <c r="J6" s="24">
        <v>686</v>
      </c>
      <c r="K6" s="24">
        <v>675</v>
      </c>
      <c r="L6" s="24">
        <v>689</v>
      </c>
      <c r="M6" s="24">
        <v>677</v>
      </c>
      <c r="N6" s="24">
        <v>699</v>
      </c>
      <c r="O6" s="24">
        <v>666</v>
      </c>
      <c r="P6" s="24">
        <f>SUM(P7:P8)</f>
        <v>631</v>
      </c>
    </row>
    <row r="7" spans="1:16" ht="18" customHeight="1">
      <c r="A7" s="13"/>
      <c r="B7" s="53" t="s">
        <v>1</v>
      </c>
      <c r="C7" s="97">
        <v>414</v>
      </c>
      <c r="D7" s="97">
        <v>373</v>
      </c>
      <c r="E7" s="35">
        <v>353</v>
      </c>
      <c r="F7" s="35">
        <v>380</v>
      </c>
      <c r="G7" s="35">
        <v>366</v>
      </c>
      <c r="H7" s="97" t="s">
        <v>147</v>
      </c>
      <c r="I7" s="49">
        <v>369</v>
      </c>
      <c r="J7" s="49">
        <v>348</v>
      </c>
      <c r="K7" s="49">
        <v>340</v>
      </c>
      <c r="L7" s="49">
        <v>344</v>
      </c>
      <c r="M7" s="49">
        <v>325</v>
      </c>
      <c r="N7" s="49">
        <v>362</v>
      </c>
      <c r="O7" s="49">
        <v>330</v>
      </c>
      <c r="P7" s="49">
        <v>302</v>
      </c>
    </row>
    <row r="8" spans="1:16" ht="18" customHeight="1">
      <c r="A8" s="14"/>
      <c r="B8" s="56" t="s">
        <v>2</v>
      </c>
      <c r="C8" s="95">
        <v>374</v>
      </c>
      <c r="D8" s="95">
        <v>357</v>
      </c>
      <c r="E8" s="33">
        <v>381</v>
      </c>
      <c r="F8" s="33">
        <v>331</v>
      </c>
      <c r="G8" s="33">
        <v>376</v>
      </c>
      <c r="H8" s="95" t="s">
        <v>147</v>
      </c>
      <c r="I8" s="29">
        <v>319</v>
      </c>
      <c r="J8" s="29">
        <v>338</v>
      </c>
      <c r="K8" s="29">
        <v>335</v>
      </c>
      <c r="L8" s="29">
        <v>345</v>
      </c>
      <c r="M8" s="29">
        <v>352</v>
      </c>
      <c r="N8" s="29">
        <v>337</v>
      </c>
      <c r="O8" s="29">
        <v>336</v>
      </c>
      <c r="P8" s="29">
        <v>329</v>
      </c>
    </row>
    <row r="9" spans="1:16" ht="18" customHeight="1">
      <c r="A9" s="11" t="s">
        <v>80</v>
      </c>
      <c r="B9" s="12"/>
      <c r="C9" s="93">
        <v>1</v>
      </c>
      <c r="D9" s="93">
        <v>1</v>
      </c>
      <c r="E9" s="25">
        <v>2</v>
      </c>
      <c r="F9" s="25" t="s">
        <v>22</v>
      </c>
      <c r="G9" s="25" t="s">
        <v>77</v>
      </c>
      <c r="H9" s="93" t="s">
        <v>85</v>
      </c>
      <c r="I9" s="25" t="s">
        <v>77</v>
      </c>
      <c r="J9" s="24">
        <v>1</v>
      </c>
      <c r="K9" s="25" t="s">
        <v>77</v>
      </c>
      <c r="L9" s="25" t="s">
        <v>77</v>
      </c>
      <c r="M9" s="25" t="s">
        <v>77</v>
      </c>
      <c r="N9" s="25" t="s">
        <v>46</v>
      </c>
      <c r="O9" s="25" t="s">
        <v>46</v>
      </c>
      <c r="P9" s="25" t="s">
        <v>46</v>
      </c>
    </row>
    <row r="10" spans="1:16" ht="18" customHeight="1">
      <c r="A10" s="13"/>
      <c r="B10" s="53" t="s">
        <v>73</v>
      </c>
      <c r="C10" s="97" t="s">
        <v>77</v>
      </c>
      <c r="D10" s="97" t="s">
        <v>77</v>
      </c>
      <c r="E10" s="35" t="s">
        <v>77</v>
      </c>
      <c r="F10" s="35" t="s">
        <v>22</v>
      </c>
      <c r="G10" s="35" t="s">
        <v>77</v>
      </c>
      <c r="H10" s="97" t="s">
        <v>131</v>
      </c>
      <c r="I10" s="35" t="s">
        <v>77</v>
      </c>
      <c r="J10" s="35" t="s">
        <v>77</v>
      </c>
      <c r="K10" s="35" t="s">
        <v>77</v>
      </c>
      <c r="L10" s="35" t="s">
        <v>77</v>
      </c>
      <c r="M10" s="35" t="s">
        <v>77</v>
      </c>
      <c r="N10" s="129" t="s">
        <v>46</v>
      </c>
      <c r="O10" s="147" t="s">
        <v>46</v>
      </c>
      <c r="P10" s="140" t="s">
        <v>46</v>
      </c>
    </row>
    <row r="11" spans="1:16" ht="18" customHeight="1">
      <c r="A11" s="13"/>
      <c r="B11" s="56" t="s">
        <v>74</v>
      </c>
      <c r="C11" s="95">
        <v>1</v>
      </c>
      <c r="D11" s="95">
        <v>1</v>
      </c>
      <c r="E11" s="33">
        <v>2</v>
      </c>
      <c r="F11" s="33" t="s">
        <v>22</v>
      </c>
      <c r="G11" s="33" t="s">
        <v>77</v>
      </c>
      <c r="H11" s="95" t="s">
        <v>131</v>
      </c>
      <c r="I11" s="33" t="s">
        <v>77</v>
      </c>
      <c r="J11" s="29">
        <v>1</v>
      </c>
      <c r="K11" s="33" t="s">
        <v>77</v>
      </c>
      <c r="L11" s="33" t="s">
        <v>77</v>
      </c>
      <c r="M11" s="33" t="s">
        <v>77</v>
      </c>
      <c r="N11" s="131" t="s">
        <v>46</v>
      </c>
      <c r="O11" s="149" t="s">
        <v>46</v>
      </c>
      <c r="P11" s="142" t="s">
        <v>46</v>
      </c>
    </row>
    <row r="12" spans="1:16" ht="18" customHeight="1">
      <c r="A12" s="11" t="s">
        <v>81</v>
      </c>
      <c r="B12" s="12"/>
      <c r="C12" s="93">
        <v>1</v>
      </c>
      <c r="D12" s="93" t="s">
        <v>77</v>
      </c>
      <c r="E12" s="25" t="s">
        <v>77</v>
      </c>
      <c r="F12" s="25">
        <v>1</v>
      </c>
      <c r="G12" s="25">
        <v>1</v>
      </c>
      <c r="H12" s="93">
        <v>2</v>
      </c>
      <c r="I12" s="25" t="s">
        <v>77</v>
      </c>
      <c r="J12" s="24">
        <v>1</v>
      </c>
      <c r="K12" s="25" t="s">
        <v>77</v>
      </c>
      <c r="L12" s="25" t="s">
        <v>77</v>
      </c>
      <c r="M12" s="25" t="s">
        <v>77</v>
      </c>
      <c r="N12" s="25">
        <v>1</v>
      </c>
      <c r="O12" s="25" t="s">
        <v>46</v>
      </c>
      <c r="P12" s="25" t="s">
        <v>46</v>
      </c>
    </row>
    <row r="13" spans="1:16" ht="18" customHeight="1">
      <c r="A13" s="13"/>
      <c r="B13" s="53" t="s">
        <v>1</v>
      </c>
      <c r="C13" s="97">
        <v>1</v>
      </c>
      <c r="D13" s="97" t="s">
        <v>77</v>
      </c>
      <c r="E13" s="35" t="s">
        <v>77</v>
      </c>
      <c r="F13" s="35" t="s">
        <v>22</v>
      </c>
      <c r="G13" s="35" t="s">
        <v>77</v>
      </c>
      <c r="H13" s="97" t="s">
        <v>147</v>
      </c>
      <c r="I13" s="35" t="s">
        <v>77</v>
      </c>
      <c r="J13" s="49">
        <v>1</v>
      </c>
      <c r="K13" s="35" t="s">
        <v>77</v>
      </c>
      <c r="L13" s="35" t="s">
        <v>77</v>
      </c>
      <c r="M13" s="35" t="s">
        <v>77</v>
      </c>
      <c r="N13" s="129" t="s">
        <v>46</v>
      </c>
      <c r="O13" s="147" t="s">
        <v>46</v>
      </c>
      <c r="P13" s="140" t="s">
        <v>46</v>
      </c>
    </row>
    <row r="14" spans="1:16" ht="18" customHeight="1">
      <c r="A14" s="14"/>
      <c r="B14" s="56" t="s">
        <v>2</v>
      </c>
      <c r="C14" s="33" t="s">
        <v>77</v>
      </c>
      <c r="D14" s="95" t="s">
        <v>77</v>
      </c>
      <c r="E14" s="33" t="s">
        <v>77</v>
      </c>
      <c r="F14" s="33">
        <v>1</v>
      </c>
      <c r="G14" s="33">
        <v>1</v>
      </c>
      <c r="H14" s="95" t="s">
        <v>147</v>
      </c>
      <c r="I14" s="33" t="s">
        <v>77</v>
      </c>
      <c r="J14" s="33" t="s">
        <v>77</v>
      </c>
      <c r="K14" s="33" t="s">
        <v>77</v>
      </c>
      <c r="L14" s="33" t="s">
        <v>77</v>
      </c>
      <c r="M14" s="33" t="s">
        <v>77</v>
      </c>
      <c r="N14" s="131">
        <v>1</v>
      </c>
      <c r="O14" s="149" t="s">
        <v>46</v>
      </c>
      <c r="P14" s="142" t="s">
        <v>46</v>
      </c>
    </row>
    <row r="15" spans="1:16" ht="18" customHeight="1">
      <c r="A15" s="13" t="s">
        <v>137</v>
      </c>
      <c r="B15" s="12"/>
      <c r="C15" s="32">
        <v>2</v>
      </c>
      <c r="D15" s="94" t="s">
        <v>77</v>
      </c>
      <c r="E15" s="32">
        <v>2</v>
      </c>
      <c r="F15" s="32" t="s">
        <v>22</v>
      </c>
      <c r="G15" s="32">
        <v>2</v>
      </c>
      <c r="H15" s="94" t="s">
        <v>85</v>
      </c>
      <c r="I15" s="27">
        <v>2</v>
      </c>
      <c r="J15" s="27">
        <v>1</v>
      </c>
      <c r="K15" s="27">
        <v>2</v>
      </c>
      <c r="L15" s="32" t="s">
        <v>77</v>
      </c>
      <c r="M15" s="27">
        <v>2</v>
      </c>
      <c r="N15" s="130" t="s">
        <v>144</v>
      </c>
      <c r="O15" s="148" t="s">
        <v>46</v>
      </c>
      <c r="P15" s="141" t="s">
        <v>46</v>
      </c>
    </row>
    <row r="16" spans="1:16" ht="18" customHeight="1">
      <c r="A16" s="113"/>
      <c r="B16" s="53" t="s">
        <v>1</v>
      </c>
      <c r="C16" s="35">
        <v>2</v>
      </c>
      <c r="D16" s="97" t="s">
        <v>77</v>
      </c>
      <c r="E16" s="35">
        <v>2</v>
      </c>
      <c r="F16" s="35" t="s">
        <v>22</v>
      </c>
      <c r="G16" s="35">
        <v>2</v>
      </c>
      <c r="H16" s="97" t="s">
        <v>131</v>
      </c>
      <c r="I16" s="49">
        <v>2</v>
      </c>
      <c r="J16" s="49">
        <v>1</v>
      </c>
      <c r="K16" s="49">
        <v>2</v>
      </c>
      <c r="L16" s="35" t="s">
        <v>77</v>
      </c>
      <c r="M16" s="49">
        <v>2</v>
      </c>
      <c r="N16" s="129" t="s">
        <v>144</v>
      </c>
      <c r="O16" s="147" t="s">
        <v>46</v>
      </c>
      <c r="P16" s="140" t="s">
        <v>46</v>
      </c>
    </row>
    <row r="17" spans="1:21" ht="18" customHeight="1">
      <c r="A17" s="13"/>
      <c r="B17" s="56" t="s">
        <v>2</v>
      </c>
      <c r="C17" s="33" t="s">
        <v>77</v>
      </c>
      <c r="D17" s="95" t="s">
        <v>77</v>
      </c>
      <c r="E17" s="33" t="s">
        <v>77</v>
      </c>
      <c r="F17" s="33" t="s">
        <v>22</v>
      </c>
      <c r="G17" s="33" t="s">
        <v>77</v>
      </c>
      <c r="H17" s="95" t="s">
        <v>131</v>
      </c>
      <c r="I17" s="33" t="s">
        <v>77</v>
      </c>
      <c r="J17" s="133" t="s">
        <v>46</v>
      </c>
      <c r="K17" s="33" t="s">
        <v>77</v>
      </c>
      <c r="L17" s="33" t="s">
        <v>77</v>
      </c>
      <c r="M17" s="33" t="s">
        <v>77</v>
      </c>
      <c r="N17" s="131" t="s">
        <v>144</v>
      </c>
      <c r="O17" s="149" t="s">
        <v>46</v>
      </c>
      <c r="P17" s="142" t="s">
        <v>46</v>
      </c>
    </row>
    <row r="18" spans="1:21" ht="18" customHeight="1">
      <c r="A18" s="11" t="s">
        <v>82</v>
      </c>
      <c r="B18" s="12"/>
      <c r="C18" s="25" t="s">
        <v>77</v>
      </c>
      <c r="D18" s="93">
        <v>1</v>
      </c>
      <c r="E18" s="25">
        <v>1</v>
      </c>
      <c r="F18" s="25">
        <v>2</v>
      </c>
      <c r="G18" s="25" t="s">
        <v>77</v>
      </c>
      <c r="H18" s="93">
        <v>1</v>
      </c>
      <c r="I18" s="24">
        <v>2</v>
      </c>
      <c r="J18" s="24">
        <v>3</v>
      </c>
      <c r="K18" s="24">
        <v>2</v>
      </c>
      <c r="L18" s="25" t="s">
        <v>77</v>
      </c>
      <c r="M18" s="24">
        <v>1</v>
      </c>
      <c r="N18" s="25" t="s">
        <v>144</v>
      </c>
      <c r="O18" s="25">
        <v>1</v>
      </c>
      <c r="P18" s="151" t="s">
        <v>46</v>
      </c>
    </row>
    <row r="19" spans="1:21" ht="18" customHeight="1">
      <c r="A19" s="13"/>
      <c r="B19" s="53" t="s">
        <v>1</v>
      </c>
      <c r="C19" s="35" t="s">
        <v>77</v>
      </c>
      <c r="D19" s="97">
        <v>1</v>
      </c>
      <c r="E19" s="35" t="s">
        <v>77</v>
      </c>
      <c r="F19" s="35">
        <v>2</v>
      </c>
      <c r="G19" s="35" t="s">
        <v>77</v>
      </c>
      <c r="H19" s="97" t="s">
        <v>147</v>
      </c>
      <c r="I19" s="49">
        <v>1</v>
      </c>
      <c r="J19" s="49">
        <v>3</v>
      </c>
      <c r="K19" s="49">
        <v>1</v>
      </c>
      <c r="L19" s="35" t="s">
        <v>77</v>
      </c>
      <c r="M19" s="49">
        <v>1</v>
      </c>
      <c r="N19" s="129" t="s">
        <v>144</v>
      </c>
      <c r="O19" s="147">
        <v>1</v>
      </c>
      <c r="P19" s="150" t="s">
        <v>46</v>
      </c>
    </row>
    <row r="20" spans="1:21" ht="18" customHeight="1">
      <c r="A20" s="14"/>
      <c r="B20" s="56" t="s">
        <v>2</v>
      </c>
      <c r="C20" s="33" t="s">
        <v>77</v>
      </c>
      <c r="D20" s="95" t="s">
        <v>77</v>
      </c>
      <c r="E20" s="33">
        <v>1</v>
      </c>
      <c r="F20" s="33" t="s">
        <v>22</v>
      </c>
      <c r="G20" s="33" t="s">
        <v>77</v>
      </c>
      <c r="H20" s="95" t="s">
        <v>147</v>
      </c>
      <c r="I20" s="29">
        <v>1</v>
      </c>
      <c r="J20" s="33" t="s">
        <v>77</v>
      </c>
      <c r="K20" s="29">
        <v>1</v>
      </c>
      <c r="L20" s="33" t="s">
        <v>77</v>
      </c>
      <c r="M20" s="33" t="s">
        <v>77</v>
      </c>
      <c r="N20" s="131" t="s">
        <v>144</v>
      </c>
      <c r="O20" s="149" t="s">
        <v>46</v>
      </c>
      <c r="P20" s="152" t="s">
        <v>46</v>
      </c>
    </row>
    <row r="21" spans="1:21" ht="18" customHeight="1">
      <c r="A21" s="13" t="s">
        <v>89</v>
      </c>
      <c r="B21" s="12"/>
      <c r="C21" s="32">
        <v>3</v>
      </c>
      <c r="D21" s="94">
        <v>4</v>
      </c>
      <c r="E21" s="32">
        <v>6</v>
      </c>
      <c r="F21" s="32">
        <v>5</v>
      </c>
      <c r="G21" s="32">
        <v>5</v>
      </c>
      <c r="H21" s="94">
        <v>1</v>
      </c>
      <c r="I21" s="27">
        <v>5</v>
      </c>
      <c r="J21" s="27">
        <v>4</v>
      </c>
      <c r="K21" s="27">
        <v>3</v>
      </c>
      <c r="L21" s="27">
        <v>2</v>
      </c>
      <c r="M21" s="27">
        <v>4</v>
      </c>
      <c r="N21" s="27">
        <v>2</v>
      </c>
      <c r="O21" s="27">
        <v>2</v>
      </c>
      <c r="P21" s="151">
        <f>SUM(P22:P23)</f>
        <v>6</v>
      </c>
    </row>
    <row r="22" spans="1:21" ht="18" customHeight="1">
      <c r="A22" s="13"/>
      <c r="B22" s="53" t="s">
        <v>1</v>
      </c>
      <c r="C22" s="35">
        <v>1</v>
      </c>
      <c r="D22" s="97">
        <v>4</v>
      </c>
      <c r="E22" s="35">
        <v>1</v>
      </c>
      <c r="F22" s="35">
        <v>4</v>
      </c>
      <c r="G22" s="35">
        <v>3</v>
      </c>
      <c r="H22" s="97" t="s">
        <v>147</v>
      </c>
      <c r="I22" s="49">
        <v>4</v>
      </c>
      <c r="J22" s="49">
        <v>2</v>
      </c>
      <c r="K22" s="49">
        <v>3</v>
      </c>
      <c r="L22" s="49">
        <v>2</v>
      </c>
      <c r="M22" s="49">
        <v>2</v>
      </c>
      <c r="N22" s="49">
        <v>1</v>
      </c>
      <c r="O22" s="147" t="s">
        <v>46</v>
      </c>
      <c r="P22" s="150">
        <v>3</v>
      </c>
    </row>
    <row r="23" spans="1:21" ht="18" customHeight="1">
      <c r="A23" s="13"/>
      <c r="B23" s="56"/>
      <c r="C23" s="33">
        <v>2</v>
      </c>
      <c r="D23" s="95" t="s">
        <v>77</v>
      </c>
      <c r="E23" s="33">
        <v>5</v>
      </c>
      <c r="F23" s="33">
        <v>1</v>
      </c>
      <c r="G23" s="33">
        <v>2</v>
      </c>
      <c r="H23" s="95" t="s">
        <v>147</v>
      </c>
      <c r="I23" s="29">
        <v>1</v>
      </c>
      <c r="J23" s="29">
        <v>2</v>
      </c>
      <c r="K23" s="33" t="s">
        <v>77</v>
      </c>
      <c r="L23" s="33" t="s">
        <v>77</v>
      </c>
      <c r="M23" s="29">
        <v>2</v>
      </c>
      <c r="N23" s="29">
        <v>1</v>
      </c>
      <c r="O23" s="29">
        <v>2</v>
      </c>
      <c r="P23" s="152">
        <v>3</v>
      </c>
    </row>
    <row r="24" spans="1:21" ht="18" customHeight="1">
      <c r="A24" s="11" t="s">
        <v>139</v>
      </c>
      <c r="B24" s="12"/>
      <c r="C24" s="25" t="s">
        <v>77</v>
      </c>
      <c r="D24" s="93" t="s">
        <v>77</v>
      </c>
      <c r="E24" s="25" t="s">
        <v>77</v>
      </c>
      <c r="F24" s="25" t="s">
        <v>22</v>
      </c>
      <c r="G24" s="25" t="s">
        <v>77</v>
      </c>
      <c r="H24" s="93" t="s">
        <v>85</v>
      </c>
      <c r="I24" s="25" t="s">
        <v>77</v>
      </c>
      <c r="J24" s="25" t="s">
        <v>77</v>
      </c>
      <c r="K24" s="25" t="s">
        <v>77</v>
      </c>
      <c r="L24" s="25" t="s">
        <v>77</v>
      </c>
      <c r="M24" s="25" t="s">
        <v>77</v>
      </c>
      <c r="N24" s="25" t="s">
        <v>144</v>
      </c>
      <c r="O24" s="25" t="s">
        <v>46</v>
      </c>
      <c r="P24" s="25" t="s">
        <v>46</v>
      </c>
    </row>
    <row r="25" spans="1:21" ht="18" customHeight="1">
      <c r="A25" s="13"/>
      <c r="B25" s="53" t="s">
        <v>1</v>
      </c>
      <c r="C25" s="35" t="s">
        <v>77</v>
      </c>
      <c r="D25" s="97" t="s">
        <v>77</v>
      </c>
      <c r="E25" s="35" t="s">
        <v>77</v>
      </c>
      <c r="F25" s="35" t="s">
        <v>22</v>
      </c>
      <c r="G25" s="35" t="s">
        <v>77</v>
      </c>
      <c r="H25" s="97" t="s">
        <v>131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129" t="s">
        <v>144</v>
      </c>
      <c r="O25" s="147" t="s">
        <v>46</v>
      </c>
      <c r="P25" s="140" t="s">
        <v>46</v>
      </c>
    </row>
    <row r="26" spans="1:21" ht="18" customHeight="1">
      <c r="A26" s="14"/>
      <c r="B26" s="56" t="s">
        <v>2</v>
      </c>
      <c r="C26" s="33" t="s">
        <v>77</v>
      </c>
      <c r="D26" s="95" t="s">
        <v>77</v>
      </c>
      <c r="E26" s="33" t="s">
        <v>77</v>
      </c>
      <c r="F26" s="33" t="s">
        <v>22</v>
      </c>
      <c r="G26" s="33" t="s">
        <v>77</v>
      </c>
      <c r="H26" s="95" t="s">
        <v>131</v>
      </c>
      <c r="I26" s="33" t="s">
        <v>77</v>
      </c>
      <c r="J26" s="33" t="s">
        <v>77</v>
      </c>
      <c r="K26" s="33" t="s">
        <v>77</v>
      </c>
      <c r="L26" s="33" t="s">
        <v>77</v>
      </c>
      <c r="M26" s="33" t="s">
        <v>77</v>
      </c>
      <c r="N26" s="131" t="s">
        <v>144</v>
      </c>
      <c r="O26" s="149" t="s">
        <v>46</v>
      </c>
      <c r="P26" s="142" t="s">
        <v>46</v>
      </c>
    </row>
    <row r="27" spans="1:21" ht="18" customHeight="1">
      <c r="A27" s="13" t="s">
        <v>114</v>
      </c>
      <c r="B27" s="12"/>
      <c r="C27" s="32" t="s">
        <v>77</v>
      </c>
      <c r="D27" s="94">
        <v>2</v>
      </c>
      <c r="E27" s="32">
        <v>1</v>
      </c>
      <c r="F27" s="32">
        <v>1</v>
      </c>
      <c r="G27" s="32">
        <v>2</v>
      </c>
      <c r="H27" s="94" t="s">
        <v>85</v>
      </c>
      <c r="I27" s="32" t="s">
        <v>77</v>
      </c>
      <c r="J27" s="32" t="s">
        <v>77</v>
      </c>
      <c r="K27" s="32" t="s">
        <v>77</v>
      </c>
      <c r="L27" s="27">
        <v>1</v>
      </c>
      <c r="M27" s="32" t="s">
        <v>77</v>
      </c>
      <c r="N27" s="130">
        <v>1</v>
      </c>
      <c r="O27" s="148" t="s">
        <v>46</v>
      </c>
      <c r="P27" s="141" t="s">
        <v>46</v>
      </c>
    </row>
    <row r="28" spans="1:21" ht="18" customHeight="1">
      <c r="A28" s="13" t="s">
        <v>115</v>
      </c>
      <c r="B28" s="53" t="s">
        <v>1</v>
      </c>
      <c r="C28" s="35" t="s">
        <v>77</v>
      </c>
      <c r="D28" s="97">
        <v>2</v>
      </c>
      <c r="E28" s="35">
        <v>1</v>
      </c>
      <c r="F28" s="35">
        <v>1</v>
      </c>
      <c r="G28" s="35">
        <v>2</v>
      </c>
      <c r="H28" s="97" t="s">
        <v>131</v>
      </c>
      <c r="I28" s="35" t="s">
        <v>77</v>
      </c>
      <c r="J28" s="35" t="s">
        <v>77</v>
      </c>
      <c r="K28" s="35" t="s">
        <v>77</v>
      </c>
      <c r="L28" s="35" t="s">
        <v>77</v>
      </c>
      <c r="M28" s="35" t="s">
        <v>77</v>
      </c>
      <c r="N28" s="129" t="s">
        <v>144</v>
      </c>
      <c r="O28" s="147" t="s">
        <v>46</v>
      </c>
      <c r="P28" s="140" t="s">
        <v>46</v>
      </c>
    </row>
    <row r="29" spans="1:21" ht="18" customHeight="1">
      <c r="A29" s="14"/>
      <c r="B29" s="56" t="s">
        <v>2</v>
      </c>
      <c r="C29" s="33" t="s">
        <v>77</v>
      </c>
      <c r="D29" s="95" t="s">
        <v>77</v>
      </c>
      <c r="E29" s="33" t="s">
        <v>77</v>
      </c>
      <c r="F29" s="33" t="s">
        <v>22</v>
      </c>
      <c r="G29" s="33" t="s">
        <v>77</v>
      </c>
      <c r="H29" s="95" t="s">
        <v>131</v>
      </c>
      <c r="I29" s="33" t="s">
        <v>77</v>
      </c>
      <c r="J29" s="33" t="s">
        <v>77</v>
      </c>
      <c r="K29" s="33" t="s">
        <v>77</v>
      </c>
      <c r="L29" s="29">
        <v>1</v>
      </c>
      <c r="M29" s="33" t="s">
        <v>77</v>
      </c>
      <c r="N29" s="131">
        <v>1</v>
      </c>
      <c r="O29" s="149" t="s">
        <v>46</v>
      </c>
      <c r="P29" s="142" t="s">
        <v>46</v>
      </c>
    </row>
    <row r="30" spans="1:21" ht="18" customHeight="1">
      <c r="A30" s="11" t="s">
        <v>83</v>
      </c>
      <c r="B30" s="12"/>
      <c r="C30" s="100">
        <v>99.1</v>
      </c>
      <c r="D30" s="100">
        <v>99.2</v>
      </c>
      <c r="E30" s="101">
        <v>98.5</v>
      </c>
      <c r="F30" s="101">
        <v>98.9</v>
      </c>
      <c r="G30" s="101">
        <v>98.9</v>
      </c>
      <c r="H30" s="100">
        <v>99.5</v>
      </c>
      <c r="I30" s="102">
        <v>98.708751793400296</v>
      </c>
      <c r="J30" s="102">
        <v>98.563218390804593</v>
      </c>
      <c r="K30" s="102">
        <v>98.973607038123106</v>
      </c>
      <c r="L30" s="102">
        <v>99.710564399421102</v>
      </c>
      <c r="M30" s="103">
        <v>98.976608187134502</v>
      </c>
      <c r="N30" s="103">
        <v>99.572649572649595</v>
      </c>
      <c r="O30" s="145">
        <v>99.551569506726494</v>
      </c>
      <c r="P30" s="145">
        <v>99.1</v>
      </c>
    </row>
    <row r="31" spans="1:21" ht="18" customHeight="1">
      <c r="A31" s="13"/>
      <c r="B31" s="53" t="s">
        <v>1</v>
      </c>
      <c r="C31" s="110">
        <v>90</v>
      </c>
      <c r="D31" s="110">
        <v>98.7</v>
      </c>
      <c r="E31" s="111">
        <v>99.2</v>
      </c>
      <c r="F31" s="111">
        <v>98.4</v>
      </c>
      <c r="G31" s="111">
        <v>98.7</v>
      </c>
      <c r="H31" s="110" t="s">
        <v>147</v>
      </c>
      <c r="I31" s="112">
        <v>98.138297872340402</v>
      </c>
      <c r="J31" s="112">
        <v>98.028169014084497</v>
      </c>
      <c r="K31" s="112">
        <v>98.265895953757195</v>
      </c>
      <c r="L31" s="112">
        <v>99.421965317919103</v>
      </c>
      <c r="M31" s="112">
        <v>98.484848484848499</v>
      </c>
      <c r="N31" s="112">
        <v>99.724517906336104</v>
      </c>
      <c r="O31" s="143">
        <v>99.6978851963746</v>
      </c>
      <c r="P31" s="143">
        <v>99</v>
      </c>
      <c r="Q31" s="15"/>
      <c r="R31" s="15"/>
      <c r="S31" s="15"/>
      <c r="T31" s="15"/>
      <c r="U31" s="15"/>
    </row>
    <row r="32" spans="1:21" ht="18" customHeight="1">
      <c r="A32" s="14"/>
      <c r="B32" s="56" t="s">
        <v>2</v>
      </c>
      <c r="C32" s="104">
        <v>99.2</v>
      </c>
      <c r="D32" s="104">
        <v>99.7</v>
      </c>
      <c r="E32" s="105">
        <v>97.9</v>
      </c>
      <c r="F32" s="105">
        <v>99.4</v>
      </c>
      <c r="G32" s="105">
        <v>99.2</v>
      </c>
      <c r="H32" s="104" t="s">
        <v>147</v>
      </c>
      <c r="I32" s="106">
        <v>99.376947040498393</v>
      </c>
      <c r="J32" s="106">
        <v>99.120234604105605</v>
      </c>
      <c r="K32" s="106">
        <v>99.702380952380906</v>
      </c>
      <c r="L32" s="106">
        <v>100</v>
      </c>
      <c r="M32" s="106">
        <v>99.435028248587599</v>
      </c>
      <c r="N32" s="106">
        <v>99.410029498525105</v>
      </c>
      <c r="O32" s="144">
        <v>99.4082840236686</v>
      </c>
      <c r="P32" s="144">
        <v>99.1</v>
      </c>
      <c r="Q32" s="15"/>
      <c r="R32" s="15"/>
      <c r="S32" s="15"/>
      <c r="T32" s="15"/>
      <c r="U32" s="15"/>
    </row>
    <row r="33" spans="1:29" ht="18" customHeight="1">
      <c r="A33" s="11" t="s">
        <v>84</v>
      </c>
      <c r="B33" s="12"/>
      <c r="C33" s="107" t="s">
        <v>131</v>
      </c>
      <c r="D33" s="108">
        <v>0.4</v>
      </c>
      <c r="E33" s="107">
        <v>0.3</v>
      </c>
      <c r="F33" s="107">
        <v>0.4</v>
      </c>
      <c r="G33" s="107">
        <v>0.3</v>
      </c>
      <c r="H33" s="108">
        <v>0.1</v>
      </c>
      <c r="I33" s="103">
        <v>0.28694404591104</v>
      </c>
      <c r="J33" s="103">
        <v>0.43103448275862</v>
      </c>
      <c r="K33" s="103">
        <v>0.29325513196480002</v>
      </c>
      <c r="L33" s="103">
        <v>0.14471780028942999</v>
      </c>
      <c r="M33" s="103">
        <v>0.14619883040935699</v>
      </c>
      <c r="N33" s="103">
        <v>0.14245014245014201</v>
      </c>
      <c r="O33" s="145">
        <v>0.14947683109118101</v>
      </c>
      <c r="P33" s="151" t="s">
        <v>46</v>
      </c>
      <c r="Q33" s="15"/>
      <c r="R33" s="15"/>
      <c r="S33" s="15"/>
      <c r="T33" s="15"/>
      <c r="U33" s="15"/>
    </row>
    <row r="34" spans="1:29" ht="18" customHeight="1">
      <c r="A34" s="13"/>
      <c r="B34" s="53" t="s">
        <v>1</v>
      </c>
      <c r="C34" s="111" t="s">
        <v>131</v>
      </c>
      <c r="D34" s="110">
        <v>0.8</v>
      </c>
      <c r="E34" s="111">
        <v>0.3</v>
      </c>
      <c r="F34" s="111">
        <v>0.8</v>
      </c>
      <c r="G34" s="111">
        <v>0.5</v>
      </c>
      <c r="H34" s="110" t="s">
        <v>147</v>
      </c>
      <c r="I34" s="112">
        <v>0.26595744680851002</v>
      </c>
      <c r="J34" s="112">
        <v>0.84507042253521003</v>
      </c>
      <c r="K34" s="112">
        <v>0.28901734104046001</v>
      </c>
      <c r="L34" s="111" t="s">
        <v>131</v>
      </c>
      <c r="M34" s="112">
        <v>0.30303030303030298</v>
      </c>
      <c r="N34" s="112">
        <v>0</v>
      </c>
      <c r="O34" s="143">
        <v>0.30211480362537801</v>
      </c>
      <c r="P34" s="150" t="s">
        <v>46</v>
      </c>
      <c r="Q34" s="15"/>
      <c r="R34" s="15"/>
      <c r="S34" s="15"/>
      <c r="T34" s="15"/>
      <c r="U34" s="15"/>
    </row>
    <row r="35" spans="1:29" ht="18" customHeight="1">
      <c r="A35" s="14"/>
      <c r="B35" s="56" t="s">
        <v>2</v>
      </c>
      <c r="C35" s="105" t="s">
        <v>131</v>
      </c>
      <c r="D35" s="104" t="s">
        <v>131</v>
      </c>
      <c r="E35" s="105">
        <v>0.3</v>
      </c>
      <c r="F35" s="105" t="s">
        <v>131</v>
      </c>
      <c r="G35" s="105" t="s">
        <v>131</v>
      </c>
      <c r="H35" s="104" t="s">
        <v>147</v>
      </c>
      <c r="I35" s="106">
        <v>0.31152647975077002</v>
      </c>
      <c r="J35" s="105" t="s">
        <v>131</v>
      </c>
      <c r="K35" s="106">
        <v>0.29761904761904001</v>
      </c>
      <c r="L35" s="106">
        <v>0.28985507246376002</v>
      </c>
      <c r="M35" s="116" t="s">
        <v>131</v>
      </c>
      <c r="N35" s="116">
        <v>0.29498525073746301</v>
      </c>
      <c r="O35" s="116" t="s">
        <v>46</v>
      </c>
      <c r="P35" s="152" t="s">
        <v>46</v>
      </c>
      <c r="Q35" s="15"/>
      <c r="R35" s="15"/>
      <c r="S35" s="15"/>
      <c r="T35" s="15"/>
      <c r="U35" s="15"/>
    </row>
    <row r="36" spans="1:29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9">
      <c r="H37"/>
    </row>
    <row r="38" spans="1:29">
      <c r="H38"/>
    </row>
    <row r="39" spans="1:29">
      <c r="H39"/>
    </row>
    <row r="40" spans="1:29">
      <c r="H40"/>
    </row>
    <row r="41" spans="1:29" s="16" customFormat="1" ht="11.25"/>
    <row r="42" spans="1:29" s="16" customFormat="1" ht="11.25" customHeight="1"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</sheetData>
  <mergeCells count="2">
    <mergeCell ref="A3:A5"/>
    <mergeCell ref="A2:B2"/>
  </mergeCells>
  <phoneticPr fontId="2"/>
  <pageMargins left="0.39370078740157483" right="0.39370078740157483" top="0.19685039370078741" bottom="0.19685039370078741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opLeftCell="A7" zoomScale="85" zoomScaleNormal="85" workbookViewId="0">
      <selection activeCell="S4" sqref="S4"/>
    </sheetView>
  </sheetViews>
  <sheetFormatPr defaultRowHeight="13.5"/>
  <cols>
    <col min="1" max="1" width="32.875" bestFit="1" customWidth="1"/>
    <col min="2" max="2" width="3.5" bestFit="1" customWidth="1"/>
    <col min="3" max="7" width="9.625" customWidth="1"/>
    <col min="8" max="8" width="9.625" style="4" customWidth="1"/>
    <col min="9" max="16" width="9.625" customWidth="1"/>
  </cols>
  <sheetData>
    <row r="1" spans="1:20" ht="18.75" customHeight="1">
      <c r="A1" t="s">
        <v>118</v>
      </c>
    </row>
    <row r="2" spans="1:20" ht="18" customHeight="1">
      <c r="A2" s="159"/>
      <c r="B2" s="161"/>
      <c r="C2" s="96" t="s">
        <v>23</v>
      </c>
      <c r="D2" s="96" t="s">
        <v>20</v>
      </c>
      <c r="E2" s="96" t="s">
        <v>19</v>
      </c>
      <c r="F2" s="96" t="s">
        <v>18</v>
      </c>
      <c r="G2" s="96" t="s">
        <v>17</v>
      </c>
      <c r="H2" s="77" t="s">
        <v>16</v>
      </c>
      <c r="I2" s="96" t="s">
        <v>14</v>
      </c>
      <c r="J2" s="96" t="s">
        <v>15</v>
      </c>
      <c r="K2" s="96" t="s">
        <v>13</v>
      </c>
      <c r="L2" s="96" t="s">
        <v>12</v>
      </c>
      <c r="M2" s="96" t="s">
        <v>6</v>
      </c>
      <c r="N2" s="128" t="s">
        <v>141</v>
      </c>
      <c r="O2" s="146" t="s">
        <v>148</v>
      </c>
      <c r="P2" s="139" t="s">
        <v>149</v>
      </c>
    </row>
    <row r="3" spans="1:20" ht="18" customHeight="1">
      <c r="A3" s="170" t="s">
        <v>78</v>
      </c>
      <c r="B3" s="12"/>
      <c r="C3" s="93">
        <v>1237</v>
      </c>
      <c r="D3" s="114">
        <v>1167</v>
      </c>
      <c r="E3" s="114">
        <v>1177</v>
      </c>
      <c r="F3" s="114">
        <v>1113</v>
      </c>
      <c r="G3" s="114">
        <v>1117</v>
      </c>
      <c r="H3" s="114">
        <v>1114</v>
      </c>
      <c r="I3" s="114">
        <v>1020</v>
      </c>
      <c r="J3" s="93">
        <v>1116</v>
      </c>
      <c r="K3" s="67">
        <v>1082</v>
      </c>
      <c r="L3" s="114">
        <v>1030</v>
      </c>
      <c r="M3" s="114">
        <v>1061</v>
      </c>
      <c r="N3" s="114">
        <v>998</v>
      </c>
      <c r="O3" s="114">
        <v>934</v>
      </c>
      <c r="P3" s="114">
        <f>SUM(P4:P5)</f>
        <v>910</v>
      </c>
      <c r="Q3" s="5"/>
    </row>
    <row r="4" spans="1:20" ht="18" customHeight="1">
      <c r="A4" s="189"/>
      <c r="B4" s="53" t="s">
        <v>1</v>
      </c>
      <c r="C4" s="97">
        <v>624</v>
      </c>
      <c r="D4" s="97">
        <v>569</v>
      </c>
      <c r="E4" s="97">
        <v>546</v>
      </c>
      <c r="F4" s="97">
        <v>574</v>
      </c>
      <c r="G4" s="97">
        <v>573</v>
      </c>
      <c r="H4" s="97">
        <v>549</v>
      </c>
      <c r="I4" s="115">
        <v>521</v>
      </c>
      <c r="J4" s="97">
        <v>561</v>
      </c>
      <c r="K4" s="76">
        <v>526</v>
      </c>
      <c r="L4" s="115">
        <v>527</v>
      </c>
      <c r="M4" s="115">
        <v>555</v>
      </c>
      <c r="N4" s="115">
        <v>513</v>
      </c>
      <c r="O4" s="115">
        <v>470</v>
      </c>
      <c r="P4" s="115">
        <f>SUM(P7,P10,P13,P16,P19,P22,P25)</f>
        <v>463</v>
      </c>
      <c r="Q4" s="5"/>
      <c r="R4" s="5"/>
      <c r="S4" s="5"/>
      <c r="T4" s="5"/>
    </row>
    <row r="5" spans="1:20" ht="18" customHeight="1">
      <c r="A5" s="190"/>
      <c r="B5" s="56" t="s">
        <v>2</v>
      </c>
      <c r="C5" s="95">
        <v>613</v>
      </c>
      <c r="D5" s="95">
        <v>598</v>
      </c>
      <c r="E5" s="95">
        <v>631</v>
      </c>
      <c r="F5" s="95">
        <v>539</v>
      </c>
      <c r="G5" s="95">
        <v>544</v>
      </c>
      <c r="H5" s="95">
        <v>565</v>
      </c>
      <c r="I5" s="64">
        <v>499</v>
      </c>
      <c r="J5" s="95">
        <v>555</v>
      </c>
      <c r="K5" s="66">
        <v>556</v>
      </c>
      <c r="L5" s="64">
        <v>503</v>
      </c>
      <c r="M5" s="64">
        <v>506</v>
      </c>
      <c r="N5" s="64">
        <v>485</v>
      </c>
      <c r="O5" s="64">
        <v>464</v>
      </c>
      <c r="P5" s="64">
        <f>SUM(P8,P11,P14,P17,P20,P23,P26)</f>
        <v>447</v>
      </c>
      <c r="Q5" s="5"/>
      <c r="R5" s="5"/>
      <c r="S5" s="5"/>
      <c r="T5" s="5"/>
    </row>
    <row r="6" spans="1:20" ht="18" customHeight="1">
      <c r="A6" s="123" t="s">
        <v>132</v>
      </c>
      <c r="B6" s="12"/>
      <c r="C6" s="93">
        <v>480</v>
      </c>
      <c r="D6" s="114">
        <v>485</v>
      </c>
      <c r="E6" s="114">
        <v>480</v>
      </c>
      <c r="F6" s="114">
        <v>443</v>
      </c>
      <c r="G6" s="114">
        <v>477</v>
      </c>
      <c r="H6" s="114">
        <v>469</v>
      </c>
      <c r="I6" s="114">
        <v>440</v>
      </c>
      <c r="J6" s="93">
        <v>451</v>
      </c>
      <c r="K6" s="67">
        <v>425</v>
      </c>
      <c r="L6" s="114">
        <v>432</v>
      </c>
      <c r="M6" s="114">
        <v>458</v>
      </c>
      <c r="N6" s="114">
        <v>441</v>
      </c>
      <c r="O6" s="114">
        <v>424</v>
      </c>
      <c r="P6" s="114">
        <f>SUM(P7:P8)</f>
        <v>401</v>
      </c>
      <c r="Q6" s="5"/>
      <c r="R6" s="5"/>
      <c r="S6" s="5"/>
      <c r="T6" s="5"/>
    </row>
    <row r="7" spans="1:20" ht="18" customHeight="1">
      <c r="A7" s="13"/>
      <c r="B7" s="53" t="s">
        <v>1</v>
      </c>
      <c r="C7" s="97">
        <v>220</v>
      </c>
      <c r="D7" s="97">
        <v>185</v>
      </c>
      <c r="E7" s="97">
        <v>184</v>
      </c>
      <c r="F7" s="97">
        <v>169</v>
      </c>
      <c r="G7" s="97">
        <v>188</v>
      </c>
      <c r="H7" s="97">
        <v>186</v>
      </c>
      <c r="I7" s="115">
        <v>184</v>
      </c>
      <c r="J7" s="97">
        <v>167</v>
      </c>
      <c r="K7" s="76">
        <v>156</v>
      </c>
      <c r="L7" s="115">
        <v>163</v>
      </c>
      <c r="M7" s="115">
        <v>173</v>
      </c>
      <c r="N7" s="115">
        <v>163</v>
      </c>
      <c r="O7" s="115">
        <v>166</v>
      </c>
      <c r="P7" s="115">
        <v>152</v>
      </c>
      <c r="Q7" s="5"/>
      <c r="R7" s="5"/>
      <c r="S7" s="5"/>
      <c r="T7" s="5"/>
    </row>
    <row r="8" spans="1:20" ht="18" customHeight="1">
      <c r="A8" s="14"/>
      <c r="B8" s="56" t="s">
        <v>2</v>
      </c>
      <c r="C8" s="95">
        <v>260</v>
      </c>
      <c r="D8" s="95">
        <v>300</v>
      </c>
      <c r="E8" s="95">
        <v>296</v>
      </c>
      <c r="F8" s="95">
        <v>274</v>
      </c>
      <c r="G8" s="95">
        <v>289</v>
      </c>
      <c r="H8" s="95">
        <v>283</v>
      </c>
      <c r="I8" s="64">
        <v>256</v>
      </c>
      <c r="J8" s="95">
        <v>284</v>
      </c>
      <c r="K8" s="66">
        <v>269</v>
      </c>
      <c r="L8" s="64">
        <v>269</v>
      </c>
      <c r="M8" s="64">
        <v>285</v>
      </c>
      <c r="N8" s="64">
        <v>278</v>
      </c>
      <c r="O8" s="64">
        <v>258</v>
      </c>
      <c r="P8" s="64">
        <v>249</v>
      </c>
      <c r="Q8" s="5"/>
      <c r="R8" s="5"/>
      <c r="S8" s="5"/>
      <c r="T8" s="5"/>
    </row>
    <row r="9" spans="1:20" ht="18" customHeight="1">
      <c r="A9" s="123" t="s">
        <v>135</v>
      </c>
      <c r="B9" s="12"/>
      <c r="C9" s="93">
        <v>216</v>
      </c>
      <c r="D9" s="114">
        <v>202</v>
      </c>
      <c r="E9" s="114">
        <v>206</v>
      </c>
      <c r="F9" s="114">
        <v>175</v>
      </c>
      <c r="G9" s="114">
        <v>147</v>
      </c>
      <c r="H9" s="114">
        <v>199</v>
      </c>
      <c r="I9" s="114">
        <v>181</v>
      </c>
      <c r="J9" s="93">
        <v>223</v>
      </c>
      <c r="K9" s="67">
        <v>202</v>
      </c>
      <c r="L9" s="114">
        <v>211</v>
      </c>
      <c r="M9" s="114">
        <v>141</v>
      </c>
      <c r="N9" s="114">
        <v>114</v>
      </c>
      <c r="O9" s="114">
        <v>88</v>
      </c>
      <c r="P9" s="114">
        <f>SUM(P10:P11)</f>
        <v>100</v>
      </c>
      <c r="Q9" s="5"/>
      <c r="R9" s="5"/>
      <c r="S9" s="5"/>
      <c r="T9" s="5"/>
    </row>
    <row r="10" spans="1:20" ht="18" customHeight="1">
      <c r="A10" s="13"/>
      <c r="B10" s="53" t="s">
        <v>73</v>
      </c>
      <c r="C10" s="97">
        <v>76</v>
      </c>
      <c r="D10" s="97">
        <v>67</v>
      </c>
      <c r="E10" s="97">
        <v>56</v>
      </c>
      <c r="F10" s="97">
        <v>64</v>
      </c>
      <c r="G10" s="97">
        <v>46</v>
      </c>
      <c r="H10" s="97">
        <v>65</v>
      </c>
      <c r="I10" s="115">
        <v>66</v>
      </c>
      <c r="J10" s="97">
        <v>86</v>
      </c>
      <c r="K10" s="76">
        <v>84</v>
      </c>
      <c r="L10" s="115">
        <v>91</v>
      </c>
      <c r="M10" s="115">
        <v>75</v>
      </c>
      <c r="N10" s="115">
        <v>45</v>
      </c>
      <c r="O10" s="115">
        <v>39</v>
      </c>
      <c r="P10" s="115">
        <v>53</v>
      </c>
      <c r="Q10" s="5"/>
      <c r="R10" s="5"/>
      <c r="S10" s="5"/>
      <c r="T10" s="5"/>
    </row>
    <row r="11" spans="1:20" ht="18" customHeight="1">
      <c r="A11" s="13"/>
      <c r="B11" s="56" t="s">
        <v>74</v>
      </c>
      <c r="C11" s="95">
        <v>140</v>
      </c>
      <c r="D11" s="95">
        <v>135</v>
      </c>
      <c r="E11" s="95">
        <v>150</v>
      </c>
      <c r="F11" s="95">
        <v>111</v>
      </c>
      <c r="G11" s="95">
        <v>101</v>
      </c>
      <c r="H11" s="95">
        <v>134</v>
      </c>
      <c r="I11" s="64">
        <v>115</v>
      </c>
      <c r="J11" s="95">
        <v>137</v>
      </c>
      <c r="K11" s="66">
        <v>118</v>
      </c>
      <c r="L11" s="64">
        <v>120</v>
      </c>
      <c r="M11" s="64">
        <v>66</v>
      </c>
      <c r="N11" s="64">
        <v>69</v>
      </c>
      <c r="O11" s="64">
        <v>49</v>
      </c>
      <c r="P11" s="64">
        <v>47</v>
      </c>
      <c r="Q11" s="5"/>
      <c r="R11" s="5"/>
      <c r="S11" s="5"/>
      <c r="T11" s="5"/>
    </row>
    <row r="12" spans="1:20" ht="18" customHeight="1">
      <c r="A12" s="11" t="s">
        <v>136</v>
      </c>
      <c r="B12" s="12"/>
      <c r="C12" s="93">
        <v>65</v>
      </c>
      <c r="D12" s="114">
        <v>54</v>
      </c>
      <c r="E12" s="114">
        <v>64</v>
      </c>
      <c r="F12" s="114">
        <v>75</v>
      </c>
      <c r="G12" s="114">
        <v>74</v>
      </c>
      <c r="H12" s="114">
        <v>75</v>
      </c>
      <c r="I12" s="114">
        <v>1</v>
      </c>
      <c r="J12" s="93">
        <v>54</v>
      </c>
      <c r="K12" s="67">
        <v>71</v>
      </c>
      <c r="L12" s="114">
        <v>1</v>
      </c>
      <c r="M12" s="114">
        <v>40</v>
      </c>
      <c r="N12" s="114">
        <v>53</v>
      </c>
      <c r="O12" s="114">
        <v>44</v>
      </c>
      <c r="P12" s="114">
        <f>SUM(P13:P14)</f>
        <v>51</v>
      </c>
      <c r="Q12" s="5"/>
      <c r="R12" s="5"/>
      <c r="S12" s="5"/>
      <c r="T12" s="5"/>
    </row>
    <row r="13" spans="1:20" ht="18" customHeight="1">
      <c r="A13" s="13"/>
      <c r="B13" s="53" t="s">
        <v>1</v>
      </c>
      <c r="C13" s="97">
        <v>44</v>
      </c>
      <c r="D13" s="97">
        <v>38</v>
      </c>
      <c r="E13" s="97">
        <v>41</v>
      </c>
      <c r="F13" s="97">
        <v>56</v>
      </c>
      <c r="G13" s="97">
        <v>49</v>
      </c>
      <c r="H13" s="97">
        <v>49</v>
      </c>
      <c r="I13" s="115" t="s">
        <v>46</v>
      </c>
      <c r="J13" s="97">
        <v>37</v>
      </c>
      <c r="K13" s="76">
        <v>39</v>
      </c>
      <c r="L13" s="115" t="s">
        <v>46</v>
      </c>
      <c r="M13" s="115">
        <v>12</v>
      </c>
      <c r="N13" s="115">
        <v>17</v>
      </c>
      <c r="O13" s="115">
        <v>14</v>
      </c>
      <c r="P13" s="115">
        <v>15</v>
      </c>
      <c r="Q13" s="5"/>
      <c r="R13" s="5"/>
      <c r="S13" s="5"/>
      <c r="T13" s="5"/>
    </row>
    <row r="14" spans="1:20" ht="18" customHeight="1">
      <c r="A14" s="14"/>
      <c r="B14" s="56" t="s">
        <v>2</v>
      </c>
      <c r="C14" s="95">
        <v>21</v>
      </c>
      <c r="D14" s="95">
        <v>16</v>
      </c>
      <c r="E14" s="95">
        <v>23</v>
      </c>
      <c r="F14" s="95">
        <v>19</v>
      </c>
      <c r="G14" s="95">
        <v>25</v>
      </c>
      <c r="H14" s="95">
        <v>26</v>
      </c>
      <c r="I14" s="64">
        <v>1</v>
      </c>
      <c r="J14" s="95">
        <v>17</v>
      </c>
      <c r="K14" s="66">
        <v>32</v>
      </c>
      <c r="L14" s="64">
        <v>1</v>
      </c>
      <c r="M14" s="64">
        <v>28</v>
      </c>
      <c r="N14" s="64">
        <v>36</v>
      </c>
      <c r="O14" s="64">
        <v>30</v>
      </c>
      <c r="P14" s="64">
        <v>36</v>
      </c>
      <c r="Q14" s="5"/>
      <c r="R14" s="5"/>
      <c r="S14" s="5"/>
      <c r="T14" s="5"/>
    </row>
    <row r="15" spans="1:20" ht="18" customHeight="1">
      <c r="A15" s="13" t="s">
        <v>137</v>
      </c>
      <c r="B15" s="12"/>
      <c r="C15" s="93">
        <v>9</v>
      </c>
      <c r="D15" s="114">
        <v>11</v>
      </c>
      <c r="E15" s="114">
        <v>9</v>
      </c>
      <c r="F15" s="114">
        <v>4</v>
      </c>
      <c r="G15" s="114">
        <v>10</v>
      </c>
      <c r="H15" s="114">
        <v>16</v>
      </c>
      <c r="I15" s="114">
        <v>19</v>
      </c>
      <c r="J15" s="93">
        <v>13</v>
      </c>
      <c r="K15" s="67">
        <v>13</v>
      </c>
      <c r="L15" s="114">
        <v>11</v>
      </c>
      <c r="M15" s="114">
        <v>7</v>
      </c>
      <c r="N15" s="114">
        <v>10</v>
      </c>
      <c r="O15" s="114">
        <v>10</v>
      </c>
      <c r="P15" s="114">
        <f>SUM(P16:P17)</f>
        <v>4</v>
      </c>
      <c r="Q15" s="5"/>
      <c r="R15" s="5"/>
      <c r="S15" s="5"/>
      <c r="T15" s="5"/>
    </row>
    <row r="16" spans="1:20" ht="18" customHeight="1">
      <c r="A16" s="113"/>
      <c r="B16" s="53" t="s">
        <v>1</v>
      </c>
      <c r="C16" s="97">
        <v>8</v>
      </c>
      <c r="D16" s="97">
        <v>11</v>
      </c>
      <c r="E16" s="97">
        <v>9</v>
      </c>
      <c r="F16" s="97">
        <v>4</v>
      </c>
      <c r="G16" s="97">
        <v>10</v>
      </c>
      <c r="H16" s="97">
        <v>15</v>
      </c>
      <c r="I16" s="115">
        <v>18</v>
      </c>
      <c r="J16" s="97">
        <v>11</v>
      </c>
      <c r="K16" s="76">
        <v>12</v>
      </c>
      <c r="L16" s="115">
        <v>8</v>
      </c>
      <c r="M16" s="115">
        <v>5</v>
      </c>
      <c r="N16" s="115">
        <v>8</v>
      </c>
      <c r="O16" s="115">
        <v>7</v>
      </c>
      <c r="P16" s="115">
        <v>4</v>
      </c>
      <c r="Q16" s="5"/>
      <c r="R16" s="5"/>
      <c r="S16" s="5"/>
      <c r="T16" s="5"/>
    </row>
    <row r="17" spans="1:21" ht="18" customHeight="1">
      <c r="A17" s="13"/>
      <c r="B17" s="56" t="s">
        <v>2</v>
      </c>
      <c r="C17" s="95">
        <v>1</v>
      </c>
      <c r="D17" s="95" t="s">
        <v>46</v>
      </c>
      <c r="E17" s="95" t="s">
        <v>46</v>
      </c>
      <c r="F17" s="95" t="s">
        <v>88</v>
      </c>
      <c r="G17" s="95" t="s">
        <v>46</v>
      </c>
      <c r="H17" s="95">
        <v>1</v>
      </c>
      <c r="I17" s="64">
        <v>1</v>
      </c>
      <c r="J17" s="95">
        <v>2</v>
      </c>
      <c r="K17" s="66">
        <v>1</v>
      </c>
      <c r="L17" s="64">
        <v>3</v>
      </c>
      <c r="M17" s="64">
        <v>2</v>
      </c>
      <c r="N17" s="64">
        <v>2</v>
      </c>
      <c r="O17" s="64">
        <v>3</v>
      </c>
      <c r="P17" s="64" t="s">
        <v>46</v>
      </c>
      <c r="Q17" s="5"/>
      <c r="R17" s="5"/>
      <c r="S17" s="5"/>
      <c r="T17" s="5"/>
    </row>
    <row r="18" spans="1:21" ht="18" customHeight="1">
      <c r="A18" s="11" t="s">
        <v>82</v>
      </c>
      <c r="B18" s="12"/>
      <c r="C18" s="93">
        <v>411</v>
      </c>
      <c r="D18" s="114">
        <v>401</v>
      </c>
      <c r="E18" s="114">
        <v>387</v>
      </c>
      <c r="F18" s="114">
        <v>409</v>
      </c>
      <c r="G18" s="114">
        <v>406</v>
      </c>
      <c r="H18" s="114">
        <v>340</v>
      </c>
      <c r="I18" s="114">
        <v>338</v>
      </c>
      <c r="J18" s="93">
        <v>357</v>
      </c>
      <c r="K18" s="67">
        <v>356</v>
      </c>
      <c r="L18" s="114">
        <v>328</v>
      </c>
      <c r="M18" s="114">
        <v>346</v>
      </c>
      <c r="N18" s="114">
        <v>345</v>
      </c>
      <c r="O18" s="114">
        <v>328</v>
      </c>
      <c r="P18" s="114">
        <f>SUM(P19:P20)</f>
        <v>318</v>
      </c>
      <c r="Q18" s="5"/>
      <c r="R18" s="5"/>
      <c r="S18" s="5"/>
      <c r="T18" s="5"/>
    </row>
    <row r="19" spans="1:21" ht="18" customHeight="1">
      <c r="A19" s="13"/>
      <c r="B19" s="53" t="s">
        <v>1</v>
      </c>
      <c r="C19" s="97">
        <v>260</v>
      </c>
      <c r="D19" s="97">
        <v>266</v>
      </c>
      <c r="E19" s="97">
        <v>247</v>
      </c>
      <c r="F19" s="97">
        <v>280</v>
      </c>
      <c r="G19" s="97">
        <v>279</v>
      </c>
      <c r="H19" s="97">
        <v>222</v>
      </c>
      <c r="I19" s="115">
        <v>230</v>
      </c>
      <c r="J19" s="97">
        <v>250</v>
      </c>
      <c r="K19" s="76">
        <v>230</v>
      </c>
      <c r="L19" s="115">
        <v>237</v>
      </c>
      <c r="M19" s="115">
        <v>244</v>
      </c>
      <c r="N19" s="115">
        <v>256</v>
      </c>
      <c r="O19" s="115">
        <v>219</v>
      </c>
      <c r="P19" s="115">
        <v>217</v>
      </c>
      <c r="Q19" s="5"/>
      <c r="R19" s="5"/>
      <c r="S19" s="5"/>
      <c r="T19" s="5"/>
    </row>
    <row r="20" spans="1:21" ht="18" customHeight="1">
      <c r="A20" s="14"/>
      <c r="B20" s="56" t="s">
        <v>2</v>
      </c>
      <c r="C20" s="95">
        <v>151</v>
      </c>
      <c r="D20" s="95">
        <v>135</v>
      </c>
      <c r="E20" s="95">
        <v>140</v>
      </c>
      <c r="F20" s="95">
        <v>129</v>
      </c>
      <c r="G20" s="95">
        <v>127</v>
      </c>
      <c r="H20" s="95">
        <v>118</v>
      </c>
      <c r="I20" s="64">
        <v>108</v>
      </c>
      <c r="J20" s="95">
        <v>107</v>
      </c>
      <c r="K20" s="66">
        <v>126</v>
      </c>
      <c r="L20" s="64">
        <v>91</v>
      </c>
      <c r="M20" s="64">
        <v>102</v>
      </c>
      <c r="N20" s="64">
        <v>89</v>
      </c>
      <c r="O20" s="64">
        <v>109</v>
      </c>
      <c r="P20" s="64">
        <v>101</v>
      </c>
      <c r="Q20" s="5"/>
      <c r="R20" s="5"/>
      <c r="S20" s="5"/>
      <c r="T20" s="5"/>
    </row>
    <row r="21" spans="1:21" ht="18" customHeight="1">
      <c r="A21" s="113" t="s">
        <v>133</v>
      </c>
      <c r="B21" s="12"/>
      <c r="C21" s="93">
        <v>1</v>
      </c>
      <c r="D21" s="114">
        <v>1</v>
      </c>
      <c r="E21" s="114">
        <v>5</v>
      </c>
      <c r="F21" s="114">
        <v>2</v>
      </c>
      <c r="G21" s="114" t="s">
        <v>88</v>
      </c>
      <c r="H21" s="114" t="s">
        <v>22</v>
      </c>
      <c r="I21" s="114">
        <v>1</v>
      </c>
      <c r="J21" s="93" t="s">
        <v>140</v>
      </c>
      <c r="K21" s="114" t="s">
        <v>87</v>
      </c>
      <c r="L21" s="114" t="s">
        <v>46</v>
      </c>
      <c r="M21" s="114">
        <v>2</v>
      </c>
      <c r="N21" s="114" t="s">
        <v>46</v>
      </c>
      <c r="O21" s="114" t="s">
        <v>46</v>
      </c>
      <c r="P21" s="114" t="s">
        <v>46</v>
      </c>
      <c r="Q21" s="5"/>
      <c r="R21" s="5"/>
      <c r="S21" s="5"/>
      <c r="T21" s="5"/>
    </row>
    <row r="22" spans="1:21" ht="18" customHeight="1">
      <c r="A22" s="13"/>
      <c r="B22" s="53" t="s">
        <v>1</v>
      </c>
      <c r="C22" s="97">
        <v>1</v>
      </c>
      <c r="D22" s="97" t="s">
        <v>88</v>
      </c>
      <c r="E22" s="97">
        <v>2</v>
      </c>
      <c r="F22" s="97" t="s">
        <v>88</v>
      </c>
      <c r="G22" s="97" t="s">
        <v>88</v>
      </c>
      <c r="H22" s="97" t="s">
        <v>22</v>
      </c>
      <c r="I22" s="115" t="s">
        <v>88</v>
      </c>
      <c r="J22" s="97" t="s">
        <v>22</v>
      </c>
      <c r="K22" s="115" t="s">
        <v>87</v>
      </c>
      <c r="L22" s="115" t="s">
        <v>46</v>
      </c>
      <c r="M22" s="115">
        <v>2</v>
      </c>
      <c r="N22" s="115" t="s">
        <v>46</v>
      </c>
      <c r="O22" s="115" t="s">
        <v>46</v>
      </c>
      <c r="P22" s="115" t="s">
        <v>46</v>
      </c>
      <c r="Q22" s="5"/>
      <c r="R22" s="5"/>
      <c r="S22" s="5"/>
      <c r="T22" s="5"/>
    </row>
    <row r="23" spans="1:21" ht="18" customHeight="1">
      <c r="A23" s="13"/>
      <c r="B23" s="56" t="s">
        <v>2</v>
      </c>
      <c r="C23" s="95" t="s">
        <v>88</v>
      </c>
      <c r="D23" s="95">
        <v>1</v>
      </c>
      <c r="E23" s="95">
        <v>3</v>
      </c>
      <c r="F23" s="95">
        <v>2</v>
      </c>
      <c r="G23" s="95" t="s">
        <v>88</v>
      </c>
      <c r="H23" s="95" t="s">
        <v>22</v>
      </c>
      <c r="I23" s="64">
        <v>1</v>
      </c>
      <c r="J23" s="95" t="s">
        <v>22</v>
      </c>
      <c r="K23" s="64" t="s">
        <v>46</v>
      </c>
      <c r="L23" s="64" t="s">
        <v>46</v>
      </c>
      <c r="M23" s="64" t="s">
        <v>46</v>
      </c>
      <c r="N23" s="64" t="s">
        <v>46</v>
      </c>
      <c r="O23" s="64" t="s">
        <v>46</v>
      </c>
      <c r="P23" s="64" t="s">
        <v>46</v>
      </c>
      <c r="Q23" s="5"/>
      <c r="R23" s="5"/>
      <c r="S23" s="5"/>
      <c r="T23" s="5"/>
    </row>
    <row r="24" spans="1:21" ht="18" customHeight="1">
      <c r="A24" s="11" t="s">
        <v>134</v>
      </c>
      <c r="B24" s="12"/>
      <c r="C24" s="93">
        <v>55</v>
      </c>
      <c r="D24" s="114">
        <v>13</v>
      </c>
      <c r="E24" s="114">
        <v>26</v>
      </c>
      <c r="F24" s="114">
        <v>5</v>
      </c>
      <c r="G24" s="114">
        <v>3</v>
      </c>
      <c r="H24" s="114">
        <v>15</v>
      </c>
      <c r="I24" s="114">
        <v>40</v>
      </c>
      <c r="J24" s="93">
        <v>18</v>
      </c>
      <c r="K24" s="67">
        <v>15</v>
      </c>
      <c r="L24" s="114">
        <v>47</v>
      </c>
      <c r="M24" s="114">
        <v>67</v>
      </c>
      <c r="N24" s="114">
        <v>35</v>
      </c>
      <c r="O24" s="114">
        <v>40</v>
      </c>
      <c r="P24" s="114">
        <f>SUM(P25:P26)</f>
        <v>36</v>
      </c>
      <c r="Q24" s="5"/>
    </row>
    <row r="25" spans="1:21" ht="18" customHeight="1">
      <c r="A25" s="13"/>
      <c r="B25" s="53" t="s">
        <v>1</v>
      </c>
      <c r="C25" s="97">
        <v>15</v>
      </c>
      <c r="D25" s="97">
        <v>2</v>
      </c>
      <c r="E25" s="97">
        <v>7</v>
      </c>
      <c r="F25" s="97">
        <v>1</v>
      </c>
      <c r="G25" s="97">
        <v>1</v>
      </c>
      <c r="H25" s="97">
        <v>12</v>
      </c>
      <c r="I25" s="115">
        <v>23</v>
      </c>
      <c r="J25" s="97">
        <v>10</v>
      </c>
      <c r="K25" s="76">
        <v>5</v>
      </c>
      <c r="L25" s="115">
        <v>28</v>
      </c>
      <c r="M25" s="115">
        <v>44</v>
      </c>
      <c r="N25" s="115">
        <v>24</v>
      </c>
      <c r="O25" s="115">
        <v>25</v>
      </c>
      <c r="P25" s="115">
        <v>22</v>
      </c>
      <c r="Q25" s="5"/>
      <c r="R25" s="5"/>
      <c r="S25" s="5"/>
      <c r="T25" s="5"/>
    </row>
    <row r="26" spans="1:21" ht="18" customHeight="1">
      <c r="A26" s="14"/>
      <c r="B26" s="56" t="s">
        <v>2</v>
      </c>
      <c r="C26" s="95">
        <v>40</v>
      </c>
      <c r="D26" s="95">
        <v>11</v>
      </c>
      <c r="E26" s="95">
        <v>19</v>
      </c>
      <c r="F26" s="95">
        <v>4</v>
      </c>
      <c r="G26" s="95">
        <v>2</v>
      </c>
      <c r="H26" s="95">
        <v>3</v>
      </c>
      <c r="I26" s="64">
        <v>17</v>
      </c>
      <c r="J26" s="95">
        <v>8</v>
      </c>
      <c r="K26" s="66">
        <v>10</v>
      </c>
      <c r="L26" s="64">
        <v>19</v>
      </c>
      <c r="M26" s="64">
        <v>23</v>
      </c>
      <c r="N26" s="64">
        <v>11</v>
      </c>
      <c r="O26" s="64">
        <v>15</v>
      </c>
      <c r="P26" s="64">
        <v>14</v>
      </c>
      <c r="Q26" s="5"/>
      <c r="R26" s="5"/>
      <c r="S26" s="5"/>
      <c r="T26" s="5"/>
    </row>
    <row r="27" spans="1:21" ht="18" customHeight="1">
      <c r="A27" s="11" t="s">
        <v>138</v>
      </c>
      <c r="B27" s="12" t="s">
        <v>49</v>
      </c>
      <c r="C27" s="93" t="s">
        <v>88</v>
      </c>
      <c r="D27" s="114" t="s">
        <v>88</v>
      </c>
      <c r="E27" s="114" t="s">
        <v>88</v>
      </c>
      <c r="F27" s="114" t="s">
        <v>88</v>
      </c>
      <c r="G27" s="114" t="s">
        <v>88</v>
      </c>
      <c r="H27" s="114" t="s">
        <v>22</v>
      </c>
      <c r="I27" s="114" t="s">
        <v>88</v>
      </c>
      <c r="J27" s="93" t="s">
        <v>140</v>
      </c>
      <c r="K27" s="114" t="s">
        <v>87</v>
      </c>
      <c r="L27" s="114" t="s">
        <v>46</v>
      </c>
      <c r="M27" s="114" t="s">
        <v>46</v>
      </c>
      <c r="N27" s="114" t="s">
        <v>46</v>
      </c>
      <c r="O27" s="114" t="s">
        <v>46</v>
      </c>
      <c r="P27" s="114" t="s">
        <v>46</v>
      </c>
      <c r="Q27" s="5"/>
      <c r="R27" s="5"/>
      <c r="S27" s="5"/>
      <c r="T27" s="5"/>
    </row>
    <row r="28" spans="1:21" ht="18" customHeight="1">
      <c r="A28" s="13"/>
      <c r="B28" s="53" t="s">
        <v>116</v>
      </c>
      <c r="C28" s="97" t="s">
        <v>88</v>
      </c>
      <c r="D28" s="97" t="s">
        <v>88</v>
      </c>
      <c r="E28" s="97" t="s">
        <v>88</v>
      </c>
      <c r="F28" s="97" t="s">
        <v>88</v>
      </c>
      <c r="G28" s="97" t="s">
        <v>88</v>
      </c>
      <c r="H28" s="97" t="s">
        <v>22</v>
      </c>
      <c r="I28" s="115" t="s">
        <v>88</v>
      </c>
      <c r="J28" s="97" t="s">
        <v>46</v>
      </c>
      <c r="K28" s="115" t="s">
        <v>87</v>
      </c>
      <c r="L28" s="115" t="s">
        <v>46</v>
      </c>
      <c r="M28" s="115" t="s">
        <v>46</v>
      </c>
      <c r="N28" s="115" t="s">
        <v>46</v>
      </c>
      <c r="O28" s="115" t="s">
        <v>46</v>
      </c>
      <c r="P28" s="115" t="s">
        <v>46</v>
      </c>
      <c r="Q28" s="5"/>
      <c r="R28" s="5"/>
      <c r="S28" s="5"/>
      <c r="T28" s="5"/>
    </row>
    <row r="29" spans="1:21" ht="18" customHeight="1">
      <c r="A29" s="14"/>
      <c r="B29" s="56" t="s">
        <v>117</v>
      </c>
      <c r="C29" s="95" t="s">
        <v>88</v>
      </c>
      <c r="D29" s="95" t="s">
        <v>88</v>
      </c>
      <c r="E29" s="95" t="s">
        <v>88</v>
      </c>
      <c r="F29" s="95" t="s">
        <v>88</v>
      </c>
      <c r="G29" s="95" t="s">
        <v>88</v>
      </c>
      <c r="H29" s="95" t="s">
        <v>22</v>
      </c>
      <c r="I29" s="64" t="s">
        <v>88</v>
      </c>
      <c r="J29" s="95" t="s">
        <v>46</v>
      </c>
      <c r="K29" s="64" t="s">
        <v>87</v>
      </c>
      <c r="L29" s="64" t="s">
        <v>46</v>
      </c>
      <c r="M29" s="64" t="s">
        <v>46</v>
      </c>
      <c r="N29" s="64" t="s">
        <v>46</v>
      </c>
      <c r="O29" s="64" t="s">
        <v>46</v>
      </c>
      <c r="P29" s="64" t="s">
        <v>46</v>
      </c>
      <c r="Q29" s="5"/>
      <c r="R29" s="5"/>
      <c r="S29" s="5"/>
      <c r="T29" s="5"/>
    </row>
    <row r="30" spans="1:21" ht="18" customHeight="1">
      <c r="A30" s="11" t="s">
        <v>90</v>
      </c>
      <c r="B30" s="12"/>
      <c r="C30" s="93" t="s">
        <v>88</v>
      </c>
      <c r="D30" s="114">
        <v>1</v>
      </c>
      <c r="E30" s="114" t="s">
        <v>88</v>
      </c>
      <c r="F30" s="114">
        <v>1</v>
      </c>
      <c r="G30" s="114">
        <v>2</v>
      </c>
      <c r="H30" s="114" t="s">
        <v>22</v>
      </c>
      <c r="I30" s="114" t="s">
        <v>88</v>
      </c>
      <c r="J30" s="93" t="s">
        <v>22</v>
      </c>
      <c r="K30" s="114" t="s">
        <v>87</v>
      </c>
      <c r="L30" s="114">
        <v>1</v>
      </c>
      <c r="M30" s="114" t="s">
        <v>46</v>
      </c>
      <c r="N30" s="114" t="s">
        <v>46</v>
      </c>
      <c r="O30" s="114" t="s">
        <v>46</v>
      </c>
      <c r="P30" s="114" t="s">
        <v>46</v>
      </c>
      <c r="Q30" s="5"/>
      <c r="R30" s="5"/>
      <c r="S30" s="5"/>
      <c r="T30" s="5"/>
    </row>
    <row r="31" spans="1:21" ht="18" customHeight="1">
      <c r="A31" s="13"/>
      <c r="B31" s="53" t="s">
        <v>1</v>
      </c>
      <c r="C31" s="97" t="s">
        <v>88</v>
      </c>
      <c r="D31" s="97" t="s">
        <v>88</v>
      </c>
      <c r="E31" s="97" t="s">
        <v>88</v>
      </c>
      <c r="F31" s="97" t="s">
        <v>88</v>
      </c>
      <c r="G31" s="97">
        <v>1</v>
      </c>
      <c r="H31" s="97" t="s">
        <v>22</v>
      </c>
      <c r="I31" s="115" t="s">
        <v>88</v>
      </c>
      <c r="J31" s="97" t="s">
        <v>46</v>
      </c>
      <c r="K31" s="115" t="s">
        <v>87</v>
      </c>
      <c r="L31" s="115" t="s">
        <v>46</v>
      </c>
      <c r="M31" s="115" t="s">
        <v>46</v>
      </c>
      <c r="N31" s="115" t="s">
        <v>46</v>
      </c>
      <c r="O31" s="115" t="s">
        <v>46</v>
      </c>
      <c r="P31" s="115" t="s">
        <v>46</v>
      </c>
      <c r="Q31" s="18"/>
      <c r="R31" s="18"/>
      <c r="S31" s="18"/>
      <c r="T31" s="18"/>
      <c r="U31" s="15"/>
    </row>
    <row r="32" spans="1:21" ht="18" customHeight="1">
      <c r="A32" s="14"/>
      <c r="B32" s="56" t="s">
        <v>2</v>
      </c>
      <c r="C32" s="95" t="s">
        <v>88</v>
      </c>
      <c r="D32" s="95">
        <v>1</v>
      </c>
      <c r="E32" s="95" t="s">
        <v>88</v>
      </c>
      <c r="F32" s="95">
        <v>1</v>
      </c>
      <c r="G32" s="95">
        <v>1</v>
      </c>
      <c r="H32" s="95" t="s">
        <v>22</v>
      </c>
      <c r="I32" s="64" t="s">
        <v>88</v>
      </c>
      <c r="J32" s="95" t="s">
        <v>46</v>
      </c>
      <c r="K32" s="64" t="s">
        <v>87</v>
      </c>
      <c r="L32" s="64">
        <v>1</v>
      </c>
      <c r="M32" s="64" t="s">
        <v>46</v>
      </c>
      <c r="N32" s="64" t="s">
        <v>46</v>
      </c>
      <c r="O32" s="64" t="s">
        <v>46</v>
      </c>
      <c r="P32" s="64" t="s">
        <v>46</v>
      </c>
      <c r="Q32" s="18"/>
      <c r="R32" s="18"/>
      <c r="S32" s="18"/>
      <c r="T32" s="18"/>
      <c r="U32" s="15"/>
    </row>
    <row r="33" spans="1:21" ht="18" customHeight="1">
      <c r="A33" s="11" t="s">
        <v>86</v>
      </c>
      <c r="B33" s="12"/>
      <c r="C33" s="108">
        <v>38.803556992724332</v>
      </c>
      <c r="D33" s="108">
        <v>41.6</v>
      </c>
      <c r="E33" s="108">
        <v>40.799999999999997</v>
      </c>
      <c r="F33" s="108">
        <v>39.799999999999997</v>
      </c>
      <c r="G33" s="108">
        <v>42.7</v>
      </c>
      <c r="H33" s="108">
        <v>42.100538599640899</v>
      </c>
      <c r="I33" s="108">
        <v>43.137254901960702</v>
      </c>
      <c r="J33" s="125">
        <v>0.40412186379928317</v>
      </c>
      <c r="K33" s="108">
        <v>39.279112754158902</v>
      </c>
      <c r="L33" s="108">
        <v>41.941747572815501</v>
      </c>
      <c r="M33" s="108">
        <v>43.1668237511781</v>
      </c>
      <c r="N33" s="108">
        <v>44.188376753507001</v>
      </c>
      <c r="O33" s="145">
        <v>45.396145610278403</v>
      </c>
      <c r="P33" s="145">
        <v>44.1</v>
      </c>
      <c r="Q33" s="18"/>
    </row>
    <row r="34" spans="1:21" ht="18" customHeight="1">
      <c r="A34" s="13"/>
      <c r="B34" s="53" t="s">
        <v>1</v>
      </c>
      <c r="C34" s="110">
        <v>35.256410256410255</v>
      </c>
      <c r="D34" s="110">
        <v>32.5</v>
      </c>
      <c r="E34" s="110">
        <v>33.700000000000003</v>
      </c>
      <c r="F34" s="110">
        <v>29.4</v>
      </c>
      <c r="G34" s="110">
        <v>32.799999999999997</v>
      </c>
      <c r="H34" s="110">
        <v>33.879781420765028</v>
      </c>
      <c r="I34" s="110">
        <v>35.316698656429899</v>
      </c>
      <c r="J34" s="126">
        <v>0.29768270944741532</v>
      </c>
      <c r="K34" s="110">
        <v>29.657794676805999</v>
      </c>
      <c r="L34" s="110">
        <v>30.929791271347199</v>
      </c>
      <c r="M34" s="110">
        <v>31.171171171171199</v>
      </c>
      <c r="N34" s="110">
        <v>31.773879142300199</v>
      </c>
      <c r="O34" s="143">
        <v>35.319148936170201</v>
      </c>
      <c r="P34" s="143">
        <v>32.799999999999997</v>
      </c>
      <c r="Q34" s="18"/>
      <c r="R34" s="18"/>
      <c r="S34" s="18"/>
      <c r="T34" s="18"/>
      <c r="U34" s="15"/>
    </row>
    <row r="35" spans="1:21" ht="18" customHeight="1">
      <c r="A35" s="14"/>
      <c r="B35" s="56" t="s">
        <v>2</v>
      </c>
      <c r="C35" s="104">
        <v>42.414355628058722</v>
      </c>
      <c r="D35" s="104">
        <v>50.2</v>
      </c>
      <c r="E35" s="104">
        <v>46.9</v>
      </c>
      <c r="F35" s="104">
        <v>50.8</v>
      </c>
      <c r="G35" s="104">
        <v>53.1</v>
      </c>
      <c r="H35" s="104">
        <v>50.088495575221238</v>
      </c>
      <c r="I35" s="104">
        <v>51.302605210420801</v>
      </c>
      <c r="J35" s="127">
        <v>0.5117117117117117</v>
      </c>
      <c r="K35" s="104">
        <v>48.381294964028697</v>
      </c>
      <c r="L35" s="104">
        <v>53.4791252485089</v>
      </c>
      <c r="M35" s="104">
        <v>56.324110671936801</v>
      </c>
      <c r="N35" s="104">
        <v>57.319587628866003</v>
      </c>
      <c r="O35" s="144">
        <v>55.6034482758621</v>
      </c>
      <c r="P35" s="144">
        <v>55.7</v>
      </c>
      <c r="Q35" s="18"/>
      <c r="R35" s="18"/>
      <c r="S35" s="18"/>
      <c r="T35" s="18"/>
      <c r="U35" s="15"/>
    </row>
    <row r="36" spans="1:21" ht="18" customHeight="1">
      <c r="A36" s="11" t="s">
        <v>84</v>
      </c>
      <c r="B36" s="12"/>
      <c r="C36" s="101">
        <v>33.225545675020214</v>
      </c>
      <c r="D36" s="101">
        <v>34.4</v>
      </c>
      <c r="E36" s="101">
        <v>32.9</v>
      </c>
      <c r="F36" s="101">
        <v>36.799999999999997</v>
      </c>
      <c r="G36" s="101">
        <v>36.5</v>
      </c>
      <c r="H36" s="101">
        <v>30.520646319569099</v>
      </c>
      <c r="I36" s="101">
        <v>33.137254901960702</v>
      </c>
      <c r="J36" s="125">
        <v>0.31989247311827956</v>
      </c>
      <c r="K36" s="102">
        <v>32.902033271718999</v>
      </c>
      <c r="L36" s="102">
        <v>31.941747572815501</v>
      </c>
      <c r="M36" s="102">
        <v>32.610744580584402</v>
      </c>
      <c r="N36" s="102">
        <v>34.569138276553097</v>
      </c>
      <c r="O36" s="145">
        <v>35.117773019272001</v>
      </c>
      <c r="P36" s="145">
        <v>34.9</v>
      </c>
      <c r="Q36" s="18"/>
      <c r="R36" s="18"/>
      <c r="S36" s="18"/>
      <c r="T36" s="18"/>
      <c r="U36" s="15"/>
    </row>
    <row r="37" spans="1:21" ht="18" customHeight="1">
      <c r="A37" s="13"/>
      <c r="B37" s="53" t="s">
        <v>1</v>
      </c>
      <c r="C37" s="117">
        <v>41.666666666666671</v>
      </c>
      <c r="D37" s="117">
        <v>46.7</v>
      </c>
      <c r="E37" s="117">
        <v>45.2</v>
      </c>
      <c r="F37" s="117">
        <v>48.8</v>
      </c>
      <c r="G37" s="117">
        <v>48.9</v>
      </c>
      <c r="H37" s="117">
        <v>40.437158469945359</v>
      </c>
      <c r="I37" s="117">
        <v>44.145873320537397</v>
      </c>
      <c r="J37" s="126">
        <v>0.44563279857397503</v>
      </c>
      <c r="K37" s="118">
        <v>43.726235741444803</v>
      </c>
      <c r="L37" s="118">
        <v>44.971537001897502</v>
      </c>
      <c r="M37" s="118">
        <v>43.963963963963998</v>
      </c>
      <c r="N37" s="118">
        <v>49.902534113060398</v>
      </c>
      <c r="O37" s="143">
        <v>46.595744680851098</v>
      </c>
      <c r="P37" s="143">
        <v>46.9</v>
      </c>
      <c r="Q37" s="5"/>
      <c r="R37" s="5"/>
      <c r="S37" s="5"/>
      <c r="T37" s="5"/>
    </row>
    <row r="38" spans="1:21" ht="18" customHeight="1">
      <c r="A38" s="14"/>
      <c r="B38" s="56" t="s">
        <v>2</v>
      </c>
      <c r="C38" s="116">
        <v>24.632952691680259</v>
      </c>
      <c r="D38" s="116">
        <v>22.7</v>
      </c>
      <c r="E38" s="116">
        <v>22.2</v>
      </c>
      <c r="F38" s="116">
        <v>24.1</v>
      </c>
      <c r="G38" s="116">
        <v>23.5</v>
      </c>
      <c r="H38" s="116">
        <v>20.884955752212388</v>
      </c>
      <c r="I38" s="116">
        <v>21.643286573146199</v>
      </c>
      <c r="J38" s="127">
        <v>0.19279279279279279</v>
      </c>
      <c r="K38" s="109">
        <v>22.6618705035971</v>
      </c>
      <c r="L38" s="109">
        <v>18.290258449304101</v>
      </c>
      <c r="M38" s="109">
        <v>20.1581027667984</v>
      </c>
      <c r="N38" s="109">
        <v>18.3505154639175</v>
      </c>
      <c r="O38" s="144">
        <v>23.491379310344801</v>
      </c>
      <c r="P38" s="144">
        <v>22.6</v>
      </c>
      <c r="Q38" s="5"/>
      <c r="R38" s="5"/>
      <c r="S38" s="5"/>
      <c r="T38" s="5"/>
    </row>
    <row r="39" spans="1:2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21">
      <c r="B40" s="5"/>
      <c r="C40" s="5"/>
      <c r="D40" s="5"/>
      <c r="E40" s="5"/>
      <c r="F40" s="5"/>
      <c r="H40"/>
    </row>
    <row r="41" spans="1:21" s="16" customFormat="1" ht="11.25">
      <c r="B41" s="19"/>
      <c r="C41" s="19"/>
      <c r="D41" s="19"/>
      <c r="E41" s="19"/>
      <c r="F41" s="19"/>
    </row>
    <row r="42" spans="1:21" s="16" customFormat="1" ht="11.25" customHeight="1">
      <c r="B42" s="20"/>
      <c r="C42" s="20"/>
      <c r="D42" s="20"/>
      <c r="E42" s="20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21" s="16" customFormat="1" ht="11.25" customHeight="1">
      <c r="B43" s="20"/>
      <c r="C43" s="20"/>
      <c r="D43" s="20"/>
      <c r="E43" s="20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21" s="16" customFormat="1" ht="11.25">
      <c r="B44" s="20"/>
      <c r="C44" s="20"/>
      <c r="D44" s="20"/>
      <c r="E44" s="20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21" s="16" customFormat="1" ht="11.25">
      <c r="B45" s="19"/>
      <c r="C45" s="19"/>
      <c r="D45" s="19"/>
      <c r="E45" s="19"/>
      <c r="F45" s="19"/>
    </row>
    <row r="46" spans="1:21">
      <c r="B46" s="5"/>
      <c r="C46" s="5"/>
      <c r="D46" s="5"/>
      <c r="E46" s="5"/>
      <c r="F46" s="5"/>
      <c r="H46"/>
    </row>
    <row r="47" spans="1:21">
      <c r="B47" s="19"/>
      <c r="C47" s="19"/>
      <c r="D47" s="19"/>
      <c r="E47" s="19"/>
      <c r="F47" s="19"/>
      <c r="H47"/>
    </row>
    <row r="48" spans="1:21">
      <c r="B48" s="124"/>
      <c r="C48" s="124"/>
      <c r="D48" s="124"/>
      <c r="E48" s="124"/>
      <c r="F48" s="124"/>
      <c r="H48"/>
    </row>
    <row r="49" spans="2:8">
      <c r="B49" s="124"/>
      <c r="C49" s="124"/>
      <c r="D49" s="124"/>
      <c r="E49" s="124"/>
      <c r="F49" s="124"/>
      <c r="H49"/>
    </row>
    <row r="50" spans="2:8">
      <c r="B50" s="124"/>
      <c r="C50" s="124"/>
      <c r="D50" s="124"/>
      <c r="E50" s="124"/>
      <c r="F50" s="124"/>
      <c r="H50"/>
    </row>
    <row r="51" spans="2:8">
      <c r="B51" s="21"/>
      <c r="C51" s="21"/>
      <c r="D51" s="21"/>
      <c r="E51" s="21"/>
      <c r="F51" s="21"/>
      <c r="H51"/>
    </row>
    <row r="52" spans="2:8">
      <c r="H52"/>
    </row>
    <row r="53" spans="2:8">
      <c r="H53"/>
    </row>
    <row r="54" spans="2:8">
      <c r="H54"/>
    </row>
    <row r="55" spans="2:8">
      <c r="H55"/>
    </row>
    <row r="56" spans="2:8">
      <c r="H56"/>
    </row>
    <row r="57" spans="2:8">
      <c r="H57"/>
    </row>
    <row r="58" spans="2:8">
      <c r="H58"/>
    </row>
    <row r="59" spans="2:8">
      <c r="H59"/>
    </row>
    <row r="60" spans="2:8">
      <c r="H60"/>
    </row>
    <row r="61" spans="2:8">
      <c r="H61"/>
    </row>
    <row r="62" spans="2:8">
      <c r="H62"/>
    </row>
  </sheetData>
  <mergeCells count="2">
    <mergeCell ref="A2:B2"/>
    <mergeCell ref="A3:A5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1.幼稚園年齢別在園者数等</vt:lpstr>
      <vt:lpstr>1.1.幼保連携型認定子ども園年齢別在園者数等</vt:lpstr>
      <vt:lpstr>2.小学校学年別児童数等</vt:lpstr>
      <vt:lpstr>3.中学校学年別生徒数等</vt:lpstr>
      <vt:lpstr>4.高等学校学年別生徒数等</vt:lpstr>
      <vt:lpstr>5.専修学校</vt:lpstr>
      <vt:lpstr>6.中学校卒業後</vt:lpstr>
      <vt:lpstr>7.高等学校卒業後の状況</vt:lpstr>
      <vt:lpstr>'1.1.幼保連携型認定子ども園年齢別在園者数等'!Print_Area</vt:lpstr>
      <vt:lpstr>'1.幼稚園年齢別在園者数等'!Print_Area</vt:lpstr>
      <vt:lpstr>'2.小学校学年別児童数等'!Print_Area</vt:lpstr>
      <vt:lpstr>'3.中学校学年別生徒数等'!Print_Area</vt:lpstr>
      <vt:lpstr>'4.高等学校学年別生徒数等'!Print_Area</vt:lpstr>
    </vt:vector>
  </TitlesOfParts>
  <Company>玉名市役所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2019-07-05T04:52:15Z</cp:lastPrinted>
  <dcterms:created xsi:type="dcterms:W3CDTF">2016-10-17T05:19:51Z</dcterms:created>
  <dcterms:modified xsi:type="dcterms:W3CDTF">2019-07-09T06:05:42Z</dcterms:modified>
</cp:coreProperties>
</file>